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2022\3. GESTIÓN RIESGOS\I CUAT 2022\PAPELES DE TRABAJO\"/>
    </mc:Choice>
  </mc:AlternateContent>
  <bookViews>
    <workbookView xWindow="0" yWindow="0" windowWidth="28800" windowHeight="11835" firstSheet="2"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52511"/>
  <customWorkbookViews>
    <customWorkbookView name="Filtro 1" guid="{AD082AAB-66F9-459E-A77D-F05739C99F5F}" maximized="1" windowWidth="0" windowHeight="0" activeSheetId="0"/>
    <customWorkbookView name="Filtro 2" guid="{EEF36EC9-3BFB-48B1-B472-6BE7E257E53B}"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c r="D251" i="8" a="1"/>
  <c r="B251" i="8" a="1"/>
  <c r="B251" i="8" s="1"/>
  <c r="A251" i="8"/>
  <c r="A251" i="8" a="1"/>
  <c r="I250" i="8"/>
  <c r="J250" i="8" s="1"/>
  <c r="G250" i="8"/>
  <c r="D250" i="8"/>
  <c r="D250" i="8" a="1"/>
  <c r="B250" i="8" a="1"/>
  <c r="B250" i="8" s="1"/>
  <c r="A250" i="8"/>
  <c r="I251" i="8" s="1"/>
  <c r="J251" i="8" s="1"/>
  <c r="A250" i="8" a="1"/>
  <c r="I249" i="8"/>
  <c r="J249" i="8" s="1"/>
  <c r="G249" i="8"/>
  <c r="D249" i="8" a="1"/>
  <c r="D249" i="8" s="1"/>
  <c r="B249" i="8"/>
  <c r="B249" i="8" a="1"/>
  <c r="A249" i="8" a="1"/>
  <c r="A249" i="8" s="1"/>
  <c r="G248" i="8"/>
  <c r="D248" i="8"/>
  <c r="D248" i="8" a="1"/>
  <c r="B248" i="8"/>
  <c r="B248" i="8" a="1"/>
  <c r="A248" i="8"/>
  <c r="A248" i="8" a="1"/>
  <c r="G247" i="8"/>
  <c r="D247" i="8"/>
  <c r="D247" i="8" a="1"/>
  <c r="B247" i="8" a="1"/>
  <c r="B247" i="8" s="1"/>
  <c r="A247" i="8"/>
  <c r="A247" i="8" a="1"/>
  <c r="I246" i="8"/>
  <c r="J246" i="8" s="1"/>
  <c r="G246" i="8"/>
  <c r="D246" i="8"/>
  <c r="D246" i="8" a="1"/>
  <c r="B246" i="8"/>
  <c r="B246" i="8" a="1"/>
  <c r="A246" i="8"/>
  <c r="I247" i="8" s="1"/>
  <c r="J247" i="8" s="1"/>
  <c r="A246" i="8" a="1"/>
  <c r="J245" i="8"/>
  <c r="G245" i="8"/>
  <c r="D245" i="8" a="1"/>
  <c r="D245" i="8" s="1"/>
  <c r="B245" i="8"/>
  <c r="B245" i="8" a="1"/>
  <c r="A245" i="8" a="1"/>
  <c r="A245" i="8" s="1"/>
  <c r="G244" i="8"/>
  <c r="D244" i="8" a="1"/>
  <c r="D244" i="8" s="1"/>
  <c r="B244" i="8"/>
  <c r="B244" i="8" a="1"/>
  <c r="A244" i="8" a="1"/>
  <c r="A244" i="8" s="1"/>
  <c r="I245" i="8" s="1"/>
  <c r="G243" i="8"/>
  <c r="D243" i="8"/>
  <c r="D243" i="8" a="1"/>
  <c r="B243" i="8" a="1"/>
  <c r="B243" i="8" s="1"/>
  <c r="A243" i="8"/>
  <c r="I244" i="8" s="1"/>
  <c r="J244" i="8" s="1"/>
  <c r="A243" i="8" a="1"/>
  <c r="G242" i="8"/>
  <c r="D242" i="8"/>
  <c r="D242" i="8" a="1"/>
  <c r="B242" i="8" a="1"/>
  <c r="B242" i="8" s="1"/>
  <c r="A242" i="8"/>
  <c r="A242" i="8" a="1"/>
  <c r="G241" i="8"/>
  <c r="D241" i="8" a="1"/>
  <c r="D241" i="8" s="1"/>
  <c r="B241" i="8"/>
  <c r="B241" i="8" a="1"/>
  <c r="A241" i="8" a="1"/>
  <c r="A241" i="8" s="1"/>
  <c r="I242" i="8" s="1"/>
  <c r="J242" i="8" s="1"/>
  <c r="J240" i="8"/>
  <c r="G240" i="8"/>
  <c r="D240" i="8" a="1"/>
  <c r="D240" i="8" s="1"/>
  <c r="B240" i="8"/>
  <c r="B240" i="8" a="1"/>
  <c r="A240" i="8" a="1"/>
  <c r="A240" i="8" s="1"/>
  <c r="G239" i="8"/>
  <c r="D239" i="8"/>
  <c r="D239" i="8" a="1"/>
  <c r="B239" i="8" a="1"/>
  <c r="B239" i="8" s="1"/>
  <c r="A239" i="8"/>
  <c r="I240" i="8" s="1"/>
  <c r="A239" i="8" a="1"/>
  <c r="G238" i="8"/>
  <c r="D238" i="8"/>
  <c r="D238" i="8" a="1"/>
  <c r="B238" i="8" a="1"/>
  <c r="B238" i="8" s="1"/>
  <c r="A238" i="8"/>
  <c r="I239" i="8" s="1"/>
  <c r="J239" i="8" s="1"/>
  <c r="A238" i="8" a="1"/>
  <c r="G237" i="8"/>
  <c r="D237" i="8" a="1"/>
  <c r="D237" i="8" s="1"/>
  <c r="B237" i="8"/>
  <c r="B237" i="8" a="1"/>
  <c r="A237" i="8" a="1"/>
  <c r="A237" i="8" s="1"/>
  <c r="I238" i="8" s="1"/>
  <c r="J238" i="8" s="1"/>
  <c r="G236" i="8"/>
  <c r="D236" i="8" a="1"/>
  <c r="D236" i="8" s="1"/>
  <c r="B236" i="8"/>
  <c r="B236" i="8" a="1"/>
  <c r="A236" i="8" a="1"/>
  <c r="A236" i="8" s="1"/>
  <c r="I237" i="8" s="1"/>
  <c r="J237" i="8" s="1"/>
  <c r="G235" i="8"/>
  <c r="D235" i="8"/>
  <c r="D235" i="8" a="1"/>
  <c r="B235" i="8" a="1"/>
  <c r="B235" i="8" s="1"/>
  <c r="A235" i="8"/>
  <c r="A235" i="8" a="1"/>
  <c r="I234" i="8"/>
  <c r="J234" i="8" s="1"/>
  <c r="G234" i="8"/>
  <c r="D234" i="8"/>
  <c r="D234" i="8" a="1"/>
  <c r="B234" i="8" a="1"/>
  <c r="B234" i="8" s="1"/>
  <c r="A234" i="8"/>
  <c r="I235" i="8" s="1"/>
  <c r="J235" i="8" s="1"/>
  <c r="A234" i="8" a="1"/>
  <c r="I233" i="8"/>
  <c r="J233" i="8" s="1"/>
  <c r="G233" i="8"/>
  <c r="D233" i="8" a="1"/>
  <c r="D233" i="8" s="1"/>
  <c r="B233" i="8"/>
  <c r="B233" i="8" a="1"/>
  <c r="A233" i="8" a="1"/>
  <c r="A233" i="8" s="1"/>
  <c r="G232" i="8"/>
  <c r="D232" i="8"/>
  <c r="D232" i="8" a="1"/>
  <c r="B232" i="8"/>
  <c r="B232" i="8" a="1"/>
  <c r="A232" i="8"/>
  <c r="A232" i="8" a="1"/>
  <c r="G231" i="8"/>
  <c r="D231" i="8"/>
  <c r="D231" i="8" a="1"/>
  <c r="B231" i="8" a="1"/>
  <c r="B231" i="8" s="1"/>
  <c r="A231" i="8"/>
  <c r="A231" i="8" a="1"/>
  <c r="I230" i="8"/>
  <c r="J230" i="8" s="1"/>
  <c r="G230" i="8"/>
  <c r="D230" i="8"/>
  <c r="D230" i="8" a="1"/>
  <c r="B230" i="8"/>
  <c r="B230" i="8" a="1"/>
  <c r="A230" i="8"/>
  <c r="I231" i="8" s="1"/>
  <c r="J231" i="8" s="1"/>
  <c r="A230" i="8" a="1"/>
  <c r="G229" i="8"/>
  <c r="D229" i="8" a="1"/>
  <c r="D229" i="8" s="1"/>
  <c r="B229" i="8"/>
  <c r="B229" i="8" a="1"/>
  <c r="A229" i="8" a="1"/>
  <c r="A229" i="8" s="1"/>
  <c r="G228" i="8"/>
  <c r="D228" i="8" a="1"/>
  <c r="D228" i="8" s="1"/>
  <c r="B228" i="8"/>
  <c r="B228" i="8" a="1"/>
  <c r="A228" i="8" a="1"/>
  <c r="A228" i="8" s="1"/>
  <c r="I229" i="8" s="1"/>
  <c r="J229" i="8" s="1"/>
  <c r="G227" i="8"/>
  <c r="D227" i="8"/>
  <c r="D227" i="8" a="1"/>
  <c r="B227" i="8" a="1"/>
  <c r="B227" i="8" s="1"/>
  <c r="A227" i="8"/>
  <c r="A227" i="8" a="1"/>
  <c r="G226" i="8"/>
  <c r="D226" i="8"/>
  <c r="D226" i="8" a="1"/>
  <c r="B226" i="8" a="1"/>
  <c r="B226" i="8" s="1"/>
  <c r="A226" i="8"/>
  <c r="I227" i="8" s="1"/>
  <c r="J227" i="8" s="1"/>
  <c r="A226" i="8" a="1"/>
  <c r="G225" i="8"/>
  <c r="D225" i="8" a="1"/>
  <c r="D225" i="8" s="1"/>
  <c r="B225" i="8"/>
  <c r="B225" i="8" a="1"/>
  <c r="A225" i="8" a="1"/>
  <c r="A225" i="8" s="1"/>
  <c r="I226" i="8" s="1"/>
  <c r="J226" i="8" s="1"/>
  <c r="G224" i="8"/>
  <c r="D224" i="8" a="1"/>
  <c r="D224" i="8" s="1"/>
  <c r="B224" i="8"/>
  <c r="B224" i="8" a="1"/>
  <c r="A224" i="8" a="1"/>
  <c r="A224" i="8" s="1"/>
  <c r="I225" i="8" s="1"/>
  <c r="J225" i="8" s="1"/>
  <c r="G223" i="8"/>
  <c r="D223" i="8"/>
  <c r="D223" i="8" a="1"/>
  <c r="B223" i="8" a="1"/>
  <c r="B223" i="8" s="1"/>
  <c r="A223" i="8"/>
  <c r="I224" i="8" s="1"/>
  <c r="J224" i="8" s="1"/>
  <c r="A223" i="8" a="1"/>
  <c r="G222" i="8"/>
  <c r="D222" i="8"/>
  <c r="D222" i="8" a="1"/>
  <c r="B222" i="8" a="1"/>
  <c r="B222" i="8" s="1"/>
  <c r="A222" i="8"/>
  <c r="A222" i="8" a="1"/>
  <c r="G221" i="8"/>
  <c r="D221" i="8" a="1"/>
  <c r="D221" i="8" s="1"/>
  <c r="B221" i="8"/>
  <c r="B221" i="8" a="1"/>
  <c r="A221" i="8" a="1"/>
  <c r="A221" i="8" s="1"/>
  <c r="I222" i="8" s="1"/>
  <c r="J222" i="8" s="1"/>
  <c r="G220" i="8"/>
  <c r="D220" i="8" a="1"/>
  <c r="D220" i="8" s="1"/>
  <c r="B220" i="8"/>
  <c r="B220" i="8" a="1"/>
  <c r="A220" i="8" a="1"/>
  <c r="A220" i="8" s="1"/>
  <c r="I221" i="8" s="1"/>
  <c r="J221" i="8" s="1"/>
  <c r="G219" i="8"/>
  <c r="D219" i="8"/>
  <c r="D219" i="8" a="1"/>
  <c r="B219" i="8" a="1"/>
  <c r="B219" i="8" s="1"/>
  <c r="A219" i="8"/>
  <c r="A219" i="8" a="1"/>
  <c r="I218" i="8"/>
  <c r="J218" i="8" s="1"/>
  <c r="G218" i="8"/>
  <c r="D218" i="8"/>
  <c r="D218" i="8" a="1"/>
  <c r="B218" i="8" a="1"/>
  <c r="B218" i="8" s="1"/>
  <c r="A218" i="8"/>
  <c r="I219" i="8" s="1"/>
  <c r="J219" i="8" s="1"/>
  <c r="A218" i="8" a="1"/>
  <c r="I217" i="8"/>
  <c r="J217" i="8" s="1"/>
  <c r="G217" i="8"/>
  <c r="D217" i="8" a="1"/>
  <c r="D217" i="8" s="1"/>
  <c r="B217" i="8"/>
  <c r="B217" i="8" a="1"/>
  <c r="A217" i="8" a="1"/>
  <c r="A217" i="8" s="1"/>
  <c r="G216" i="8"/>
  <c r="D216" i="8"/>
  <c r="D216" i="8" a="1"/>
  <c r="B216" i="8"/>
  <c r="B216" i="8" a="1"/>
  <c r="A216" i="8"/>
  <c r="A216" i="8" a="1"/>
  <c r="G215" i="8"/>
  <c r="D215" i="8"/>
  <c r="D215" i="8" a="1"/>
  <c r="B215" i="8" a="1"/>
  <c r="B215" i="8" s="1"/>
  <c r="A215" i="8"/>
  <c r="A215" i="8" a="1"/>
  <c r="I214" i="8"/>
  <c r="J214" i="8" s="1"/>
  <c r="G214" i="8"/>
  <c r="D214" i="8"/>
  <c r="D214" i="8" a="1"/>
  <c r="B214" i="8"/>
  <c r="B214" i="8" a="1"/>
  <c r="A214" i="8"/>
  <c r="I215" i="8" s="1"/>
  <c r="J215" i="8" s="1"/>
  <c r="A214" i="8" a="1"/>
  <c r="J213" i="8"/>
  <c r="G213" i="8"/>
  <c r="D213" i="8" a="1"/>
  <c r="D213" i="8" s="1"/>
  <c r="B213" i="8"/>
  <c r="B213" i="8" a="1"/>
  <c r="A213" i="8" a="1"/>
  <c r="A213" i="8" s="1"/>
  <c r="G212" i="8"/>
  <c r="D212" i="8" a="1"/>
  <c r="D212" i="8" s="1"/>
  <c r="B212" i="8"/>
  <c r="B212" i="8" a="1"/>
  <c r="A212" i="8" a="1"/>
  <c r="A212" i="8" s="1"/>
  <c r="I213" i="8" s="1"/>
  <c r="G211" i="8"/>
  <c r="D211" i="8"/>
  <c r="D211" i="8" a="1"/>
  <c r="B211" i="8" a="1"/>
  <c r="B211" i="8" s="1"/>
  <c r="A211" i="8"/>
  <c r="I212" i="8" s="1"/>
  <c r="J212" i="8" s="1"/>
  <c r="A211" i="8" a="1"/>
  <c r="G210" i="8"/>
  <c r="D210" i="8"/>
  <c r="D210" i="8" a="1"/>
  <c r="B210" i="8" a="1"/>
  <c r="B210" i="8" s="1"/>
  <c r="A210" i="8"/>
  <c r="A210" i="8" a="1"/>
  <c r="G209" i="8"/>
  <c r="D209" i="8" a="1"/>
  <c r="D209" i="8" s="1"/>
  <c r="B209" i="8"/>
  <c r="B209" i="8" a="1"/>
  <c r="A209" i="8" a="1"/>
  <c r="A209" i="8" s="1"/>
  <c r="I210" i="8" s="1"/>
  <c r="J210" i="8" s="1"/>
  <c r="J208" i="8"/>
  <c r="G208" i="8"/>
  <c r="D208" i="8" a="1"/>
  <c r="D208" i="8" s="1"/>
  <c r="B208" i="8"/>
  <c r="B208" i="8" a="1"/>
  <c r="A208" i="8" a="1"/>
  <c r="A208" i="8" s="1"/>
  <c r="G207" i="8"/>
  <c r="D207" i="8"/>
  <c r="D207" i="8" a="1"/>
  <c r="B207" i="8" a="1"/>
  <c r="B207" i="8" s="1"/>
  <c r="A207" i="8"/>
  <c r="I208" i="8" s="1"/>
  <c r="A207" i="8" a="1"/>
  <c r="G206" i="8"/>
  <c r="D206" i="8"/>
  <c r="D206" i="8" a="1"/>
  <c r="B206" i="8" a="1"/>
  <c r="B206" i="8" s="1"/>
  <c r="A206" i="8"/>
  <c r="I207" i="8" s="1"/>
  <c r="J207" i="8" s="1"/>
  <c r="A206" i="8" a="1"/>
  <c r="G205" i="8"/>
  <c r="D205" i="8" a="1"/>
  <c r="D205" i="8" s="1"/>
  <c r="B205" i="8"/>
  <c r="B205" i="8" a="1"/>
  <c r="A205" i="8" a="1"/>
  <c r="A205" i="8" s="1"/>
  <c r="I206" i="8" s="1"/>
  <c r="J206" i="8" s="1"/>
  <c r="G204" i="8"/>
  <c r="D204" i="8" a="1"/>
  <c r="D204" i="8" s="1"/>
  <c r="B204" i="8"/>
  <c r="B204" i="8" a="1"/>
  <c r="A204" i="8" a="1"/>
  <c r="A204" i="8" s="1"/>
  <c r="I205" i="8" s="1"/>
  <c r="J205" i="8" s="1"/>
  <c r="G203" i="8"/>
  <c r="D203" i="8"/>
  <c r="D203" i="8" a="1"/>
  <c r="B203" i="8" a="1"/>
  <c r="B203" i="8" s="1"/>
  <c r="A203" i="8"/>
  <c r="A203" i="8" a="1"/>
  <c r="I202" i="8"/>
  <c r="J202" i="8" s="1"/>
  <c r="G202" i="8"/>
  <c r="D202" i="8"/>
  <c r="D202" i="8" a="1"/>
  <c r="B202" i="8" a="1"/>
  <c r="B202" i="8" s="1"/>
  <c r="A202" i="8"/>
  <c r="I203" i="8" s="1"/>
  <c r="J203" i="8" s="1"/>
  <c r="A202" i="8" a="1"/>
  <c r="I201" i="8"/>
  <c r="J201" i="8" s="1"/>
  <c r="G201" i="8"/>
  <c r="D201" i="8" a="1"/>
  <c r="D201" i="8" s="1"/>
  <c r="B201" i="8"/>
  <c r="B201" i="8" a="1"/>
  <c r="A201" i="8" a="1"/>
  <c r="A201" i="8" s="1"/>
  <c r="G200" i="8"/>
  <c r="D200" i="8"/>
  <c r="D200" i="8" a="1"/>
  <c r="B200" i="8"/>
  <c r="B200" i="8" a="1"/>
  <c r="A200" i="8"/>
  <c r="A200" i="8" a="1"/>
  <c r="G199" i="8"/>
  <c r="D199" i="8"/>
  <c r="D199" i="8" a="1"/>
  <c r="B199" i="8" a="1"/>
  <c r="B199" i="8" s="1"/>
  <c r="A199" i="8"/>
  <c r="A199" i="8" a="1"/>
  <c r="I198" i="8"/>
  <c r="J198" i="8" s="1"/>
  <c r="G198" i="8"/>
  <c r="D198" i="8"/>
  <c r="D198" i="8" a="1"/>
  <c r="B198" i="8"/>
  <c r="B198" i="8" a="1"/>
  <c r="A198" i="8"/>
  <c r="I199" i="8" s="1"/>
  <c r="J199" i="8" s="1"/>
  <c r="A198" i="8" a="1"/>
  <c r="G197" i="8"/>
  <c r="D197" i="8" a="1"/>
  <c r="D197" i="8" s="1"/>
  <c r="B197" i="8"/>
  <c r="B197" i="8" a="1"/>
  <c r="A197" i="8" a="1"/>
  <c r="A197" i="8" s="1"/>
  <c r="G196" i="8"/>
  <c r="D196" i="8" a="1"/>
  <c r="D196" i="8" s="1"/>
  <c r="B196" i="8"/>
  <c r="B196" i="8" a="1"/>
  <c r="A196" i="8" a="1"/>
  <c r="A196" i="8" s="1"/>
  <c r="I197" i="8" s="1"/>
  <c r="J197" i="8" s="1"/>
  <c r="G195" i="8"/>
  <c r="D195" i="8"/>
  <c r="D195" i="8" a="1"/>
  <c r="B195" i="8" a="1"/>
  <c r="B195" i="8" s="1"/>
  <c r="A195" i="8"/>
  <c r="A195" i="8" a="1"/>
  <c r="G194" i="8"/>
  <c r="D194" i="8"/>
  <c r="D194" i="8" a="1"/>
  <c r="B194" i="8" a="1"/>
  <c r="B194" i="8" s="1"/>
  <c r="A194" i="8"/>
  <c r="I195" i="8" s="1"/>
  <c r="J195" i="8" s="1"/>
  <c r="A194" i="8" a="1"/>
  <c r="G193" i="8"/>
  <c r="D193" i="8" a="1"/>
  <c r="D193" i="8" s="1"/>
  <c r="B193" i="8" a="1"/>
  <c r="B193" i="8" s="1"/>
  <c r="A193" i="8" a="1"/>
  <c r="A193" i="8" s="1"/>
  <c r="G192" i="8"/>
  <c r="D192" i="8" a="1"/>
  <c r="D192" i="8" s="1"/>
  <c r="B192" i="8"/>
  <c r="B192" i="8" a="1"/>
  <c r="A192" i="8" a="1"/>
  <c r="A192" i="8" s="1"/>
  <c r="I193" i="8" s="1"/>
  <c r="J193" i="8" s="1"/>
  <c r="G191" i="8"/>
  <c r="D191" i="8" a="1"/>
  <c r="D191" i="8" s="1"/>
  <c r="B191" i="8" a="1"/>
  <c r="B191" i="8" s="1"/>
  <c r="A191" i="8" a="1"/>
  <c r="A191" i="8" s="1"/>
  <c r="G190" i="8"/>
  <c r="D190" i="8"/>
  <c r="D190" i="8" a="1"/>
  <c r="B190" i="8"/>
  <c r="B190" i="8" a="1"/>
  <c r="A190" i="8"/>
  <c r="I191" i="8" s="1"/>
  <c r="J191" i="8" s="1"/>
  <c r="A190" i="8" a="1"/>
  <c r="G189" i="8"/>
  <c r="D189" i="8" a="1"/>
  <c r="D189" i="8" s="1"/>
  <c r="B189" i="8"/>
  <c r="B189" i="8" a="1"/>
  <c r="A189" i="8" a="1"/>
  <c r="A189" i="8" s="1"/>
  <c r="I190" i="8" s="1"/>
  <c r="J190" i="8" s="1"/>
  <c r="G188" i="8"/>
  <c r="D188" i="8" a="1"/>
  <c r="D188" i="8" s="1"/>
  <c r="B188" i="8"/>
  <c r="B188" i="8" a="1"/>
  <c r="A188" i="8" a="1"/>
  <c r="A188" i="8" s="1"/>
  <c r="G187" i="8"/>
  <c r="D187" i="8" a="1"/>
  <c r="D187" i="8" s="1"/>
  <c r="B187" i="8" a="1"/>
  <c r="B187" i="8" s="1"/>
  <c r="A187" i="8" a="1"/>
  <c r="A187" i="8" s="1"/>
  <c r="I186" i="8"/>
  <c r="J186" i="8" s="1"/>
  <c r="G186" i="8"/>
  <c r="D186" i="8"/>
  <c r="D186" i="8" a="1"/>
  <c r="B186" i="8" a="1"/>
  <c r="B186" i="8" s="1"/>
  <c r="A186" i="8"/>
  <c r="A186" i="8" a="1"/>
  <c r="I185" i="8"/>
  <c r="J185" i="8" s="1"/>
  <c r="G185" i="8"/>
  <c r="D185" i="8" a="1"/>
  <c r="D185" i="8" s="1"/>
  <c r="B185" i="8" a="1"/>
  <c r="B185" i="8" s="1"/>
  <c r="A185" i="8" a="1"/>
  <c r="A185" i="8" s="1"/>
  <c r="G184" i="8"/>
  <c r="D184" i="8" a="1"/>
  <c r="D184" i="8" s="1"/>
  <c r="B184" i="8" a="1"/>
  <c r="B184" i="8" s="1"/>
  <c r="A184" i="8" a="1"/>
  <c r="A184" i="8" s="1"/>
  <c r="G183" i="8"/>
  <c r="D183" i="8"/>
  <c r="D183" i="8" a="1"/>
  <c r="B183" i="8"/>
  <c r="B183" i="8" a="1"/>
  <c r="A183" i="8"/>
  <c r="I184" i="8" s="1"/>
  <c r="J184" i="8" s="1"/>
  <c r="A183" i="8" a="1"/>
  <c r="G182" i="8"/>
  <c r="D182" i="8"/>
  <c r="D182" i="8" a="1"/>
  <c r="B182" i="8" a="1"/>
  <c r="B182" i="8" s="1"/>
  <c r="A182" i="8" a="1"/>
  <c r="A182" i="8" s="1"/>
  <c r="I183" i="8" s="1"/>
  <c r="J183" i="8" s="1"/>
  <c r="G181" i="8"/>
  <c r="D181" i="8"/>
  <c r="D181" i="8" a="1"/>
  <c r="B181" i="8" a="1"/>
  <c r="B181" i="8" s="1"/>
  <c r="A181" i="8"/>
  <c r="I182" i="8" s="1"/>
  <c r="J182" i="8" s="1"/>
  <c r="A181" i="8" a="1"/>
  <c r="G180" i="8"/>
  <c r="D180" i="8" a="1"/>
  <c r="D180" i="8" s="1"/>
  <c r="B180" i="8" a="1"/>
  <c r="B180" i="8" s="1"/>
  <c r="A180" i="8" a="1"/>
  <c r="A180" i="8" s="1"/>
  <c r="G179" i="8"/>
  <c r="D179" i="8" a="1"/>
  <c r="D179" i="8" s="1"/>
  <c r="B179" i="8"/>
  <c r="B179" i="8" a="1"/>
  <c r="A179" i="8" a="1"/>
  <c r="A179" i="8" s="1"/>
  <c r="I180" i="8" s="1"/>
  <c r="J180" i="8" s="1"/>
  <c r="G178" i="8"/>
  <c r="D178" i="8" a="1"/>
  <c r="D178" i="8" s="1"/>
  <c r="B178" i="8" a="1"/>
  <c r="B178" i="8" s="1"/>
  <c r="A178" i="8" a="1"/>
  <c r="A178" i="8" s="1"/>
  <c r="I177" i="8"/>
  <c r="J177" i="8" s="1"/>
  <c r="G177" i="8"/>
  <c r="D177" i="8"/>
  <c r="D177" i="8" a="1"/>
  <c r="B177" i="8"/>
  <c r="B177" i="8" a="1"/>
  <c r="A177" i="8"/>
  <c r="A177" i="8" a="1"/>
  <c r="G176" i="8"/>
  <c r="D176" i="8" a="1"/>
  <c r="D176" i="8" s="1"/>
  <c r="B176" i="8"/>
  <c r="B176" i="8" a="1"/>
  <c r="A176" i="8" a="1"/>
  <c r="A176" i="8" s="1"/>
  <c r="G175" i="8"/>
  <c r="D175" i="8" a="1"/>
  <c r="D175" i="8" s="1"/>
  <c r="B175" i="8"/>
  <c r="B175" i="8" a="1"/>
  <c r="A175" i="8" a="1"/>
  <c r="A175" i="8" s="1"/>
  <c r="I176" i="8" s="1"/>
  <c r="J176" i="8" s="1"/>
  <c r="G174" i="8"/>
  <c r="D174" i="8" a="1"/>
  <c r="D174" i="8" s="1"/>
  <c r="B174" i="8" a="1"/>
  <c r="B174" i="8" s="1"/>
  <c r="A174" i="8" a="1"/>
  <c r="A174" i="8" s="1"/>
  <c r="I175" i="8" s="1"/>
  <c r="J175" i="8" s="1"/>
  <c r="I173" i="8"/>
  <c r="J173" i="8" s="1"/>
  <c r="G173" i="8"/>
  <c r="D173" i="8"/>
  <c r="D173" i="8" a="1"/>
  <c r="B173" i="8"/>
  <c r="B173" i="8" a="1"/>
  <c r="A173" i="8"/>
  <c r="A173" i="8" a="1"/>
  <c r="G172" i="8"/>
  <c r="D172" i="8" a="1"/>
  <c r="D172" i="8" s="1"/>
  <c r="B172" i="8"/>
  <c r="B172" i="8" a="1"/>
  <c r="A172" i="8" a="1"/>
  <c r="A172" i="8" s="1"/>
  <c r="G171" i="8"/>
  <c r="D171" i="8" a="1"/>
  <c r="D171" i="8" s="1"/>
  <c r="B171" i="8"/>
  <c r="B171" i="8" a="1"/>
  <c r="A171" i="8" a="1"/>
  <c r="A171" i="8" s="1"/>
  <c r="G170" i="8"/>
  <c r="D170" i="8" a="1"/>
  <c r="D170" i="8" s="1"/>
  <c r="B170" i="8" a="1"/>
  <c r="B170" i="8" s="1"/>
  <c r="A170" i="8"/>
  <c r="A170" i="8" a="1"/>
  <c r="G169" i="8"/>
  <c r="D169" i="8"/>
  <c r="D169" i="8" a="1"/>
  <c r="B169" i="8" a="1"/>
  <c r="B169" i="8" s="1"/>
  <c r="A169" i="8"/>
  <c r="I170" i="8" s="1"/>
  <c r="J170" i="8" s="1"/>
  <c r="A169" i="8" a="1"/>
  <c r="G168" i="8"/>
  <c r="D168" i="8" a="1"/>
  <c r="D168" i="8" s="1"/>
  <c r="B168" i="8" a="1"/>
  <c r="B168" i="8" s="1"/>
  <c r="A168" i="8" a="1"/>
  <c r="A168" i="8" s="1"/>
  <c r="G167" i="8"/>
  <c r="D167" i="8"/>
  <c r="D167" i="8" a="1"/>
  <c r="B167" i="8"/>
  <c r="B167" i="8" a="1"/>
  <c r="A167" i="8"/>
  <c r="I168" i="8" s="1"/>
  <c r="J168" i="8" s="1"/>
  <c r="A167" i="8" a="1"/>
  <c r="G166" i="8"/>
  <c r="D166" i="8"/>
  <c r="D166" i="8" a="1"/>
  <c r="B166" i="8" a="1"/>
  <c r="B166" i="8" s="1"/>
  <c r="A166" i="8" a="1"/>
  <c r="A166" i="8" s="1"/>
  <c r="I167" i="8" s="1"/>
  <c r="J167" i="8" s="1"/>
  <c r="G165" i="8"/>
  <c r="D165" i="8"/>
  <c r="D165" i="8" a="1"/>
  <c r="B165" i="8" a="1"/>
  <c r="B165" i="8" s="1"/>
  <c r="A165" i="8"/>
  <c r="I166" i="8" s="1"/>
  <c r="J166" i="8" s="1"/>
  <c r="A165" i="8" a="1"/>
  <c r="G164" i="8"/>
  <c r="D164" i="8" a="1"/>
  <c r="D164" i="8" s="1"/>
  <c r="B164" i="8" a="1"/>
  <c r="B164" i="8" s="1"/>
  <c r="A164" i="8" a="1"/>
  <c r="A164" i="8" s="1"/>
  <c r="G163" i="8"/>
  <c r="D163" i="8" a="1"/>
  <c r="D163" i="8" s="1"/>
  <c r="B163" i="8"/>
  <c r="B163" i="8" a="1"/>
  <c r="A163" i="8" a="1"/>
  <c r="A163" i="8" s="1"/>
  <c r="I164" i="8" s="1"/>
  <c r="J164" i="8" s="1"/>
  <c r="G162" i="8"/>
  <c r="D162" i="8" a="1"/>
  <c r="D162" i="8" s="1"/>
  <c r="B162" i="8" a="1"/>
  <c r="B162" i="8" s="1"/>
  <c r="A162" i="8" a="1"/>
  <c r="A162" i="8" s="1"/>
  <c r="I161" i="8"/>
  <c r="J161" i="8" s="1"/>
  <c r="G161" i="8"/>
  <c r="D161" i="8"/>
  <c r="D161" i="8" a="1"/>
  <c r="B161" i="8"/>
  <c r="B161" i="8" a="1"/>
  <c r="A161" i="8"/>
  <c r="A161" i="8" a="1"/>
  <c r="G160" i="8"/>
  <c r="D160" i="8" a="1"/>
  <c r="D160" i="8" s="1"/>
  <c r="B160" i="8"/>
  <c r="B160" i="8" a="1"/>
  <c r="A160" i="8" a="1"/>
  <c r="A160" i="8" s="1"/>
  <c r="G159" i="8"/>
  <c r="D159" i="8" a="1"/>
  <c r="D159" i="8" s="1"/>
  <c r="B159" i="8"/>
  <c r="B159" i="8" a="1"/>
  <c r="A159" i="8" a="1"/>
  <c r="A159" i="8" s="1"/>
  <c r="I160" i="8" s="1"/>
  <c r="J160" i="8" s="1"/>
  <c r="G158" i="8"/>
  <c r="D158" i="8" a="1"/>
  <c r="D158" i="8" s="1"/>
  <c r="B158" i="8" a="1"/>
  <c r="B158" i="8" s="1"/>
  <c r="A158" i="8" a="1"/>
  <c r="A158" i="8" s="1"/>
  <c r="I159" i="8" s="1"/>
  <c r="J159" i="8" s="1"/>
  <c r="I157" i="8"/>
  <c r="J157" i="8" s="1"/>
  <c r="G157" i="8"/>
  <c r="D157" i="8"/>
  <c r="D157" i="8" a="1"/>
  <c r="B157" i="8"/>
  <c r="B157" i="8" a="1"/>
  <c r="A157" i="8"/>
  <c r="A157" i="8" a="1"/>
  <c r="G156" i="8"/>
  <c r="D156" i="8" a="1"/>
  <c r="D156" i="8" s="1"/>
  <c r="B156" i="8"/>
  <c r="B156" i="8" a="1"/>
  <c r="A156" i="8" a="1"/>
  <c r="A156" i="8" s="1"/>
  <c r="G155" i="8"/>
  <c r="D155" i="8" a="1"/>
  <c r="D155" i="8" s="1"/>
  <c r="B155" i="8"/>
  <c r="B155" i="8" a="1"/>
  <c r="A155" i="8" a="1"/>
  <c r="A155" i="8" s="1"/>
  <c r="G154" i="8"/>
  <c r="D154" i="8" a="1"/>
  <c r="D154" i="8" s="1"/>
  <c r="B154" i="8" a="1"/>
  <c r="B154" i="8" s="1"/>
  <c r="A154" i="8"/>
  <c r="A154" i="8" a="1"/>
  <c r="G153" i="8"/>
  <c r="D153" i="8"/>
  <c r="D153" i="8" a="1"/>
  <c r="B153" i="8" a="1"/>
  <c r="B153" i="8" s="1"/>
  <c r="A153" i="8"/>
  <c r="I154" i="8" s="1"/>
  <c r="J154" i="8" s="1"/>
  <c r="A153" i="8" a="1"/>
  <c r="G152" i="8"/>
  <c r="D152" i="8" a="1"/>
  <c r="D152" i="8" s="1"/>
  <c r="B152" i="8" a="1"/>
  <c r="B152" i="8" s="1"/>
  <c r="A152" i="8" a="1"/>
  <c r="A152" i="8" s="1"/>
  <c r="G151" i="8"/>
  <c r="D151" i="8"/>
  <c r="D151" i="8" a="1"/>
  <c r="B151" i="8"/>
  <c r="B151" i="8" a="1"/>
  <c r="A151" i="8"/>
  <c r="I152" i="8" s="1"/>
  <c r="J152" i="8" s="1"/>
  <c r="A151" i="8" a="1"/>
  <c r="G150" i="8"/>
  <c r="D150" i="8"/>
  <c r="D150" i="8" a="1"/>
  <c r="B150" i="8" a="1"/>
  <c r="B150" i="8" s="1"/>
  <c r="A150" i="8" a="1"/>
  <c r="A150" i="8" s="1"/>
  <c r="I151" i="8" s="1"/>
  <c r="J151" i="8" s="1"/>
  <c r="G149" i="8"/>
  <c r="D149" i="8"/>
  <c r="D149" i="8" a="1"/>
  <c r="B149" i="8" a="1"/>
  <c r="B149" i="8" s="1"/>
  <c r="A149" i="8"/>
  <c r="I150" i="8" s="1"/>
  <c r="J150" i="8" s="1"/>
  <c r="A149" i="8" a="1"/>
  <c r="G148" i="8"/>
  <c r="D148" i="8" a="1"/>
  <c r="D148" i="8" s="1"/>
  <c r="B148" i="8" a="1"/>
  <c r="B148" i="8" s="1"/>
  <c r="A148" i="8" a="1"/>
  <c r="A148" i="8" s="1"/>
  <c r="G147" i="8"/>
  <c r="D147" i="8" a="1"/>
  <c r="D147" i="8" s="1"/>
  <c r="B147" i="8"/>
  <c r="B147" i="8" a="1"/>
  <c r="A147" i="8" a="1"/>
  <c r="A147" i="8" s="1"/>
  <c r="I148" i="8" s="1"/>
  <c r="J148" i="8" s="1"/>
  <c r="G146" i="8"/>
  <c r="D146" i="8" a="1"/>
  <c r="D146" i="8" s="1"/>
  <c r="B146" i="8" a="1"/>
  <c r="B146" i="8" s="1"/>
  <c r="A146" i="8" a="1"/>
  <c r="A146" i="8" s="1"/>
  <c r="G145" i="8"/>
  <c r="D145" i="8"/>
  <c r="D145" i="8" a="1"/>
  <c r="B145" i="8" a="1"/>
  <c r="B145" i="8" s="1"/>
  <c r="A145" i="8" a="1"/>
  <c r="A145" i="8" s="1"/>
  <c r="I146" i="8" s="1"/>
  <c r="J146" i="8" s="1"/>
  <c r="G144" i="8"/>
  <c r="D144" i="8"/>
  <c r="D144" i="8" a="1"/>
  <c r="B144" i="8" a="1"/>
  <c r="B144" i="8" s="1"/>
  <c r="A144" i="8"/>
  <c r="A144" i="8" a="1"/>
  <c r="G143" i="8"/>
  <c r="D143" i="8" a="1"/>
  <c r="D143" i="8" s="1"/>
  <c r="B143" i="8" a="1"/>
  <c r="B143" i="8" s="1"/>
  <c r="A143" i="8" a="1"/>
  <c r="A143" i="8" s="1"/>
  <c r="I144" i="8" s="1"/>
  <c r="J144" i="8" s="1"/>
  <c r="G142" i="8"/>
  <c r="D142" i="8" a="1"/>
  <c r="D142" i="8" s="1"/>
  <c r="B142" i="8"/>
  <c r="B142" i="8" a="1"/>
  <c r="A142" i="8" a="1"/>
  <c r="A142" i="8" s="1"/>
  <c r="I143" i="8" s="1"/>
  <c r="J143" i="8" s="1"/>
  <c r="G141" i="8"/>
  <c r="D141" i="8" a="1"/>
  <c r="D141" i="8" s="1"/>
  <c r="B141" i="8" a="1"/>
  <c r="B141" i="8" s="1"/>
  <c r="A141" i="8" a="1"/>
  <c r="A141" i="8" s="1"/>
  <c r="I142" i="8" s="1"/>
  <c r="J142" i="8" s="1"/>
  <c r="G140" i="8"/>
  <c r="D140" i="8"/>
  <c r="D140" i="8" a="1"/>
  <c r="B140" i="8" a="1"/>
  <c r="B140" i="8" s="1"/>
  <c r="A140" i="8"/>
  <c r="I141" i="8" s="1"/>
  <c r="J141" i="8" s="1"/>
  <c r="A140" i="8" a="1"/>
  <c r="G139" i="8"/>
  <c r="D139" i="8" a="1"/>
  <c r="D139" i="8" s="1"/>
  <c r="B139" i="8"/>
  <c r="B139" i="8" a="1"/>
  <c r="A139" i="8" a="1"/>
  <c r="A139" i="8" s="1"/>
  <c r="G138" i="8"/>
  <c r="D138" i="8" a="1"/>
  <c r="D138" i="8" s="1"/>
  <c r="B138" i="8"/>
  <c r="B138" i="8" a="1"/>
  <c r="A138" i="8" a="1"/>
  <c r="A138" i="8" s="1"/>
  <c r="I139" i="8" s="1"/>
  <c r="J139" i="8" s="1"/>
  <c r="G137" i="8"/>
  <c r="D137" i="8"/>
  <c r="D137" i="8" a="1"/>
  <c r="B137" i="8" a="1"/>
  <c r="B137" i="8" s="1"/>
  <c r="A137" i="8" a="1"/>
  <c r="A137" i="8" s="1"/>
  <c r="I138" i="8" s="1"/>
  <c r="J138" i="8" s="1"/>
  <c r="G136" i="8"/>
  <c r="D136" i="8"/>
  <c r="D136" i="8" a="1"/>
  <c r="B136" i="8" a="1"/>
  <c r="B136" i="8" s="1"/>
  <c r="A136" i="8"/>
  <c r="A136" i="8" a="1"/>
  <c r="G135" i="8"/>
  <c r="D135" i="8" a="1"/>
  <c r="D135" i="8" s="1"/>
  <c r="B135" i="8" a="1"/>
  <c r="B135" i="8" s="1"/>
  <c r="A135" i="8" a="1"/>
  <c r="A135" i="8" s="1"/>
  <c r="I136" i="8" s="1"/>
  <c r="J136" i="8" s="1"/>
  <c r="G134" i="8"/>
  <c r="D134" i="8" a="1"/>
  <c r="D134" i="8" s="1"/>
  <c r="B134" i="8"/>
  <c r="B134" i="8" a="1"/>
  <c r="A134" i="8" a="1"/>
  <c r="A134" i="8" s="1"/>
  <c r="I135" i="8" s="1"/>
  <c r="J135" i="8" s="1"/>
  <c r="G133" i="8"/>
  <c r="D133" i="8" a="1"/>
  <c r="D133" i="8" s="1"/>
  <c r="B133" i="8" a="1"/>
  <c r="B133" i="8" s="1"/>
  <c r="A133" i="8" a="1"/>
  <c r="A133" i="8" s="1"/>
  <c r="I134" i="8" s="1"/>
  <c r="J134" i="8" s="1"/>
  <c r="G132" i="8"/>
  <c r="D132" i="8"/>
  <c r="D132" i="8" a="1"/>
  <c r="B132" i="8" a="1"/>
  <c r="B132" i="8" s="1"/>
  <c r="A132" i="8"/>
  <c r="A132" i="8" a="1"/>
  <c r="G131" i="8"/>
  <c r="D131" i="8" a="1"/>
  <c r="D131" i="8" s="1"/>
  <c r="B131" i="8"/>
  <c r="B131" i="8" a="1"/>
  <c r="A131" i="8" a="1"/>
  <c r="A131" i="8" s="1"/>
  <c r="J130" i="8"/>
  <c r="G130" i="8"/>
  <c r="D130" i="8" a="1"/>
  <c r="D130" i="8" s="1"/>
  <c r="B130" i="8"/>
  <c r="B130" i="8" a="1"/>
  <c r="A130" i="8" a="1"/>
  <c r="A130" i="8" s="1"/>
  <c r="I131" i="8" s="1"/>
  <c r="J131" i="8" s="1"/>
  <c r="G129" i="8"/>
  <c r="D129" i="8"/>
  <c r="D129" i="8" a="1"/>
  <c r="B129" i="8" a="1"/>
  <c r="B129" i="8" s="1"/>
  <c r="A129" i="8" a="1"/>
  <c r="A129" i="8" s="1"/>
  <c r="I130" i="8" s="1"/>
  <c r="G128" i="8"/>
  <c r="D128" i="8"/>
  <c r="D128" i="8" a="1"/>
  <c r="B128" i="8" a="1"/>
  <c r="B128" i="8" s="1"/>
  <c r="A128" i="8"/>
  <c r="A128" i="8" a="1"/>
  <c r="G127" i="8"/>
  <c r="D127" i="8" a="1"/>
  <c r="D127" i="8" s="1"/>
  <c r="B127" i="8" a="1"/>
  <c r="B127" i="8" s="1"/>
  <c r="A127" i="8" a="1"/>
  <c r="A127" i="8" s="1"/>
  <c r="I128" i="8" s="1"/>
  <c r="J128" i="8" s="1"/>
  <c r="G126" i="8"/>
  <c r="D126" i="8" a="1"/>
  <c r="D126" i="8" s="1"/>
  <c r="B126" i="8"/>
  <c r="B126" i="8" a="1"/>
  <c r="A126" i="8" a="1"/>
  <c r="A126" i="8" s="1"/>
  <c r="I127" i="8" s="1"/>
  <c r="J127" i="8" s="1"/>
  <c r="G125" i="8"/>
  <c r="D125" i="8" a="1"/>
  <c r="D125" i="8" s="1"/>
  <c r="B125" i="8" a="1"/>
  <c r="B125" i="8" s="1"/>
  <c r="A125" i="8" a="1"/>
  <c r="A125" i="8" s="1"/>
  <c r="G124" i="8"/>
  <c r="D124" i="8"/>
  <c r="D124" i="8" a="1"/>
  <c r="B124" i="8" a="1"/>
  <c r="B124" i="8" s="1"/>
  <c r="A124" i="8"/>
  <c r="I125" i="8" s="1"/>
  <c r="J125" i="8" s="1"/>
  <c r="A124" i="8" a="1"/>
  <c r="G123" i="8"/>
  <c r="D123" i="8" a="1"/>
  <c r="D123" i="8" s="1"/>
  <c r="B123" i="8"/>
  <c r="B123" i="8" a="1"/>
  <c r="A123" i="8" a="1"/>
  <c r="A123" i="8" s="1"/>
  <c r="G122" i="8"/>
  <c r="D122" i="8" a="1"/>
  <c r="D122" i="8" s="1"/>
  <c r="B122" i="8"/>
  <c r="B122" i="8" a="1"/>
  <c r="A122" i="8" a="1"/>
  <c r="A122" i="8" s="1"/>
  <c r="I123" i="8" s="1"/>
  <c r="J123" i="8" s="1"/>
  <c r="G121" i="8"/>
  <c r="D121" i="8"/>
  <c r="D121" i="8" a="1"/>
  <c r="B121" i="8" a="1"/>
  <c r="B121" i="8" s="1"/>
  <c r="A121" i="8"/>
  <c r="I122" i="8" s="1"/>
  <c r="J122" i="8" s="1"/>
  <c r="A121" i="8" a="1"/>
  <c r="G120" i="8"/>
  <c r="D120" i="8"/>
  <c r="D120" i="8" a="1"/>
  <c r="B120" i="8" a="1"/>
  <c r="B120" i="8" s="1"/>
  <c r="A120" i="8"/>
  <c r="A120" i="8" a="1"/>
  <c r="G119" i="8"/>
  <c r="D119" i="8" a="1"/>
  <c r="D119" i="8" s="1"/>
  <c r="B119" i="8" a="1"/>
  <c r="B119" i="8" s="1"/>
  <c r="A119" i="8" a="1"/>
  <c r="A119" i="8" s="1"/>
  <c r="I120" i="8" s="1"/>
  <c r="J120" i="8" s="1"/>
  <c r="G118" i="8"/>
  <c r="D118" i="8" a="1"/>
  <c r="D118" i="8" s="1"/>
  <c r="B118" i="8"/>
  <c r="B118" i="8" a="1"/>
  <c r="A118" i="8" a="1"/>
  <c r="A118" i="8" s="1"/>
  <c r="G117" i="8"/>
  <c r="D117" i="8" a="1"/>
  <c r="D117" i="8" s="1"/>
  <c r="B117" i="8" a="1"/>
  <c r="B117" i="8" s="1"/>
  <c r="A117" i="8" a="1"/>
  <c r="A117" i="8" s="1"/>
  <c r="I118" i="8" s="1"/>
  <c r="J118" i="8" s="1"/>
  <c r="G116" i="8"/>
  <c r="D116" i="8"/>
  <c r="D116" i="8" a="1"/>
  <c r="B116" i="8" a="1"/>
  <c r="B116" i="8" s="1"/>
  <c r="A116" i="8"/>
  <c r="A116" i="8" a="1"/>
  <c r="G115" i="8"/>
  <c r="D115" i="8" a="1"/>
  <c r="D115" i="8" s="1"/>
  <c r="B115" i="8"/>
  <c r="B115" i="8" a="1"/>
  <c r="A115" i="8" a="1"/>
  <c r="A115" i="8" s="1"/>
  <c r="G114" i="8"/>
  <c r="D114" i="8" a="1"/>
  <c r="D114" i="8" s="1"/>
  <c r="B114" i="8"/>
  <c r="B114" i="8" a="1"/>
  <c r="A114" i="8" a="1"/>
  <c r="A114" i="8" s="1"/>
  <c r="I115" i="8" s="1"/>
  <c r="J115" i="8" s="1"/>
  <c r="G113" i="8"/>
  <c r="D113" i="8"/>
  <c r="D113" i="8" a="1"/>
  <c r="B113" i="8" a="1"/>
  <c r="B113" i="8" s="1"/>
  <c r="A113" i="8" a="1"/>
  <c r="A113" i="8" s="1"/>
  <c r="I114" i="8" s="1"/>
  <c r="J114" i="8" s="1"/>
  <c r="G112" i="8"/>
  <c r="D112" i="8"/>
  <c r="D112" i="8" a="1"/>
  <c r="B112" i="8" a="1"/>
  <c r="B112" i="8" s="1"/>
  <c r="A112" i="8"/>
  <c r="A112" i="8" a="1"/>
  <c r="G111" i="8"/>
  <c r="D111" i="8" a="1"/>
  <c r="D111" i="8" s="1"/>
  <c r="B111" i="8" a="1"/>
  <c r="B111" i="8" s="1"/>
  <c r="A111" i="8" a="1"/>
  <c r="A111" i="8" s="1"/>
  <c r="I112" i="8" s="1"/>
  <c r="J112" i="8" s="1"/>
  <c r="G110" i="8"/>
  <c r="D110" i="8" a="1"/>
  <c r="D110" i="8" s="1"/>
  <c r="B110" i="8"/>
  <c r="B110" i="8" a="1"/>
  <c r="A110" i="8" a="1"/>
  <c r="A110" i="8" s="1"/>
  <c r="I111" i="8" s="1"/>
  <c r="J111" i="8" s="1"/>
  <c r="G109" i="8"/>
  <c r="D109" i="8" a="1"/>
  <c r="D109" i="8" s="1"/>
  <c r="B109" i="8" a="1"/>
  <c r="B109" i="8" s="1"/>
  <c r="A109" i="8" a="1"/>
  <c r="A109" i="8" s="1"/>
  <c r="G108" i="8"/>
  <c r="D108" i="8"/>
  <c r="D108" i="8" a="1"/>
  <c r="B108" i="8" a="1"/>
  <c r="B108" i="8" s="1"/>
  <c r="A108" i="8"/>
  <c r="I109" i="8" s="1"/>
  <c r="J109" i="8" s="1"/>
  <c r="A108" i="8" a="1"/>
  <c r="G107" i="8"/>
  <c r="D107" i="8" a="1"/>
  <c r="D107" i="8" s="1"/>
  <c r="B107" i="8"/>
  <c r="B107" i="8" a="1"/>
  <c r="A107" i="8" a="1"/>
  <c r="A107" i="8" s="1"/>
  <c r="I106" i="8"/>
  <c r="J106" i="8" s="1"/>
  <c r="G106" i="8"/>
  <c r="D106" i="8" a="1"/>
  <c r="D106" i="8" s="1"/>
  <c r="B106" i="8"/>
  <c r="B106" i="8" a="1"/>
  <c r="A106" i="8" a="1"/>
  <c r="A106" i="8" s="1"/>
  <c r="I107" i="8" s="1"/>
  <c r="J107" i="8" s="1"/>
  <c r="G105" i="8"/>
  <c r="D105" i="8"/>
  <c r="D105" i="8" a="1"/>
  <c r="B105" i="8" a="1"/>
  <c r="B105" i="8" s="1"/>
  <c r="A105" i="8"/>
  <c r="A105" i="8" a="1"/>
  <c r="G104" i="8"/>
  <c r="D104" i="8"/>
  <c r="D104" i="8" a="1"/>
  <c r="B104" i="8" a="1"/>
  <c r="B104" i="8" s="1"/>
  <c r="A104" i="8"/>
  <c r="A104" i="8" a="1"/>
  <c r="G103" i="8"/>
  <c r="D103" i="8" a="1"/>
  <c r="D103" i="8" s="1"/>
  <c r="B103" i="8" a="1"/>
  <c r="B103" i="8" s="1"/>
  <c r="A103" i="8" a="1"/>
  <c r="A103" i="8" s="1"/>
  <c r="I104" i="8" s="1"/>
  <c r="J104" i="8" s="1"/>
  <c r="G102" i="8"/>
  <c r="D102" i="8" a="1"/>
  <c r="D102" i="8" s="1"/>
  <c r="B102" i="8"/>
  <c r="B102" i="8" a="1"/>
  <c r="A102" i="8" a="1"/>
  <c r="A102" i="8" s="1"/>
  <c r="G101" i="8"/>
  <c r="D101" i="8" a="1"/>
  <c r="D101" i="8" s="1"/>
  <c r="B101" i="8" a="1"/>
  <c r="B101" i="8" s="1"/>
  <c r="A101" i="8" a="1"/>
  <c r="A101" i="8" s="1"/>
  <c r="I102" i="8" s="1"/>
  <c r="J102" i="8" s="1"/>
  <c r="G100" i="8"/>
  <c r="D100" i="8"/>
  <c r="D100" i="8" a="1"/>
  <c r="B100" i="8" a="1"/>
  <c r="B100" i="8" s="1"/>
  <c r="A100" i="8"/>
  <c r="A100" i="8" a="1"/>
  <c r="G99" i="8"/>
  <c r="D99" i="8" a="1"/>
  <c r="D99" i="8" s="1"/>
  <c r="B99" i="8"/>
  <c r="B99" i="8" a="1"/>
  <c r="A99" i="8" a="1"/>
  <c r="A99" i="8" s="1"/>
  <c r="G98" i="8"/>
  <c r="D98" i="8" a="1"/>
  <c r="D98" i="8" s="1"/>
  <c r="B98" i="8"/>
  <c r="B98" i="8" a="1"/>
  <c r="A98" i="8" a="1"/>
  <c r="A98" i="8" s="1"/>
  <c r="I99" i="8" s="1"/>
  <c r="J99" i="8" s="1"/>
  <c r="G97" i="8"/>
  <c r="D97" i="8"/>
  <c r="D97" i="8" a="1"/>
  <c r="B97" i="8" a="1"/>
  <c r="B97" i="8" s="1"/>
  <c r="A97" i="8" a="1"/>
  <c r="A97" i="8" s="1"/>
  <c r="I98" i="8" s="1"/>
  <c r="J98" i="8" s="1"/>
  <c r="G96" i="8"/>
  <c r="D96" i="8"/>
  <c r="D96" i="8" a="1"/>
  <c r="B96" i="8" a="1"/>
  <c r="B96" i="8" s="1"/>
  <c r="A96" i="8"/>
  <c r="A96" i="8" a="1"/>
  <c r="G95" i="8"/>
  <c r="D95" i="8" a="1"/>
  <c r="D95" i="8" s="1"/>
  <c r="B95" i="8" a="1"/>
  <c r="B95" i="8" s="1"/>
  <c r="A95" i="8" a="1"/>
  <c r="A95" i="8" s="1"/>
  <c r="I96" i="8" s="1"/>
  <c r="J96" i="8" s="1"/>
  <c r="G94" i="8"/>
  <c r="D94" i="8" a="1"/>
  <c r="D94" i="8" s="1"/>
  <c r="B94" i="8"/>
  <c r="B94" i="8" a="1"/>
  <c r="A94" i="8" a="1"/>
  <c r="A94" i="8" s="1"/>
  <c r="I95" i="8" s="1"/>
  <c r="J95" i="8" s="1"/>
  <c r="G93" i="8"/>
  <c r="D93" i="8" a="1"/>
  <c r="D93" i="8" s="1"/>
  <c r="B93" i="8" a="1"/>
  <c r="B93" i="8" s="1"/>
  <c r="A93" i="8" a="1"/>
  <c r="A93" i="8" s="1"/>
  <c r="G92" i="8"/>
  <c r="D92" i="8"/>
  <c r="D92" i="8" a="1"/>
  <c r="B92" i="8" a="1"/>
  <c r="B92" i="8" s="1"/>
  <c r="A92" i="8"/>
  <c r="I93" i="8" s="1"/>
  <c r="J93" i="8" s="1"/>
  <c r="A92" i="8" a="1"/>
  <c r="G91" i="8"/>
  <c r="D91" i="8" a="1"/>
  <c r="D91" i="8" s="1"/>
  <c r="B91" i="8"/>
  <c r="B91" i="8" a="1"/>
  <c r="A91" i="8" a="1"/>
  <c r="A91" i="8" s="1"/>
  <c r="G90" i="8"/>
  <c r="D90" i="8" a="1"/>
  <c r="D90" i="8" s="1"/>
  <c r="B90" i="8"/>
  <c r="B90" i="8" a="1"/>
  <c r="A90" i="8" a="1"/>
  <c r="A90" i="8" s="1"/>
  <c r="I91" i="8" s="1"/>
  <c r="J91" i="8" s="1"/>
  <c r="G89" i="8"/>
  <c r="D89" i="8"/>
  <c r="D89" i="8" a="1"/>
  <c r="B89" i="8" a="1"/>
  <c r="B89" i="8" s="1"/>
  <c r="A89" i="8"/>
  <c r="I90" i="8" s="1"/>
  <c r="J90" i="8" s="1"/>
  <c r="A89" i="8" a="1"/>
  <c r="G88" i="8"/>
  <c r="D88" i="8"/>
  <c r="D88" i="8" a="1"/>
  <c r="B88" i="8" a="1"/>
  <c r="B88" i="8" s="1"/>
  <c r="A88" i="8"/>
  <c r="A88" i="8" a="1"/>
  <c r="G87" i="8"/>
  <c r="D87" i="8" a="1"/>
  <c r="D87" i="8" s="1"/>
  <c r="B87" i="8" a="1"/>
  <c r="B87" i="8" s="1"/>
  <c r="A87" i="8" a="1"/>
  <c r="A87" i="8" s="1"/>
  <c r="I88" i="8" s="1"/>
  <c r="J88" i="8" s="1"/>
  <c r="G86" i="8"/>
  <c r="D86" i="8" a="1"/>
  <c r="D86" i="8" s="1"/>
  <c r="B86" i="8"/>
  <c r="B86" i="8" a="1"/>
  <c r="A86" i="8" a="1"/>
  <c r="A86" i="8" s="1"/>
  <c r="G85" i="8"/>
  <c r="D85" i="8" a="1"/>
  <c r="D85" i="8" s="1"/>
  <c r="B85" i="8" a="1"/>
  <c r="B85" i="8" s="1"/>
  <c r="A85" i="8" a="1"/>
  <c r="A85" i="8" s="1"/>
  <c r="I86" i="8" s="1"/>
  <c r="J86" i="8" s="1"/>
  <c r="G84" i="8"/>
  <c r="D84" i="8"/>
  <c r="D84" i="8" a="1"/>
  <c r="B84" i="8" a="1"/>
  <c r="B84" i="8" s="1"/>
  <c r="A84" i="8"/>
  <c r="A84" i="8" a="1"/>
  <c r="G83" i="8"/>
  <c r="D83" i="8" a="1"/>
  <c r="D83" i="8" s="1"/>
  <c r="B83" i="8"/>
  <c r="B83" i="8" a="1"/>
  <c r="A83" i="8" a="1"/>
  <c r="A83" i="8" s="1"/>
  <c r="G82" i="8"/>
  <c r="D82" i="8" a="1"/>
  <c r="D82" i="8" s="1"/>
  <c r="B82" i="8"/>
  <c r="B82" i="8" a="1"/>
  <c r="A82" i="8" a="1"/>
  <c r="A82" i="8" s="1"/>
  <c r="G81" i="8"/>
  <c r="D81" i="8" a="1"/>
  <c r="D81" i="8" s="1"/>
  <c r="B81" i="8" a="1"/>
  <c r="B81" i="8" s="1"/>
  <c r="A81" i="8" a="1"/>
  <c r="A81" i="8" s="1"/>
  <c r="I80" i="8"/>
  <c r="J80" i="8" s="1"/>
  <c r="G80" i="8"/>
  <c r="D80" i="8"/>
  <c r="D80" i="8" a="1"/>
  <c r="B80" i="8"/>
  <c r="B80" i="8" a="1"/>
  <c r="A80" i="8"/>
  <c r="A80" i="8" a="1"/>
  <c r="G79" i="8"/>
  <c r="D79" i="8" a="1"/>
  <c r="D79" i="8" s="1"/>
  <c r="B79" i="8"/>
  <c r="B79" i="8" a="1"/>
  <c r="A79" i="8" a="1"/>
  <c r="A79" i="8" s="1"/>
  <c r="G78" i="8"/>
  <c r="D78" i="8" a="1"/>
  <c r="D78" i="8" s="1"/>
  <c r="B78" i="8"/>
  <c r="B78" i="8" a="1"/>
  <c r="A78" i="8" a="1"/>
  <c r="A78" i="8" s="1"/>
  <c r="I79" i="8" s="1"/>
  <c r="J79" i="8" s="1"/>
  <c r="G77" i="8"/>
  <c r="D77" i="8" a="1"/>
  <c r="D77" i="8" s="1"/>
  <c r="B77" i="8" a="1"/>
  <c r="B77" i="8" s="1"/>
  <c r="A77" i="8"/>
  <c r="I78" i="8" s="1"/>
  <c r="J78" i="8" s="1"/>
  <c r="A77" i="8" a="1"/>
  <c r="G76" i="8"/>
  <c r="D76" i="8"/>
  <c r="D76" i="8" a="1"/>
  <c r="B76" i="8" a="1"/>
  <c r="B76" i="8" s="1"/>
  <c r="A76" i="8"/>
  <c r="A76" i="8" a="1"/>
  <c r="G75" i="8"/>
  <c r="D75" i="8" a="1"/>
  <c r="D75" i="8" s="1"/>
  <c r="B75" i="8" a="1"/>
  <c r="B75" i="8" s="1"/>
  <c r="A75" i="8" a="1"/>
  <c r="A75" i="8" s="1"/>
  <c r="I76" i="8" s="1"/>
  <c r="J76" i="8" s="1"/>
  <c r="G74" i="8"/>
  <c r="D74" i="8"/>
  <c r="D74" i="8" a="1"/>
  <c r="B74" i="8"/>
  <c r="B74" i="8" a="1"/>
  <c r="A74" i="8"/>
  <c r="A74" i="8" a="1"/>
  <c r="G73" i="8"/>
  <c r="D73" i="8"/>
  <c r="D73" i="8" a="1"/>
  <c r="B73" i="8" a="1"/>
  <c r="B73" i="8" s="1"/>
  <c r="A73" i="8" a="1"/>
  <c r="A73" i="8" s="1"/>
  <c r="I74" i="8" s="1"/>
  <c r="J74" i="8" s="1"/>
  <c r="G72" i="8"/>
  <c r="D72" i="8"/>
  <c r="D72" i="8" a="1"/>
  <c r="B72" i="8" a="1"/>
  <c r="B72" i="8" s="1"/>
  <c r="A72" i="8"/>
  <c r="A72" i="8" a="1"/>
  <c r="G71" i="8"/>
  <c r="D71" i="8" a="1"/>
  <c r="D71" i="8" s="1"/>
  <c r="B71" i="8" a="1"/>
  <c r="B71" i="8" s="1"/>
  <c r="A71" i="8" a="1"/>
  <c r="A71" i="8" s="1"/>
  <c r="I72" i="8" s="1"/>
  <c r="J72" i="8" s="1"/>
  <c r="G70" i="8"/>
  <c r="D70" i="8" a="1"/>
  <c r="D70" i="8" s="1"/>
  <c r="B70" i="8"/>
  <c r="B70" i="8" a="1"/>
  <c r="A70" i="8" a="1"/>
  <c r="A70" i="8" s="1"/>
  <c r="I71" i="8" s="1"/>
  <c r="J71" i="8" s="1"/>
  <c r="G69" i="8"/>
  <c r="D69" i="8"/>
  <c r="D69" i="8" a="1"/>
  <c r="B69" i="8" a="1"/>
  <c r="B69" i="8" s="1"/>
  <c r="A69" i="8" a="1"/>
  <c r="A69" i="8" s="1"/>
  <c r="I68" i="8"/>
  <c r="J68" i="8" s="1"/>
  <c r="G68" i="8"/>
  <c r="D68" i="8"/>
  <c r="D68" i="8" a="1"/>
  <c r="B68" i="8"/>
  <c r="B68" i="8" a="1"/>
  <c r="A68" i="8"/>
  <c r="A68" i="8" a="1"/>
  <c r="G67" i="8"/>
  <c r="D67" i="8" a="1"/>
  <c r="D67" i="8" s="1"/>
  <c r="B67" i="8"/>
  <c r="B67" i="8" a="1"/>
  <c r="A67" i="8" a="1"/>
  <c r="A67" i="8" s="1"/>
  <c r="G66" i="8"/>
  <c r="D66" i="8" a="1"/>
  <c r="D66" i="8" s="1"/>
  <c r="B66" i="8"/>
  <c r="B66" i="8" a="1"/>
  <c r="A66" i="8" a="1"/>
  <c r="A66" i="8" s="1"/>
  <c r="G65" i="8"/>
  <c r="D65" i="8" a="1"/>
  <c r="D65" i="8" s="1"/>
  <c r="B65" i="8" a="1"/>
  <c r="B65" i="8" s="1"/>
  <c r="A65" i="8" a="1"/>
  <c r="A65" i="8" s="1"/>
  <c r="I64" i="8"/>
  <c r="J64" i="8" s="1"/>
  <c r="G64" i="8"/>
  <c r="D64" i="8"/>
  <c r="D64" i="8" a="1"/>
  <c r="B64" i="8"/>
  <c r="B64" i="8" a="1"/>
  <c r="A64" i="8"/>
  <c r="A64" i="8" a="1"/>
  <c r="G63" i="8"/>
  <c r="D63" i="8" a="1"/>
  <c r="D63" i="8" s="1"/>
  <c r="B63" i="8"/>
  <c r="B63" i="8" a="1"/>
  <c r="A63" i="8" a="1"/>
  <c r="A63" i="8" s="1"/>
  <c r="G62" i="8"/>
  <c r="D62" i="8" a="1"/>
  <c r="D62" i="8" s="1"/>
  <c r="B62" i="8"/>
  <c r="B62" i="8" a="1"/>
  <c r="A62" i="8" a="1"/>
  <c r="A62" i="8" s="1"/>
  <c r="I63" i="8" s="1"/>
  <c r="J63" i="8" s="1"/>
  <c r="G61" i="8"/>
  <c r="D61" i="8" a="1"/>
  <c r="D61" i="8" s="1"/>
  <c r="B61" i="8" a="1"/>
  <c r="B61" i="8" s="1"/>
  <c r="A61" i="8"/>
  <c r="I62" i="8" s="1"/>
  <c r="J62" i="8" s="1"/>
  <c r="A61" i="8" a="1"/>
  <c r="G60" i="8"/>
  <c r="D60" i="8"/>
  <c r="D60" i="8" a="1"/>
  <c r="B60" i="8" a="1"/>
  <c r="B60" i="8" s="1"/>
  <c r="A60" i="8"/>
  <c r="A60" i="8" a="1"/>
  <c r="G59" i="8"/>
  <c r="D59" i="8" a="1"/>
  <c r="D59" i="8" s="1"/>
  <c r="B59" i="8" a="1"/>
  <c r="B59" i="8" s="1"/>
  <c r="A59" i="8" a="1"/>
  <c r="A59" i="8" s="1"/>
  <c r="I60" i="8" s="1"/>
  <c r="J60" i="8" s="1"/>
  <c r="G58" i="8"/>
  <c r="D58" i="8"/>
  <c r="D58" i="8" a="1"/>
  <c r="B58" i="8"/>
  <c r="B58" i="8" a="1"/>
  <c r="A58" i="8"/>
  <c r="A58" i="8" a="1"/>
  <c r="G57" i="8"/>
  <c r="D57" i="8"/>
  <c r="D57" i="8" a="1"/>
  <c r="B57" i="8" a="1"/>
  <c r="B57" i="8" s="1"/>
  <c r="A57" i="8" a="1"/>
  <c r="A57" i="8" s="1"/>
  <c r="I58" i="8" s="1"/>
  <c r="J58" i="8" s="1"/>
  <c r="G56" i="8"/>
  <c r="D56" i="8"/>
  <c r="D56" i="8" a="1"/>
  <c r="B56" i="8" a="1"/>
  <c r="B56" i="8" s="1"/>
  <c r="A56" i="8"/>
  <c r="A56" i="8" a="1"/>
  <c r="G55" i="8"/>
  <c r="D55" i="8" a="1"/>
  <c r="D55" i="8" s="1"/>
  <c r="B55" i="8" a="1"/>
  <c r="B55" i="8" s="1"/>
  <c r="A55" i="8" a="1"/>
  <c r="A55" i="8" s="1"/>
  <c r="I56" i="8" s="1"/>
  <c r="J56" i="8" s="1"/>
  <c r="G54" i="8"/>
  <c r="D54" i="8" a="1"/>
  <c r="D54" i="8" s="1"/>
  <c r="B54" i="8" a="1"/>
  <c r="B54" i="8" s="1"/>
  <c r="A54" i="8"/>
  <c r="I55" i="8" s="1"/>
  <c r="J55" i="8" s="1"/>
  <c r="A54" i="8" a="1"/>
  <c r="G53" i="8"/>
  <c r="D53" i="8"/>
  <c r="D53" i="8" a="1"/>
  <c r="B53" i="8" a="1"/>
  <c r="B53" i="8" s="1"/>
  <c r="A53" i="8"/>
  <c r="A53" i="8" a="1"/>
  <c r="I52" i="8"/>
  <c r="J52" i="8" s="1"/>
  <c r="G52" i="8"/>
  <c r="D52" i="8" a="1"/>
  <c r="D52" i="8" s="1"/>
  <c r="B52" i="8" a="1"/>
  <c r="B52" i="8" s="1"/>
  <c r="A52" i="8" a="1"/>
  <c r="A52" i="8" s="1"/>
  <c r="G51" i="8"/>
  <c r="D51" i="8" a="1"/>
  <c r="D51" i="8" s="1"/>
  <c r="B51" i="8"/>
  <c r="B51" i="8" a="1"/>
  <c r="A51" i="8" a="1"/>
  <c r="A51" i="8" s="1"/>
  <c r="G50" i="8"/>
  <c r="D50" i="8" a="1"/>
  <c r="D50" i="8" s="1"/>
  <c r="B50" i="8" a="1"/>
  <c r="B50" i="8" s="1"/>
  <c r="A50" i="8" a="1"/>
  <c r="A50" i="8" s="1"/>
  <c r="I51" i="8" s="1"/>
  <c r="J51" i="8" s="1"/>
  <c r="G49" i="8"/>
  <c r="D49" i="8"/>
  <c r="D49" i="8" a="1"/>
  <c r="B49" i="8" a="1"/>
  <c r="B49" i="8" s="1"/>
  <c r="A49" i="8"/>
  <c r="I50" i="8" s="1"/>
  <c r="J50" i="8" s="1"/>
  <c r="A49" i="8" a="1"/>
  <c r="G48" i="8"/>
  <c r="D48" i="8" a="1"/>
  <c r="D48" i="8" s="1"/>
  <c r="B48" i="8" a="1"/>
  <c r="B48" i="8" s="1"/>
  <c r="A48" i="8" a="1"/>
  <c r="A48" i="8" s="1"/>
  <c r="J47" i="8"/>
  <c r="G47" i="8"/>
  <c r="D47" i="8" a="1"/>
  <c r="D47" i="8" s="1"/>
  <c r="B47" i="8"/>
  <c r="B47" i="8" a="1"/>
  <c r="A47" i="8" a="1"/>
  <c r="A47" i="8" s="1"/>
  <c r="I48" i="8" s="1"/>
  <c r="J48" i="8" s="1"/>
  <c r="G46" i="8"/>
  <c r="D46" i="8" a="1"/>
  <c r="D46" i="8" s="1"/>
  <c r="B46" i="8" a="1"/>
  <c r="B46" i="8" s="1"/>
  <c r="A46" i="8"/>
  <c r="I47" i="8" s="1"/>
  <c r="A46" i="8" a="1"/>
  <c r="G45" i="8"/>
  <c r="D45" i="8"/>
  <c r="D45" i="8" a="1"/>
  <c r="B45" i="8" a="1"/>
  <c r="B45" i="8" s="1"/>
  <c r="A45" i="8"/>
  <c r="A45" i="8" a="1"/>
  <c r="G44" i="8"/>
  <c r="D44" i="8" a="1"/>
  <c r="D44" i="8" s="1"/>
  <c r="B44" i="8" a="1"/>
  <c r="B44" i="8" s="1"/>
  <c r="A44" i="8" a="1"/>
  <c r="A44" i="8" s="1"/>
  <c r="G43" i="8"/>
  <c r="D43" i="8" a="1"/>
  <c r="D43" i="8" s="1"/>
  <c r="B43" i="8"/>
  <c r="B43" i="8" a="1"/>
  <c r="A43" i="8" a="1"/>
  <c r="A43" i="8" s="1"/>
  <c r="I44" i="8" s="1"/>
  <c r="J44" i="8" s="1"/>
  <c r="G42" i="8"/>
  <c r="D42" i="8" a="1"/>
  <c r="D42" i="8" s="1"/>
  <c r="B42" i="8" a="1"/>
  <c r="B42" i="8" s="1"/>
  <c r="A42" i="8" a="1"/>
  <c r="A42" i="8" s="1"/>
  <c r="I43" i="8" s="1"/>
  <c r="J43" i="8" s="1"/>
  <c r="G41" i="8"/>
  <c r="D41" i="8"/>
  <c r="D41" i="8" a="1"/>
  <c r="B41" i="8" a="1"/>
  <c r="B41" i="8" s="1"/>
  <c r="A41" i="8"/>
  <c r="I42" i="8" s="1"/>
  <c r="J42" i="8" s="1"/>
  <c r="A41" i="8" a="1"/>
  <c r="G40" i="8"/>
  <c r="D40" i="8" a="1"/>
  <c r="D40" i="8" s="1"/>
  <c r="B40" i="8" a="1"/>
  <c r="B40" i="8" s="1"/>
  <c r="A40" i="8" a="1"/>
  <c r="A40" i="8" s="1"/>
  <c r="G39" i="8"/>
  <c r="D39" i="8" a="1"/>
  <c r="D39" i="8" s="1"/>
  <c r="B39" i="8"/>
  <c r="B39" i="8" a="1"/>
  <c r="A39" i="8" a="1"/>
  <c r="A39" i="8" s="1"/>
  <c r="I40" i="8" s="1"/>
  <c r="J40" i="8" s="1"/>
  <c r="G38" i="8"/>
  <c r="D38" i="8" a="1"/>
  <c r="D38" i="8" s="1"/>
  <c r="B38" i="8" a="1"/>
  <c r="B38" i="8" s="1"/>
  <c r="A38" i="8"/>
  <c r="I39" i="8" s="1"/>
  <c r="J39" i="8" s="1"/>
  <c r="A38" i="8" a="1"/>
  <c r="G37" i="8"/>
  <c r="D37" i="8"/>
  <c r="D37" i="8" a="1"/>
  <c r="B37" i="8" a="1"/>
  <c r="B37" i="8" s="1"/>
  <c r="A37" i="8"/>
  <c r="A37" i="8" a="1"/>
  <c r="G36" i="8"/>
  <c r="D36" i="8" a="1"/>
  <c r="D36" i="8" s="1"/>
  <c r="B36" i="8" a="1"/>
  <c r="B36" i="8" s="1"/>
  <c r="A36" i="8" a="1"/>
  <c r="A36" i="8" s="1"/>
  <c r="G35" i="8"/>
  <c r="D35" i="8" a="1"/>
  <c r="D35" i="8" s="1"/>
  <c r="B35" i="8"/>
  <c r="B35" i="8" a="1"/>
  <c r="A35" i="8" a="1"/>
  <c r="A35" i="8" s="1"/>
  <c r="I36" i="8" s="1"/>
  <c r="J36" i="8" s="1"/>
  <c r="G34" i="8"/>
  <c r="D34" i="8" a="1"/>
  <c r="D34" i="8" s="1"/>
  <c r="B34" i="8" a="1"/>
  <c r="B34" i="8" s="1"/>
  <c r="A34" i="8" a="1"/>
  <c r="A34" i="8" s="1"/>
  <c r="I35" i="8" s="1"/>
  <c r="J35" i="8" s="1"/>
  <c r="G33" i="8"/>
  <c r="D33" i="8"/>
  <c r="D33" i="8" a="1"/>
  <c r="B33" i="8" a="1"/>
  <c r="B33" i="8" s="1"/>
  <c r="A33" i="8"/>
  <c r="I34" i="8" s="1"/>
  <c r="J34" i="8" s="1"/>
  <c r="A33" i="8" a="1"/>
  <c r="G32" i="8"/>
  <c r="D32" i="8" a="1"/>
  <c r="D32" i="8" s="1"/>
  <c r="B32" i="8" a="1"/>
  <c r="B32" i="8" s="1"/>
  <c r="A32" i="8" a="1"/>
  <c r="A32" i="8" s="1"/>
  <c r="G31" i="8"/>
  <c r="D31" i="8" a="1"/>
  <c r="D31" i="8" s="1"/>
  <c r="B31" i="8"/>
  <c r="B31" i="8" a="1"/>
  <c r="A31" i="8" a="1"/>
  <c r="A31" i="8" s="1"/>
  <c r="I32" i="8" s="1"/>
  <c r="J32" i="8" s="1"/>
  <c r="G30" i="8"/>
  <c r="D30" i="8" a="1"/>
  <c r="D30" i="8" s="1"/>
  <c r="B30" i="8" a="1"/>
  <c r="B30" i="8" s="1"/>
  <c r="A30" i="8"/>
  <c r="I31" i="8" s="1"/>
  <c r="J31" i="8" s="1"/>
  <c r="A30" i="8" a="1"/>
  <c r="G29" i="8"/>
  <c r="D29" i="8"/>
  <c r="D29" i="8" a="1"/>
  <c r="B29" i="8" a="1"/>
  <c r="B29" i="8" s="1"/>
  <c r="A29" i="8"/>
  <c r="A29" i="8" a="1"/>
  <c r="G28" i="8"/>
  <c r="D28" i="8" a="1"/>
  <c r="D28" i="8" s="1"/>
  <c r="B28" i="8" a="1"/>
  <c r="B28" i="8" s="1"/>
  <c r="A28" i="8" a="1"/>
  <c r="A28" i="8" s="1"/>
  <c r="G27" i="8"/>
  <c r="D27" i="8" a="1"/>
  <c r="D27" i="8" s="1"/>
  <c r="B27" i="8"/>
  <c r="B27" i="8" a="1"/>
  <c r="A27" i="8" a="1"/>
  <c r="A27" i="8" s="1"/>
  <c r="I28" i="8" s="1"/>
  <c r="J28" i="8" s="1"/>
  <c r="G26" i="8"/>
  <c r="D26" i="8" a="1"/>
  <c r="D26" i="8" s="1"/>
  <c r="B26" i="8" a="1"/>
  <c r="B26" i="8" s="1"/>
  <c r="A26" i="8" a="1"/>
  <c r="A26" i="8" s="1"/>
  <c r="I27" i="8" s="1"/>
  <c r="J27" i="8" s="1"/>
  <c r="G25" i="8"/>
  <c r="D25" i="8"/>
  <c r="D25" i="8" a="1"/>
  <c r="B25" i="8" a="1"/>
  <c r="B25" i="8" s="1"/>
  <c r="A25" i="8"/>
  <c r="A25" i="8" a="1"/>
  <c r="G24" i="8"/>
  <c r="D24" i="8" a="1"/>
  <c r="D24" i="8" s="1"/>
  <c r="B24" i="8" a="1"/>
  <c r="B24" i="8" s="1"/>
  <c r="A24" i="8" a="1"/>
  <c r="A24" i="8" s="1"/>
  <c r="G23" i="8"/>
  <c r="D23" i="8" a="1"/>
  <c r="D23" i="8" s="1"/>
  <c r="B23" i="8"/>
  <c r="B23" i="8" a="1"/>
  <c r="A23" i="8" a="1"/>
  <c r="A23" i="8" s="1"/>
  <c r="I24" i="8" s="1"/>
  <c r="J24" i="8" s="1"/>
  <c r="G22" i="8"/>
  <c r="D22" i="8" a="1"/>
  <c r="D22" i="8" s="1"/>
  <c r="B22" i="8" a="1"/>
  <c r="B22" i="8" s="1"/>
  <c r="A22" i="8"/>
  <c r="I23" i="8" s="1"/>
  <c r="J23" i="8" s="1"/>
  <c r="A22" i="8" a="1"/>
  <c r="G21" i="8"/>
  <c r="D21" i="8"/>
  <c r="D21" i="8" a="1"/>
  <c r="B21" i="8" a="1"/>
  <c r="B21" i="8" s="1"/>
  <c r="A21" i="8"/>
  <c r="A21" i="8" a="1"/>
  <c r="I20" i="8"/>
  <c r="J20" i="8" s="1"/>
  <c r="G20" i="8"/>
  <c r="D20" i="8" a="1"/>
  <c r="D20" i="8" s="1"/>
  <c r="B20" i="8" a="1"/>
  <c r="B20" i="8" s="1"/>
  <c r="A20" i="8" a="1"/>
  <c r="A20" i="8" s="1"/>
  <c r="G19" i="8"/>
  <c r="D19" i="8" a="1"/>
  <c r="D19" i="8" s="1"/>
  <c r="B19" i="8"/>
  <c r="B19" i="8" a="1"/>
  <c r="A19" i="8" a="1"/>
  <c r="A19" i="8" s="1"/>
  <c r="G18" i="8"/>
  <c r="D18" i="8" a="1"/>
  <c r="D18" i="8" s="1"/>
  <c r="B18" i="8" a="1"/>
  <c r="B18" i="8" s="1"/>
  <c r="A18" i="8" a="1"/>
  <c r="A18" i="8" s="1"/>
  <c r="I19" i="8" s="1"/>
  <c r="J19" i="8" s="1"/>
  <c r="G17" i="8"/>
  <c r="D17" i="8"/>
  <c r="D17" i="8" a="1"/>
  <c r="B17" i="8" a="1"/>
  <c r="B17" i="8" s="1"/>
  <c r="A17" i="8"/>
  <c r="I18" i="8" s="1"/>
  <c r="J18" i="8" s="1"/>
  <c r="A17" i="8" a="1"/>
  <c r="G16" i="8"/>
  <c r="D16" i="8" a="1"/>
  <c r="D16" i="8" s="1"/>
  <c r="B16" i="8" a="1"/>
  <c r="B16" i="8" s="1"/>
  <c r="A16" i="8" a="1"/>
  <c r="A16" i="8" s="1"/>
  <c r="J15" i="8"/>
  <c r="G15" i="8"/>
  <c r="D15" i="8" a="1"/>
  <c r="D15" i="8" s="1"/>
  <c r="B15" i="8"/>
  <c r="B15" i="8" a="1"/>
  <c r="A15" i="8" a="1"/>
  <c r="A15" i="8" s="1"/>
  <c r="I16" i="8" s="1"/>
  <c r="J16" i="8" s="1"/>
  <c r="G14" i="8"/>
  <c r="D14" i="8" a="1"/>
  <c r="D14" i="8" s="1"/>
  <c r="B14" i="8" a="1"/>
  <c r="B14" i="8" s="1"/>
  <c r="A14" i="8"/>
  <c r="I15" i="8" s="1"/>
  <c r="A14" i="8" a="1"/>
  <c r="G13" i="8"/>
  <c r="D13" i="8"/>
  <c r="D13" i="8" a="1"/>
  <c r="B13" i="8" a="1"/>
  <c r="B13" i="8" s="1"/>
  <c r="A13" i="8"/>
  <c r="A13" i="8" a="1"/>
  <c r="G12" i="8"/>
  <c r="D12" i="8" a="1"/>
  <c r="D12" i="8" s="1"/>
  <c r="B12" i="8" a="1"/>
  <c r="B12" i="8" s="1"/>
  <c r="A12" i="8" a="1"/>
  <c r="A12" i="8" s="1"/>
  <c r="G11" i="8"/>
  <c r="D11" i="8" a="1"/>
  <c r="D11" i="8" s="1"/>
  <c r="B11" i="8"/>
  <c r="B11" i="8" a="1"/>
  <c r="A11" i="8" a="1"/>
  <c r="A11" i="8" s="1"/>
  <c r="I12" i="8" s="1"/>
  <c r="J12" i="8" s="1"/>
  <c r="G10" i="8"/>
  <c r="D10" i="8" a="1"/>
  <c r="D10" i="8" s="1"/>
  <c r="B10" i="8" a="1"/>
  <c r="B10" i="8" s="1"/>
  <c r="A10" i="8"/>
  <c r="I11" i="8" s="1"/>
  <c r="J11" i="8" s="1"/>
  <c r="A10" i="8" a="1"/>
  <c r="G9" i="8"/>
  <c r="D9" i="8"/>
  <c r="D9" i="8" a="1"/>
  <c r="B9" i="8" a="1"/>
  <c r="B9" i="8" s="1"/>
  <c r="A9" i="8"/>
  <c r="A9" i="8" a="1"/>
  <c r="J8" i="8"/>
  <c r="I8" i="8"/>
  <c r="G8" i="8"/>
  <c r="D8" i="8" a="1"/>
  <c r="D8" i="8" s="1"/>
  <c r="B8" i="8" a="1"/>
  <c r="B8" i="8" s="1"/>
  <c r="A8" i="8"/>
  <c r="BD151" i="6"/>
  <c r="BC151" i="6"/>
  <c r="BB151" i="6"/>
  <c r="BA151" i="6"/>
  <c r="AZ151" i="6"/>
  <c r="AY151" i="6"/>
  <c r="AX151" i="6"/>
  <c r="AV151" i="6"/>
  <c r="AT151" i="6"/>
  <c r="AR151" i="6"/>
  <c r="AP151" i="6"/>
  <c r="AN151" i="6"/>
  <c r="AL151" i="6"/>
  <c r="AI151" i="6"/>
  <c r="AD151" i="6"/>
  <c r="AC151" i="6"/>
  <c r="AB151" i="6"/>
  <c r="AA151" i="6"/>
  <c r="G151" i="6"/>
  <c r="D151" i="6"/>
  <c r="C151" i="6"/>
  <c r="B151" i="6"/>
  <c r="BD150" i="6"/>
  <c r="BC150" i="6"/>
  <c r="BB150" i="6"/>
  <c r="BA150" i="6"/>
  <c r="AZ150" i="6"/>
  <c r="AY150" i="6"/>
  <c r="AX150" i="6"/>
  <c r="AV150" i="6"/>
  <c r="AT150" i="6"/>
  <c r="AR150" i="6"/>
  <c r="AP150" i="6"/>
  <c r="AN150" i="6"/>
  <c r="AL150" i="6"/>
  <c r="AI150" i="6"/>
  <c r="AE150" i="6"/>
  <c r="AD150" i="6"/>
  <c r="AC150" i="6"/>
  <c r="AB150" i="6"/>
  <c r="AA150" i="6"/>
  <c r="G150" i="6"/>
  <c r="D150" i="6"/>
  <c r="C150" i="6"/>
  <c r="B150" i="6"/>
  <c r="BD149" i="6"/>
  <c r="BC149" i="6"/>
  <c r="BB149" i="6"/>
  <c r="BA149" i="6"/>
  <c r="AZ149" i="6"/>
  <c r="AY149" i="6"/>
  <c r="AX149" i="6"/>
  <c r="AV149" i="6"/>
  <c r="AT149" i="6"/>
  <c r="AR149" i="6"/>
  <c r="AP149" i="6"/>
  <c r="AN149" i="6"/>
  <c r="AL149" i="6"/>
  <c r="AI149" i="6"/>
  <c r="AE149" i="6"/>
  <c r="AD149" i="6"/>
  <c r="AC149" i="6"/>
  <c r="AB149" i="6"/>
  <c r="AA149" i="6"/>
  <c r="G149" i="6"/>
  <c r="D149" i="6"/>
  <c r="C149" i="6"/>
  <c r="B149" i="6"/>
  <c r="BD148" i="6"/>
  <c r="BC148" i="6"/>
  <c r="BB148" i="6"/>
  <c r="BA148" i="6"/>
  <c r="AZ148" i="6"/>
  <c r="AY148" i="6"/>
  <c r="AX148" i="6"/>
  <c r="AV148" i="6"/>
  <c r="AT148" i="6"/>
  <c r="AR148" i="6"/>
  <c r="AP148" i="6"/>
  <c r="AN148" i="6"/>
  <c r="AL148" i="6"/>
  <c r="AI148" i="6"/>
  <c r="AD148" i="6"/>
  <c r="AC148" i="6"/>
  <c r="AB148" i="6"/>
  <c r="AA148" i="6"/>
  <c r="G148" i="6"/>
  <c r="D148" i="6"/>
  <c r="C148" i="6"/>
  <c r="B148" i="6"/>
  <c r="BD147" i="6"/>
  <c r="BC147" i="6"/>
  <c r="BB147" i="6"/>
  <c r="BA147" i="6"/>
  <c r="AZ147" i="6"/>
  <c r="AY147" i="6"/>
  <c r="AX147" i="6"/>
  <c r="AV147" i="6"/>
  <c r="AT147" i="6"/>
  <c r="AR147" i="6"/>
  <c r="AP147" i="6"/>
  <c r="AN147" i="6"/>
  <c r="AL147" i="6"/>
  <c r="AI147" i="6"/>
  <c r="AD147" i="6"/>
  <c r="AC147" i="6"/>
  <c r="AB147" i="6"/>
  <c r="AA147" i="6"/>
  <c r="G147" i="6"/>
  <c r="D147" i="6"/>
  <c r="C147" i="6"/>
  <c r="B147" i="6"/>
  <c r="BD146" i="6"/>
  <c r="BC146" i="6"/>
  <c r="BB146" i="6"/>
  <c r="BA146" i="6"/>
  <c r="AZ146" i="6"/>
  <c r="AY146" i="6"/>
  <c r="AX146" i="6"/>
  <c r="AV146" i="6"/>
  <c r="AT146" i="6"/>
  <c r="AR146" i="6"/>
  <c r="AP146" i="6"/>
  <c r="AN146" i="6"/>
  <c r="AL146" i="6"/>
  <c r="AI146" i="6"/>
  <c r="AE146" i="6"/>
  <c r="AD146" i="6"/>
  <c r="AC146" i="6"/>
  <c r="AB146" i="6"/>
  <c r="AA146" i="6"/>
  <c r="G146" i="6"/>
  <c r="D146" i="6"/>
  <c r="C146" i="6"/>
  <c r="B146" i="6"/>
  <c r="BD145" i="6"/>
  <c r="BC145" i="6"/>
  <c r="BB145" i="6"/>
  <c r="BA145" i="6"/>
  <c r="AZ145" i="6"/>
  <c r="AY145" i="6"/>
  <c r="AX145" i="6"/>
  <c r="AV145" i="6"/>
  <c r="AT145" i="6"/>
  <c r="AR145" i="6"/>
  <c r="AP145" i="6"/>
  <c r="AN145" i="6"/>
  <c r="AL145" i="6"/>
  <c r="AI145" i="6"/>
  <c r="AE145" i="6"/>
  <c r="AD145" i="6"/>
  <c r="AC145" i="6"/>
  <c r="AB145" i="6"/>
  <c r="AA145" i="6"/>
  <c r="G145" i="6"/>
  <c r="D145" i="6"/>
  <c r="C145" i="6"/>
  <c r="B145" i="6"/>
  <c r="BD144" i="6"/>
  <c r="BC144" i="6"/>
  <c r="BB144" i="6"/>
  <c r="BA144" i="6"/>
  <c r="AZ144" i="6"/>
  <c r="AY144" i="6"/>
  <c r="AX144" i="6"/>
  <c r="AV144" i="6"/>
  <c r="AT144" i="6"/>
  <c r="AR144" i="6"/>
  <c r="AP144" i="6"/>
  <c r="AN144" i="6"/>
  <c r="AL144" i="6"/>
  <c r="AI144" i="6"/>
  <c r="AD144" i="6"/>
  <c r="AC144" i="6"/>
  <c r="AB144" i="6"/>
  <c r="AA144" i="6"/>
  <c r="G144" i="6"/>
  <c r="D144" i="6"/>
  <c r="AE144" i="6" s="1"/>
  <c r="C144" i="6"/>
  <c r="B144" i="6"/>
  <c r="BD143" i="6"/>
  <c r="BC143" i="6"/>
  <c r="BB143" i="6"/>
  <c r="BA143" i="6"/>
  <c r="AZ143" i="6"/>
  <c r="AY143" i="6"/>
  <c r="AX143" i="6"/>
  <c r="AV143" i="6"/>
  <c r="AT143" i="6"/>
  <c r="AR143" i="6"/>
  <c r="AP143" i="6"/>
  <c r="AN143" i="6"/>
  <c r="AL143" i="6"/>
  <c r="AI143" i="6"/>
  <c r="AD143" i="6"/>
  <c r="AC143" i="6"/>
  <c r="AB143" i="6"/>
  <c r="AA143" i="6"/>
  <c r="G143" i="6"/>
  <c r="D143" i="6"/>
  <c r="C143" i="6"/>
  <c r="B143" i="6"/>
  <c r="BD142" i="6"/>
  <c r="BC142" i="6"/>
  <c r="BB142" i="6"/>
  <c r="BA142" i="6"/>
  <c r="AZ142" i="6"/>
  <c r="AY142" i="6"/>
  <c r="AX142" i="6"/>
  <c r="AV142" i="6"/>
  <c r="AT142" i="6"/>
  <c r="AR142" i="6"/>
  <c r="AP142" i="6"/>
  <c r="AN142" i="6"/>
  <c r="AL142" i="6"/>
  <c r="AI142" i="6"/>
  <c r="AE142" i="6"/>
  <c r="AD142" i="6"/>
  <c r="AC142" i="6"/>
  <c r="AB142" i="6"/>
  <c r="AA142" i="6"/>
  <c r="G142" i="6"/>
  <c r="D142" i="6"/>
  <c r="C142" i="6"/>
  <c r="B142" i="6"/>
  <c r="BD141" i="6"/>
  <c r="BC141" i="6"/>
  <c r="BB141" i="6"/>
  <c r="BA141" i="6"/>
  <c r="AZ141" i="6"/>
  <c r="AY141" i="6"/>
  <c r="AX141" i="6"/>
  <c r="AV141" i="6"/>
  <c r="AT141" i="6"/>
  <c r="AR141" i="6"/>
  <c r="AP141" i="6"/>
  <c r="AN141" i="6"/>
  <c r="AL141" i="6"/>
  <c r="AI141" i="6"/>
  <c r="AE141" i="6"/>
  <c r="AD141" i="6"/>
  <c r="AC141" i="6"/>
  <c r="AB141" i="6"/>
  <c r="AA141" i="6"/>
  <c r="G141" i="6"/>
  <c r="D141" i="6"/>
  <c r="C141" i="6"/>
  <c r="B141" i="6"/>
  <c r="BD140" i="6"/>
  <c r="BC140" i="6"/>
  <c r="BB140" i="6"/>
  <c r="BA140" i="6"/>
  <c r="AZ140" i="6"/>
  <c r="AY140" i="6"/>
  <c r="AX140" i="6"/>
  <c r="AV140" i="6"/>
  <c r="AT140" i="6"/>
  <c r="AR140" i="6"/>
  <c r="AP140" i="6"/>
  <c r="AN140" i="6"/>
  <c r="AL140" i="6"/>
  <c r="AI140" i="6"/>
  <c r="AD140" i="6"/>
  <c r="AC140" i="6"/>
  <c r="AB140" i="6"/>
  <c r="AA140" i="6"/>
  <c r="G140" i="6"/>
  <c r="D140" i="6"/>
  <c r="C140" i="6"/>
  <c r="B140" i="6"/>
  <c r="BD139" i="6"/>
  <c r="BC139" i="6"/>
  <c r="BB139" i="6"/>
  <c r="BA139" i="6"/>
  <c r="AZ139" i="6"/>
  <c r="AY139" i="6"/>
  <c r="AX139" i="6"/>
  <c r="AV139" i="6"/>
  <c r="AT139" i="6"/>
  <c r="AR139" i="6"/>
  <c r="AP139" i="6"/>
  <c r="AN139" i="6"/>
  <c r="AL139" i="6"/>
  <c r="AI139" i="6"/>
  <c r="AD139" i="6"/>
  <c r="AC139" i="6"/>
  <c r="AB139" i="6"/>
  <c r="AA139" i="6"/>
  <c r="G139" i="6"/>
  <c r="D139" i="6"/>
  <c r="C139" i="6"/>
  <c r="B139" i="6"/>
  <c r="BD138" i="6"/>
  <c r="BC138" i="6"/>
  <c r="BB138" i="6"/>
  <c r="BA138" i="6"/>
  <c r="AZ138" i="6"/>
  <c r="AY138" i="6"/>
  <c r="AX138" i="6"/>
  <c r="AV138" i="6"/>
  <c r="AT138" i="6"/>
  <c r="AR138" i="6"/>
  <c r="AP138" i="6"/>
  <c r="AN138" i="6"/>
  <c r="AL138" i="6"/>
  <c r="AI138" i="6"/>
  <c r="AE138" i="6"/>
  <c r="AD138" i="6"/>
  <c r="AC138" i="6"/>
  <c r="AB138" i="6"/>
  <c r="AA138" i="6"/>
  <c r="G138" i="6"/>
  <c r="D138" i="6"/>
  <c r="C138" i="6"/>
  <c r="B138" i="6"/>
  <c r="BD137" i="6"/>
  <c r="BC137" i="6"/>
  <c r="BB137" i="6"/>
  <c r="BA137" i="6"/>
  <c r="AZ137" i="6"/>
  <c r="AY137" i="6"/>
  <c r="AX137" i="6"/>
  <c r="AV137" i="6"/>
  <c r="AT137" i="6"/>
  <c r="AR137" i="6"/>
  <c r="AP137" i="6"/>
  <c r="AN137" i="6"/>
  <c r="AL137" i="6"/>
  <c r="AI137" i="6"/>
  <c r="AE137" i="6"/>
  <c r="AD137" i="6"/>
  <c r="AC137" i="6"/>
  <c r="AB137" i="6"/>
  <c r="AA137" i="6"/>
  <c r="G137" i="6"/>
  <c r="D137" i="6"/>
  <c r="C137" i="6"/>
  <c r="B137" i="6"/>
  <c r="BD136" i="6"/>
  <c r="BC136" i="6"/>
  <c r="BB136" i="6"/>
  <c r="BA136" i="6"/>
  <c r="AZ136" i="6"/>
  <c r="AY136" i="6"/>
  <c r="AX136" i="6"/>
  <c r="AV136" i="6"/>
  <c r="AT136" i="6"/>
  <c r="AR136" i="6"/>
  <c r="AP136" i="6"/>
  <c r="AN136" i="6"/>
  <c r="AL136" i="6"/>
  <c r="AI136" i="6"/>
  <c r="AD136" i="6"/>
  <c r="AC136" i="6"/>
  <c r="AB136" i="6"/>
  <c r="AA136" i="6"/>
  <c r="G136" i="6"/>
  <c r="D136" i="6"/>
  <c r="AE136" i="6" s="1"/>
  <c r="C136" i="6"/>
  <c r="B136" i="6"/>
  <c r="BD135" i="6"/>
  <c r="BC135" i="6"/>
  <c r="BB135" i="6"/>
  <c r="BA135" i="6"/>
  <c r="AZ135" i="6"/>
  <c r="AY135" i="6"/>
  <c r="AX135" i="6"/>
  <c r="AV135" i="6"/>
  <c r="AT135" i="6"/>
  <c r="AR135" i="6"/>
  <c r="AP135" i="6"/>
  <c r="AN135" i="6"/>
  <c r="AL135" i="6"/>
  <c r="AI135" i="6"/>
  <c r="AD135" i="6"/>
  <c r="AC135" i="6"/>
  <c r="AB135" i="6"/>
  <c r="AA135" i="6"/>
  <c r="G135" i="6"/>
  <c r="D135" i="6"/>
  <c r="C135" i="6"/>
  <c r="B135" i="6"/>
  <c r="BD134" i="6"/>
  <c r="BC134" i="6"/>
  <c r="BB134" i="6"/>
  <c r="BA134" i="6"/>
  <c r="AZ134" i="6"/>
  <c r="AY134" i="6"/>
  <c r="AX134" i="6"/>
  <c r="AV134" i="6"/>
  <c r="AT134" i="6"/>
  <c r="AR134" i="6"/>
  <c r="AP134" i="6"/>
  <c r="AN134" i="6"/>
  <c r="AL134" i="6"/>
  <c r="AI134" i="6"/>
  <c r="AE134" i="6"/>
  <c r="AD134" i="6"/>
  <c r="AC134" i="6"/>
  <c r="AB134" i="6"/>
  <c r="AA134" i="6"/>
  <c r="G134" i="6"/>
  <c r="D134" i="6"/>
  <c r="C134" i="6"/>
  <c r="B134" i="6"/>
  <c r="BD133" i="6"/>
  <c r="BC133" i="6"/>
  <c r="BB133" i="6"/>
  <c r="BA133" i="6"/>
  <c r="AZ133" i="6"/>
  <c r="AY133" i="6"/>
  <c r="AX133" i="6"/>
  <c r="AV133" i="6"/>
  <c r="AT133" i="6"/>
  <c r="AR133" i="6"/>
  <c r="AP133" i="6"/>
  <c r="AN133" i="6"/>
  <c r="AL133" i="6"/>
  <c r="AI133" i="6"/>
  <c r="AE133" i="6"/>
  <c r="AD133" i="6"/>
  <c r="AC133" i="6"/>
  <c r="AB133" i="6"/>
  <c r="AA133" i="6"/>
  <c r="G133" i="6"/>
  <c r="D133" i="6"/>
  <c r="C133" i="6"/>
  <c r="B133" i="6"/>
  <c r="BD132" i="6"/>
  <c r="BC132" i="6"/>
  <c r="BB132" i="6"/>
  <c r="BA132" i="6"/>
  <c r="AZ132" i="6"/>
  <c r="AY132" i="6"/>
  <c r="AX132" i="6"/>
  <c r="AV132" i="6"/>
  <c r="AT132" i="6"/>
  <c r="AR132" i="6"/>
  <c r="AP132" i="6"/>
  <c r="AN132" i="6"/>
  <c r="AL132" i="6"/>
  <c r="AI132" i="6"/>
  <c r="AD132" i="6"/>
  <c r="AC132" i="6"/>
  <c r="AB132" i="6"/>
  <c r="AA132" i="6"/>
  <c r="G132" i="6"/>
  <c r="D132" i="6"/>
  <c r="C132" i="6"/>
  <c r="B132" i="6"/>
  <c r="BD131" i="6"/>
  <c r="BC131" i="6"/>
  <c r="BB131" i="6"/>
  <c r="BA131" i="6"/>
  <c r="AZ131" i="6"/>
  <c r="AY131" i="6"/>
  <c r="AX131" i="6"/>
  <c r="AV131" i="6"/>
  <c r="AT131" i="6"/>
  <c r="AR131" i="6"/>
  <c r="AP131" i="6"/>
  <c r="AN131" i="6"/>
  <c r="AL131" i="6"/>
  <c r="AI131" i="6"/>
  <c r="AD131" i="6"/>
  <c r="AC131" i="6"/>
  <c r="AB131" i="6"/>
  <c r="AA131" i="6"/>
  <c r="G131" i="6"/>
  <c r="D131" i="6"/>
  <c r="C131" i="6"/>
  <c r="B131" i="6"/>
  <c r="BD130" i="6"/>
  <c r="BC130" i="6"/>
  <c r="BB130" i="6"/>
  <c r="BA130" i="6"/>
  <c r="AZ130" i="6"/>
  <c r="AY130" i="6"/>
  <c r="AX130" i="6"/>
  <c r="AV130" i="6"/>
  <c r="AT130" i="6"/>
  <c r="AR130" i="6"/>
  <c r="AP130" i="6"/>
  <c r="AN130" i="6"/>
  <c r="AL130" i="6"/>
  <c r="AI130" i="6"/>
  <c r="AE130" i="6"/>
  <c r="AD130" i="6"/>
  <c r="AC130" i="6"/>
  <c r="AB130" i="6"/>
  <c r="AA130" i="6"/>
  <c r="G130" i="6"/>
  <c r="D130" i="6"/>
  <c r="C130" i="6"/>
  <c r="B130" i="6"/>
  <c r="BD129" i="6"/>
  <c r="BC129" i="6"/>
  <c r="BB129" i="6"/>
  <c r="BA129" i="6"/>
  <c r="AZ129" i="6"/>
  <c r="AY129" i="6"/>
  <c r="AX129" i="6"/>
  <c r="AV129" i="6"/>
  <c r="AT129" i="6"/>
  <c r="AR129" i="6"/>
  <c r="AP129" i="6"/>
  <c r="AN129" i="6"/>
  <c r="AL129" i="6"/>
  <c r="AI129" i="6"/>
  <c r="AE129" i="6"/>
  <c r="AD129" i="6"/>
  <c r="AC129" i="6"/>
  <c r="AB129" i="6"/>
  <c r="AA129" i="6"/>
  <c r="G129" i="6"/>
  <c r="D129" i="6"/>
  <c r="C129" i="6"/>
  <c r="B129" i="6"/>
  <c r="BD128" i="6"/>
  <c r="BC128" i="6"/>
  <c r="BB128" i="6"/>
  <c r="BA128" i="6"/>
  <c r="AZ128" i="6"/>
  <c r="AY128" i="6"/>
  <c r="AX128" i="6"/>
  <c r="AV128" i="6"/>
  <c r="AT128" i="6"/>
  <c r="AR128" i="6"/>
  <c r="AP128" i="6"/>
  <c r="AN128" i="6"/>
  <c r="AL128" i="6"/>
  <c r="AI128" i="6"/>
  <c r="AD128" i="6"/>
  <c r="AC128" i="6"/>
  <c r="AB128" i="6"/>
  <c r="AA128" i="6"/>
  <c r="G128" i="6"/>
  <c r="D128" i="6"/>
  <c r="AE128" i="6" s="1"/>
  <c r="C128" i="6"/>
  <c r="B128" i="6"/>
  <c r="BD127" i="6"/>
  <c r="BC127" i="6"/>
  <c r="BB127" i="6"/>
  <c r="BA127" i="6"/>
  <c r="AZ127" i="6"/>
  <c r="AY127" i="6"/>
  <c r="AX127" i="6"/>
  <c r="AV127" i="6"/>
  <c r="AT127" i="6"/>
  <c r="AR127" i="6"/>
  <c r="AP127" i="6"/>
  <c r="AN127" i="6"/>
  <c r="AL127" i="6"/>
  <c r="AI127" i="6"/>
  <c r="AD127" i="6"/>
  <c r="AC127" i="6"/>
  <c r="AB127" i="6"/>
  <c r="AA127" i="6"/>
  <c r="G127" i="6"/>
  <c r="D127" i="6"/>
  <c r="C127" i="6"/>
  <c r="B127" i="6"/>
  <c r="BD126" i="6"/>
  <c r="BC126" i="6"/>
  <c r="BB126" i="6"/>
  <c r="BA126" i="6"/>
  <c r="AZ126" i="6"/>
  <c r="AY126" i="6"/>
  <c r="AX126" i="6"/>
  <c r="AV126" i="6"/>
  <c r="AT126" i="6"/>
  <c r="AR126" i="6"/>
  <c r="AP126" i="6"/>
  <c r="AN126" i="6"/>
  <c r="AL126" i="6"/>
  <c r="AI126" i="6"/>
  <c r="AE126" i="6"/>
  <c r="AD126" i="6"/>
  <c r="AC126" i="6"/>
  <c r="AB126" i="6"/>
  <c r="AA126" i="6"/>
  <c r="G126" i="6"/>
  <c r="D126" i="6"/>
  <c r="C126" i="6"/>
  <c r="B126" i="6"/>
  <c r="BD125" i="6"/>
  <c r="BC125" i="6"/>
  <c r="BB125" i="6"/>
  <c r="BA125" i="6"/>
  <c r="AZ125" i="6"/>
  <c r="AY125" i="6"/>
  <c r="AX125" i="6"/>
  <c r="AV125" i="6"/>
  <c r="AT125" i="6"/>
  <c r="AR125" i="6"/>
  <c r="AP125" i="6"/>
  <c r="AN125" i="6"/>
  <c r="AL125" i="6"/>
  <c r="AI125" i="6"/>
  <c r="AE125" i="6"/>
  <c r="AD125" i="6"/>
  <c r="AC125" i="6"/>
  <c r="AB125" i="6"/>
  <c r="AA125" i="6"/>
  <c r="G125" i="6"/>
  <c r="D125" i="6"/>
  <c r="C125" i="6"/>
  <c r="B125" i="6"/>
  <c r="BD124" i="6"/>
  <c r="BC124" i="6"/>
  <c r="BB124" i="6"/>
  <c r="BA124" i="6"/>
  <c r="AZ124" i="6"/>
  <c r="AY124" i="6"/>
  <c r="AX124" i="6"/>
  <c r="AV124" i="6"/>
  <c r="AT124" i="6"/>
  <c r="AR124" i="6"/>
  <c r="AP124" i="6"/>
  <c r="AN124" i="6"/>
  <c r="AL124" i="6"/>
  <c r="AI124" i="6"/>
  <c r="AD124" i="6"/>
  <c r="AC124" i="6"/>
  <c r="AB124" i="6"/>
  <c r="AA124" i="6"/>
  <c r="G124" i="6"/>
  <c r="D124" i="6"/>
  <c r="C124" i="6"/>
  <c r="B124" i="6"/>
  <c r="BD123" i="6"/>
  <c r="BC123" i="6"/>
  <c r="BB123" i="6"/>
  <c r="BA123" i="6"/>
  <c r="AZ123" i="6"/>
  <c r="AY123" i="6"/>
  <c r="AX123" i="6"/>
  <c r="AV123" i="6"/>
  <c r="AT123" i="6"/>
  <c r="AR123" i="6"/>
  <c r="AP123" i="6"/>
  <c r="AN123" i="6"/>
  <c r="AL123" i="6"/>
  <c r="AI123" i="6"/>
  <c r="AD123" i="6"/>
  <c r="AC123" i="6"/>
  <c r="AB123" i="6"/>
  <c r="AA123" i="6"/>
  <c r="G123" i="6"/>
  <c r="D123" i="6"/>
  <c r="C123" i="6"/>
  <c r="B123" i="6"/>
  <c r="BD122" i="6"/>
  <c r="BC122" i="6"/>
  <c r="BB122" i="6"/>
  <c r="BA122" i="6"/>
  <c r="AZ122" i="6"/>
  <c r="AY122" i="6"/>
  <c r="AX122" i="6"/>
  <c r="AV122" i="6"/>
  <c r="AT122" i="6"/>
  <c r="AR122" i="6"/>
  <c r="AP122" i="6"/>
  <c r="AN122" i="6"/>
  <c r="AL122" i="6"/>
  <c r="AI122" i="6"/>
  <c r="AE122" i="6"/>
  <c r="AD122" i="6"/>
  <c r="AC122" i="6"/>
  <c r="AB122" i="6"/>
  <c r="AA122" i="6"/>
  <c r="G122" i="6"/>
  <c r="D122" i="6"/>
  <c r="C122" i="6"/>
  <c r="B122" i="6"/>
  <c r="BD121" i="6"/>
  <c r="BC121" i="6"/>
  <c r="BB121" i="6"/>
  <c r="BA121" i="6"/>
  <c r="AZ121" i="6"/>
  <c r="AY121" i="6"/>
  <c r="AX121" i="6"/>
  <c r="AV121" i="6"/>
  <c r="AT121" i="6"/>
  <c r="AR121" i="6"/>
  <c r="AP121" i="6"/>
  <c r="AN121" i="6"/>
  <c r="AL121" i="6"/>
  <c r="AI121" i="6"/>
  <c r="AE121" i="6"/>
  <c r="AD121" i="6"/>
  <c r="AC121" i="6"/>
  <c r="AB121" i="6"/>
  <c r="AA121" i="6"/>
  <c r="G121" i="6"/>
  <c r="D121" i="6"/>
  <c r="C121" i="6"/>
  <c r="B121" i="6"/>
  <c r="BD120" i="6"/>
  <c r="BC120" i="6"/>
  <c r="BB120" i="6"/>
  <c r="BA120" i="6"/>
  <c r="AZ120" i="6"/>
  <c r="AY120" i="6"/>
  <c r="AX120" i="6"/>
  <c r="AV120" i="6"/>
  <c r="AT120" i="6"/>
  <c r="AR120" i="6"/>
  <c r="AP120" i="6"/>
  <c r="AN120" i="6"/>
  <c r="AL120" i="6"/>
  <c r="AI120" i="6"/>
  <c r="AD120" i="6"/>
  <c r="AC120" i="6"/>
  <c r="AB120" i="6"/>
  <c r="AA120" i="6"/>
  <c r="G120" i="6"/>
  <c r="D120" i="6"/>
  <c r="C120" i="6"/>
  <c r="B120" i="6"/>
  <c r="BD119" i="6"/>
  <c r="BC119" i="6"/>
  <c r="BB119" i="6"/>
  <c r="BA119" i="6"/>
  <c r="AZ119" i="6"/>
  <c r="AY119" i="6"/>
  <c r="AX119" i="6"/>
  <c r="AV119" i="6"/>
  <c r="AT119" i="6"/>
  <c r="AR119" i="6"/>
  <c r="AP119" i="6"/>
  <c r="AN119" i="6"/>
  <c r="AL119" i="6"/>
  <c r="AI119" i="6"/>
  <c r="AD119" i="6"/>
  <c r="AC119" i="6"/>
  <c r="AB119" i="6"/>
  <c r="AA119" i="6"/>
  <c r="G119" i="6"/>
  <c r="D119" i="6"/>
  <c r="C119" i="6"/>
  <c r="B119" i="6"/>
  <c r="BD118" i="6"/>
  <c r="BC118" i="6"/>
  <c r="BB118" i="6"/>
  <c r="BA118" i="6"/>
  <c r="AZ118" i="6"/>
  <c r="AY118" i="6"/>
  <c r="AX118" i="6"/>
  <c r="AV118" i="6"/>
  <c r="AT118" i="6"/>
  <c r="AR118" i="6"/>
  <c r="AP118" i="6"/>
  <c r="AN118" i="6"/>
  <c r="AL118" i="6"/>
  <c r="AI118" i="6"/>
  <c r="AE118" i="6"/>
  <c r="AD118" i="6"/>
  <c r="AC118" i="6"/>
  <c r="AB118" i="6"/>
  <c r="AA118" i="6"/>
  <c r="G118" i="6"/>
  <c r="D118" i="6"/>
  <c r="C118" i="6"/>
  <c r="B118" i="6"/>
  <c r="BD117" i="6"/>
  <c r="BC117" i="6"/>
  <c r="BB117" i="6"/>
  <c r="BA117" i="6"/>
  <c r="AZ117" i="6"/>
  <c r="AY117" i="6"/>
  <c r="AX117" i="6"/>
  <c r="AV117" i="6"/>
  <c r="AT117" i="6"/>
  <c r="AR117" i="6"/>
  <c r="AP117" i="6"/>
  <c r="AN117" i="6"/>
  <c r="AL117" i="6"/>
  <c r="AI117" i="6"/>
  <c r="AE117" i="6"/>
  <c r="AD117" i="6"/>
  <c r="AC117" i="6"/>
  <c r="AB117" i="6"/>
  <c r="AA117" i="6"/>
  <c r="G117" i="6"/>
  <c r="D117" i="6"/>
  <c r="C117" i="6"/>
  <c r="B117" i="6"/>
  <c r="BD116" i="6"/>
  <c r="BC116" i="6"/>
  <c r="BB116" i="6"/>
  <c r="BA116" i="6"/>
  <c r="AZ116" i="6"/>
  <c r="AY116" i="6"/>
  <c r="AX116" i="6"/>
  <c r="AV116" i="6"/>
  <c r="AT116" i="6"/>
  <c r="AR116" i="6"/>
  <c r="AP116" i="6"/>
  <c r="AN116" i="6"/>
  <c r="AL116" i="6"/>
  <c r="AI116" i="6"/>
  <c r="AD116" i="6"/>
  <c r="AC116" i="6"/>
  <c r="AB116" i="6"/>
  <c r="AA116" i="6"/>
  <c r="G116" i="6"/>
  <c r="D116" i="6"/>
  <c r="C116" i="6"/>
  <c r="B116" i="6"/>
  <c r="BD115" i="6"/>
  <c r="BC115" i="6"/>
  <c r="BB115" i="6"/>
  <c r="BA115" i="6"/>
  <c r="AZ115" i="6"/>
  <c r="AY115" i="6"/>
  <c r="AX115" i="6"/>
  <c r="AV115" i="6"/>
  <c r="AT115" i="6"/>
  <c r="AR115" i="6"/>
  <c r="AP115" i="6"/>
  <c r="AN115" i="6"/>
  <c r="AL115" i="6"/>
  <c r="AI115" i="6"/>
  <c r="AD115" i="6"/>
  <c r="AC115" i="6"/>
  <c r="AB115" i="6"/>
  <c r="AA115" i="6"/>
  <c r="G115" i="6"/>
  <c r="D115" i="6"/>
  <c r="C115" i="6"/>
  <c r="B115" i="6"/>
  <c r="BD114" i="6"/>
  <c r="BC114" i="6"/>
  <c r="BB114" i="6"/>
  <c r="BA114" i="6"/>
  <c r="AZ114" i="6"/>
  <c r="AY114" i="6"/>
  <c r="AX114" i="6"/>
  <c r="AV114" i="6"/>
  <c r="AT114" i="6"/>
  <c r="AR114" i="6"/>
  <c r="AP114" i="6"/>
  <c r="AN114" i="6"/>
  <c r="AL114" i="6"/>
  <c r="AI114" i="6"/>
  <c r="AE114" i="6"/>
  <c r="AD114" i="6"/>
  <c r="AC114" i="6"/>
  <c r="AB114" i="6"/>
  <c r="AA114" i="6"/>
  <c r="G114" i="6"/>
  <c r="D114" i="6"/>
  <c r="C114" i="6"/>
  <c r="B114" i="6"/>
  <c r="BD113" i="6"/>
  <c r="BC113" i="6"/>
  <c r="BB113" i="6"/>
  <c r="BA113" i="6"/>
  <c r="AZ113" i="6"/>
  <c r="AY113" i="6"/>
  <c r="AX113" i="6"/>
  <c r="AV113" i="6"/>
  <c r="AT113" i="6"/>
  <c r="AR113" i="6"/>
  <c r="AP113" i="6"/>
  <c r="AN113" i="6"/>
  <c r="AL113" i="6"/>
  <c r="AI113" i="6"/>
  <c r="AE113" i="6"/>
  <c r="AD113" i="6"/>
  <c r="AC113" i="6"/>
  <c r="AB113" i="6"/>
  <c r="AA113" i="6"/>
  <c r="G113" i="6"/>
  <c r="D113" i="6"/>
  <c r="C113" i="6"/>
  <c r="B113" i="6"/>
  <c r="BD112" i="6"/>
  <c r="BC112" i="6"/>
  <c r="BB112" i="6"/>
  <c r="BA112" i="6"/>
  <c r="AZ112" i="6"/>
  <c r="AY112" i="6"/>
  <c r="AX112" i="6"/>
  <c r="AV112" i="6"/>
  <c r="AT112" i="6"/>
  <c r="AR112" i="6"/>
  <c r="AP112" i="6"/>
  <c r="AN112" i="6"/>
  <c r="AL112" i="6"/>
  <c r="AI112" i="6"/>
  <c r="AD112" i="6"/>
  <c r="AC112" i="6"/>
  <c r="AB112" i="6"/>
  <c r="AA112" i="6"/>
  <c r="G112" i="6"/>
  <c r="D112" i="6"/>
  <c r="AE112" i="6" s="1"/>
  <c r="C112" i="6"/>
  <c r="B112" i="6"/>
  <c r="BD111" i="6"/>
  <c r="BC111" i="6"/>
  <c r="BB111" i="6"/>
  <c r="BA111" i="6"/>
  <c r="AZ111" i="6"/>
  <c r="AY111" i="6"/>
  <c r="AX111" i="6"/>
  <c r="AV111" i="6"/>
  <c r="AT111" i="6"/>
  <c r="AR111" i="6"/>
  <c r="AP111" i="6"/>
  <c r="AN111" i="6"/>
  <c r="AL111" i="6"/>
  <c r="AI111" i="6"/>
  <c r="AD111" i="6"/>
  <c r="AC111" i="6"/>
  <c r="AB111" i="6"/>
  <c r="AA111" i="6"/>
  <c r="G111" i="6"/>
  <c r="D111" i="6"/>
  <c r="C111" i="6"/>
  <c r="B111" i="6"/>
  <c r="BD110" i="6"/>
  <c r="BC110" i="6"/>
  <c r="BB110" i="6"/>
  <c r="BA110" i="6"/>
  <c r="AZ110" i="6"/>
  <c r="AY110" i="6"/>
  <c r="AX110" i="6"/>
  <c r="AV110" i="6"/>
  <c r="AT110" i="6"/>
  <c r="AR110" i="6"/>
  <c r="AP110" i="6"/>
  <c r="AN110" i="6"/>
  <c r="AL110" i="6"/>
  <c r="AI110" i="6"/>
  <c r="AE110" i="6"/>
  <c r="AD110" i="6"/>
  <c r="AC110" i="6"/>
  <c r="AB110" i="6"/>
  <c r="AA110" i="6"/>
  <c r="G110" i="6"/>
  <c r="D110" i="6"/>
  <c r="C110" i="6"/>
  <c r="B110" i="6"/>
  <c r="BD109" i="6"/>
  <c r="BC109" i="6"/>
  <c r="BB109" i="6"/>
  <c r="BA109" i="6"/>
  <c r="AZ109" i="6"/>
  <c r="AY109" i="6"/>
  <c r="AX109" i="6"/>
  <c r="AV109" i="6"/>
  <c r="AT109" i="6"/>
  <c r="AR109" i="6"/>
  <c r="AP109" i="6"/>
  <c r="AN109" i="6"/>
  <c r="AL109" i="6"/>
  <c r="AI109" i="6"/>
  <c r="AE109" i="6"/>
  <c r="AD109" i="6"/>
  <c r="AC109" i="6"/>
  <c r="AB109" i="6"/>
  <c r="AA109" i="6"/>
  <c r="G109" i="6"/>
  <c r="D109" i="6"/>
  <c r="C109" i="6"/>
  <c r="B109" i="6"/>
  <c r="BD108" i="6"/>
  <c r="BC108" i="6"/>
  <c r="BB108" i="6"/>
  <c r="BA108" i="6"/>
  <c r="AZ108" i="6"/>
  <c r="AY108" i="6"/>
  <c r="AX108" i="6"/>
  <c r="AV108" i="6"/>
  <c r="AT108" i="6"/>
  <c r="AR108" i="6"/>
  <c r="AP108" i="6"/>
  <c r="AN108" i="6"/>
  <c r="AL108" i="6"/>
  <c r="AI108" i="6"/>
  <c r="AD108" i="6"/>
  <c r="AC108" i="6"/>
  <c r="AB108" i="6"/>
  <c r="AA108" i="6"/>
  <c r="G108" i="6"/>
  <c r="D108" i="6"/>
  <c r="C108" i="6"/>
  <c r="B108" i="6"/>
  <c r="BD107" i="6"/>
  <c r="BC107" i="6"/>
  <c r="BB107" i="6"/>
  <c r="BA107" i="6"/>
  <c r="AZ107" i="6"/>
  <c r="AY107" i="6"/>
  <c r="AX107" i="6"/>
  <c r="AV107" i="6"/>
  <c r="AT107" i="6"/>
  <c r="AR107" i="6"/>
  <c r="AP107" i="6"/>
  <c r="AN107" i="6"/>
  <c r="AL107" i="6"/>
  <c r="AI107" i="6"/>
  <c r="AD107" i="6"/>
  <c r="AC107" i="6"/>
  <c r="AB107" i="6"/>
  <c r="AA107" i="6"/>
  <c r="G107" i="6"/>
  <c r="D107" i="6"/>
  <c r="C107" i="6"/>
  <c r="B107" i="6"/>
  <c r="BD106" i="6"/>
  <c r="BC106" i="6"/>
  <c r="BB106" i="6"/>
  <c r="BA106" i="6"/>
  <c r="AZ106" i="6"/>
  <c r="AY106" i="6"/>
  <c r="AX106" i="6"/>
  <c r="AV106" i="6"/>
  <c r="AT106" i="6"/>
  <c r="AR106" i="6"/>
  <c r="AP106" i="6"/>
  <c r="AN106" i="6"/>
  <c r="AL106" i="6"/>
  <c r="AI106" i="6"/>
  <c r="AE106" i="6"/>
  <c r="AD106" i="6"/>
  <c r="AC106" i="6"/>
  <c r="AB106" i="6"/>
  <c r="AA106" i="6"/>
  <c r="G106" i="6"/>
  <c r="D106" i="6"/>
  <c r="C106" i="6"/>
  <c r="B106" i="6"/>
  <c r="BD105" i="6"/>
  <c r="BC105" i="6"/>
  <c r="BB105" i="6"/>
  <c r="BA105" i="6"/>
  <c r="AZ105" i="6"/>
  <c r="AY105" i="6"/>
  <c r="AX105" i="6"/>
  <c r="AV105" i="6"/>
  <c r="AT105" i="6"/>
  <c r="AR105" i="6"/>
  <c r="AP105" i="6"/>
  <c r="AN105" i="6"/>
  <c r="AL105" i="6"/>
  <c r="AI105" i="6"/>
  <c r="AE105" i="6"/>
  <c r="AD105" i="6"/>
  <c r="AC105" i="6"/>
  <c r="AB105" i="6"/>
  <c r="AA105" i="6"/>
  <c r="G105" i="6"/>
  <c r="D105" i="6"/>
  <c r="C105" i="6"/>
  <c r="B105" i="6"/>
  <c r="BD104" i="6"/>
  <c r="BC104" i="6"/>
  <c r="BB104" i="6"/>
  <c r="BA104" i="6"/>
  <c r="AZ104" i="6"/>
  <c r="AY104" i="6"/>
  <c r="AX104" i="6"/>
  <c r="AV104" i="6"/>
  <c r="AT104" i="6"/>
  <c r="AR104" i="6"/>
  <c r="AP104" i="6"/>
  <c r="AN104" i="6"/>
  <c r="AL104" i="6"/>
  <c r="AI104" i="6"/>
  <c r="AD104" i="6"/>
  <c r="AC104" i="6"/>
  <c r="AB104" i="6"/>
  <c r="AA104" i="6"/>
  <c r="G104" i="6"/>
  <c r="D104" i="6"/>
  <c r="AE104" i="6" s="1"/>
  <c r="C104" i="6"/>
  <c r="B104" i="6"/>
  <c r="BD103" i="6"/>
  <c r="BC103" i="6"/>
  <c r="BB103" i="6"/>
  <c r="BA103" i="6"/>
  <c r="AZ103" i="6"/>
  <c r="AY103" i="6"/>
  <c r="AX103" i="6"/>
  <c r="AV103" i="6"/>
  <c r="AT103" i="6"/>
  <c r="AR103" i="6"/>
  <c r="AP103" i="6"/>
  <c r="AN103" i="6"/>
  <c r="AL103" i="6"/>
  <c r="AI103" i="6"/>
  <c r="AD103" i="6"/>
  <c r="AC103" i="6"/>
  <c r="AB103" i="6"/>
  <c r="AA103" i="6"/>
  <c r="G103" i="6"/>
  <c r="D103" i="6"/>
  <c r="C103" i="6"/>
  <c r="B103" i="6"/>
  <c r="BD102" i="6"/>
  <c r="BC102" i="6"/>
  <c r="BB102" i="6"/>
  <c r="BA102" i="6"/>
  <c r="AZ102" i="6"/>
  <c r="AY102" i="6"/>
  <c r="AX102" i="6"/>
  <c r="AV102" i="6"/>
  <c r="AT102" i="6"/>
  <c r="AR102" i="6"/>
  <c r="AP102" i="6"/>
  <c r="AN102" i="6"/>
  <c r="AL102" i="6"/>
  <c r="AI102" i="6"/>
  <c r="AE102" i="6"/>
  <c r="AD102" i="6"/>
  <c r="AC102" i="6"/>
  <c r="AB102" i="6"/>
  <c r="AA102" i="6"/>
  <c r="G102" i="6"/>
  <c r="D102" i="6"/>
  <c r="C102" i="6"/>
  <c r="B102" i="6"/>
  <c r="BD101" i="6"/>
  <c r="BC101" i="6"/>
  <c r="BB101" i="6"/>
  <c r="BA101" i="6"/>
  <c r="AZ101" i="6"/>
  <c r="AY101" i="6"/>
  <c r="AX101" i="6"/>
  <c r="AV101" i="6"/>
  <c r="AT101" i="6"/>
  <c r="AR101" i="6"/>
  <c r="AP101" i="6"/>
  <c r="AN101" i="6"/>
  <c r="AL101" i="6"/>
  <c r="AI101" i="6"/>
  <c r="AE101" i="6"/>
  <c r="AD101" i="6"/>
  <c r="AC101" i="6"/>
  <c r="AB101" i="6"/>
  <c r="AA101" i="6"/>
  <c r="G101" i="6"/>
  <c r="D101" i="6"/>
  <c r="C101" i="6"/>
  <c r="B101" i="6"/>
  <c r="BD100" i="6"/>
  <c r="BC100" i="6"/>
  <c r="BB100" i="6"/>
  <c r="BA100" i="6"/>
  <c r="AZ100" i="6"/>
  <c r="AY100" i="6"/>
  <c r="AX100" i="6"/>
  <c r="AV100" i="6"/>
  <c r="AT100" i="6"/>
  <c r="AR100" i="6"/>
  <c r="AP100" i="6"/>
  <c r="AN100" i="6"/>
  <c r="AL100" i="6"/>
  <c r="AI100" i="6"/>
  <c r="AD100" i="6"/>
  <c r="AC100" i="6"/>
  <c r="AB100" i="6"/>
  <c r="AA100" i="6"/>
  <c r="G100" i="6"/>
  <c r="D100" i="6"/>
  <c r="C100" i="6"/>
  <c r="B100" i="6"/>
  <c r="BD99" i="6"/>
  <c r="BC99" i="6"/>
  <c r="BB99" i="6"/>
  <c r="BA99" i="6"/>
  <c r="AZ99" i="6"/>
  <c r="AY99" i="6"/>
  <c r="AX99" i="6"/>
  <c r="AV99" i="6"/>
  <c r="AT99" i="6"/>
  <c r="AR99" i="6"/>
  <c r="AP99" i="6"/>
  <c r="AN99" i="6"/>
  <c r="AL99" i="6"/>
  <c r="AI99" i="6"/>
  <c r="AD99" i="6"/>
  <c r="AC99" i="6"/>
  <c r="AB99" i="6"/>
  <c r="AA99" i="6"/>
  <c r="G99" i="6"/>
  <c r="D99" i="6"/>
  <c r="C99" i="6"/>
  <c r="B99" i="6"/>
  <c r="BD98" i="6"/>
  <c r="BC98" i="6"/>
  <c r="BB98" i="6"/>
  <c r="BA98" i="6"/>
  <c r="AZ98" i="6"/>
  <c r="AY98" i="6"/>
  <c r="AX98" i="6"/>
  <c r="AV98" i="6"/>
  <c r="AT98" i="6"/>
  <c r="AR98" i="6"/>
  <c r="AP98" i="6"/>
  <c r="AN98" i="6"/>
  <c r="AL98" i="6"/>
  <c r="AI98" i="6"/>
  <c r="AE98" i="6"/>
  <c r="AD98" i="6"/>
  <c r="AC98" i="6"/>
  <c r="AB98" i="6"/>
  <c r="AA98" i="6"/>
  <c r="G98" i="6"/>
  <c r="D98" i="6"/>
  <c r="C98" i="6"/>
  <c r="B98" i="6"/>
  <c r="BD97" i="6"/>
  <c r="BC97" i="6"/>
  <c r="BB97" i="6"/>
  <c r="BA97" i="6"/>
  <c r="AZ97" i="6"/>
  <c r="AY97" i="6"/>
  <c r="AX97" i="6"/>
  <c r="AV97" i="6"/>
  <c r="AT97" i="6"/>
  <c r="AR97" i="6"/>
  <c r="AP97" i="6"/>
  <c r="AN97" i="6"/>
  <c r="AL97" i="6"/>
  <c r="AI97" i="6"/>
  <c r="AD97" i="6"/>
  <c r="AC97" i="6"/>
  <c r="AB97" i="6"/>
  <c r="AA97" i="6"/>
  <c r="G97" i="6"/>
  <c r="D97" i="6"/>
  <c r="C97" i="6"/>
  <c r="B97" i="6"/>
  <c r="BD96" i="6"/>
  <c r="BC96" i="6"/>
  <c r="BB96" i="6"/>
  <c r="BA96" i="6"/>
  <c r="AZ96" i="6"/>
  <c r="AY96" i="6"/>
  <c r="AX96" i="6"/>
  <c r="AV96" i="6"/>
  <c r="AT96" i="6"/>
  <c r="AR96" i="6"/>
  <c r="AP96" i="6"/>
  <c r="AN96" i="6"/>
  <c r="AL96" i="6"/>
  <c r="AI96" i="6"/>
  <c r="AD96" i="6"/>
  <c r="AC96" i="6"/>
  <c r="AB96" i="6"/>
  <c r="AA96" i="6"/>
  <c r="G96" i="6"/>
  <c r="D96" i="6"/>
  <c r="C96" i="6"/>
  <c r="B96" i="6"/>
  <c r="BD95" i="6"/>
  <c r="BC95" i="6"/>
  <c r="BB95" i="6"/>
  <c r="BA95" i="6"/>
  <c r="AZ95" i="6"/>
  <c r="AY95" i="6"/>
  <c r="AX95" i="6"/>
  <c r="AV95" i="6"/>
  <c r="AT95" i="6"/>
  <c r="AR95" i="6"/>
  <c r="AP95" i="6"/>
  <c r="AN95" i="6"/>
  <c r="AL95" i="6"/>
  <c r="AI95" i="6"/>
  <c r="AE95" i="6"/>
  <c r="AD95" i="6"/>
  <c r="AC95" i="6"/>
  <c r="AB95" i="6"/>
  <c r="AA95" i="6"/>
  <c r="G95" i="6"/>
  <c r="D95" i="6"/>
  <c r="C95" i="6"/>
  <c r="B95" i="6"/>
  <c r="BD94" i="6"/>
  <c r="BC94" i="6"/>
  <c r="BB94" i="6"/>
  <c r="BA94" i="6"/>
  <c r="AZ94" i="6"/>
  <c r="AY94" i="6"/>
  <c r="AX94" i="6"/>
  <c r="AV94" i="6"/>
  <c r="AT94" i="6"/>
  <c r="AR94" i="6"/>
  <c r="AP94" i="6"/>
  <c r="AN94" i="6"/>
  <c r="AL94" i="6"/>
  <c r="AI94" i="6"/>
  <c r="AE94" i="6"/>
  <c r="AD94" i="6"/>
  <c r="AC94" i="6"/>
  <c r="AB94" i="6"/>
  <c r="AA94" i="6"/>
  <c r="G94" i="6"/>
  <c r="D94" i="6"/>
  <c r="C94" i="6"/>
  <c r="B94" i="6"/>
  <c r="BD93" i="6"/>
  <c r="BC93" i="6"/>
  <c r="BB93" i="6"/>
  <c r="BA93" i="6"/>
  <c r="AZ93" i="6"/>
  <c r="AY93" i="6"/>
  <c r="AX93" i="6"/>
  <c r="AV93" i="6"/>
  <c r="AT93" i="6"/>
  <c r="AR93" i="6"/>
  <c r="AP93" i="6"/>
  <c r="AN93" i="6"/>
  <c r="AL93" i="6"/>
  <c r="AI93" i="6"/>
  <c r="AE93" i="6"/>
  <c r="AD93" i="6"/>
  <c r="AC93" i="6"/>
  <c r="AB93" i="6"/>
  <c r="AA93" i="6"/>
  <c r="G93" i="6"/>
  <c r="D93" i="6"/>
  <c r="C93" i="6"/>
  <c r="B93" i="6"/>
  <c r="BD92" i="6"/>
  <c r="BC92" i="6"/>
  <c r="BB92" i="6"/>
  <c r="BA92" i="6"/>
  <c r="AZ92" i="6"/>
  <c r="AY92" i="6"/>
  <c r="AX92" i="6"/>
  <c r="AV92" i="6"/>
  <c r="AT92" i="6"/>
  <c r="AR92" i="6"/>
  <c r="AP92" i="6"/>
  <c r="AN92" i="6"/>
  <c r="AL92" i="6"/>
  <c r="AI92" i="6"/>
  <c r="AD92" i="6"/>
  <c r="AC92" i="6"/>
  <c r="AB92" i="6"/>
  <c r="AA92" i="6"/>
  <c r="G92" i="6"/>
  <c r="D92" i="6"/>
  <c r="AE92" i="6" s="1"/>
  <c r="C92" i="6"/>
  <c r="B92" i="6"/>
  <c r="BD91" i="6"/>
  <c r="BC91" i="6"/>
  <c r="BB91" i="6"/>
  <c r="BA91" i="6"/>
  <c r="AZ91" i="6"/>
  <c r="AY91" i="6"/>
  <c r="AX91" i="6"/>
  <c r="AV91" i="6"/>
  <c r="AT91" i="6"/>
  <c r="AR91" i="6"/>
  <c r="AP91" i="6"/>
  <c r="AN91" i="6"/>
  <c r="AL91" i="6"/>
  <c r="AI91" i="6"/>
  <c r="AE91" i="6"/>
  <c r="AD91" i="6"/>
  <c r="AC91" i="6"/>
  <c r="AB91" i="6"/>
  <c r="AA91" i="6"/>
  <c r="G91" i="6"/>
  <c r="D91" i="6"/>
  <c r="C91" i="6"/>
  <c r="B91" i="6"/>
  <c r="BD90" i="6"/>
  <c r="BC90" i="6"/>
  <c r="BB90" i="6"/>
  <c r="BA90" i="6"/>
  <c r="AZ90" i="6"/>
  <c r="AY90" i="6"/>
  <c r="AX90" i="6"/>
  <c r="AV90" i="6"/>
  <c r="AT90" i="6"/>
  <c r="AR90" i="6"/>
  <c r="AP90" i="6"/>
  <c r="AN90" i="6"/>
  <c r="AL90" i="6"/>
  <c r="AI90" i="6"/>
  <c r="AE90" i="6"/>
  <c r="AD90" i="6"/>
  <c r="AC90" i="6"/>
  <c r="AB90" i="6"/>
  <c r="AA90" i="6"/>
  <c r="G90" i="6"/>
  <c r="D90" i="6"/>
  <c r="C90" i="6"/>
  <c r="B90" i="6"/>
  <c r="BD89" i="6"/>
  <c r="BC89" i="6"/>
  <c r="BB89" i="6"/>
  <c r="BA89" i="6"/>
  <c r="AZ89" i="6"/>
  <c r="AY89" i="6"/>
  <c r="AX89" i="6"/>
  <c r="AV89" i="6"/>
  <c r="AT89" i="6"/>
  <c r="AR89" i="6"/>
  <c r="AP89" i="6"/>
  <c r="AN89" i="6"/>
  <c r="AL89" i="6"/>
  <c r="AI89" i="6"/>
  <c r="AE89" i="6"/>
  <c r="AD89" i="6"/>
  <c r="AC89" i="6"/>
  <c r="AB89" i="6"/>
  <c r="AA89" i="6"/>
  <c r="G89" i="6"/>
  <c r="D89" i="6"/>
  <c r="C89" i="6"/>
  <c r="B89" i="6"/>
  <c r="BD88" i="6"/>
  <c r="BC88" i="6"/>
  <c r="BB88" i="6"/>
  <c r="BA88" i="6"/>
  <c r="AZ88" i="6"/>
  <c r="AY88" i="6"/>
  <c r="AX88" i="6"/>
  <c r="AV88" i="6"/>
  <c r="AT88" i="6"/>
  <c r="AR88" i="6"/>
  <c r="AP88" i="6"/>
  <c r="AN88" i="6"/>
  <c r="AL88" i="6"/>
  <c r="AI88" i="6"/>
  <c r="AD88" i="6"/>
  <c r="AC88" i="6"/>
  <c r="AB88" i="6"/>
  <c r="AA88" i="6"/>
  <c r="G88" i="6"/>
  <c r="D88" i="6"/>
  <c r="AE88" i="6" s="1"/>
  <c r="C88" i="6"/>
  <c r="B88" i="6"/>
  <c r="BD87" i="6"/>
  <c r="BC87" i="6"/>
  <c r="BB87" i="6"/>
  <c r="BA87" i="6"/>
  <c r="AZ87" i="6"/>
  <c r="AY87" i="6"/>
  <c r="AX87" i="6"/>
  <c r="AV87" i="6"/>
  <c r="AT87" i="6"/>
  <c r="AR87" i="6"/>
  <c r="AP87" i="6"/>
  <c r="AN87" i="6"/>
  <c r="AL87" i="6"/>
  <c r="AI87" i="6"/>
  <c r="AE87" i="6"/>
  <c r="AD87" i="6"/>
  <c r="AC87" i="6"/>
  <c r="AB87" i="6"/>
  <c r="AA87" i="6"/>
  <c r="G87" i="6"/>
  <c r="D87" i="6"/>
  <c r="C87" i="6"/>
  <c r="B87" i="6"/>
  <c r="BD86" i="6"/>
  <c r="BC86" i="6"/>
  <c r="BB86" i="6"/>
  <c r="BA86" i="6"/>
  <c r="AZ86" i="6"/>
  <c r="AY86" i="6"/>
  <c r="AX86" i="6"/>
  <c r="AV86" i="6"/>
  <c r="AT86" i="6"/>
  <c r="AR86" i="6"/>
  <c r="AP86" i="6"/>
  <c r="AN86" i="6"/>
  <c r="AL86" i="6"/>
  <c r="AI86" i="6"/>
  <c r="AE86" i="6"/>
  <c r="AD86" i="6"/>
  <c r="AC86" i="6"/>
  <c r="AB86" i="6"/>
  <c r="AA86" i="6"/>
  <c r="G86" i="6"/>
  <c r="D86" i="6"/>
  <c r="C86" i="6"/>
  <c r="B86" i="6"/>
  <c r="BD85" i="6"/>
  <c r="BC85" i="6"/>
  <c r="BB85" i="6"/>
  <c r="BA85" i="6"/>
  <c r="AZ85" i="6"/>
  <c r="AY85" i="6"/>
  <c r="AX85" i="6"/>
  <c r="AV85" i="6"/>
  <c r="AT85" i="6"/>
  <c r="AR85" i="6"/>
  <c r="AP85" i="6"/>
  <c r="AN85" i="6"/>
  <c r="AL85" i="6"/>
  <c r="AI85" i="6"/>
  <c r="AD85" i="6"/>
  <c r="AC85" i="6"/>
  <c r="AB85" i="6"/>
  <c r="AA85" i="6"/>
  <c r="G85" i="6"/>
  <c r="D85" i="6"/>
  <c r="AE85" i="6" s="1"/>
  <c r="C85" i="6"/>
  <c r="B85" i="6"/>
  <c r="BD84" i="6"/>
  <c r="BC84" i="6"/>
  <c r="BB84" i="6"/>
  <c r="BA84" i="6"/>
  <c r="AZ84" i="6"/>
  <c r="AY84" i="6"/>
  <c r="AX84" i="6"/>
  <c r="AV84" i="6"/>
  <c r="AT84" i="6"/>
  <c r="AR84" i="6"/>
  <c r="AP84" i="6"/>
  <c r="AN84" i="6"/>
  <c r="AL84" i="6"/>
  <c r="AI84" i="6"/>
  <c r="AD84" i="6"/>
  <c r="AC84" i="6"/>
  <c r="AB84" i="6"/>
  <c r="AA84" i="6"/>
  <c r="G84" i="6"/>
  <c r="D84" i="6"/>
  <c r="C84" i="6"/>
  <c r="B84" i="6"/>
  <c r="BD83" i="6"/>
  <c r="BC83" i="6"/>
  <c r="BB83" i="6"/>
  <c r="BA83" i="6"/>
  <c r="AZ83" i="6"/>
  <c r="AY83" i="6"/>
  <c r="AX83" i="6"/>
  <c r="AV83" i="6"/>
  <c r="AT83" i="6"/>
  <c r="AR83" i="6"/>
  <c r="AP83" i="6"/>
  <c r="AN83" i="6"/>
  <c r="AL83" i="6"/>
  <c r="AI83" i="6"/>
  <c r="AD83" i="6"/>
  <c r="AC83" i="6"/>
  <c r="AB83" i="6"/>
  <c r="AA83" i="6"/>
  <c r="G83" i="6"/>
  <c r="D83" i="6"/>
  <c r="C83" i="6"/>
  <c r="B83" i="6"/>
  <c r="BD82" i="6"/>
  <c r="BC82" i="6"/>
  <c r="BB82" i="6"/>
  <c r="BA82" i="6"/>
  <c r="AZ82" i="6"/>
  <c r="AY82" i="6"/>
  <c r="AX82" i="6"/>
  <c r="AV82" i="6"/>
  <c r="AT82" i="6"/>
  <c r="AR82" i="6"/>
  <c r="AP82" i="6"/>
  <c r="AN82" i="6"/>
  <c r="AL82" i="6"/>
  <c r="AI82" i="6"/>
  <c r="AE82" i="6"/>
  <c r="AD82" i="6"/>
  <c r="AC82" i="6"/>
  <c r="AB82" i="6"/>
  <c r="AA82" i="6"/>
  <c r="G82" i="6"/>
  <c r="D82" i="6"/>
  <c r="C82" i="6"/>
  <c r="B82" i="6"/>
  <c r="BD81" i="6"/>
  <c r="BC81" i="6"/>
  <c r="BB81" i="6"/>
  <c r="BA81" i="6"/>
  <c r="AZ81" i="6"/>
  <c r="AY81" i="6"/>
  <c r="AX81" i="6"/>
  <c r="AV81" i="6"/>
  <c r="AT81" i="6"/>
  <c r="AR81" i="6"/>
  <c r="AP81" i="6"/>
  <c r="AN81" i="6"/>
  <c r="AL81" i="6"/>
  <c r="AI81" i="6"/>
  <c r="AD81" i="6"/>
  <c r="AC81" i="6"/>
  <c r="AB81" i="6"/>
  <c r="AA81" i="6"/>
  <c r="G81" i="6"/>
  <c r="D81" i="6"/>
  <c r="C81" i="6"/>
  <c r="B81" i="6"/>
  <c r="BD80" i="6"/>
  <c r="BC80" i="6"/>
  <c r="BB80" i="6"/>
  <c r="BA80" i="6"/>
  <c r="AZ80" i="6"/>
  <c r="AY80" i="6"/>
  <c r="AX80" i="6"/>
  <c r="AV80" i="6"/>
  <c r="AT80" i="6"/>
  <c r="AR80" i="6"/>
  <c r="AP80" i="6"/>
  <c r="AN80" i="6"/>
  <c r="AL80" i="6"/>
  <c r="AI80" i="6"/>
  <c r="AD80" i="6"/>
  <c r="AC80" i="6"/>
  <c r="AB80" i="6"/>
  <c r="AA80" i="6"/>
  <c r="G80" i="6"/>
  <c r="D80" i="6"/>
  <c r="C80" i="6"/>
  <c r="B80" i="6"/>
  <c r="BD79" i="6"/>
  <c r="BC79" i="6"/>
  <c r="BB79" i="6"/>
  <c r="BA79" i="6"/>
  <c r="AZ79" i="6"/>
  <c r="AY79" i="6"/>
  <c r="AX79" i="6"/>
  <c r="AV79" i="6"/>
  <c r="AT79" i="6"/>
  <c r="AR79" i="6"/>
  <c r="AP79" i="6"/>
  <c r="AN79" i="6"/>
  <c r="AL79" i="6"/>
  <c r="AI79" i="6"/>
  <c r="AE79" i="6"/>
  <c r="AD79" i="6"/>
  <c r="AC79" i="6"/>
  <c r="AB79" i="6"/>
  <c r="AA79" i="6"/>
  <c r="G79" i="6"/>
  <c r="D79" i="6"/>
  <c r="C79" i="6"/>
  <c r="B79" i="6"/>
  <c r="BD78" i="6"/>
  <c r="BC78" i="6"/>
  <c r="BB78" i="6"/>
  <c r="BA78" i="6"/>
  <c r="AZ78" i="6"/>
  <c r="AY78" i="6"/>
  <c r="AX78" i="6"/>
  <c r="AV78" i="6"/>
  <c r="AT78" i="6"/>
  <c r="AR78" i="6"/>
  <c r="AP78" i="6"/>
  <c r="AN78" i="6"/>
  <c r="AL78" i="6"/>
  <c r="AI78" i="6"/>
  <c r="AE78" i="6"/>
  <c r="AD78" i="6"/>
  <c r="AC78" i="6"/>
  <c r="AB78" i="6"/>
  <c r="AA78" i="6"/>
  <c r="G78" i="6"/>
  <c r="D78" i="6"/>
  <c r="C78" i="6"/>
  <c r="B78" i="6"/>
  <c r="BD77" i="6"/>
  <c r="BC77" i="6"/>
  <c r="BB77" i="6"/>
  <c r="BA77" i="6"/>
  <c r="AZ77" i="6"/>
  <c r="AY77" i="6"/>
  <c r="AX77" i="6"/>
  <c r="AV77" i="6"/>
  <c r="AT77" i="6"/>
  <c r="AR77" i="6"/>
  <c r="AP77" i="6"/>
  <c r="AN77" i="6"/>
  <c r="AL77" i="6"/>
  <c r="AI77" i="6"/>
  <c r="AE77" i="6"/>
  <c r="AD77" i="6"/>
  <c r="AC77" i="6"/>
  <c r="AB77" i="6"/>
  <c r="AA77" i="6"/>
  <c r="G77" i="6"/>
  <c r="D77" i="6"/>
  <c r="C77" i="6"/>
  <c r="B77" i="6"/>
  <c r="BD76" i="6"/>
  <c r="BC76" i="6"/>
  <c r="BB76" i="6"/>
  <c r="BA76" i="6"/>
  <c r="AZ76" i="6"/>
  <c r="AY76" i="6"/>
  <c r="AX76" i="6"/>
  <c r="AV76" i="6"/>
  <c r="AT76" i="6"/>
  <c r="AR76" i="6"/>
  <c r="AP76" i="6"/>
  <c r="AN76" i="6"/>
  <c r="AL76" i="6"/>
  <c r="AI76" i="6"/>
  <c r="AD76" i="6"/>
  <c r="AC76" i="6"/>
  <c r="AB76" i="6"/>
  <c r="AA76" i="6"/>
  <c r="G76" i="6"/>
  <c r="D76" i="6"/>
  <c r="AE76" i="6" s="1"/>
  <c r="C76" i="6"/>
  <c r="B76" i="6"/>
  <c r="BD75" i="6"/>
  <c r="BC75" i="6"/>
  <c r="BB75" i="6"/>
  <c r="BA75" i="6"/>
  <c r="AZ75" i="6"/>
  <c r="AY75" i="6"/>
  <c r="AX75" i="6"/>
  <c r="AV75" i="6"/>
  <c r="AT75" i="6"/>
  <c r="AR75" i="6"/>
  <c r="AP75" i="6"/>
  <c r="AN75" i="6"/>
  <c r="AL75" i="6"/>
  <c r="AI75" i="6"/>
  <c r="AE75" i="6"/>
  <c r="AD75" i="6"/>
  <c r="AC75" i="6"/>
  <c r="AB75" i="6"/>
  <c r="AA75" i="6"/>
  <c r="G75" i="6"/>
  <c r="D75" i="6"/>
  <c r="C75" i="6"/>
  <c r="B75" i="6"/>
  <c r="BD74" i="6"/>
  <c r="BC74" i="6"/>
  <c r="BB74" i="6"/>
  <c r="BA74" i="6"/>
  <c r="AZ74" i="6"/>
  <c r="AY74" i="6"/>
  <c r="AX74" i="6"/>
  <c r="AV74" i="6"/>
  <c r="AT74" i="6"/>
  <c r="AR74" i="6"/>
  <c r="AP74" i="6"/>
  <c r="AN74" i="6"/>
  <c r="AL74" i="6"/>
  <c r="AI74" i="6"/>
  <c r="AE74" i="6"/>
  <c r="AD74" i="6"/>
  <c r="AC74" i="6"/>
  <c r="AB74" i="6"/>
  <c r="AA74" i="6"/>
  <c r="G74" i="6"/>
  <c r="D74" i="6"/>
  <c r="C74" i="6"/>
  <c r="B74" i="6"/>
  <c r="BD73" i="6"/>
  <c r="BC73" i="6"/>
  <c r="BB73" i="6"/>
  <c r="BA73" i="6"/>
  <c r="AZ73" i="6"/>
  <c r="AY73" i="6"/>
  <c r="AX73" i="6"/>
  <c r="AV73" i="6"/>
  <c r="AT73" i="6"/>
  <c r="AR73" i="6"/>
  <c r="AP73" i="6"/>
  <c r="AN73" i="6"/>
  <c r="AL73" i="6"/>
  <c r="AI73" i="6"/>
  <c r="AE73" i="6"/>
  <c r="AD73" i="6"/>
  <c r="AC73" i="6"/>
  <c r="AB73" i="6"/>
  <c r="AA73" i="6"/>
  <c r="G73" i="6"/>
  <c r="D73" i="6"/>
  <c r="C73" i="6"/>
  <c r="B73" i="6"/>
  <c r="BD72" i="6"/>
  <c r="BC72" i="6"/>
  <c r="BB72" i="6"/>
  <c r="BA72" i="6"/>
  <c r="AZ72" i="6"/>
  <c r="AY72" i="6"/>
  <c r="AX72" i="6"/>
  <c r="AV72" i="6"/>
  <c r="AT72" i="6"/>
  <c r="AR72" i="6"/>
  <c r="AP72" i="6"/>
  <c r="AN72" i="6"/>
  <c r="AL72" i="6"/>
  <c r="AI72" i="6"/>
  <c r="AD72" i="6"/>
  <c r="AC72" i="6"/>
  <c r="AB72" i="6"/>
  <c r="AA72" i="6"/>
  <c r="G72" i="6"/>
  <c r="D72" i="6"/>
  <c r="AE72" i="6" s="1"/>
  <c r="C72" i="6"/>
  <c r="B72" i="6"/>
  <c r="BD71" i="6"/>
  <c r="BC71" i="6"/>
  <c r="BB71" i="6"/>
  <c r="BA71" i="6"/>
  <c r="AZ71" i="6"/>
  <c r="AY71" i="6"/>
  <c r="AX71" i="6"/>
  <c r="AV71" i="6"/>
  <c r="AT71" i="6"/>
  <c r="AR71" i="6"/>
  <c r="AP71" i="6"/>
  <c r="AN71" i="6"/>
  <c r="AL71" i="6"/>
  <c r="AI71" i="6"/>
  <c r="AE71" i="6"/>
  <c r="AD71" i="6"/>
  <c r="AC71" i="6"/>
  <c r="AB71" i="6"/>
  <c r="AA71" i="6"/>
  <c r="G71" i="6"/>
  <c r="D71" i="6"/>
  <c r="C71" i="6"/>
  <c r="B71" i="6"/>
  <c r="BD70" i="6"/>
  <c r="BC70" i="6"/>
  <c r="BB70" i="6"/>
  <c r="BA70" i="6"/>
  <c r="AZ70" i="6"/>
  <c r="AY70" i="6"/>
  <c r="AX70" i="6"/>
  <c r="AV70" i="6"/>
  <c r="AT70" i="6"/>
  <c r="AR70" i="6"/>
  <c r="AP70" i="6"/>
  <c r="AN70" i="6"/>
  <c r="AL70" i="6"/>
  <c r="AI70" i="6"/>
  <c r="AE70" i="6"/>
  <c r="AD70" i="6"/>
  <c r="AC70" i="6"/>
  <c r="AB70" i="6"/>
  <c r="AA70" i="6"/>
  <c r="G70" i="6"/>
  <c r="D70" i="6"/>
  <c r="C70" i="6"/>
  <c r="B70" i="6"/>
  <c r="BD69" i="6"/>
  <c r="BC69" i="6"/>
  <c r="BB69" i="6"/>
  <c r="BA69" i="6"/>
  <c r="AZ69" i="6"/>
  <c r="AY69" i="6"/>
  <c r="AX69" i="6"/>
  <c r="AV69" i="6"/>
  <c r="AT69" i="6"/>
  <c r="AR69" i="6"/>
  <c r="AP69" i="6"/>
  <c r="AN69" i="6"/>
  <c r="AL69" i="6"/>
  <c r="AI69" i="6"/>
  <c r="AD69" i="6"/>
  <c r="AC69" i="6"/>
  <c r="AB69" i="6"/>
  <c r="AA69" i="6"/>
  <c r="G69" i="6"/>
  <c r="D69" i="6"/>
  <c r="AE69" i="6" s="1"/>
  <c r="C69" i="6"/>
  <c r="B69" i="6"/>
  <c r="BD68" i="6"/>
  <c r="BC68" i="6"/>
  <c r="BB68" i="6"/>
  <c r="BA68" i="6"/>
  <c r="AZ68" i="6"/>
  <c r="AY68" i="6"/>
  <c r="AX68" i="6"/>
  <c r="AV68" i="6"/>
  <c r="AT68" i="6"/>
  <c r="AR68" i="6"/>
  <c r="AP68" i="6"/>
  <c r="AN68" i="6"/>
  <c r="AL68" i="6"/>
  <c r="AI68" i="6"/>
  <c r="AD68" i="6"/>
  <c r="AC68" i="6"/>
  <c r="AB68" i="6"/>
  <c r="AA68" i="6"/>
  <c r="G68" i="6"/>
  <c r="D68" i="6"/>
  <c r="C68" i="6"/>
  <c r="B68" i="6"/>
  <c r="BD67" i="6"/>
  <c r="BC67" i="6"/>
  <c r="BB67" i="6"/>
  <c r="BA67" i="6"/>
  <c r="AZ67" i="6"/>
  <c r="AY67" i="6"/>
  <c r="AX67" i="6"/>
  <c r="AV67" i="6"/>
  <c r="AT67" i="6"/>
  <c r="AR67" i="6"/>
  <c r="AP67" i="6"/>
  <c r="AN67" i="6"/>
  <c r="AL67" i="6"/>
  <c r="AI67" i="6"/>
  <c r="AD67" i="6"/>
  <c r="AC67" i="6"/>
  <c r="AB67" i="6"/>
  <c r="AA67" i="6"/>
  <c r="G67" i="6"/>
  <c r="D67" i="6"/>
  <c r="C67" i="6"/>
  <c r="B67" i="6"/>
  <c r="BD66" i="6"/>
  <c r="BC66" i="6"/>
  <c r="BB66" i="6"/>
  <c r="BA66" i="6"/>
  <c r="AZ66" i="6"/>
  <c r="AY66" i="6"/>
  <c r="AX66" i="6"/>
  <c r="AV66" i="6"/>
  <c r="AT66" i="6"/>
  <c r="AR66" i="6"/>
  <c r="AP66" i="6"/>
  <c r="AN66" i="6"/>
  <c r="AL66" i="6"/>
  <c r="AI66" i="6"/>
  <c r="AE66" i="6"/>
  <c r="AD66" i="6"/>
  <c r="AC66" i="6"/>
  <c r="AB66" i="6"/>
  <c r="AA66" i="6"/>
  <c r="G66" i="6"/>
  <c r="D66" i="6"/>
  <c r="C66" i="6"/>
  <c r="B66" i="6"/>
  <c r="BD65" i="6"/>
  <c r="BC65" i="6"/>
  <c r="BB65" i="6"/>
  <c r="BA65" i="6"/>
  <c r="AZ65" i="6"/>
  <c r="AY65" i="6"/>
  <c r="AX65" i="6"/>
  <c r="AV65" i="6"/>
  <c r="AT65" i="6"/>
  <c r="AR65" i="6"/>
  <c r="AP65" i="6"/>
  <c r="AN65" i="6"/>
  <c r="AL65" i="6"/>
  <c r="AI65" i="6"/>
  <c r="AD65" i="6"/>
  <c r="AC65" i="6"/>
  <c r="AB65" i="6"/>
  <c r="AA65" i="6"/>
  <c r="G65" i="6"/>
  <c r="D65" i="6"/>
  <c r="C65" i="6"/>
  <c r="B65" i="6"/>
  <c r="BD64" i="6"/>
  <c r="BC64" i="6"/>
  <c r="BB64" i="6"/>
  <c r="BA64" i="6"/>
  <c r="AZ64" i="6"/>
  <c r="AY64" i="6"/>
  <c r="AX64" i="6"/>
  <c r="AV64" i="6"/>
  <c r="AT64" i="6"/>
  <c r="AR64" i="6"/>
  <c r="AP64" i="6"/>
  <c r="AN64" i="6"/>
  <c r="AL64" i="6"/>
  <c r="AI64" i="6"/>
  <c r="AD64" i="6"/>
  <c r="AC64" i="6"/>
  <c r="AB64" i="6"/>
  <c r="AA64" i="6"/>
  <c r="G64" i="6"/>
  <c r="D64" i="6"/>
  <c r="C64" i="6"/>
  <c r="B64" i="6"/>
  <c r="BD63" i="6"/>
  <c r="BC63" i="6"/>
  <c r="BB63" i="6"/>
  <c r="BA63" i="6"/>
  <c r="AZ63" i="6"/>
  <c r="AY63" i="6"/>
  <c r="AX63" i="6"/>
  <c r="AV63" i="6"/>
  <c r="AT63" i="6"/>
  <c r="AR63" i="6"/>
  <c r="AP63" i="6"/>
  <c r="AN63" i="6"/>
  <c r="AL63" i="6"/>
  <c r="AI63" i="6"/>
  <c r="AE63" i="6"/>
  <c r="AD63" i="6"/>
  <c r="AC63" i="6"/>
  <c r="AB63" i="6"/>
  <c r="AA63" i="6"/>
  <c r="G63" i="6"/>
  <c r="D63" i="6"/>
  <c r="C63" i="6"/>
  <c r="B63" i="6"/>
  <c r="BD62" i="6"/>
  <c r="BC62" i="6"/>
  <c r="BB62" i="6"/>
  <c r="BA62" i="6"/>
  <c r="AZ62" i="6"/>
  <c r="AY62" i="6"/>
  <c r="AX62" i="6"/>
  <c r="AV62" i="6"/>
  <c r="AT62" i="6"/>
  <c r="AR62" i="6"/>
  <c r="AP62" i="6"/>
  <c r="AN62" i="6"/>
  <c r="AL62" i="6"/>
  <c r="AI62" i="6"/>
  <c r="AE62" i="6"/>
  <c r="AD62" i="6"/>
  <c r="AC62" i="6"/>
  <c r="AB62" i="6"/>
  <c r="AA62" i="6"/>
  <c r="G62" i="6"/>
  <c r="D62" i="6"/>
  <c r="C62" i="6"/>
  <c r="B62" i="6"/>
  <c r="BD61" i="6"/>
  <c r="BC61" i="6"/>
  <c r="BB61" i="6"/>
  <c r="BA61" i="6"/>
  <c r="AZ61" i="6"/>
  <c r="AY61" i="6"/>
  <c r="AX61" i="6"/>
  <c r="AV61" i="6"/>
  <c r="AT61" i="6"/>
  <c r="AR61" i="6"/>
  <c r="AP61" i="6"/>
  <c r="AN61" i="6"/>
  <c r="AL61" i="6"/>
  <c r="AI61" i="6"/>
  <c r="AE61" i="6"/>
  <c r="AD61" i="6"/>
  <c r="AC61" i="6"/>
  <c r="AB61" i="6"/>
  <c r="AA61" i="6"/>
  <c r="G61" i="6"/>
  <c r="D61" i="6"/>
  <c r="C61" i="6"/>
  <c r="B61" i="6"/>
  <c r="BD60" i="6"/>
  <c r="BC60" i="6"/>
  <c r="BB60" i="6"/>
  <c r="BA60" i="6"/>
  <c r="AZ60" i="6"/>
  <c r="AY60" i="6"/>
  <c r="AX60" i="6"/>
  <c r="AV60" i="6"/>
  <c r="AT60" i="6"/>
  <c r="AR60" i="6"/>
  <c r="AP60" i="6"/>
  <c r="AN60" i="6"/>
  <c r="AL60" i="6"/>
  <c r="AI60" i="6"/>
  <c r="AD60" i="6"/>
  <c r="AC60" i="6"/>
  <c r="AB60" i="6"/>
  <c r="AA60" i="6"/>
  <c r="G60" i="6"/>
  <c r="D60" i="6"/>
  <c r="AE60" i="6" s="1"/>
  <c r="C60" i="6"/>
  <c r="B60" i="6"/>
  <c r="BD59" i="6"/>
  <c r="BC59" i="6"/>
  <c r="BB59" i="6"/>
  <c r="BA59" i="6"/>
  <c r="AZ59" i="6"/>
  <c r="AY59" i="6"/>
  <c r="AX59" i="6"/>
  <c r="AV59" i="6"/>
  <c r="AT59" i="6"/>
  <c r="AR59" i="6"/>
  <c r="AP59" i="6"/>
  <c r="AN59" i="6"/>
  <c r="AL59" i="6"/>
  <c r="AI59" i="6"/>
  <c r="AE59" i="6"/>
  <c r="AD59" i="6"/>
  <c r="AC59" i="6"/>
  <c r="AB59" i="6"/>
  <c r="AA59" i="6"/>
  <c r="G59" i="6"/>
  <c r="D59" i="6"/>
  <c r="C59" i="6"/>
  <c r="B59" i="6"/>
  <c r="BD58" i="6"/>
  <c r="BC58" i="6"/>
  <c r="BB58" i="6"/>
  <c r="BA58" i="6"/>
  <c r="AZ58" i="6"/>
  <c r="AY58" i="6"/>
  <c r="AX58" i="6"/>
  <c r="AV58" i="6"/>
  <c r="AT58" i="6"/>
  <c r="AR58" i="6"/>
  <c r="AP58" i="6"/>
  <c r="AN58" i="6"/>
  <c r="AL58" i="6"/>
  <c r="AI58" i="6"/>
  <c r="AE58" i="6"/>
  <c r="AD58" i="6"/>
  <c r="AC58" i="6"/>
  <c r="AB58" i="6"/>
  <c r="AA58" i="6"/>
  <c r="G58" i="6"/>
  <c r="D58" i="6"/>
  <c r="C58" i="6"/>
  <c r="B58" i="6"/>
  <c r="BD57" i="6"/>
  <c r="BC57" i="6"/>
  <c r="BB57" i="6"/>
  <c r="BA57" i="6"/>
  <c r="AZ57" i="6"/>
  <c r="AY57" i="6"/>
  <c r="AX57" i="6"/>
  <c r="AV57" i="6"/>
  <c r="AT57" i="6"/>
  <c r="AR57" i="6"/>
  <c r="AP57" i="6"/>
  <c r="AN57" i="6"/>
  <c r="AL57" i="6"/>
  <c r="AI57" i="6"/>
  <c r="AE57" i="6"/>
  <c r="AD57" i="6"/>
  <c r="AC57" i="6"/>
  <c r="AB57" i="6"/>
  <c r="AA57" i="6"/>
  <c r="G57" i="6"/>
  <c r="D57" i="6"/>
  <c r="C57" i="6"/>
  <c r="B57" i="6"/>
  <c r="BD56" i="6"/>
  <c r="BC56" i="6"/>
  <c r="BB56" i="6"/>
  <c r="BA56" i="6"/>
  <c r="AZ56" i="6"/>
  <c r="AY56" i="6"/>
  <c r="AX56" i="6"/>
  <c r="AV56" i="6"/>
  <c r="AT56" i="6"/>
  <c r="AR56" i="6"/>
  <c r="AP56" i="6"/>
  <c r="AN56" i="6"/>
  <c r="AL56" i="6"/>
  <c r="AI56" i="6"/>
  <c r="AD56" i="6"/>
  <c r="AC56" i="6"/>
  <c r="AB56" i="6"/>
  <c r="AA56" i="6"/>
  <c r="G56" i="6"/>
  <c r="D56" i="6"/>
  <c r="AE56" i="6" s="1"/>
  <c r="C56" i="6"/>
  <c r="B56" i="6"/>
  <c r="BD55" i="6"/>
  <c r="BC55" i="6"/>
  <c r="BB55" i="6"/>
  <c r="BA55" i="6"/>
  <c r="AZ55" i="6"/>
  <c r="AY55" i="6"/>
  <c r="AX55" i="6"/>
  <c r="AV55" i="6"/>
  <c r="AT55" i="6"/>
  <c r="AR55" i="6"/>
  <c r="AP55" i="6"/>
  <c r="AN55" i="6"/>
  <c r="AL55" i="6"/>
  <c r="AI55" i="6"/>
  <c r="AE55" i="6"/>
  <c r="AD55" i="6"/>
  <c r="AC55" i="6"/>
  <c r="AB55" i="6"/>
  <c r="AA55" i="6"/>
  <c r="G55" i="6"/>
  <c r="D55" i="6"/>
  <c r="C55" i="6"/>
  <c r="B55" i="6"/>
  <c r="BD54" i="6"/>
  <c r="BC54" i="6"/>
  <c r="BB54" i="6"/>
  <c r="BA54" i="6"/>
  <c r="AZ54" i="6"/>
  <c r="AY54" i="6"/>
  <c r="AX54" i="6"/>
  <c r="AV54" i="6"/>
  <c r="AT54" i="6"/>
  <c r="AR54" i="6"/>
  <c r="AP54" i="6"/>
  <c r="AN54" i="6"/>
  <c r="AL54" i="6"/>
  <c r="AI54" i="6"/>
  <c r="AE54" i="6"/>
  <c r="AD54" i="6"/>
  <c r="AC54" i="6"/>
  <c r="AB54" i="6"/>
  <c r="AA54" i="6"/>
  <c r="G54" i="6"/>
  <c r="D54" i="6"/>
  <c r="C54" i="6"/>
  <c r="B54" i="6"/>
  <c r="BD53" i="6"/>
  <c r="BC53" i="6"/>
  <c r="BB53" i="6"/>
  <c r="BA53" i="6"/>
  <c r="AZ53" i="6"/>
  <c r="AY53" i="6"/>
  <c r="AX53" i="6"/>
  <c r="AV53" i="6"/>
  <c r="AT53" i="6"/>
  <c r="AR53" i="6"/>
  <c r="AP53" i="6"/>
  <c r="AN53" i="6"/>
  <c r="AL53" i="6"/>
  <c r="AI53" i="6"/>
  <c r="AD53" i="6"/>
  <c r="AC53" i="6"/>
  <c r="AB53" i="6"/>
  <c r="AA53" i="6"/>
  <c r="G53" i="6"/>
  <c r="D53" i="6"/>
  <c r="AE53" i="6" s="1"/>
  <c r="C53" i="6"/>
  <c r="B53" i="6"/>
  <c r="BD52" i="6"/>
  <c r="BC52" i="6"/>
  <c r="BB52" i="6"/>
  <c r="BA52" i="6"/>
  <c r="AZ52" i="6"/>
  <c r="AY52" i="6"/>
  <c r="AX52" i="6"/>
  <c r="AV52" i="6"/>
  <c r="AT52" i="6"/>
  <c r="AR52" i="6"/>
  <c r="AP52" i="6"/>
  <c r="AN52" i="6"/>
  <c r="AL52" i="6"/>
  <c r="AI52" i="6"/>
  <c r="AD52" i="6"/>
  <c r="AC52" i="6"/>
  <c r="AB52" i="6"/>
  <c r="AA52" i="6"/>
  <c r="G52" i="6"/>
  <c r="D52" i="6"/>
  <c r="C52" i="6"/>
  <c r="B52" i="6"/>
  <c r="BD51" i="6"/>
  <c r="BC51" i="6"/>
  <c r="BB51" i="6"/>
  <c r="BA51" i="6"/>
  <c r="AZ51" i="6"/>
  <c r="AY51" i="6"/>
  <c r="AX51" i="6"/>
  <c r="AV51" i="6"/>
  <c r="AT51" i="6"/>
  <c r="AR51" i="6"/>
  <c r="AP51" i="6"/>
  <c r="AN51" i="6"/>
  <c r="AL51" i="6"/>
  <c r="AI51" i="6"/>
  <c r="AD51" i="6"/>
  <c r="AC51" i="6"/>
  <c r="AB51" i="6"/>
  <c r="AA51" i="6"/>
  <c r="G51" i="6"/>
  <c r="D51" i="6"/>
  <c r="C51" i="6"/>
  <c r="B51" i="6"/>
  <c r="BD50" i="6"/>
  <c r="BC50" i="6"/>
  <c r="BB50" i="6"/>
  <c r="BA50" i="6"/>
  <c r="AZ50" i="6"/>
  <c r="AY50" i="6"/>
  <c r="AX50" i="6"/>
  <c r="AV50" i="6"/>
  <c r="AT50" i="6"/>
  <c r="AR50" i="6"/>
  <c r="AP50" i="6"/>
  <c r="AN50" i="6"/>
  <c r="AL50" i="6"/>
  <c r="AI50" i="6"/>
  <c r="AE50" i="6"/>
  <c r="AD50" i="6"/>
  <c r="AC50" i="6"/>
  <c r="AB50" i="6"/>
  <c r="AA50" i="6"/>
  <c r="G50" i="6"/>
  <c r="D50" i="6"/>
  <c r="C50" i="6"/>
  <c r="B50" i="6"/>
  <c r="BD49" i="6"/>
  <c r="BC49" i="6"/>
  <c r="BB49" i="6"/>
  <c r="BA49" i="6"/>
  <c r="AZ49" i="6"/>
  <c r="AY49" i="6"/>
  <c r="AX49" i="6"/>
  <c r="AV49" i="6"/>
  <c r="AT49" i="6"/>
  <c r="AR49" i="6"/>
  <c r="AP49" i="6"/>
  <c r="AN49" i="6"/>
  <c r="AL49" i="6"/>
  <c r="AI49" i="6"/>
  <c r="AD49" i="6"/>
  <c r="AC49" i="6"/>
  <c r="AB49" i="6"/>
  <c r="AA49" i="6"/>
  <c r="G49" i="6"/>
  <c r="D49" i="6"/>
  <c r="C49" i="6"/>
  <c r="B49" i="6"/>
  <c r="BD48" i="6"/>
  <c r="BC48" i="6"/>
  <c r="BB48" i="6"/>
  <c r="BA48" i="6"/>
  <c r="AZ48" i="6"/>
  <c r="AY48" i="6"/>
  <c r="AX48" i="6"/>
  <c r="AV48" i="6"/>
  <c r="AT48" i="6"/>
  <c r="AR48" i="6"/>
  <c r="AP48" i="6"/>
  <c r="AN48" i="6"/>
  <c r="AL48" i="6"/>
  <c r="AI48" i="6"/>
  <c r="AD48" i="6"/>
  <c r="AC48" i="6"/>
  <c r="AB48" i="6"/>
  <c r="AA48" i="6"/>
  <c r="G48" i="6"/>
  <c r="D48" i="6"/>
  <c r="C48" i="6"/>
  <c r="B48" i="6"/>
  <c r="BD47" i="6"/>
  <c r="BC47" i="6"/>
  <c r="BB47" i="6"/>
  <c r="BA47" i="6"/>
  <c r="AZ47" i="6"/>
  <c r="AY47" i="6"/>
  <c r="AX47" i="6"/>
  <c r="AV47" i="6"/>
  <c r="AT47" i="6"/>
  <c r="AR47" i="6"/>
  <c r="AP47" i="6"/>
  <c r="AN47" i="6"/>
  <c r="AL47" i="6"/>
  <c r="AI47" i="6"/>
  <c r="AE47" i="6"/>
  <c r="AD47" i="6"/>
  <c r="AC47" i="6"/>
  <c r="AB47" i="6"/>
  <c r="AA47" i="6"/>
  <c r="G47" i="6"/>
  <c r="D47" i="6"/>
  <c r="C47" i="6"/>
  <c r="B47" i="6"/>
  <c r="BD46" i="6"/>
  <c r="BC46" i="6"/>
  <c r="BB46" i="6"/>
  <c r="BA46" i="6"/>
  <c r="AZ46" i="6"/>
  <c r="AY46" i="6"/>
  <c r="AX46" i="6"/>
  <c r="AV46" i="6"/>
  <c r="AT46" i="6"/>
  <c r="AR46" i="6"/>
  <c r="AP46" i="6"/>
  <c r="AN46" i="6"/>
  <c r="AL46" i="6"/>
  <c r="AI46" i="6"/>
  <c r="AE46" i="6"/>
  <c r="AD46" i="6"/>
  <c r="AC46" i="6"/>
  <c r="AB46" i="6"/>
  <c r="AA46" i="6"/>
  <c r="G46" i="6"/>
  <c r="D46" i="6"/>
  <c r="C46" i="6"/>
  <c r="B46" i="6"/>
  <c r="BD45" i="6"/>
  <c r="BC45" i="6"/>
  <c r="BB45" i="6"/>
  <c r="BA45" i="6"/>
  <c r="AZ45" i="6"/>
  <c r="AY45" i="6"/>
  <c r="AX45" i="6"/>
  <c r="AV45" i="6"/>
  <c r="AT45" i="6"/>
  <c r="AR45" i="6"/>
  <c r="AP45" i="6"/>
  <c r="AN45" i="6"/>
  <c r="AL45" i="6"/>
  <c r="AI45" i="6"/>
  <c r="AE45" i="6"/>
  <c r="AD45" i="6"/>
  <c r="AC45" i="6"/>
  <c r="AB45" i="6"/>
  <c r="AA45" i="6"/>
  <c r="G45" i="6"/>
  <c r="D45" i="6"/>
  <c r="C45" i="6"/>
  <c r="B45" i="6"/>
  <c r="BD44" i="6"/>
  <c r="BC44" i="6"/>
  <c r="BB44" i="6"/>
  <c r="BA44" i="6"/>
  <c r="AZ44" i="6"/>
  <c r="AY44" i="6"/>
  <c r="AX44" i="6"/>
  <c r="AV44" i="6"/>
  <c r="AT44" i="6"/>
  <c r="AR44" i="6"/>
  <c r="AP44" i="6"/>
  <c r="AN44" i="6"/>
  <c r="AL44" i="6"/>
  <c r="AI44" i="6"/>
  <c r="AD44" i="6"/>
  <c r="AC44" i="6"/>
  <c r="AB44" i="6"/>
  <c r="AA44" i="6"/>
  <c r="G44" i="6"/>
  <c r="D44" i="6"/>
  <c r="AE44" i="6" s="1"/>
  <c r="C44" i="6"/>
  <c r="B44" i="6"/>
  <c r="BD43" i="6"/>
  <c r="BC43" i="6"/>
  <c r="BB43" i="6"/>
  <c r="BA43" i="6"/>
  <c r="AZ43" i="6"/>
  <c r="AY43" i="6"/>
  <c r="AX43" i="6"/>
  <c r="AV43" i="6"/>
  <c r="AT43" i="6"/>
  <c r="AR43" i="6"/>
  <c r="AP43" i="6"/>
  <c r="AN43" i="6"/>
  <c r="AL43" i="6"/>
  <c r="AI43" i="6"/>
  <c r="AE43" i="6"/>
  <c r="AD43" i="6"/>
  <c r="AC43" i="6"/>
  <c r="AB43" i="6"/>
  <c r="AA43" i="6"/>
  <c r="G43" i="6"/>
  <c r="D43" i="6"/>
  <c r="C43" i="6"/>
  <c r="B43" i="6"/>
  <c r="BD42" i="6"/>
  <c r="BC42" i="6"/>
  <c r="BB42" i="6"/>
  <c r="BA42" i="6"/>
  <c r="AZ42" i="6"/>
  <c r="AY42" i="6"/>
  <c r="AX42" i="6"/>
  <c r="AV42" i="6"/>
  <c r="AT42" i="6"/>
  <c r="AR42" i="6"/>
  <c r="AP42" i="6"/>
  <c r="AN42" i="6"/>
  <c r="AL42" i="6"/>
  <c r="AI42" i="6"/>
  <c r="AE42" i="6"/>
  <c r="AD42" i="6"/>
  <c r="AC42" i="6"/>
  <c r="AB42" i="6"/>
  <c r="AA42" i="6"/>
  <c r="G42" i="6"/>
  <c r="D42" i="6"/>
  <c r="C42" i="6"/>
  <c r="B42" i="6"/>
  <c r="BD41" i="6"/>
  <c r="BC41" i="6"/>
  <c r="BB41" i="6"/>
  <c r="BA41" i="6"/>
  <c r="AZ41" i="6"/>
  <c r="AY41" i="6"/>
  <c r="AX41" i="6"/>
  <c r="AV41" i="6"/>
  <c r="AT41" i="6"/>
  <c r="AR41" i="6"/>
  <c r="AP41" i="6"/>
  <c r="AN41" i="6"/>
  <c r="AL41" i="6"/>
  <c r="AI41" i="6"/>
  <c r="AE41" i="6"/>
  <c r="AD41" i="6"/>
  <c r="AC41" i="6"/>
  <c r="AB41" i="6"/>
  <c r="AA41" i="6"/>
  <c r="G41" i="6"/>
  <c r="D41" i="6"/>
  <c r="C41" i="6"/>
  <c r="B41" i="6"/>
  <c r="BD40" i="6"/>
  <c r="BC40" i="6"/>
  <c r="BB40" i="6"/>
  <c r="BA40" i="6"/>
  <c r="AZ40" i="6"/>
  <c r="AY40" i="6"/>
  <c r="AX40" i="6"/>
  <c r="AV40" i="6"/>
  <c r="AT40" i="6"/>
  <c r="AR40" i="6"/>
  <c r="AP40" i="6"/>
  <c r="AN40" i="6"/>
  <c r="AL40" i="6"/>
  <c r="AI40" i="6"/>
  <c r="AD40" i="6"/>
  <c r="AC40" i="6"/>
  <c r="AB40" i="6"/>
  <c r="AA40" i="6"/>
  <c r="G40" i="6"/>
  <c r="D40" i="6"/>
  <c r="AE40" i="6" s="1"/>
  <c r="C40" i="6"/>
  <c r="B40" i="6"/>
  <c r="BD39" i="6"/>
  <c r="BC39" i="6"/>
  <c r="BB39" i="6"/>
  <c r="BA39" i="6"/>
  <c r="AZ39" i="6"/>
  <c r="AY39" i="6"/>
  <c r="AX39" i="6"/>
  <c r="AV39" i="6"/>
  <c r="AT39" i="6"/>
  <c r="AR39" i="6"/>
  <c r="AP39" i="6"/>
  <c r="AN39" i="6"/>
  <c r="AL39" i="6"/>
  <c r="AI39" i="6"/>
  <c r="AE39" i="6"/>
  <c r="AD39" i="6"/>
  <c r="AC39" i="6"/>
  <c r="AB39" i="6"/>
  <c r="AA39" i="6"/>
  <c r="G39" i="6"/>
  <c r="D39" i="6"/>
  <c r="C39" i="6"/>
  <c r="B39" i="6"/>
  <c r="BD38" i="6"/>
  <c r="BC38" i="6"/>
  <c r="BB38" i="6"/>
  <c r="BA38" i="6"/>
  <c r="AZ38" i="6"/>
  <c r="AY38" i="6"/>
  <c r="AX38" i="6"/>
  <c r="AV38" i="6"/>
  <c r="AT38" i="6"/>
  <c r="AR38" i="6"/>
  <c r="AP38" i="6"/>
  <c r="AN38" i="6"/>
  <c r="AL38" i="6"/>
  <c r="AI38" i="6"/>
  <c r="AE38" i="6"/>
  <c r="AD38" i="6"/>
  <c r="AC38" i="6"/>
  <c r="AB38" i="6"/>
  <c r="AA38" i="6"/>
  <c r="G38" i="6"/>
  <c r="D38" i="6"/>
  <c r="C38" i="6"/>
  <c r="B38" i="6"/>
  <c r="BD37" i="6"/>
  <c r="BC37" i="6"/>
  <c r="BB37" i="6"/>
  <c r="BA37" i="6"/>
  <c r="AZ37" i="6"/>
  <c r="AY37" i="6"/>
  <c r="AX37" i="6"/>
  <c r="AV37" i="6"/>
  <c r="AT37" i="6"/>
  <c r="AR37" i="6"/>
  <c r="AP37" i="6"/>
  <c r="AN37" i="6"/>
  <c r="AL37" i="6"/>
  <c r="AI37" i="6"/>
  <c r="AD37" i="6"/>
  <c r="AC37" i="6"/>
  <c r="AB37" i="6"/>
  <c r="AA37" i="6"/>
  <c r="G37" i="6"/>
  <c r="D37" i="6"/>
  <c r="AE37" i="6" s="1"/>
  <c r="C37" i="6"/>
  <c r="B37" i="6"/>
  <c r="BD36" i="6"/>
  <c r="BC36" i="6"/>
  <c r="BB36" i="6"/>
  <c r="BA36" i="6"/>
  <c r="AZ36" i="6"/>
  <c r="AY36" i="6"/>
  <c r="AX36" i="6"/>
  <c r="AV36" i="6"/>
  <c r="AT36" i="6"/>
  <c r="AR36" i="6"/>
  <c r="AP36" i="6"/>
  <c r="AN36" i="6"/>
  <c r="AL36" i="6"/>
  <c r="AI36" i="6"/>
  <c r="AD36" i="6"/>
  <c r="AC36" i="6"/>
  <c r="AB36" i="6"/>
  <c r="AA36" i="6"/>
  <c r="G36" i="6"/>
  <c r="D36" i="6"/>
  <c r="C36" i="6"/>
  <c r="B36" i="6"/>
  <c r="BD35" i="6"/>
  <c r="BC35" i="6"/>
  <c r="BB35" i="6"/>
  <c r="BA35" i="6"/>
  <c r="AZ35" i="6"/>
  <c r="AY35" i="6"/>
  <c r="AX35" i="6"/>
  <c r="AV35" i="6"/>
  <c r="AT35" i="6"/>
  <c r="AR35" i="6"/>
  <c r="AP35" i="6"/>
  <c r="AN35" i="6"/>
  <c r="AL35" i="6"/>
  <c r="AI35" i="6"/>
  <c r="AD35" i="6"/>
  <c r="AC35" i="6"/>
  <c r="AB35" i="6"/>
  <c r="AA35" i="6"/>
  <c r="G35" i="6"/>
  <c r="D35" i="6"/>
  <c r="C35" i="6"/>
  <c r="B35" i="6"/>
  <c r="BD34" i="6"/>
  <c r="BC34" i="6"/>
  <c r="BB34" i="6"/>
  <c r="BA34" i="6"/>
  <c r="AZ34" i="6"/>
  <c r="AY34" i="6"/>
  <c r="AX34" i="6"/>
  <c r="AV34" i="6"/>
  <c r="AT34" i="6"/>
  <c r="AR34" i="6"/>
  <c r="AP34" i="6"/>
  <c r="AN34" i="6"/>
  <c r="AL34" i="6"/>
  <c r="AI34" i="6"/>
  <c r="AE34" i="6"/>
  <c r="AD34" i="6"/>
  <c r="AC34" i="6"/>
  <c r="AB34" i="6"/>
  <c r="AA34" i="6"/>
  <c r="G34" i="6"/>
  <c r="D34" i="6"/>
  <c r="C34" i="6"/>
  <c r="B34" i="6"/>
  <c r="BD33" i="6"/>
  <c r="BC33" i="6"/>
  <c r="BB33" i="6"/>
  <c r="BA33" i="6"/>
  <c r="AZ33" i="6"/>
  <c r="AY33" i="6"/>
  <c r="AX33" i="6"/>
  <c r="AV33" i="6"/>
  <c r="AT33" i="6"/>
  <c r="AR33" i="6"/>
  <c r="AP33" i="6"/>
  <c r="AN33" i="6"/>
  <c r="AL33" i="6"/>
  <c r="AI33" i="6"/>
  <c r="AD33" i="6"/>
  <c r="AC33" i="6"/>
  <c r="AB33" i="6"/>
  <c r="AA33" i="6"/>
  <c r="G33" i="6"/>
  <c r="D33" i="6"/>
  <c r="C33" i="6"/>
  <c r="B33" i="6"/>
  <c r="BD32" i="6"/>
  <c r="BC32" i="6"/>
  <c r="BB32" i="6"/>
  <c r="BA32" i="6"/>
  <c r="AZ32" i="6"/>
  <c r="AY32" i="6"/>
  <c r="AX32" i="6"/>
  <c r="AV32" i="6"/>
  <c r="AT32" i="6"/>
  <c r="AR32" i="6"/>
  <c r="AP32" i="6"/>
  <c r="AN32" i="6"/>
  <c r="AL32" i="6"/>
  <c r="AI32" i="6"/>
  <c r="AD32" i="6"/>
  <c r="AC32" i="6"/>
  <c r="AB32" i="6"/>
  <c r="AA32" i="6"/>
  <c r="G32" i="6"/>
  <c r="D32" i="6"/>
  <c r="C32" i="6"/>
  <c r="B32" i="6"/>
  <c r="BD31" i="6"/>
  <c r="BC31" i="6"/>
  <c r="BB31" i="6"/>
  <c r="BA31" i="6"/>
  <c r="AZ31" i="6"/>
  <c r="AY31" i="6"/>
  <c r="AX31" i="6"/>
  <c r="AV31" i="6"/>
  <c r="AT31" i="6"/>
  <c r="AR31" i="6"/>
  <c r="AP31" i="6"/>
  <c r="AN31" i="6"/>
  <c r="AL31" i="6"/>
  <c r="AI31" i="6"/>
  <c r="AE31" i="6"/>
  <c r="AD31" i="6"/>
  <c r="AC31" i="6"/>
  <c r="AB31" i="6"/>
  <c r="AA31" i="6"/>
  <c r="G31" i="6"/>
  <c r="D31" i="6"/>
  <c r="C31" i="6"/>
  <c r="B31" i="6"/>
  <c r="BD30" i="6"/>
  <c r="BC30" i="6"/>
  <c r="BB30" i="6"/>
  <c r="BA30" i="6"/>
  <c r="AZ30" i="6"/>
  <c r="AY30" i="6"/>
  <c r="AX30" i="6"/>
  <c r="AV30" i="6"/>
  <c r="AT30" i="6"/>
  <c r="AR30" i="6"/>
  <c r="AP30" i="6"/>
  <c r="AN30" i="6"/>
  <c r="AL30" i="6"/>
  <c r="AI30" i="6"/>
  <c r="AE30" i="6"/>
  <c r="AD30" i="6"/>
  <c r="AC30" i="6"/>
  <c r="AB30" i="6"/>
  <c r="AA30" i="6"/>
  <c r="G30" i="6"/>
  <c r="D30" i="6"/>
  <c r="C30" i="6"/>
  <c r="B30" i="6"/>
  <c r="BD29" i="6"/>
  <c r="BC29" i="6"/>
  <c r="BB29" i="6"/>
  <c r="BA29" i="6"/>
  <c r="AZ29" i="6"/>
  <c r="AY29" i="6"/>
  <c r="AX29" i="6"/>
  <c r="AV29" i="6"/>
  <c r="AT29" i="6"/>
  <c r="AR29" i="6"/>
  <c r="AP29" i="6"/>
  <c r="AN29" i="6"/>
  <c r="AL29" i="6"/>
  <c r="AI29" i="6"/>
  <c r="AE29" i="6"/>
  <c r="AD29" i="6"/>
  <c r="AC29" i="6"/>
  <c r="AB29" i="6"/>
  <c r="AA29" i="6"/>
  <c r="G29" i="6"/>
  <c r="D29" i="6"/>
  <c r="C29" i="6"/>
  <c r="B29" i="6"/>
  <c r="BD28" i="6"/>
  <c r="BC28" i="6"/>
  <c r="BB28" i="6"/>
  <c r="BA28" i="6"/>
  <c r="AZ28" i="6"/>
  <c r="AY28" i="6"/>
  <c r="AX28" i="6"/>
  <c r="AV28" i="6"/>
  <c r="AT28" i="6"/>
  <c r="AR28" i="6"/>
  <c r="AP28" i="6"/>
  <c r="AN28" i="6"/>
  <c r="AL28" i="6"/>
  <c r="AI28" i="6"/>
  <c r="AD28" i="6"/>
  <c r="AC28" i="6"/>
  <c r="AB28" i="6"/>
  <c r="AA28" i="6"/>
  <c r="G28" i="6"/>
  <c r="D28" i="6"/>
  <c r="AE28" i="6" s="1"/>
  <c r="C28" i="6"/>
  <c r="B28" i="6"/>
  <c r="BD27" i="6"/>
  <c r="BC27" i="6"/>
  <c r="BB27" i="6"/>
  <c r="BA27" i="6"/>
  <c r="AZ27" i="6"/>
  <c r="AY27" i="6"/>
  <c r="AX27" i="6"/>
  <c r="AV27" i="6"/>
  <c r="AT27" i="6"/>
  <c r="AR27" i="6"/>
  <c r="AP27" i="6"/>
  <c r="AN27" i="6"/>
  <c r="AL27" i="6"/>
  <c r="AI27" i="6"/>
  <c r="AE27" i="6"/>
  <c r="AD27" i="6"/>
  <c r="AC27" i="6"/>
  <c r="AB27" i="6"/>
  <c r="AA27" i="6"/>
  <c r="G27" i="6"/>
  <c r="D27" i="6"/>
  <c r="C27" i="6"/>
  <c r="B27" i="6"/>
  <c r="BD26" i="6"/>
  <c r="BC26" i="6"/>
  <c r="BB26" i="6"/>
  <c r="BA26" i="6"/>
  <c r="AZ26" i="6"/>
  <c r="AY26" i="6"/>
  <c r="AX26" i="6"/>
  <c r="AV26" i="6"/>
  <c r="AT26" i="6"/>
  <c r="AR26" i="6"/>
  <c r="AP26" i="6"/>
  <c r="AN26" i="6"/>
  <c r="AL26" i="6"/>
  <c r="AI26" i="6"/>
  <c r="AE26" i="6"/>
  <c r="AD26" i="6"/>
  <c r="AC26" i="6"/>
  <c r="AB26" i="6"/>
  <c r="AA26" i="6"/>
  <c r="G26" i="6"/>
  <c r="D26" i="6"/>
  <c r="C26" i="6"/>
  <c r="B26" i="6"/>
  <c r="BD25" i="6"/>
  <c r="BC25" i="6"/>
  <c r="BB25" i="6"/>
  <c r="BA25" i="6"/>
  <c r="AZ25" i="6"/>
  <c r="AY25" i="6"/>
  <c r="AX25" i="6"/>
  <c r="AV25" i="6"/>
  <c r="AT25" i="6"/>
  <c r="AR25" i="6"/>
  <c r="AP25" i="6"/>
  <c r="AN25" i="6"/>
  <c r="AL25" i="6"/>
  <c r="AI25" i="6"/>
  <c r="AE25" i="6"/>
  <c r="AD25" i="6"/>
  <c r="AC25" i="6"/>
  <c r="AB25" i="6"/>
  <c r="AA25" i="6"/>
  <c r="G25" i="6"/>
  <c r="D25" i="6"/>
  <c r="C25" i="6"/>
  <c r="B25" i="6"/>
  <c r="BD24" i="6"/>
  <c r="BC24" i="6"/>
  <c r="BB24" i="6"/>
  <c r="BA24" i="6"/>
  <c r="AZ24" i="6"/>
  <c r="AY24" i="6"/>
  <c r="AX24" i="6"/>
  <c r="AV24" i="6"/>
  <c r="AT24" i="6"/>
  <c r="AR24" i="6"/>
  <c r="AP24" i="6"/>
  <c r="AN24" i="6"/>
  <c r="AL24" i="6"/>
  <c r="AI24" i="6"/>
  <c r="AD24" i="6"/>
  <c r="AC24" i="6"/>
  <c r="AB24" i="6"/>
  <c r="AA24" i="6"/>
  <c r="G24" i="6"/>
  <c r="D24" i="6"/>
  <c r="AE24" i="6" s="1"/>
  <c r="C24" i="6"/>
  <c r="B24" i="6"/>
  <c r="BD23" i="6"/>
  <c r="BC23" i="6"/>
  <c r="BB23" i="6"/>
  <c r="BA23" i="6"/>
  <c r="AZ23" i="6"/>
  <c r="AY23" i="6"/>
  <c r="AX23" i="6"/>
  <c r="AV23" i="6"/>
  <c r="AT23" i="6"/>
  <c r="AR23" i="6"/>
  <c r="AP23" i="6"/>
  <c r="AN23" i="6"/>
  <c r="AL23" i="6"/>
  <c r="AI23" i="6"/>
  <c r="AE23" i="6"/>
  <c r="AD23" i="6"/>
  <c r="AC23" i="6"/>
  <c r="AB23" i="6"/>
  <c r="AA23" i="6"/>
  <c r="G23" i="6"/>
  <c r="D23" i="6"/>
  <c r="C23" i="6"/>
  <c r="B23" i="6"/>
  <c r="BD22" i="6"/>
  <c r="BC22" i="6"/>
  <c r="BB22" i="6"/>
  <c r="BA22" i="6"/>
  <c r="AZ22" i="6"/>
  <c r="AY22" i="6"/>
  <c r="AX22" i="6"/>
  <c r="AV22" i="6"/>
  <c r="AT22" i="6"/>
  <c r="AR22" i="6"/>
  <c r="AP22" i="6"/>
  <c r="AN22" i="6"/>
  <c r="AL22" i="6"/>
  <c r="AI22" i="6"/>
  <c r="AE22" i="6"/>
  <c r="AD22" i="6"/>
  <c r="AC22" i="6"/>
  <c r="AB22" i="6"/>
  <c r="AA22" i="6"/>
  <c r="G22" i="6"/>
  <c r="D22" i="6"/>
  <c r="C22" i="6"/>
  <c r="B22" i="6"/>
  <c r="BD21" i="6"/>
  <c r="BC21" i="6"/>
  <c r="BB21" i="6"/>
  <c r="BA21" i="6"/>
  <c r="AZ21" i="6"/>
  <c r="AY21" i="6"/>
  <c r="AX21" i="6"/>
  <c r="AV21" i="6"/>
  <c r="AT21" i="6"/>
  <c r="AR21" i="6"/>
  <c r="AP21" i="6"/>
  <c r="AN21" i="6"/>
  <c r="AL21" i="6"/>
  <c r="AI21" i="6"/>
  <c r="AD21" i="6"/>
  <c r="AC21" i="6"/>
  <c r="AB21" i="6"/>
  <c r="AA21" i="6"/>
  <c r="G21" i="6"/>
  <c r="D21" i="6"/>
  <c r="AE21" i="6" s="1"/>
  <c r="C21" i="6"/>
  <c r="B21" i="6"/>
  <c r="BD20" i="6"/>
  <c r="BC20" i="6"/>
  <c r="BB20" i="6"/>
  <c r="BA20" i="6"/>
  <c r="AZ20" i="6"/>
  <c r="AY20" i="6"/>
  <c r="AX20" i="6"/>
  <c r="AV20" i="6"/>
  <c r="AT20" i="6"/>
  <c r="AR20" i="6"/>
  <c r="AP20" i="6"/>
  <c r="AN20" i="6"/>
  <c r="AL20" i="6"/>
  <c r="AI20" i="6"/>
  <c r="AD20" i="6"/>
  <c r="AC20" i="6"/>
  <c r="AB20" i="6"/>
  <c r="AA20" i="6"/>
  <c r="G20" i="6"/>
  <c r="D20" i="6"/>
  <c r="C20" i="6"/>
  <c r="B20" i="6"/>
  <c r="BD19" i="6"/>
  <c r="BC19" i="6"/>
  <c r="BB19" i="6"/>
  <c r="BA19" i="6"/>
  <c r="AZ19" i="6"/>
  <c r="AY19" i="6"/>
  <c r="AX19" i="6"/>
  <c r="AV19" i="6"/>
  <c r="AT19" i="6"/>
  <c r="AR19" i="6"/>
  <c r="AP19" i="6"/>
  <c r="AN19" i="6"/>
  <c r="AL19" i="6"/>
  <c r="AI19" i="6"/>
  <c r="AD19" i="6"/>
  <c r="AC19" i="6"/>
  <c r="AB19" i="6"/>
  <c r="AA19" i="6"/>
  <c r="G19" i="6"/>
  <c r="D19" i="6"/>
  <c r="C19" i="6"/>
  <c r="B19" i="6"/>
  <c r="BD18" i="6"/>
  <c r="BC18" i="6"/>
  <c r="BB18" i="6"/>
  <c r="BA18" i="6"/>
  <c r="AZ18" i="6"/>
  <c r="AY18" i="6"/>
  <c r="AX18" i="6"/>
  <c r="AV18" i="6"/>
  <c r="AT18" i="6"/>
  <c r="AR18" i="6"/>
  <c r="AP18" i="6"/>
  <c r="AN18" i="6"/>
  <c r="AL18" i="6"/>
  <c r="AI18" i="6"/>
  <c r="AE18" i="6"/>
  <c r="AD18" i="6"/>
  <c r="AC18" i="6"/>
  <c r="AB18" i="6"/>
  <c r="AA18" i="6"/>
  <c r="G18" i="6"/>
  <c r="D18" i="6"/>
  <c r="C18" i="6"/>
  <c r="B18" i="6"/>
  <c r="BD17" i="6"/>
  <c r="BC17" i="6"/>
  <c r="BB17" i="6"/>
  <c r="BA17" i="6"/>
  <c r="AZ17" i="6"/>
  <c r="AY17" i="6"/>
  <c r="AX17" i="6"/>
  <c r="AV17" i="6"/>
  <c r="AT17" i="6"/>
  <c r="AR17" i="6"/>
  <c r="AP17" i="6"/>
  <c r="AN17" i="6"/>
  <c r="AL17" i="6"/>
  <c r="AI17" i="6"/>
  <c r="AD17" i="6"/>
  <c r="AC17" i="6"/>
  <c r="AB17" i="6"/>
  <c r="AA17" i="6"/>
  <c r="G17" i="6"/>
  <c r="D17" i="6"/>
  <c r="C17" i="6"/>
  <c r="B17" i="6"/>
  <c r="BD16" i="6"/>
  <c r="BC16" i="6"/>
  <c r="BB16" i="6"/>
  <c r="BA16" i="6"/>
  <c r="AZ16" i="6"/>
  <c r="AY16" i="6"/>
  <c r="AX16" i="6"/>
  <c r="AV16" i="6"/>
  <c r="AT16" i="6"/>
  <c r="AR16" i="6"/>
  <c r="AP16" i="6"/>
  <c r="AN16" i="6"/>
  <c r="AL16" i="6"/>
  <c r="AI16" i="6"/>
  <c r="AD16" i="6"/>
  <c r="AC16" i="6"/>
  <c r="AB16" i="6"/>
  <c r="AA16" i="6"/>
  <c r="G16" i="6"/>
  <c r="D16" i="6"/>
  <c r="C16" i="6"/>
  <c r="B16" i="6"/>
  <c r="BD15" i="6"/>
  <c r="BC15" i="6"/>
  <c r="BB15" i="6"/>
  <c r="BA15" i="6"/>
  <c r="AZ15" i="6"/>
  <c r="AY15" i="6"/>
  <c r="AX15" i="6"/>
  <c r="AV15" i="6"/>
  <c r="AT15" i="6"/>
  <c r="AR15" i="6"/>
  <c r="AP15" i="6"/>
  <c r="AN15" i="6"/>
  <c r="AL15" i="6"/>
  <c r="AI15" i="6"/>
  <c r="AE15" i="6"/>
  <c r="AD15" i="6"/>
  <c r="AC15" i="6"/>
  <c r="AB15" i="6"/>
  <c r="AA15" i="6"/>
  <c r="G15" i="6"/>
  <c r="D15" i="6"/>
  <c r="C15" i="6"/>
  <c r="B15" i="6"/>
  <c r="BD14" i="6"/>
  <c r="BC14" i="6"/>
  <c r="BB14" i="6"/>
  <c r="BA14" i="6"/>
  <c r="AZ14" i="6"/>
  <c r="AY14" i="6"/>
  <c r="AX14" i="6"/>
  <c r="AV14" i="6"/>
  <c r="AT14" i="6"/>
  <c r="AR14" i="6"/>
  <c r="AP14" i="6"/>
  <c r="AN14" i="6"/>
  <c r="AL14" i="6"/>
  <c r="AI14" i="6"/>
  <c r="AE14" i="6"/>
  <c r="AD14" i="6"/>
  <c r="AC14" i="6"/>
  <c r="AB14" i="6"/>
  <c r="AA14" i="6"/>
  <c r="G14" i="6"/>
  <c r="D14" i="6"/>
  <c r="C14" i="6"/>
  <c r="B14" i="6"/>
  <c r="BD13" i="6"/>
  <c r="BC13" i="6"/>
  <c r="BB13" i="6"/>
  <c r="BA13" i="6"/>
  <c r="AZ13" i="6"/>
  <c r="AY13" i="6"/>
  <c r="AX13" i="6"/>
  <c r="AV13" i="6"/>
  <c r="AT13" i="6"/>
  <c r="AR13" i="6"/>
  <c r="AP13" i="6"/>
  <c r="AN13" i="6"/>
  <c r="AL13" i="6"/>
  <c r="AI13" i="6"/>
  <c r="AE13" i="6"/>
  <c r="AD13" i="6"/>
  <c r="AC13" i="6"/>
  <c r="AB13" i="6"/>
  <c r="AA13" i="6"/>
  <c r="G13" i="6"/>
  <c r="D13" i="6"/>
  <c r="C13" i="6"/>
  <c r="B13" i="6"/>
  <c r="BD12" i="6"/>
  <c r="BC12" i="6"/>
  <c r="BB12" i="6"/>
  <c r="BA12" i="6"/>
  <c r="AZ12" i="6"/>
  <c r="AY12" i="6"/>
  <c r="AX12" i="6"/>
  <c r="AV12" i="6"/>
  <c r="AT12" i="6"/>
  <c r="AR12" i="6"/>
  <c r="AP12" i="6"/>
  <c r="AN12" i="6"/>
  <c r="AL12" i="6"/>
  <c r="AI12" i="6"/>
  <c r="AD12" i="6"/>
  <c r="AC12" i="6"/>
  <c r="AB12" i="6"/>
  <c r="AA12" i="6"/>
  <c r="G12" i="6"/>
  <c r="D12" i="6"/>
  <c r="AE12" i="6" s="1"/>
  <c r="C12" i="6"/>
  <c r="B12" i="6"/>
  <c r="BD11" i="6"/>
  <c r="BC11" i="6"/>
  <c r="BB11" i="6"/>
  <c r="BA11" i="6"/>
  <c r="AZ11" i="6"/>
  <c r="AY11" i="6"/>
  <c r="AX11" i="6"/>
  <c r="AV11" i="6"/>
  <c r="AT11" i="6"/>
  <c r="AR11" i="6"/>
  <c r="AP11" i="6"/>
  <c r="AN11" i="6"/>
  <c r="AL11" i="6"/>
  <c r="AI11" i="6"/>
  <c r="AE11" i="6"/>
  <c r="AD11" i="6"/>
  <c r="AC11" i="6"/>
  <c r="AB11" i="6"/>
  <c r="AA11" i="6"/>
  <c r="G11" i="6"/>
  <c r="D11" i="6"/>
  <c r="C11" i="6"/>
  <c r="B11" i="6"/>
  <c r="BD10" i="6"/>
  <c r="BC10" i="6"/>
  <c r="BB10" i="6"/>
  <c r="BA10" i="6"/>
  <c r="AZ10" i="6"/>
  <c r="AY10" i="6"/>
  <c r="AX10" i="6"/>
  <c r="AV10" i="6"/>
  <c r="AT10" i="6"/>
  <c r="AR10" i="6"/>
  <c r="AP10" i="6"/>
  <c r="AN10" i="6"/>
  <c r="AL10" i="6"/>
  <c r="AI10" i="6"/>
  <c r="AE10" i="6"/>
  <c r="AD10" i="6"/>
  <c r="AC10" i="6"/>
  <c r="AB10" i="6"/>
  <c r="AA10" i="6"/>
  <c r="G10" i="6"/>
  <c r="D10" i="6"/>
  <c r="C10" i="6"/>
  <c r="B10" i="6"/>
  <c r="BD9" i="6"/>
  <c r="BC9" i="6"/>
  <c r="BB9" i="6"/>
  <c r="BA9" i="6"/>
  <c r="AZ9" i="6"/>
  <c r="AY9" i="6"/>
  <c r="AX9" i="6"/>
  <c r="AV9" i="6"/>
  <c r="AT9" i="6"/>
  <c r="AR9" i="6"/>
  <c r="AP9" i="6"/>
  <c r="AN9" i="6"/>
  <c r="AL9" i="6"/>
  <c r="AI9" i="6"/>
  <c r="AE9" i="6"/>
  <c r="AD9" i="6"/>
  <c r="AC9" i="6"/>
  <c r="AB9" i="6"/>
  <c r="AA9" i="6"/>
  <c r="G9" i="6"/>
  <c r="D9" i="6"/>
  <c r="AG9" i="6" s="1"/>
  <c r="C9" i="6"/>
  <c r="B9" i="6"/>
  <c r="BD8" i="6"/>
  <c r="BC8" i="6"/>
  <c r="BB8" i="6"/>
  <c r="BA8" i="6"/>
  <c r="AZ8" i="6"/>
  <c r="AY8" i="6"/>
  <c r="AX8" i="6"/>
  <c r="AV8" i="6"/>
  <c r="AT8" i="6"/>
  <c r="AR8" i="6"/>
  <c r="AP8" i="6"/>
  <c r="AN8" i="6"/>
  <c r="AL8" i="6"/>
  <c r="AI8" i="6"/>
  <c r="AF8" i="6"/>
  <c r="AF9" i="6" s="1"/>
  <c r="AF10" i="6" s="1"/>
  <c r="AD8" i="6"/>
  <c r="AC8" i="6"/>
  <c r="AB8" i="6"/>
  <c r="AA8" i="6"/>
  <c r="G8" i="6"/>
  <c r="D8" i="6"/>
  <c r="AE8" i="6" s="1"/>
  <c r="C8" i="6"/>
  <c r="B8" i="6"/>
  <c r="P93" i="5"/>
  <c r="AA92" i="5"/>
  <c r="Z92" i="5"/>
  <c r="Y92" i="5"/>
  <c r="U92" i="5"/>
  <c r="R92" i="5"/>
  <c r="P92" i="5"/>
  <c r="O92" i="5"/>
  <c r="O93" i="5" s="1"/>
  <c r="O94" i="5" s="1"/>
  <c r="P94" i="5" s="1"/>
  <c r="H92" i="5"/>
  <c r="G92" i="5"/>
  <c r="F92" i="5"/>
  <c r="D92" i="5"/>
  <c r="N92" i="5" s="1"/>
  <c r="C92" i="5"/>
  <c r="B92" i="5"/>
  <c r="AA91" i="5"/>
  <c r="Z91" i="5"/>
  <c r="Y91" i="5"/>
  <c r="U91" i="5"/>
  <c r="R91" i="5"/>
  <c r="N91" i="5"/>
  <c r="H91" i="5"/>
  <c r="G91" i="5"/>
  <c r="D91" i="5"/>
  <c r="C91" i="5"/>
  <c r="B91" i="5"/>
  <c r="AA90" i="5"/>
  <c r="Z90" i="5"/>
  <c r="Y90" i="5"/>
  <c r="U90" i="5"/>
  <c r="R90" i="5"/>
  <c r="N90" i="5"/>
  <c r="H90" i="5"/>
  <c r="G90" i="5"/>
  <c r="D90" i="5"/>
  <c r="C90" i="5"/>
  <c r="B90" i="5"/>
  <c r="AA89" i="5"/>
  <c r="Z89" i="5"/>
  <c r="Y89" i="5"/>
  <c r="U89" i="5"/>
  <c r="R89" i="5"/>
  <c r="H89" i="5"/>
  <c r="G89" i="5"/>
  <c r="D89" i="5"/>
  <c r="N89" i="5" s="1"/>
  <c r="C89" i="5"/>
  <c r="B89" i="5"/>
  <c r="AA88" i="5"/>
  <c r="Z88" i="5"/>
  <c r="Y88" i="5"/>
  <c r="U88" i="5"/>
  <c r="R88" i="5"/>
  <c r="N88" i="5"/>
  <c r="H88" i="5"/>
  <c r="G88" i="5"/>
  <c r="D88" i="5"/>
  <c r="C88" i="5"/>
  <c r="B88" i="5"/>
  <c r="AA87" i="5"/>
  <c r="Z87" i="5"/>
  <c r="Y87" i="5"/>
  <c r="U87" i="5"/>
  <c r="R87" i="5"/>
  <c r="N87" i="5"/>
  <c r="H87" i="5"/>
  <c r="G87" i="5"/>
  <c r="D87" i="5"/>
  <c r="C87" i="5"/>
  <c r="B87" i="5"/>
  <c r="AA86" i="5"/>
  <c r="Z86" i="5"/>
  <c r="Y86" i="5"/>
  <c r="U86" i="5"/>
  <c r="R86" i="5"/>
  <c r="H86" i="5"/>
  <c r="G86" i="5"/>
  <c r="D86" i="5"/>
  <c r="N86" i="5" s="1"/>
  <c r="C86" i="5"/>
  <c r="B86" i="5"/>
  <c r="AA85" i="5"/>
  <c r="Z85" i="5"/>
  <c r="Y85" i="5"/>
  <c r="U85" i="5"/>
  <c r="R85" i="5"/>
  <c r="H85" i="5"/>
  <c r="G85" i="5"/>
  <c r="D85" i="5"/>
  <c r="C85" i="5"/>
  <c r="B85" i="5"/>
  <c r="AA84" i="5"/>
  <c r="Z84" i="5"/>
  <c r="Y84" i="5"/>
  <c r="U84" i="5"/>
  <c r="R84" i="5"/>
  <c r="N84" i="5"/>
  <c r="H84" i="5"/>
  <c r="G84" i="5"/>
  <c r="D84" i="5"/>
  <c r="C84" i="5"/>
  <c r="B84" i="5"/>
  <c r="AA83" i="5"/>
  <c r="Z83" i="5"/>
  <c r="Y83" i="5"/>
  <c r="U83" i="5"/>
  <c r="R83" i="5"/>
  <c r="H83" i="5"/>
  <c r="G83" i="5"/>
  <c r="D83" i="5"/>
  <c r="C83" i="5"/>
  <c r="B83" i="5"/>
  <c r="AA82" i="5"/>
  <c r="Z82" i="5"/>
  <c r="Y82" i="5"/>
  <c r="U82" i="5"/>
  <c r="R82" i="5"/>
  <c r="N82" i="5"/>
  <c r="H82" i="5"/>
  <c r="G82" i="5"/>
  <c r="D82" i="5"/>
  <c r="C82" i="5"/>
  <c r="B82" i="5"/>
  <c r="AA81" i="5"/>
  <c r="Z81" i="5"/>
  <c r="Y81" i="5"/>
  <c r="U81" i="5"/>
  <c r="R81" i="5"/>
  <c r="H81" i="5"/>
  <c r="G81" i="5"/>
  <c r="D81" i="5"/>
  <c r="N81" i="5" s="1"/>
  <c r="C81" i="5"/>
  <c r="B81" i="5"/>
  <c r="AA80" i="5"/>
  <c r="Z80" i="5"/>
  <c r="Y80" i="5"/>
  <c r="U80" i="5"/>
  <c r="R80" i="5"/>
  <c r="N80" i="5"/>
  <c r="H80" i="5"/>
  <c r="G80" i="5"/>
  <c r="D80" i="5"/>
  <c r="C80" i="5"/>
  <c r="B80" i="5"/>
  <c r="AA79" i="5"/>
  <c r="Z79" i="5"/>
  <c r="Y79" i="5"/>
  <c r="U79" i="5"/>
  <c r="R79" i="5"/>
  <c r="N79" i="5"/>
  <c r="H79" i="5"/>
  <c r="G79" i="5"/>
  <c r="D79" i="5"/>
  <c r="C79" i="5"/>
  <c r="B79" i="5"/>
  <c r="AA78" i="5"/>
  <c r="Z78" i="5"/>
  <c r="Y78" i="5"/>
  <c r="U78" i="5"/>
  <c r="R78" i="5"/>
  <c r="N78" i="5"/>
  <c r="H78" i="5"/>
  <c r="G78" i="5"/>
  <c r="D78" i="5"/>
  <c r="C78" i="5"/>
  <c r="B78" i="5"/>
  <c r="AA77" i="5"/>
  <c r="Z77" i="5"/>
  <c r="Y77" i="5"/>
  <c r="U77" i="5"/>
  <c r="R77" i="5"/>
  <c r="H77" i="5"/>
  <c r="G77" i="5"/>
  <c r="D77" i="5"/>
  <c r="N77" i="5" s="1"/>
  <c r="C77" i="5"/>
  <c r="B77" i="5"/>
  <c r="AA76" i="5"/>
  <c r="Z76" i="5"/>
  <c r="Y76" i="5"/>
  <c r="U76" i="5"/>
  <c r="R76" i="5"/>
  <c r="N76" i="5"/>
  <c r="H76" i="5"/>
  <c r="G76" i="5"/>
  <c r="D76" i="5"/>
  <c r="C76" i="5"/>
  <c r="B76" i="5"/>
  <c r="AA75" i="5"/>
  <c r="Z75" i="5"/>
  <c r="Y75" i="5"/>
  <c r="U75" i="5"/>
  <c r="R75" i="5"/>
  <c r="N75" i="5"/>
  <c r="H75" i="5"/>
  <c r="G75" i="5"/>
  <c r="D75" i="5"/>
  <c r="C75" i="5"/>
  <c r="B75" i="5"/>
  <c r="AA74" i="5"/>
  <c r="Z74" i="5"/>
  <c r="Y74" i="5"/>
  <c r="U74" i="5"/>
  <c r="R74" i="5"/>
  <c r="N74" i="5"/>
  <c r="H74" i="5"/>
  <c r="G74" i="5"/>
  <c r="D74" i="5"/>
  <c r="C74" i="5"/>
  <c r="B74" i="5"/>
  <c r="AA73" i="5"/>
  <c r="Z73" i="5"/>
  <c r="Y73" i="5"/>
  <c r="U73" i="5"/>
  <c r="R73" i="5"/>
  <c r="H73" i="5"/>
  <c r="G73" i="5"/>
  <c r="D73" i="5"/>
  <c r="N73" i="5" s="1"/>
  <c r="C73" i="5"/>
  <c r="B73" i="5"/>
  <c r="AA72" i="5"/>
  <c r="Z72" i="5"/>
  <c r="Y72" i="5"/>
  <c r="U72" i="5"/>
  <c r="R72" i="5"/>
  <c r="N72" i="5"/>
  <c r="H72" i="5"/>
  <c r="G72" i="5"/>
  <c r="D72" i="5"/>
  <c r="C72" i="5"/>
  <c r="B72" i="5"/>
  <c r="AA71" i="5"/>
  <c r="Z71" i="5"/>
  <c r="Y71" i="5"/>
  <c r="U71" i="5"/>
  <c r="R71" i="5"/>
  <c r="N71" i="5"/>
  <c r="H71" i="5"/>
  <c r="G71" i="5"/>
  <c r="D71" i="5"/>
  <c r="C71" i="5"/>
  <c r="B71" i="5"/>
  <c r="AA70" i="5"/>
  <c r="Z70" i="5"/>
  <c r="Y70" i="5"/>
  <c r="U70" i="5"/>
  <c r="R70" i="5"/>
  <c r="H70" i="5"/>
  <c r="G70" i="5"/>
  <c r="F70" i="5"/>
  <c r="D70" i="5"/>
  <c r="N70" i="5" s="1"/>
  <c r="C70" i="5"/>
  <c r="B70" i="5"/>
  <c r="AA69" i="5"/>
  <c r="Z69" i="5"/>
  <c r="Y69" i="5"/>
  <c r="U69" i="5"/>
  <c r="R69" i="5"/>
  <c r="H69" i="5"/>
  <c r="G69" i="5"/>
  <c r="F69" i="5"/>
  <c r="D69" i="5"/>
  <c r="C69" i="5"/>
  <c r="B69" i="5"/>
  <c r="AA68" i="5"/>
  <c r="Z68" i="5"/>
  <c r="Y68" i="5"/>
  <c r="U68" i="5"/>
  <c r="R68" i="5"/>
  <c r="H68" i="5"/>
  <c r="G68" i="5"/>
  <c r="F68" i="5"/>
  <c r="D68" i="5"/>
  <c r="N68" i="5" s="1"/>
  <c r="C68" i="5"/>
  <c r="B68" i="5"/>
  <c r="AA67" i="5"/>
  <c r="Z67" i="5"/>
  <c r="Y67" i="5"/>
  <c r="U67" i="5"/>
  <c r="R67" i="5"/>
  <c r="N67" i="5"/>
  <c r="H67" i="5"/>
  <c r="G67" i="5"/>
  <c r="D67" i="5"/>
  <c r="C67" i="5"/>
  <c r="B67" i="5"/>
  <c r="AA66" i="5"/>
  <c r="Z66" i="5"/>
  <c r="Y66" i="5"/>
  <c r="U66" i="5"/>
  <c r="R66" i="5"/>
  <c r="H66" i="5"/>
  <c r="G66" i="5"/>
  <c r="D66" i="5"/>
  <c r="C66" i="5"/>
  <c r="B66" i="5"/>
  <c r="AA65" i="5"/>
  <c r="Z65" i="5"/>
  <c r="Y65" i="5"/>
  <c r="U65" i="5"/>
  <c r="R65" i="5"/>
  <c r="N65" i="5"/>
  <c r="H65" i="5"/>
  <c r="G65" i="5"/>
  <c r="D65" i="5"/>
  <c r="C65" i="5"/>
  <c r="B65" i="5"/>
  <c r="AA64" i="5"/>
  <c r="Z64" i="5"/>
  <c r="Y64" i="5"/>
  <c r="U64" i="5"/>
  <c r="R64" i="5"/>
  <c r="P64" i="5"/>
  <c r="O64" i="5"/>
  <c r="H64" i="5"/>
  <c r="G64" i="5"/>
  <c r="F64" i="5"/>
  <c r="D64" i="5"/>
  <c r="N64" i="5" s="1"/>
  <c r="C64" i="5"/>
  <c r="B64" i="5"/>
  <c r="AA63" i="5"/>
  <c r="Z63" i="5"/>
  <c r="Y63" i="5"/>
  <c r="U63" i="5"/>
  <c r="R63" i="5"/>
  <c r="N63" i="5"/>
  <c r="H63" i="5"/>
  <c r="G63" i="5"/>
  <c r="D63" i="5"/>
  <c r="C63" i="5"/>
  <c r="B63" i="5"/>
  <c r="AD62" i="5"/>
  <c r="AC62" i="5"/>
  <c r="AB62" i="5"/>
  <c r="AA62" i="5"/>
  <c r="Z62" i="5"/>
  <c r="Y62" i="5"/>
  <c r="U62" i="5"/>
  <c r="R62" i="5"/>
  <c r="N62" i="5"/>
  <c r="H62" i="5"/>
  <c r="G62" i="5"/>
  <c r="D62" i="5"/>
  <c r="C62" i="5"/>
  <c r="B62" i="5"/>
  <c r="AA61" i="5"/>
  <c r="Z61" i="5"/>
  <c r="Y61" i="5"/>
  <c r="U61" i="5"/>
  <c r="R61" i="5"/>
  <c r="N61" i="5"/>
  <c r="H61" i="5"/>
  <c r="G61" i="5"/>
  <c r="D61" i="5"/>
  <c r="C61" i="5"/>
  <c r="B61" i="5"/>
  <c r="AA60" i="5"/>
  <c r="Z60" i="5"/>
  <c r="Y60" i="5"/>
  <c r="U60" i="5"/>
  <c r="R60" i="5"/>
  <c r="H60" i="5"/>
  <c r="G60" i="5"/>
  <c r="D60" i="5"/>
  <c r="N60" i="5" s="1"/>
  <c r="C60" i="5"/>
  <c r="B60" i="5"/>
  <c r="AA59" i="5"/>
  <c r="Z59" i="5"/>
  <c r="Y59" i="5"/>
  <c r="U59" i="5"/>
  <c r="R59" i="5"/>
  <c r="N59" i="5"/>
  <c r="H59" i="5"/>
  <c r="G59" i="5"/>
  <c r="D59" i="5"/>
  <c r="C59" i="5"/>
  <c r="B59" i="5"/>
  <c r="AA58" i="5"/>
  <c r="Z58" i="5"/>
  <c r="Y58" i="5"/>
  <c r="U58" i="5"/>
  <c r="R58" i="5"/>
  <c r="N58" i="5"/>
  <c r="H58" i="5"/>
  <c r="G58" i="5"/>
  <c r="D58" i="5"/>
  <c r="C58" i="5"/>
  <c r="B58" i="5"/>
  <c r="AA57" i="5"/>
  <c r="Z57" i="5"/>
  <c r="Y57" i="5"/>
  <c r="U57" i="5"/>
  <c r="R57" i="5"/>
  <c r="H57" i="5"/>
  <c r="G57" i="5"/>
  <c r="D57" i="5"/>
  <c r="N57" i="5" s="1"/>
  <c r="C57" i="5"/>
  <c r="B57" i="5"/>
  <c r="AA56" i="5"/>
  <c r="Z56" i="5"/>
  <c r="Y56" i="5"/>
  <c r="U56" i="5"/>
  <c r="R56" i="5"/>
  <c r="H56" i="5"/>
  <c r="G56" i="5"/>
  <c r="D56" i="5"/>
  <c r="N56" i="5" s="1"/>
  <c r="C56" i="5"/>
  <c r="B56" i="5"/>
  <c r="AA55" i="5"/>
  <c r="Z55" i="5"/>
  <c r="Y55" i="5"/>
  <c r="U55" i="5"/>
  <c r="R55" i="5"/>
  <c r="N55" i="5"/>
  <c r="H55" i="5"/>
  <c r="G55" i="5"/>
  <c r="D55" i="5"/>
  <c r="C55" i="5"/>
  <c r="B55" i="5"/>
  <c r="AA54" i="5"/>
  <c r="Z54" i="5"/>
  <c r="Y54" i="5"/>
  <c r="U54" i="5"/>
  <c r="R54" i="5"/>
  <c r="H54" i="5"/>
  <c r="G54" i="5"/>
  <c r="D54" i="5"/>
  <c r="N54" i="5" s="1"/>
  <c r="C54" i="5"/>
  <c r="B54" i="5"/>
  <c r="AA53" i="5"/>
  <c r="Z53" i="5"/>
  <c r="Y53" i="5"/>
  <c r="U53" i="5"/>
  <c r="R53" i="5"/>
  <c r="N53" i="5"/>
  <c r="H53" i="5"/>
  <c r="G53" i="5"/>
  <c r="D53" i="5"/>
  <c r="C53" i="5"/>
  <c r="B53" i="5"/>
  <c r="AA52" i="5"/>
  <c r="Z52" i="5"/>
  <c r="Y52" i="5"/>
  <c r="U52" i="5"/>
  <c r="R52" i="5"/>
  <c r="H52" i="5"/>
  <c r="G52" i="5"/>
  <c r="D52" i="5"/>
  <c r="C52" i="5"/>
  <c r="B52" i="5"/>
  <c r="AA51" i="5"/>
  <c r="Z51" i="5"/>
  <c r="Y51" i="5"/>
  <c r="U51" i="5"/>
  <c r="R51" i="5"/>
  <c r="N51" i="5"/>
  <c r="H51" i="5"/>
  <c r="G51" i="5"/>
  <c r="D51" i="5"/>
  <c r="C51" i="5"/>
  <c r="B51" i="5"/>
  <c r="AA50" i="5"/>
  <c r="Z50" i="5"/>
  <c r="Y50" i="5"/>
  <c r="U50" i="5"/>
  <c r="R50" i="5"/>
  <c r="H50" i="5"/>
  <c r="G50" i="5"/>
  <c r="D50" i="5"/>
  <c r="N50" i="5" s="1"/>
  <c r="C50" i="5"/>
  <c r="B50" i="5"/>
  <c r="AA49" i="5"/>
  <c r="Z49" i="5"/>
  <c r="Y49" i="5"/>
  <c r="U49" i="5"/>
  <c r="R49" i="5"/>
  <c r="N49" i="5"/>
  <c r="H49" i="5"/>
  <c r="G49" i="5"/>
  <c r="D49" i="5"/>
  <c r="C49" i="5"/>
  <c r="B49" i="5"/>
  <c r="AA48" i="5"/>
  <c r="Z48" i="5"/>
  <c r="Y48" i="5"/>
  <c r="U48" i="5"/>
  <c r="R48" i="5"/>
  <c r="N48" i="5"/>
  <c r="H48" i="5"/>
  <c r="G48" i="5"/>
  <c r="D48" i="5"/>
  <c r="C48" i="5"/>
  <c r="B48" i="5"/>
  <c r="AA47" i="5"/>
  <c r="Z47" i="5"/>
  <c r="Y47" i="5"/>
  <c r="U47" i="5"/>
  <c r="R47" i="5"/>
  <c r="N47" i="5"/>
  <c r="H47" i="5"/>
  <c r="G47" i="5"/>
  <c r="D47" i="5"/>
  <c r="C47" i="5"/>
  <c r="B47" i="5"/>
  <c r="AA46" i="5"/>
  <c r="Z46" i="5"/>
  <c r="Y46" i="5"/>
  <c r="U46" i="5"/>
  <c r="R46" i="5"/>
  <c r="H46" i="5"/>
  <c r="G46" i="5"/>
  <c r="D46" i="5"/>
  <c r="N46" i="5" s="1"/>
  <c r="C46" i="5"/>
  <c r="B46" i="5"/>
  <c r="AA45" i="5"/>
  <c r="Z45" i="5"/>
  <c r="Y45" i="5"/>
  <c r="U45" i="5"/>
  <c r="R45" i="5"/>
  <c r="N45" i="5"/>
  <c r="H45" i="5"/>
  <c r="G45" i="5"/>
  <c r="D45" i="5"/>
  <c r="C45" i="5"/>
  <c r="B45" i="5"/>
  <c r="AA44" i="5"/>
  <c r="Z44" i="5"/>
  <c r="Y44" i="5"/>
  <c r="U44" i="5"/>
  <c r="R44" i="5"/>
  <c r="N44" i="5"/>
  <c r="H44" i="5"/>
  <c r="G44" i="5"/>
  <c r="D44" i="5"/>
  <c r="C44" i="5"/>
  <c r="B44" i="5"/>
  <c r="AA43" i="5"/>
  <c r="Z43" i="5"/>
  <c r="Y43" i="5"/>
  <c r="U43" i="5"/>
  <c r="R43" i="5"/>
  <c r="N43" i="5"/>
  <c r="H43" i="5"/>
  <c r="G43" i="5"/>
  <c r="D43" i="5"/>
  <c r="C43" i="5"/>
  <c r="B43" i="5"/>
  <c r="AA42" i="5"/>
  <c r="Z42" i="5"/>
  <c r="Y42" i="5"/>
  <c r="U42" i="5"/>
  <c r="R42" i="5"/>
  <c r="H42" i="5"/>
  <c r="G42" i="5"/>
  <c r="D42" i="5"/>
  <c r="N42" i="5" s="1"/>
  <c r="C42" i="5"/>
  <c r="B42" i="5"/>
  <c r="AA41" i="5"/>
  <c r="Z41" i="5"/>
  <c r="Y41" i="5"/>
  <c r="U41" i="5"/>
  <c r="R41" i="5"/>
  <c r="N41" i="5"/>
  <c r="H41" i="5"/>
  <c r="G41" i="5"/>
  <c r="D41" i="5"/>
  <c r="C41" i="5"/>
  <c r="B41" i="5"/>
  <c r="AA40" i="5"/>
  <c r="Z40" i="5"/>
  <c r="Y40" i="5"/>
  <c r="U40" i="5"/>
  <c r="R40" i="5"/>
  <c r="N40" i="5"/>
  <c r="H40" i="5"/>
  <c r="G40" i="5"/>
  <c r="D40" i="5"/>
  <c r="C40" i="5"/>
  <c r="B40" i="5"/>
  <c r="AA39" i="5"/>
  <c r="Z39" i="5"/>
  <c r="Y39" i="5"/>
  <c r="U39" i="5"/>
  <c r="R39" i="5"/>
  <c r="H39" i="5"/>
  <c r="G39" i="5"/>
  <c r="D39" i="5"/>
  <c r="N39" i="5" s="1"/>
  <c r="C39" i="5"/>
  <c r="B39" i="5"/>
  <c r="AA37" i="5"/>
  <c r="Z37" i="5"/>
  <c r="Y37" i="5"/>
  <c r="U37" i="5"/>
  <c r="R37" i="5"/>
  <c r="H37" i="5"/>
  <c r="G37" i="5"/>
  <c r="D37" i="5"/>
  <c r="N37" i="5" s="1"/>
  <c r="C37" i="5"/>
  <c r="B37" i="5"/>
  <c r="AA36" i="5"/>
  <c r="Z36" i="5"/>
  <c r="Y36" i="5"/>
  <c r="U36" i="5"/>
  <c r="R36" i="5"/>
  <c r="N36" i="5"/>
  <c r="H36" i="5"/>
  <c r="G36" i="5"/>
  <c r="D36" i="5"/>
  <c r="C36" i="5"/>
  <c r="B36" i="5"/>
  <c r="AA35" i="5"/>
  <c r="Z35" i="5"/>
  <c r="Y35" i="5"/>
  <c r="U35" i="5"/>
  <c r="R35" i="5"/>
  <c r="H35" i="5"/>
  <c r="G35" i="5"/>
  <c r="D35" i="5"/>
  <c r="C35" i="5"/>
  <c r="B35" i="5"/>
  <c r="AA34" i="5"/>
  <c r="Z34" i="5"/>
  <c r="Y34" i="5"/>
  <c r="U34" i="5"/>
  <c r="R34" i="5"/>
  <c r="N34" i="5"/>
  <c r="H34" i="5"/>
  <c r="G34" i="5"/>
  <c r="D34" i="5"/>
  <c r="C34" i="5"/>
  <c r="B34" i="5"/>
  <c r="AA33" i="5"/>
  <c r="Z33" i="5"/>
  <c r="Y33" i="5"/>
  <c r="U33" i="5"/>
  <c r="R33" i="5"/>
  <c r="H33" i="5"/>
  <c r="G33" i="5"/>
  <c r="D33" i="5"/>
  <c r="N33" i="5" s="1"/>
  <c r="C33" i="5"/>
  <c r="B33" i="5"/>
  <c r="AA32" i="5"/>
  <c r="Z32" i="5"/>
  <c r="Y32" i="5"/>
  <c r="U32" i="5"/>
  <c r="R32" i="5"/>
  <c r="N32" i="5"/>
  <c r="H32" i="5"/>
  <c r="G32" i="5"/>
  <c r="D32" i="5"/>
  <c r="C32" i="5"/>
  <c r="B32" i="5"/>
  <c r="AA31" i="5"/>
  <c r="Z31" i="5"/>
  <c r="Y31" i="5"/>
  <c r="U31" i="5"/>
  <c r="R31" i="5"/>
  <c r="N31" i="5"/>
  <c r="H31" i="5"/>
  <c r="G31" i="5"/>
  <c r="D31" i="5"/>
  <c r="C31" i="5"/>
  <c r="B31" i="5"/>
  <c r="AA30" i="5"/>
  <c r="Z30" i="5"/>
  <c r="Y30" i="5"/>
  <c r="U30" i="5"/>
  <c r="R30" i="5"/>
  <c r="N30" i="5"/>
  <c r="H30" i="5"/>
  <c r="G30" i="5"/>
  <c r="D30" i="5"/>
  <c r="C30" i="5"/>
  <c r="B30" i="5"/>
  <c r="AA29" i="5"/>
  <c r="Z29" i="5"/>
  <c r="Y29" i="5"/>
  <c r="U29" i="5"/>
  <c r="R29" i="5"/>
  <c r="H29" i="5"/>
  <c r="G29" i="5"/>
  <c r="D29" i="5"/>
  <c r="N29" i="5" s="1"/>
  <c r="C29" i="5"/>
  <c r="B29" i="5"/>
  <c r="AA28" i="5"/>
  <c r="Z28" i="5"/>
  <c r="Y28" i="5"/>
  <c r="U28" i="5"/>
  <c r="R28" i="5"/>
  <c r="N28" i="5"/>
  <c r="H28" i="5"/>
  <c r="G28" i="5"/>
  <c r="D28" i="5"/>
  <c r="C28" i="5"/>
  <c r="B28" i="5"/>
  <c r="AA27" i="5"/>
  <c r="Z27" i="5"/>
  <c r="Y27" i="5"/>
  <c r="U27" i="5"/>
  <c r="R27" i="5"/>
  <c r="N27" i="5"/>
  <c r="H27" i="5"/>
  <c r="G27" i="5"/>
  <c r="D27" i="5"/>
  <c r="C27" i="5"/>
  <c r="B27" i="5"/>
  <c r="AA26" i="5"/>
  <c r="Z26" i="5"/>
  <c r="Y26" i="5"/>
  <c r="U26" i="5"/>
  <c r="R26" i="5"/>
  <c r="N26" i="5"/>
  <c r="H26" i="5"/>
  <c r="G26" i="5"/>
  <c r="D26" i="5"/>
  <c r="C26" i="5"/>
  <c r="B26" i="5"/>
  <c r="AA25" i="5"/>
  <c r="Z25" i="5"/>
  <c r="Y25" i="5"/>
  <c r="U25" i="5"/>
  <c r="R25" i="5"/>
  <c r="H25" i="5"/>
  <c r="G25" i="5"/>
  <c r="D25" i="5"/>
  <c r="N25" i="5" s="1"/>
  <c r="C25" i="5"/>
  <c r="B25" i="5"/>
  <c r="AA24" i="5"/>
  <c r="Z24" i="5"/>
  <c r="Y24" i="5"/>
  <c r="U24" i="5"/>
  <c r="R24" i="5"/>
  <c r="N24" i="5"/>
  <c r="H24" i="5"/>
  <c r="G24" i="5"/>
  <c r="D24" i="5"/>
  <c r="C24" i="5"/>
  <c r="B24" i="5"/>
  <c r="AA23" i="5"/>
  <c r="Z23" i="5"/>
  <c r="Y23" i="5"/>
  <c r="U23" i="5"/>
  <c r="R23" i="5"/>
  <c r="H23" i="5"/>
  <c r="G23" i="5"/>
  <c r="F23" i="5"/>
  <c r="D23" i="5"/>
  <c r="N23" i="5" s="1"/>
  <c r="C23" i="5"/>
  <c r="B23" i="5"/>
  <c r="AA22" i="5"/>
  <c r="Z22" i="5"/>
  <c r="Y22" i="5"/>
  <c r="U22" i="5"/>
  <c r="R22" i="5"/>
  <c r="H22" i="5"/>
  <c r="G22" i="5"/>
  <c r="F22" i="5"/>
  <c r="D22" i="5"/>
  <c r="C22" i="5"/>
  <c r="B22" i="5"/>
  <c r="AA21" i="5"/>
  <c r="Z21" i="5"/>
  <c r="Y21" i="5"/>
  <c r="U21" i="5"/>
  <c r="R21" i="5"/>
  <c r="H21" i="5"/>
  <c r="G21" i="5"/>
  <c r="D21" i="5"/>
  <c r="N21" i="5" s="1"/>
  <c r="C21" i="5"/>
  <c r="B21" i="5"/>
  <c r="AA20" i="5"/>
  <c r="Z20" i="5"/>
  <c r="Y20" i="5"/>
  <c r="U20" i="5"/>
  <c r="R20" i="5"/>
  <c r="N20" i="5"/>
  <c r="H20" i="5"/>
  <c r="G20" i="5"/>
  <c r="D20" i="5"/>
  <c r="C20" i="5"/>
  <c r="B20" i="5"/>
  <c r="AA19" i="5"/>
  <c r="Z19" i="5"/>
  <c r="Y19" i="5"/>
  <c r="U19" i="5"/>
  <c r="R19" i="5"/>
  <c r="N19" i="5"/>
  <c r="H19" i="5"/>
  <c r="G19" i="5"/>
  <c r="D19" i="5"/>
  <c r="C19" i="5"/>
  <c r="B19" i="5"/>
  <c r="AA18" i="5"/>
  <c r="Z18" i="5"/>
  <c r="Y18" i="5"/>
  <c r="U18" i="5"/>
  <c r="R18" i="5"/>
  <c r="N18" i="5"/>
  <c r="H18" i="5"/>
  <c r="G18" i="5"/>
  <c r="D18" i="5"/>
  <c r="C18" i="5"/>
  <c r="B18" i="5"/>
  <c r="AA17" i="5"/>
  <c r="Z17" i="5"/>
  <c r="Y17" i="5"/>
  <c r="U17" i="5"/>
  <c r="R17" i="5"/>
  <c r="H17" i="5"/>
  <c r="G17" i="5"/>
  <c r="D17" i="5"/>
  <c r="N17" i="5" s="1"/>
  <c r="C17" i="5"/>
  <c r="B17" i="5"/>
  <c r="AA16" i="5"/>
  <c r="Z16" i="5"/>
  <c r="Y16" i="5"/>
  <c r="U16" i="5"/>
  <c r="R16" i="5"/>
  <c r="N16" i="5"/>
  <c r="H16" i="5"/>
  <c r="G16" i="5"/>
  <c r="D16" i="5"/>
  <c r="C16" i="5"/>
  <c r="B16" i="5"/>
  <c r="AA15" i="5"/>
  <c r="Z15" i="5"/>
  <c r="Y15" i="5"/>
  <c r="U15" i="5"/>
  <c r="R15" i="5"/>
  <c r="N15" i="5"/>
  <c r="H15" i="5"/>
  <c r="G15" i="5"/>
  <c r="D15" i="5"/>
  <c r="C15" i="5"/>
  <c r="B15" i="5"/>
  <c r="AA14" i="5"/>
  <c r="Z14" i="5"/>
  <c r="Y14" i="5"/>
  <c r="U14" i="5"/>
  <c r="R14" i="5"/>
  <c r="N14" i="5"/>
  <c r="H14" i="5"/>
  <c r="G14" i="5"/>
  <c r="D14" i="5"/>
  <c r="C14" i="5"/>
  <c r="B14" i="5"/>
  <c r="AA13" i="5"/>
  <c r="Z13" i="5"/>
  <c r="Y13" i="5"/>
  <c r="U13" i="5"/>
  <c r="R13" i="5"/>
  <c r="H13" i="5"/>
  <c r="G13" i="5"/>
  <c r="D13" i="5"/>
  <c r="N13" i="5" s="1"/>
  <c r="C13" i="5"/>
  <c r="B13" i="5"/>
  <c r="AA12" i="5"/>
  <c r="Z12" i="5"/>
  <c r="Y12" i="5"/>
  <c r="U12" i="5"/>
  <c r="R12" i="5"/>
  <c r="N12" i="5"/>
  <c r="H12" i="5"/>
  <c r="G12" i="5"/>
  <c r="D12" i="5"/>
  <c r="C12" i="5"/>
  <c r="B12" i="5"/>
  <c r="AA11" i="5"/>
  <c r="Z11" i="5"/>
  <c r="Y11" i="5"/>
  <c r="U11" i="5"/>
  <c r="R11" i="5"/>
  <c r="N11" i="5"/>
  <c r="H11" i="5"/>
  <c r="G11" i="5"/>
  <c r="D11" i="5"/>
  <c r="C11" i="5"/>
  <c r="B11" i="5"/>
  <c r="AA10" i="5"/>
  <c r="Z10" i="5"/>
  <c r="Y10" i="5"/>
  <c r="U10" i="5"/>
  <c r="R10" i="5"/>
  <c r="N10" i="5"/>
  <c r="H10" i="5"/>
  <c r="G10" i="5"/>
  <c r="D10" i="5"/>
  <c r="C10" i="5"/>
  <c r="B10" i="5"/>
  <c r="AA9" i="5"/>
  <c r="Z9" i="5"/>
  <c r="Y9" i="5"/>
  <c r="U9" i="5"/>
  <c r="R9" i="5"/>
  <c r="H9" i="5"/>
  <c r="G9" i="5"/>
  <c r="D9" i="5"/>
  <c r="N9" i="5" s="1"/>
  <c r="C9" i="5"/>
  <c r="B9" i="5"/>
  <c r="AA8" i="5"/>
  <c r="Z8" i="5"/>
  <c r="Y8" i="5"/>
  <c r="U8" i="5"/>
  <c r="R8" i="5"/>
  <c r="N8" i="5"/>
  <c r="H8" i="5"/>
  <c r="G8" i="5"/>
  <c r="D8" i="5"/>
  <c r="O8" i="5" s="1"/>
  <c r="P8" i="5" s="1"/>
  <c r="C8" i="5"/>
  <c r="B8" i="5"/>
  <c r="BT157" i="4"/>
  <c r="BS157" i="4"/>
  <c r="BR157" i="4"/>
  <c r="BQ157" i="4"/>
  <c r="BP157" i="4"/>
  <c r="BG157" i="4"/>
  <c r="BF157" i="4"/>
  <c r="BE157" i="4"/>
  <c r="AV157" i="4"/>
  <c r="AU157" i="4"/>
  <c r="AT157" i="4"/>
  <c r="AD157" i="4"/>
  <c r="AC157" i="4"/>
  <c r="AB157" i="4"/>
  <c r="AA157" i="4"/>
  <c r="Z157" i="4"/>
  <c r="Y157" i="4"/>
  <c r="U157" i="4"/>
  <c r="R157" i="4"/>
  <c r="H157" i="4"/>
  <c r="G157" i="4"/>
  <c r="D157" i="4"/>
  <c r="N157" i="4" s="1"/>
  <c r="C157" i="4"/>
  <c r="B157" i="4"/>
  <c r="BT156" i="4"/>
  <c r="BS156" i="4"/>
  <c r="BR156" i="4"/>
  <c r="BQ156" i="4"/>
  <c r="BP156" i="4"/>
  <c r="BG156" i="4"/>
  <c r="BF156" i="4"/>
  <c r="BE156" i="4"/>
  <c r="AV156" i="4"/>
  <c r="AU156" i="4"/>
  <c r="AT156" i="4"/>
  <c r="AD156" i="4"/>
  <c r="AC156" i="4"/>
  <c r="AB156" i="4"/>
  <c r="AA156" i="4"/>
  <c r="Z156" i="4"/>
  <c r="Y156" i="4"/>
  <c r="U156" i="4"/>
  <c r="R156" i="4"/>
  <c r="N156" i="4"/>
  <c r="H156" i="4"/>
  <c r="G156" i="4"/>
  <c r="D156" i="4"/>
  <c r="C156" i="4"/>
  <c r="B156" i="4"/>
  <c r="BT155" i="4"/>
  <c r="BS155" i="4"/>
  <c r="BR155" i="4"/>
  <c r="BQ155" i="4"/>
  <c r="BP155" i="4"/>
  <c r="BG155" i="4"/>
  <c r="BF155" i="4"/>
  <c r="BE155" i="4"/>
  <c r="AV155" i="4"/>
  <c r="AU155" i="4"/>
  <c r="AT155" i="4"/>
  <c r="AD155" i="4"/>
  <c r="AC155" i="4"/>
  <c r="AB155" i="4"/>
  <c r="AA155" i="4"/>
  <c r="Z155" i="4"/>
  <c r="Y155" i="4"/>
  <c r="U155" i="4"/>
  <c r="R155" i="4"/>
  <c r="N155" i="4"/>
  <c r="H155" i="4"/>
  <c r="G155" i="4"/>
  <c r="D155" i="4"/>
  <c r="C155" i="4"/>
  <c r="B155" i="4"/>
  <c r="BT154" i="4"/>
  <c r="BS154" i="4"/>
  <c r="BR154" i="4"/>
  <c r="BQ154" i="4"/>
  <c r="BP154" i="4"/>
  <c r="BG154" i="4"/>
  <c r="BF154" i="4"/>
  <c r="BE154" i="4"/>
  <c r="AV154" i="4"/>
  <c r="AU154" i="4"/>
  <c r="AT154" i="4"/>
  <c r="AD154" i="4"/>
  <c r="AC154" i="4"/>
  <c r="AB154" i="4"/>
  <c r="AA154" i="4"/>
  <c r="Z154" i="4"/>
  <c r="Y154" i="4"/>
  <c r="U154" i="4"/>
  <c r="R154" i="4"/>
  <c r="N154" i="4"/>
  <c r="H154" i="4"/>
  <c r="G154" i="4"/>
  <c r="D154" i="4"/>
  <c r="C154" i="4"/>
  <c r="B154" i="4"/>
  <c r="BT153" i="4"/>
  <c r="BS153" i="4"/>
  <c r="BR153" i="4"/>
  <c r="BQ153" i="4"/>
  <c r="BP153" i="4"/>
  <c r="BG153" i="4"/>
  <c r="BF153" i="4"/>
  <c r="BE153" i="4"/>
  <c r="AV153" i="4"/>
  <c r="AU153" i="4"/>
  <c r="AT153" i="4"/>
  <c r="AD153" i="4"/>
  <c r="AC153" i="4"/>
  <c r="AB153" i="4"/>
  <c r="AA153" i="4"/>
  <c r="Z153" i="4"/>
  <c r="Y153" i="4"/>
  <c r="U153" i="4"/>
  <c r="R153" i="4"/>
  <c r="H153" i="4"/>
  <c r="G153" i="4"/>
  <c r="D153" i="4"/>
  <c r="N153" i="4" s="1"/>
  <c r="C153" i="4"/>
  <c r="B153" i="4"/>
  <c r="BT152" i="4"/>
  <c r="BS152" i="4"/>
  <c r="BR152" i="4"/>
  <c r="BQ152" i="4"/>
  <c r="BP152" i="4"/>
  <c r="BG152" i="4"/>
  <c r="BF152" i="4"/>
  <c r="BE152" i="4"/>
  <c r="AV152" i="4"/>
  <c r="AU152" i="4"/>
  <c r="AT152" i="4"/>
  <c r="AD152" i="4"/>
  <c r="AC152" i="4"/>
  <c r="AB152" i="4"/>
  <c r="AA152" i="4"/>
  <c r="Z152" i="4"/>
  <c r="Y152" i="4"/>
  <c r="U152" i="4"/>
  <c r="R152" i="4"/>
  <c r="N152" i="4"/>
  <c r="H152" i="4"/>
  <c r="G152" i="4"/>
  <c r="D152" i="4"/>
  <c r="C152" i="4"/>
  <c r="B152" i="4"/>
  <c r="BT151" i="4"/>
  <c r="BS151" i="4"/>
  <c r="BR151" i="4"/>
  <c r="BQ151" i="4"/>
  <c r="BP151" i="4"/>
  <c r="BG151" i="4"/>
  <c r="BF151" i="4"/>
  <c r="BE151" i="4"/>
  <c r="AV151" i="4"/>
  <c r="AU151" i="4"/>
  <c r="AT151" i="4"/>
  <c r="AD151" i="4"/>
  <c r="AC151" i="4"/>
  <c r="AB151" i="4"/>
  <c r="AA151" i="4"/>
  <c r="Z151" i="4"/>
  <c r="Y151" i="4"/>
  <c r="U151" i="4"/>
  <c r="R151" i="4"/>
  <c r="N151" i="4"/>
  <c r="H151" i="4"/>
  <c r="G151" i="4"/>
  <c r="D151" i="4"/>
  <c r="C151" i="4"/>
  <c r="B151" i="4"/>
  <c r="BT150" i="4"/>
  <c r="BS150" i="4"/>
  <c r="BR150" i="4"/>
  <c r="BQ150" i="4"/>
  <c r="BP150" i="4"/>
  <c r="BG150" i="4"/>
  <c r="BF150" i="4"/>
  <c r="BE150" i="4"/>
  <c r="AV150" i="4"/>
  <c r="AU150" i="4"/>
  <c r="AT150" i="4"/>
  <c r="AD150" i="4"/>
  <c r="AC150" i="4"/>
  <c r="AB150" i="4"/>
  <c r="AA150" i="4"/>
  <c r="Z150" i="4"/>
  <c r="Y150" i="4"/>
  <c r="U150" i="4"/>
  <c r="R150" i="4"/>
  <c r="N150" i="4"/>
  <c r="H150" i="4"/>
  <c r="G150" i="4"/>
  <c r="D150" i="4"/>
  <c r="C150" i="4"/>
  <c r="B150" i="4"/>
  <c r="BT149" i="4"/>
  <c r="BS149" i="4"/>
  <c r="BR149" i="4"/>
  <c r="BQ149" i="4"/>
  <c r="BP149" i="4"/>
  <c r="BG149" i="4"/>
  <c r="BF149" i="4"/>
  <c r="BE149" i="4"/>
  <c r="AV149" i="4"/>
  <c r="AU149" i="4"/>
  <c r="AT149" i="4"/>
  <c r="AD149" i="4"/>
  <c r="AC149" i="4"/>
  <c r="AB149" i="4"/>
  <c r="AA149" i="4"/>
  <c r="Z149" i="4"/>
  <c r="Y149" i="4"/>
  <c r="U149" i="4"/>
  <c r="R149" i="4"/>
  <c r="H149" i="4"/>
  <c r="G149" i="4"/>
  <c r="D149" i="4"/>
  <c r="N149" i="4" s="1"/>
  <c r="C149" i="4"/>
  <c r="B149" i="4"/>
  <c r="BT148" i="4"/>
  <c r="BS148" i="4"/>
  <c r="BR148" i="4"/>
  <c r="BQ148" i="4"/>
  <c r="BP148" i="4"/>
  <c r="BG148" i="4"/>
  <c r="BF148" i="4"/>
  <c r="BE148" i="4"/>
  <c r="AV148" i="4"/>
  <c r="AU148" i="4"/>
  <c r="AT148" i="4"/>
  <c r="AD148" i="4"/>
  <c r="AC148" i="4"/>
  <c r="AB148" i="4"/>
  <c r="AA148" i="4"/>
  <c r="Z148" i="4"/>
  <c r="Y148" i="4"/>
  <c r="U148" i="4"/>
  <c r="R148" i="4"/>
  <c r="N148" i="4"/>
  <c r="H148" i="4"/>
  <c r="G148" i="4"/>
  <c r="D148" i="4"/>
  <c r="C148" i="4"/>
  <c r="B148" i="4"/>
  <c r="BT147" i="4"/>
  <c r="BS147" i="4"/>
  <c r="BR147" i="4"/>
  <c r="BQ147" i="4"/>
  <c r="BP147" i="4"/>
  <c r="BG147" i="4"/>
  <c r="BF147" i="4"/>
  <c r="BE147" i="4"/>
  <c r="AV147" i="4"/>
  <c r="AU147" i="4"/>
  <c r="AT147" i="4"/>
  <c r="AD147" i="4"/>
  <c r="AC147" i="4"/>
  <c r="AB147" i="4"/>
  <c r="AA147" i="4"/>
  <c r="Z147" i="4"/>
  <c r="Y147" i="4"/>
  <c r="U147" i="4"/>
  <c r="R147" i="4"/>
  <c r="N147" i="4"/>
  <c r="H147" i="4"/>
  <c r="G147" i="4"/>
  <c r="D147" i="4"/>
  <c r="C147" i="4"/>
  <c r="B147" i="4"/>
  <c r="BT146" i="4"/>
  <c r="BS146" i="4"/>
  <c r="BR146" i="4"/>
  <c r="BQ146" i="4"/>
  <c r="BP146" i="4"/>
  <c r="BG146" i="4"/>
  <c r="BF146" i="4"/>
  <c r="BE146" i="4"/>
  <c r="AV146" i="4"/>
  <c r="AU146" i="4"/>
  <c r="AT146" i="4"/>
  <c r="AD146" i="4"/>
  <c r="AC146" i="4"/>
  <c r="AB146" i="4"/>
  <c r="AA146" i="4"/>
  <c r="Z146" i="4"/>
  <c r="Y146" i="4"/>
  <c r="U146" i="4"/>
  <c r="R146" i="4"/>
  <c r="N146" i="4"/>
  <c r="H146" i="4"/>
  <c r="G146" i="4"/>
  <c r="D146" i="4"/>
  <c r="C146" i="4"/>
  <c r="B146" i="4"/>
  <c r="BT145" i="4"/>
  <c r="BS145" i="4"/>
  <c r="BR145" i="4"/>
  <c r="BQ145" i="4"/>
  <c r="BP145" i="4"/>
  <c r="BG145" i="4"/>
  <c r="BF145" i="4"/>
  <c r="BE145" i="4"/>
  <c r="AV145" i="4"/>
  <c r="AU145" i="4"/>
  <c r="AT145" i="4"/>
  <c r="AD145" i="4"/>
  <c r="AC145" i="4"/>
  <c r="AB145" i="4"/>
  <c r="AA145" i="4"/>
  <c r="Z145" i="4"/>
  <c r="Y145" i="4"/>
  <c r="U145" i="4"/>
  <c r="R145" i="4"/>
  <c r="H145" i="4"/>
  <c r="G145" i="4"/>
  <c r="D145" i="4"/>
  <c r="N145" i="4" s="1"/>
  <c r="C145" i="4"/>
  <c r="B145" i="4"/>
  <c r="BT144" i="4"/>
  <c r="BS144" i="4"/>
  <c r="BR144" i="4"/>
  <c r="BQ144" i="4"/>
  <c r="BP144" i="4"/>
  <c r="BG144" i="4"/>
  <c r="BF144" i="4"/>
  <c r="BE144" i="4"/>
  <c r="AV144" i="4"/>
  <c r="AU144" i="4"/>
  <c r="AT144" i="4"/>
  <c r="AD144" i="4"/>
  <c r="AC144" i="4"/>
  <c r="AB144" i="4"/>
  <c r="AA144" i="4"/>
  <c r="Z144" i="4"/>
  <c r="Y144" i="4"/>
  <c r="U144" i="4"/>
  <c r="R144" i="4"/>
  <c r="N144" i="4"/>
  <c r="H144" i="4"/>
  <c r="G144" i="4"/>
  <c r="D144" i="4"/>
  <c r="C144" i="4"/>
  <c r="B144" i="4"/>
  <c r="BT143" i="4"/>
  <c r="BS143" i="4"/>
  <c r="BR143" i="4"/>
  <c r="BQ143" i="4"/>
  <c r="BP143" i="4"/>
  <c r="BG143" i="4"/>
  <c r="BF143" i="4"/>
  <c r="BE143" i="4"/>
  <c r="AV143" i="4"/>
  <c r="AU143" i="4"/>
  <c r="AT143" i="4"/>
  <c r="AD143" i="4"/>
  <c r="AC143" i="4"/>
  <c r="AB143" i="4"/>
  <c r="AA143" i="4"/>
  <c r="Z143" i="4"/>
  <c r="Y143" i="4"/>
  <c r="U143" i="4"/>
  <c r="R143" i="4"/>
  <c r="N143" i="4"/>
  <c r="H143" i="4"/>
  <c r="G143" i="4"/>
  <c r="D143" i="4"/>
  <c r="C143" i="4"/>
  <c r="B143" i="4"/>
  <c r="BT142" i="4"/>
  <c r="BS142" i="4"/>
  <c r="BR142" i="4"/>
  <c r="BQ142" i="4"/>
  <c r="BP142" i="4"/>
  <c r="BG142" i="4"/>
  <c r="BF142" i="4"/>
  <c r="BE142" i="4"/>
  <c r="AV142" i="4"/>
  <c r="AU142" i="4"/>
  <c r="AT142" i="4"/>
  <c r="AD142" i="4"/>
  <c r="AC142" i="4"/>
  <c r="AB142" i="4"/>
  <c r="AA142" i="4"/>
  <c r="Z142" i="4"/>
  <c r="Y142" i="4"/>
  <c r="U142" i="4"/>
  <c r="R142" i="4"/>
  <c r="N142" i="4"/>
  <c r="H142" i="4"/>
  <c r="G142" i="4"/>
  <c r="D142" i="4"/>
  <c r="C142" i="4"/>
  <c r="B142" i="4"/>
  <c r="BT141" i="4"/>
  <c r="BS141" i="4"/>
  <c r="BR141" i="4"/>
  <c r="BQ141" i="4"/>
  <c r="BP141" i="4"/>
  <c r="BG141" i="4"/>
  <c r="BF141" i="4"/>
  <c r="BE141" i="4"/>
  <c r="AV141" i="4"/>
  <c r="AU141" i="4"/>
  <c r="AT141" i="4"/>
  <c r="AD141" i="4"/>
  <c r="AC141" i="4"/>
  <c r="AB141" i="4"/>
  <c r="AA141" i="4"/>
  <c r="Z141" i="4"/>
  <c r="Y141" i="4"/>
  <c r="U141" i="4"/>
  <c r="R141" i="4"/>
  <c r="H141" i="4"/>
  <c r="G141" i="4"/>
  <c r="D141" i="4"/>
  <c r="N141" i="4" s="1"/>
  <c r="C141" i="4"/>
  <c r="B141" i="4"/>
  <c r="BT140" i="4"/>
  <c r="BS140" i="4"/>
  <c r="BR140" i="4"/>
  <c r="BQ140" i="4"/>
  <c r="BP140" i="4"/>
  <c r="BG140" i="4"/>
  <c r="BF140" i="4"/>
  <c r="BE140" i="4"/>
  <c r="AV140" i="4"/>
  <c r="AU140" i="4"/>
  <c r="AT140" i="4"/>
  <c r="AD140" i="4"/>
  <c r="AC140" i="4"/>
  <c r="AB140" i="4"/>
  <c r="AA140" i="4"/>
  <c r="Z140" i="4"/>
  <c r="Y140" i="4"/>
  <c r="U140" i="4"/>
  <c r="R140" i="4"/>
  <c r="N140" i="4"/>
  <c r="H140" i="4"/>
  <c r="G140" i="4"/>
  <c r="D140" i="4"/>
  <c r="C140" i="4"/>
  <c r="B140" i="4"/>
  <c r="BT139" i="4"/>
  <c r="BS139" i="4"/>
  <c r="BR139" i="4"/>
  <c r="BQ139" i="4"/>
  <c r="BP139" i="4"/>
  <c r="BG139" i="4"/>
  <c r="BF139" i="4"/>
  <c r="BE139" i="4"/>
  <c r="AV139" i="4"/>
  <c r="AU139" i="4"/>
  <c r="AT139" i="4"/>
  <c r="AD139" i="4"/>
  <c r="AC139" i="4"/>
  <c r="AB139" i="4"/>
  <c r="AA139" i="4"/>
  <c r="Z139" i="4"/>
  <c r="Y139" i="4"/>
  <c r="U139" i="4"/>
  <c r="R139" i="4"/>
  <c r="N139" i="4"/>
  <c r="H139" i="4"/>
  <c r="G139" i="4"/>
  <c r="D139" i="4"/>
  <c r="C139" i="4"/>
  <c r="B139" i="4"/>
  <c r="BT138" i="4"/>
  <c r="BS138" i="4"/>
  <c r="BR138" i="4"/>
  <c r="BQ138" i="4"/>
  <c r="BP138" i="4"/>
  <c r="BG138" i="4"/>
  <c r="BF138" i="4"/>
  <c r="BE138" i="4"/>
  <c r="AV138" i="4"/>
  <c r="AU138" i="4"/>
  <c r="AT138" i="4"/>
  <c r="AD138" i="4"/>
  <c r="AC138" i="4"/>
  <c r="AB138" i="4"/>
  <c r="AA138" i="4"/>
  <c r="Z138" i="4"/>
  <c r="Y138" i="4"/>
  <c r="U138" i="4"/>
  <c r="R138" i="4"/>
  <c r="N138" i="4"/>
  <c r="H138" i="4"/>
  <c r="G138" i="4"/>
  <c r="D138" i="4"/>
  <c r="C138" i="4"/>
  <c r="B138" i="4"/>
  <c r="BT137" i="4"/>
  <c r="BS137" i="4"/>
  <c r="BR137" i="4"/>
  <c r="BQ137" i="4"/>
  <c r="BP137" i="4"/>
  <c r="BG137" i="4"/>
  <c r="BF137" i="4"/>
  <c r="BE137" i="4"/>
  <c r="AV137" i="4"/>
  <c r="AU137" i="4"/>
  <c r="AT137" i="4"/>
  <c r="AD137" i="4"/>
  <c r="AC137" i="4"/>
  <c r="AB137" i="4"/>
  <c r="AA137" i="4"/>
  <c r="Z137" i="4"/>
  <c r="Y137" i="4"/>
  <c r="U137" i="4"/>
  <c r="R137" i="4"/>
  <c r="H137" i="4"/>
  <c r="G137" i="4"/>
  <c r="D137" i="4"/>
  <c r="N137" i="4" s="1"/>
  <c r="C137" i="4"/>
  <c r="B137" i="4"/>
  <c r="BT136" i="4"/>
  <c r="BS136" i="4"/>
  <c r="BR136" i="4"/>
  <c r="BQ136" i="4"/>
  <c r="BP136" i="4"/>
  <c r="BG136" i="4"/>
  <c r="BF136" i="4"/>
  <c r="BE136" i="4"/>
  <c r="AV136" i="4"/>
  <c r="AU136" i="4"/>
  <c r="AT136" i="4"/>
  <c r="AD136" i="4"/>
  <c r="AC136" i="4"/>
  <c r="AB136" i="4"/>
  <c r="AA136" i="4"/>
  <c r="Z136" i="4"/>
  <c r="Y136" i="4"/>
  <c r="U136" i="4"/>
  <c r="R136" i="4"/>
  <c r="N136" i="4"/>
  <c r="H136" i="4"/>
  <c r="G136" i="4"/>
  <c r="D136" i="4"/>
  <c r="C136" i="4"/>
  <c r="B136" i="4"/>
  <c r="BT135" i="4"/>
  <c r="BS135" i="4"/>
  <c r="BR135" i="4"/>
  <c r="BQ135" i="4"/>
  <c r="BP135" i="4"/>
  <c r="BG135" i="4"/>
  <c r="BF135" i="4"/>
  <c r="BE135" i="4"/>
  <c r="AV135" i="4"/>
  <c r="AU135" i="4"/>
  <c r="AT135" i="4"/>
  <c r="AD135" i="4"/>
  <c r="AC135" i="4"/>
  <c r="AB135" i="4"/>
  <c r="AA135" i="4"/>
  <c r="Z135" i="4"/>
  <c r="Y135" i="4"/>
  <c r="U135" i="4"/>
  <c r="R135" i="4"/>
  <c r="N135" i="4"/>
  <c r="H135" i="4"/>
  <c r="G135" i="4"/>
  <c r="D135" i="4"/>
  <c r="C135" i="4"/>
  <c r="B135" i="4"/>
  <c r="BT134" i="4"/>
  <c r="BS134" i="4"/>
  <c r="BR134" i="4"/>
  <c r="BQ134" i="4"/>
  <c r="BP134" i="4"/>
  <c r="BG134" i="4"/>
  <c r="BF134" i="4"/>
  <c r="BE134" i="4"/>
  <c r="AV134" i="4"/>
  <c r="AU134" i="4"/>
  <c r="AT134" i="4"/>
  <c r="AD134" i="4"/>
  <c r="AC134" i="4"/>
  <c r="AB134" i="4"/>
  <c r="AA134" i="4"/>
  <c r="Z134" i="4"/>
  <c r="Y134" i="4"/>
  <c r="U134" i="4"/>
  <c r="R134" i="4"/>
  <c r="N134" i="4"/>
  <c r="H134" i="4"/>
  <c r="G134" i="4"/>
  <c r="D134" i="4"/>
  <c r="C134" i="4"/>
  <c r="B134" i="4"/>
  <c r="BT133" i="4"/>
  <c r="BS133" i="4"/>
  <c r="BR133" i="4"/>
  <c r="BQ133" i="4"/>
  <c r="BP133" i="4"/>
  <c r="BG133" i="4"/>
  <c r="BF133" i="4"/>
  <c r="BE133" i="4"/>
  <c r="AV133" i="4"/>
  <c r="AU133" i="4"/>
  <c r="AT133" i="4"/>
  <c r="AD133" i="4"/>
  <c r="AC133" i="4"/>
  <c r="AB133" i="4"/>
  <c r="AA133" i="4"/>
  <c r="Z133" i="4"/>
  <c r="Y133" i="4"/>
  <c r="U133" i="4"/>
  <c r="R133" i="4"/>
  <c r="H133" i="4"/>
  <c r="G133" i="4"/>
  <c r="D133" i="4"/>
  <c r="N133" i="4" s="1"/>
  <c r="C133" i="4"/>
  <c r="B133" i="4"/>
  <c r="BT132" i="4"/>
  <c r="BS132" i="4"/>
  <c r="BR132" i="4"/>
  <c r="BQ132" i="4"/>
  <c r="BP132" i="4"/>
  <c r="BG132" i="4"/>
  <c r="BF132" i="4"/>
  <c r="BE132" i="4"/>
  <c r="AV132" i="4"/>
  <c r="AU132" i="4"/>
  <c r="AT132" i="4"/>
  <c r="AD132" i="4"/>
  <c r="AC132" i="4"/>
  <c r="AB132" i="4"/>
  <c r="AA132" i="4"/>
  <c r="Z132" i="4"/>
  <c r="Y132" i="4"/>
  <c r="U132" i="4"/>
  <c r="R132" i="4"/>
  <c r="N132" i="4"/>
  <c r="H132" i="4"/>
  <c r="G132" i="4"/>
  <c r="D132" i="4"/>
  <c r="C132" i="4"/>
  <c r="B132" i="4"/>
  <c r="BT131" i="4"/>
  <c r="BS131" i="4"/>
  <c r="BR131" i="4"/>
  <c r="BQ131" i="4"/>
  <c r="BP131" i="4"/>
  <c r="BG131" i="4"/>
  <c r="BF131" i="4"/>
  <c r="BE131" i="4"/>
  <c r="AV131" i="4"/>
  <c r="AU131" i="4"/>
  <c r="AT131" i="4"/>
  <c r="AD131" i="4"/>
  <c r="AC131" i="4"/>
  <c r="AB131" i="4"/>
  <c r="AA131" i="4"/>
  <c r="Z131" i="4"/>
  <c r="Y131" i="4"/>
  <c r="U131" i="4"/>
  <c r="R131" i="4"/>
  <c r="N131" i="4"/>
  <c r="H131" i="4"/>
  <c r="G131" i="4"/>
  <c r="D131" i="4"/>
  <c r="C131" i="4"/>
  <c r="B131" i="4"/>
  <c r="BT130" i="4"/>
  <c r="BS130" i="4"/>
  <c r="BR130" i="4"/>
  <c r="BQ130" i="4"/>
  <c r="BP130" i="4"/>
  <c r="BG130" i="4"/>
  <c r="BF130" i="4"/>
  <c r="BE130" i="4"/>
  <c r="AV130" i="4"/>
  <c r="AU130" i="4"/>
  <c r="AT130" i="4"/>
  <c r="AD130" i="4"/>
  <c r="AC130" i="4"/>
  <c r="AB130" i="4"/>
  <c r="AA130" i="4"/>
  <c r="Z130" i="4"/>
  <c r="Y130" i="4"/>
  <c r="U130" i="4"/>
  <c r="R130" i="4"/>
  <c r="N130" i="4"/>
  <c r="H130" i="4"/>
  <c r="G130" i="4"/>
  <c r="D130" i="4"/>
  <c r="C130" i="4"/>
  <c r="B130" i="4"/>
  <c r="BT129" i="4"/>
  <c r="BS129" i="4"/>
  <c r="BR129" i="4"/>
  <c r="BQ129" i="4"/>
  <c r="BP129" i="4"/>
  <c r="BG129" i="4"/>
  <c r="BF129" i="4"/>
  <c r="BE129" i="4"/>
  <c r="AV129" i="4"/>
  <c r="AU129" i="4"/>
  <c r="AT129" i="4"/>
  <c r="AD129" i="4"/>
  <c r="AC129" i="4"/>
  <c r="AB129" i="4"/>
  <c r="AA129" i="4"/>
  <c r="Z129" i="4"/>
  <c r="Y129" i="4"/>
  <c r="U129" i="4"/>
  <c r="R129" i="4"/>
  <c r="H129" i="4"/>
  <c r="G129" i="4"/>
  <c r="D129" i="4"/>
  <c r="N129" i="4" s="1"/>
  <c r="C129" i="4"/>
  <c r="B129" i="4"/>
  <c r="BT128" i="4"/>
  <c r="BS128" i="4"/>
  <c r="BR128" i="4"/>
  <c r="BQ128" i="4"/>
  <c r="BP128" i="4"/>
  <c r="BG128" i="4"/>
  <c r="BF128" i="4"/>
  <c r="BE128" i="4"/>
  <c r="AV128" i="4"/>
  <c r="AU128" i="4"/>
  <c r="AT128" i="4"/>
  <c r="AD128" i="4"/>
  <c r="AC128" i="4"/>
  <c r="AB128" i="4"/>
  <c r="AA128" i="4"/>
  <c r="Z128" i="4"/>
  <c r="Y128" i="4"/>
  <c r="U128" i="4"/>
  <c r="R128" i="4"/>
  <c r="N128" i="4"/>
  <c r="H128" i="4"/>
  <c r="G128" i="4"/>
  <c r="D128" i="4"/>
  <c r="C128" i="4"/>
  <c r="B128" i="4"/>
  <c r="BT127" i="4"/>
  <c r="BS127" i="4"/>
  <c r="BR127" i="4"/>
  <c r="BQ127" i="4"/>
  <c r="BP127" i="4"/>
  <c r="BG127" i="4"/>
  <c r="BF127" i="4"/>
  <c r="BE127" i="4"/>
  <c r="AV127" i="4"/>
  <c r="AU127" i="4"/>
  <c r="AT127" i="4"/>
  <c r="AD127" i="4"/>
  <c r="AC127" i="4"/>
  <c r="AB127" i="4"/>
  <c r="AA127" i="4"/>
  <c r="Z127" i="4"/>
  <c r="Y127" i="4"/>
  <c r="U127" i="4"/>
  <c r="R127" i="4"/>
  <c r="N127" i="4"/>
  <c r="H127" i="4"/>
  <c r="G127" i="4"/>
  <c r="D127" i="4"/>
  <c r="C127" i="4"/>
  <c r="B127" i="4"/>
  <c r="BT126" i="4"/>
  <c r="BS126" i="4"/>
  <c r="BR126" i="4"/>
  <c r="BQ126" i="4"/>
  <c r="BP126" i="4"/>
  <c r="BG126" i="4"/>
  <c r="BF126" i="4"/>
  <c r="BE126" i="4"/>
  <c r="AV126" i="4"/>
  <c r="AU126" i="4"/>
  <c r="AT126" i="4"/>
  <c r="AD126" i="4"/>
  <c r="AC126" i="4"/>
  <c r="AB126" i="4"/>
  <c r="AA126" i="4"/>
  <c r="Z126" i="4"/>
  <c r="Y126" i="4"/>
  <c r="U126" i="4"/>
  <c r="R126" i="4"/>
  <c r="N126" i="4"/>
  <c r="H126" i="4"/>
  <c r="G126" i="4"/>
  <c r="D126" i="4"/>
  <c r="C126" i="4"/>
  <c r="B126" i="4"/>
  <c r="BT125" i="4"/>
  <c r="BS125" i="4"/>
  <c r="BR125" i="4"/>
  <c r="BQ125" i="4"/>
  <c r="BP125" i="4"/>
  <c r="BG125" i="4"/>
  <c r="BF125" i="4"/>
  <c r="BE125" i="4"/>
  <c r="AV125" i="4"/>
  <c r="AU125" i="4"/>
  <c r="AT125" i="4"/>
  <c r="AD125" i="4"/>
  <c r="AC125" i="4"/>
  <c r="AB125" i="4"/>
  <c r="AA125" i="4"/>
  <c r="Z125" i="4"/>
  <c r="Y125" i="4"/>
  <c r="U125" i="4"/>
  <c r="R125" i="4"/>
  <c r="H125" i="4"/>
  <c r="G125" i="4"/>
  <c r="D125" i="4"/>
  <c r="N125" i="4" s="1"/>
  <c r="C125" i="4"/>
  <c r="B125" i="4"/>
  <c r="BT124" i="4"/>
  <c r="BS124" i="4"/>
  <c r="BR124" i="4"/>
  <c r="BQ124" i="4"/>
  <c r="BP124" i="4"/>
  <c r="BG124" i="4"/>
  <c r="BF124" i="4"/>
  <c r="BE124" i="4"/>
  <c r="AV124" i="4"/>
  <c r="AU124" i="4"/>
  <c r="AT124" i="4"/>
  <c r="AD124" i="4"/>
  <c r="AC124" i="4"/>
  <c r="AB124" i="4"/>
  <c r="AA124" i="4"/>
  <c r="Z124" i="4"/>
  <c r="Y124" i="4"/>
  <c r="U124" i="4"/>
  <c r="R124" i="4"/>
  <c r="N124" i="4"/>
  <c r="H124" i="4"/>
  <c r="G124" i="4"/>
  <c r="D124" i="4"/>
  <c r="C124" i="4"/>
  <c r="B124" i="4"/>
  <c r="BT123" i="4"/>
  <c r="BS123" i="4"/>
  <c r="BR123" i="4"/>
  <c r="BQ123" i="4"/>
  <c r="BP123" i="4"/>
  <c r="BG123" i="4"/>
  <c r="BF123" i="4"/>
  <c r="BE123" i="4"/>
  <c r="AV123" i="4"/>
  <c r="AU123" i="4"/>
  <c r="AT123" i="4"/>
  <c r="AD123" i="4"/>
  <c r="AC123" i="4"/>
  <c r="AB123" i="4"/>
  <c r="AA123" i="4"/>
  <c r="Z123" i="4"/>
  <c r="Y123" i="4"/>
  <c r="U123" i="4"/>
  <c r="R123" i="4"/>
  <c r="N123" i="4"/>
  <c r="H123" i="4"/>
  <c r="G123" i="4"/>
  <c r="D123" i="4"/>
  <c r="C123" i="4"/>
  <c r="B123" i="4"/>
  <c r="BT122" i="4"/>
  <c r="BS122" i="4"/>
  <c r="BR122" i="4"/>
  <c r="BQ122" i="4"/>
  <c r="BP122" i="4"/>
  <c r="BG122" i="4"/>
  <c r="BF122" i="4"/>
  <c r="BE122" i="4"/>
  <c r="AV122" i="4"/>
  <c r="AU122" i="4"/>
  <c r="AT122" i="4"/>
  <c r="AD122" i="4"/>
  <c r="AC122" i="4"/>
  <c r="AB122" i="4"/>
  <c r="AA122" i="4"/>
  <c r="Z122" i="4"/>
  <c r="Y122" i="4"/>
  <c r="U122" i="4"/>
  <c r="R122" i="4"/>
  <c r="N122" i="4"/>
  <c r="H122" i="4"/>
  <c r="G122" i="4"/>
  <c r="D122" i="4"/>
  <c r="C122" i="4"/>
  <c r="B122" i="4"/>
  <c r="BT121" i="4"/>
  <c r="BS121" i="4"/>
  <c r="BR121" i="4"/>
  <c r="BQ121" i="4"/>
  <c r="BP121" i="4"/>
  <c r="BG121" i="4"/>
  <c r="BF121" i="4"/>
  <c r="BE121" i="4"/>
  <c r="AV121" i="4"/>
  <c r="AU121" i="4"/>
  <c r="AT121" i="4"/>
  <c r="AD121" i="4"/>
  <c r="AC121" i="4"/>
  <c r="AB121" i="4"/>
  <c r="AA121" i="4"/>
  <c r="Z121" i="4"/>
  <c r="Y121" i="4"/>
  <c r="U121" i="4"/>
  <c r="R121" i="4"/>
  <c r="H121" i="4"/>
  <c r="G121" i="4"/>
  <c r="D121" i="4"/>
  <c r="N121" i="4" s="1"/>
  <c r="C121" i="4"/>
  <c r="B121" i="4"/>
  <c r="BT120" i="4"/>
  <c r="BS120" i="4"/>
  <c r="BR120" i="4"/>
  <c r="BQ120" i="4"/>
  <c r="BP120" i="4"/>
  <c r="BG120" i="4"/>
  <c r="BF120" i="4"/>
  <c r="BE120" i="4"/>
  <c r="AV120" i="4"/>
  <c r="AU120" i="4"/>
  <c r="AT120" i="4"/>
  <c r="AD120" i="4"/>
  <c r="AC120" i="4"/>
  <c r="AB120" i="4"/>
  <c r="AA120" i="4"/>
  <c r="Z120" i="4"/>
  <c r="Y120" i="4"/>
  <c r="U120" i="4"/>
  <c r="R120" i="4"/>
  <c r="N120" i="4"/>
  <c r="H120" i="4"/>
  <c r="G120" i="4"/>
  <c r="D120" i="4"/>
  <c r="C120" i="4"/>
  <c r="B120" i="4"/>
  <c r="BT119" i="4"/>
  <c r="BS119" i="4"/>
  <c r="BR119" i="4"/>
  <c r="BQ119" i="4"/>
  <c r="BP119" i="4"/>
  <c r="BG119" i="4"/>
  <c r="BF119" i="4"/>
  <c r="BE119" i="4"/>
  <c r="AV119" i="4"/>
  <c r="AU119" i="4"/>
  <c r="AT119" i="4"/>
  <c r="AD119" i="4"/>
  <c r="AC119" i="4"/>
  <c r="AB119" i="4"/>
  <c r="AA119" i="4"/>
  <c r="Z119" i="4"/>
  <c r="Y119" i="4"/>
  <c r="U119" i="4"/>
  <c r="R119" i="4"/>
  <c r="N119" i="4"/>
  <c r="H119" i="4"/>
  <c r="G119" i="4"/>
  <c r="D119" i="4"/>
  <c r="C119" i="4"/>
  <c r="B119" i="4"/>
  <c r="BT118" i="4"/>
  <c r="BS118" i="4"/>
  <c r="BR118" i="4"/>
  <c r="BQ118" i="4"/>
  <c r="BP118" i="4"/>
  <c r="BG118" i="4"/>
  <c r="BF118" i="4"/>
  <c r="BE118" i="4"/>
  <c r="AV118" i="4"/>
  <c r="AU118" i="4"/>
  <c r="AT118" i="4"/>
  <c r="AD118" i="4"/>
  <c r="AC118" i="4"/>
  <c r="AB118" i="4"/>
  <c r="AA118" i="4"/>
  <c r="Z118" i="4"/>
  <c r="Y118" i="4"/>
  <c r="U118" i="4"/>
  <c r="R118" i="4"/>
  <c r="N118" i="4"/>
  <c r="H118" i="4"/>
  <c r="G118" i="4"/>
  <c r="D118" i="4"/>
  <c r="C118" i="4"/>
  <c r="B118" i="4"/>
  <c r="BT117" i="4"/>
  <c r="BS117" i="4"/>
  <c r="BR117" i="4"/>
  <c r="BQ117" i="4"/>
  <c r="BP117" i="4"/>
  <c r="BG117" i="4"/>
  <c r="BF117" i="4"/>
  <c r="BE117" i="4"/>
  <c r="AV117" i="4"/>
  <c r="AU117" i="4"/>
  <c r="AT117" i="4"/>
  <c r="AD117" i="4"/>
  <c r="AC117" i="4"/>
  <c r="AB117" i="4"/>
  <c r="AA117" i="4"/>
  <c r="Z117" i="4"/>
  <c r="Y117" i="4"/>
  <c r="U117" i="4"/>
  <c r="R117" i="4"/>
  <c r="H117" i="4"/>
  <c r="G117" i="4"/>
  <c r="D117" i="4"/>
  <c r="N117" i="4" s="1"/>
  <c r="C117" i="4"/>
  <c r="B117" i="4"/>
  <c r="BT116" i="4"/>
  <c r="BS116" i="4"/>
  <c r="BR116" i="4"/>
  <c r="BQ116" i="4"/>
  <c r="BP116" i="4"/>
  <c r="BG116" i="4"/>
  <c r="BF116" i="4"/>
  <c r="BE116" i="4"/>
  <c r="AV116" i="4"/>
  <c r="AU116" i="4"/>
  <c r="AT116" i="4"/>
  <c r="AD116" i="4"/>
  <c r="AC116" i="4"/>
  <c r="AB116" i="4"/>
  <c r="AA116" i="4"/>
  <c r="Z116" i="4"/>
  <c r="Y116" i="4"/>
  <c r="U116" i="4"/>
  <c r="R116" i="4"/>
  <c r="N116" i="4"/>
  <c r="H116" i="4"/>
  <c r="G116" i="4"/>
  <c r="D116" i="4"/>
  <c r="C116" i="4"/>
  <c r="B116" i="4"/>
  <c r="BT115" i="4"/>
  <c r="BS115" i="4"/>
  <c r="BR115" i="4"/>
  <c r="BQ115" i="4"/>
  <c r="BP115" i="4"/>
  <c r="BG115" i="4"/>
  <c r="BF115" i="4"/>
  <c r="BE115" i="4"/>
  <c r="AV115" i="4"/>
  <c r="AU115" i="4"/>
  <c r="AT115" i="4"/>
  <c r="AD115" i="4"/>
  <c r="AC115" i="4"/>
  <c r="AB115" i="4"/>
  <c r="AA115" i="4"/>
  <c r="Z115" i="4"/>
  <c r="Y115" i="4"/>
  <c r="U115" i="4"/>
  <c r="R115" i="4"/>
  <c r="N115" i="4"/>
  <c r="H115" i="4"/>
  <c r="G115" i="4"/>
  <c r="D115" i="4"/>
  <c r="C115" i="4"/>
  <c r="B115" i="4"/>
  <c r="BT114" i="4"/>
  <c r="BS114" i="4"/>
  <c r="BR114" i="4"/>
  <c r="BQ114" i="4"/>
  <c r="BP114" i="4"/>
  <c r="BG114" i="4"/>
  <c r="BF114" i="4"/>
  <c r="BE114" i="4"/>
  <c r="AV114" i="4"/>
  <c r="AU114" i="4"/>
  <c r="AT114" i="4"/>
  <c r="AD114" i="4"/>
  <c r="AC114" i="4"/>
  <c r="AB114" i="4"/>
  <c r="AA114" i="4"/>
  <c r="Z114" i="4"/>
  <c r="Y114" i="4"/>
  <c r="U114" i="4"/>
  <c r="R114" i="4"/>
  <c r="N114" i="4"/>
  <c r="H114" i="4"/>
  <c r="G114" i="4"/>
  <c r="D114" i="4"/>
  <c r="C114" i="4"/>
  <c r="B114" i="4"/>
  <c r="BT113" i="4"/>
  <c r="BS113" i="4"/>
  <c r="BR113" i="4"/>
  <c r="BQ113" i="4"/>
  <c r="BP113" i="4"/>
  <c r="BG113" i="4"/>
  <c r="BF113" i="4"/>
  <c r="BE113" i="4"/>
  <c r="AV113" i="4"/>
  <c r="AU113" i="4"/>
  <c r="AT113" i="4"/>
  <c r="AD113" i="4"/>
  <c r="AC113" i="4"/>
  <c r="AB113" i="4"/>
  <c r="AA113" i="4"/>
  <c r="Z113" i="4"/>
  <c r="Y113" i="4"/>
  <c r="U113" i="4"/>
  <c r="R113" i="4"/>
  <c r="H113" i="4"/>
  <c r="G113" i="4"/>
  <c r="D113" i="4"/>
  <c r="N113" i="4" s="1"/>
  <c r="C113" i="4"/>
  <c r="B113" i="4"/>
  <c r="BT112" i="4"/>
  <c r="BS112" i="4"/>
  <c r="BR112" i="4"/>
  <c r="BQ112" i="4"/>
  <c r="BP112" i="4"/>
  <c r="BG112" i="4"/>
  <c r="BF112" i="4"/>
  <c r="BE112" i="4"/>
  <c r="AV112" i="4"/>
  <c r="AU112" i="4"/>
  <c r="AT112" i="4"/>
  <c r="AD112" i="4"/>
  <c r="AC112" i="4"/>
  <c r="AB112" i="4"/>
  <c r="AA112" i="4"/>
  <c r="Z112" i="4"/>
  <c r="Y112" i="4"/>
  <c r="U112" i="4"/>
  <c r="R112" i="4"/>
  <c r="N112" i="4"/>
  <c r="H112" i="4"/>
  <c r="G112" i="4"/>
  <c r="D112" i="4"/>
  <c r="C112" i="4"/>
  <c r="B112" i="4"/>
  <c r="BT111" i="4"/>
  <c r="BS111" i="4"/>
  <c r="BR111" i="4"/>
  <c r="BQ111" i="4"/>
  <c r="BP111" i="4"/>
  <c r="BG111" i="4"/>
  <c r="BF111" i="4"/>
  <c r="BE111" i="4"/>
  <c r="AV111" i="4"/>
  <c r="AU111" i="4"/>
  <c r="AT111" i="4"/>
  <c r="AD111" i="4"/>
  <c r="AC111" i="4"/>
  <c r="AB111" i="4"/>
  <c r="AA111" i="4"/>
  <c r="Z111" i="4"/>
  <c r="Y111" i="4"/>
  <c r="U111" i="4"/>
  <c r="R111" i="4"/>
  <c r="N111" i="4"/>
  <c r="H111" i="4"/>
  <c r="G111" i="4"/>
  <c r="D111" i="4"/>
  <c r="C111" i="4"/>
  <c r="B111" i="4"/>
  <c r="BT110" i="4"/>
  <c r="BS110" i="4"/>
  <c r="BR110" i="4"/>
  <c r="BQ110" i="4"/>
  <c r="BP110" i="4"/>
  <c r="BG110" i="4"/>
  <c r="BF110" i="4"/>
  <c r="BE110" i="4"/>
  <c r="AV110" i="4"/>
  <c r="AU110" i="4"/>
  <c r="AT110" i="4"/>
  <c r="AD110" i="4"/>
  <c r="AC110" i="4"/>
  <c r="AB110" i="4"/>
  <c r="AA110" i="4"/>
  <c r="Z110" i="4"/>
  <c r="Y110" i="4"/>
  <c r="U110" i="4"/>
  <c r="R110" i="4"/>
  <c r="N110" i="4"/>
  <c r="H110" i="4"/>
  <c r="G110" i="4"/>
  <c r="D110" i="4"/>
  <c r="C110" i="4"/>
  <c r="B110" i="4"/>
  <c r="BT109" i="4"/>
  <c r="BS109" i="4"/>
  <c r="BR109" i="4"/>
  <c r="BQ109" i="4"/>
  <c r="BP109" i="4"/>
  <c r="BG109" i="4"/>
  <c r="BF109" i="4"/>
  <c r="BE109" i="4"/>
  <c r="AV109" i="4"/>
  <c r="AU109" i="4"/>
  <c r="AT109" i="4"/>
  <c r="AD109" i="4"/>
  <c r="AC109" i="4"/>
  <c r="AB109" i="4"/>
  <c r="AA109" i="4"/>
  <c r="Z109" i="4"/>
  <c r="Y109" i="4"/>
  <c r="U109" i="4"/>
  <c r="R109" i="4"/>
  <c r="H109" i="4"/>
  <c r="G109" i="4"/>
  <c r="D109" i="4"/>
  <c r="N109" i="4" s="1"/>
  <c r="C109" i="4"/>
  <c r="B109" i="4"/>
  <c r="BT108" i="4"/>
  <c r="BS108" i="4"/>
  <c r="BR108" i="4"/>
  <c r="BQ108" i="4"/>
  <c r="BP108" i="4"/>
  <c r="BG108" i="4"/>
  <c r="BF108" i="4"/>
  <c r="BE108" i="4"/>
  <c r="AV108" i="4"/>
  <c r="AU108" i="4"/>
  <c r="AT108" i="4"/>
  <c r="AD108" i="4"/>
  <c r="AC108" i="4"/>
  <c r="AB108" i="4"/>
  <c r="AA108" i="4"/>
  <c r="Z108" i="4"/>
  <c r="Y108" i="4"/>
  <c r="U108" i="4"/>
  <c r="R108" i="4"/>
  <c r="N108" i="4"/>
  <c r="H108" i="4"/>
  <c r="G108" i="4"/>
  <c r="D108" i="4"/>
  <c r="C108" i="4"/>
  <c r="B108" i="4"/>
  <c r="BT107" i="4"/>
  <c r="BS107" i="4"/>
  <c r="BR107" i="4"/>
  <c r="BQ107" i="4"/>
  <c r="BP107" i="4"/>
  <c r="BG107" i="4"/>
  <c r="BF107" i="4"/>
  <c r="BE107" i="4"/>
  <c r="AV107" i="4"/>
  <c r="AU107" i="4"/>
  <c r="AT107" i="4"/>
  <c r="AD107" i="4"/>
  <c r="AC107" i="4"/>
  <c r="AB107" i="4"/>
  <c r="AA107" i="4"/>
  <c r="Z107" i="4"/>
  <c r="Y107" i="4"/>
  <c r="U107" i="4"/>
  <c r="R107" i="4"/>
  <c r="N107" i="4"/>
  <c r="H107" i="4"/>
  <c r="G107" i="4"/>
  <c r="D107" i="4"/>
  <c r="C107" i="4"/>
  <c r="B107" i="4"/>
  <c r="BT106" i="4"/>
  <c r="BS106" i="4"/>
  <c r="BR106" i="4"/>
  <c r="BQ106" i="4"/>
  <c r="BP106" i="4"/>
  <c r="BG106" i="4"/>
  <c r="BF106" i="4"/>
  <c r="BE106" i="4"/>
  <c r="AV106" i="4"/>
  <c r="AU106" i="4"/>
  <c r="AT106" i="4"/>
  <c r="AD106" i="4"/>
  <c r="AC106" i="4"/>
  <c r="AB106" i="4"/>
  <c r="AA106" i="4"/>
  <c r="Z106" i="4"/>
  <c r="Y106" i="4"/>
  <c r="U106" i="4"/>
  <c r="R106" i="4"/>
  <c r="H106" i="4"/>
  <c r="G106" i="4"/>
  <c r="D106" i="4"/>
  <c r="C106" i="4"/>
  <c r="B106" i="4"/>
  <c r="BT105" i="4"/>
  <c r="BS105" i="4"/>
  <c r="BR105" i="4"/>
  <c r="BQ105" i="4"/>
  <c r="BP105" i="4"/>
  <c r="BG105" i="4"/>
  <c r="BF105" i="4"/>
  <c r="BE105" i="4"/>
  <c r="AV105" i="4"/>
  <c r="AU105" i="4"/>
  <c r="AT105" i="4"/>
  <c r="AD105" i="4"/>
  <c r="AC105" i="4"/>
  <c r="AB105" i="4"/>
  <c r="AA105" i="4"/>
  <c r="Z105" i="4"/>
  <c r="Y105" i="4"/>
  <c r="U105" i="4"/>
  <c r="R105" i="4"/>
  <c r="N105" i="4"/>
  <c r="H105" i="4"/>
  <c r="G105" i="4"/>
  <c r="D105" i="4"/>
  <c r="C105" i="4"/>
  <c r="B105" i="4"/>
  <c r="BT104" i="4"/>
  <c r="BS104" i="4"/>
  <c r="BR104" i="4"/>
  <c r="BQ104" i="4"/>
  <c r="BP104" i="4"/>
  <c r="BG104" i="4"/>
  <c r="BF104" i="4"/>
  <c r="BE104" i="4"/>
  <c r="AV104" i="4"/>
  <c r="AU104" i="4"/>
  <c r="AT104" i="4"/>
  <c r="AD104" i="4"/>
  <c r="AC104" i="4"/>
  <c r="AB104" i="4"/>
  <c r="AA104" i="4"/>
  <c r="Z104" i="4"/>
  <c r="Y104" i="4"/>
  <c r="U104" i="4"/>
  <c r="R104" i="4"/>
  <c r="N104" i="4"/>
  <c r="H104" i="4"/>
  <c r="G104" i="4"/>
  <c r="D104" i="4"/>
  <c r="C104" i="4"/>
  <c r="B104" i="4"/>
  <c r="BT103" i="4"/>
  <c r="BS103" i="4"/>
  <c r="BR103" i="4"/>
  <c r="BQ103" i="4"/>
  <c r="BP103" i="4"/>
  <c r="BG103" i="4"/>
  <c r="BF103" i="4"/>
  <c r="BE103" i="4"/>
  <c r="AV103" i="4"/>
  <c r="AU103" i="4"/>
  <c r="AT103" i="4"/>
  <c r="AD103" i="4"/>
  <c r="AC103" i="4"/>
  <c r="AB103" i="4"/>
  <c r="AA103" i="4"/>
  <c r="Z103" i="4"/>
  <c r="Y103" i="4"/>
  <c r="U103" i="4"/>
  <c r="R103" i="4"/>
  <c r="N103" i="4"/>
  <c r="H103" i="4"/>
  <c r="G103" i="4"/>
  <c r="D103" i="4"/>
  <c r="C103" i="4"/>
  <c r="B103" i="4"/>
  <c r="BT102" i="4"/>
  <c r="BS102" i="4"/>
  <c r="BR102" i="4"/>
  <c r="BQ102" i="4"/>
  <c r="BP102" i="4"/>
  <c r="BG102" i="4"/>
  <c r="BF102" i="4"/>
  <c r="BE102" i="4"/>
  <c r="AV102" i="4"/>
  <c r="AU102" i="4"/>
  <c r="AT102" i="4"/>
  <c r="AD102" i="4"/>
  <c r="AC102" i="4"/>
  <c r="AB102" i="4"/>
  <c r="AA102" i="4"/>
  <c r="Z102" i="4"/>
  <c r="Y102" i="4"/>
  <c r="U102" i="4"/>
  <c r="R102" i="4"/>
  <c r="H102" i="4"/>
  <c r="G102" i="4"/>
  <c r="D102" i="4"/>
  <c r="C102" i="4"/>
  <c r="B102" i="4"/>
  <c r="BT101" i="4"/>
  <c r="BS101" i="4"/>
  <c r="BR101" i="4"/>
  <c r="BQ101" i="4"/>
  <c r="BP101" i="4"/>
  <c r="BG101" i="4"/>
  <c r="BF101" i="4"/>
  <c r="BE101" i="4"/>
  <c r="AV101" i="4"/>
  <c r="AU101" i="4"/>
  <c r="AT101" i="4"/>
  <c r="AD101" i="4"/>
  <c r="AC101" i="4"/>
  <c r="AB101" i="4"/>
  <c r="AA101" i="4"/>
  <c r="Z101" i="4"/>
  <c r="Y101" i="4"/>
  <c r="U101" i="4"/>
  <c r="R101" i="4"/>
  <c r="N101" i="4"/>
  <c r="H101" i="4"/>
  <c r="G101" i="4"/>
  <c r="D101" i="4"/>
  <c r="C101" i="4"/>
  <c r="B101" i="4"/>
  <c r="BT100" i="4"/>
  <c r="BS100" i="4"/>
  <c r="BR100" i="4"/>
  <c r="BQ100" i="4"/>
  <c r="BP100" i="4"/>
  <c r="BG100" i="4"/>
  <c r="BF100" i="4"/>
  <c r="BE100" i="4"/>
  <c r="AV100" i="4"/>
  <c r="AU100" i="4"/>
  <c r="AT100" i="4"/>
  <c r="AD100" i="4"/>
  <c r="AC100" i="4"/>
  <c r="AB100" i="4"/>
  <c r="AA100" i="4"/>
  <c r="Z100" i="4"/>
  <c r="Y100" i="4"/>
  <c r="U100" i="4"/>
  <c r="R100" i="4"/>
  <c r="N100" i="4"/>
  <c r="H100" i="4"/>
  <c r="G100" i="4"/>
  <c r="D100" i="4"/>
  <c r="C100" i="4"/>
  <c r="B100" i="4"/>
  <c r="BT99" i="4"/>
  <c r="BS99" i="4"/>
  <c r="BR99" i="4"/>
  <c r="BQ99" i="4"/>
  <c r="BP99" i="4"/>
  <c r="BG99" i="4"/>
  <c r="BF99" i="4"/>
  <c r="BE99" i="4"/>
  <c r="AV99" i="4"/>
  <c r="AU99" i="4"/>
  <c r="AT99" i="4"/>
  <c r="AD99" i="4"/>
  <c r="AC99" i="4"/>
  <c r="AB99" i="4"/>
  <c r="AA99" i="4"/>
  <c r="Z99" i="4"/>
  <c r="Y99" i="4"/>
  <c r="U99" i="4"/>
  <c r="R99" i="4"/>
  <c r="N99" i="4"/>
  <c r="H99" i="4"/>
  <c r="G99" i="4"/>
  <c r="D99" i="4"/>
  <c r="C99" i="4"/>
  <c r="B99" i="4"/>
  <c r="BT98" i="4"/>
  <c r="BS98" i="4"/>
  <c r="BR98" i="4"/>
  <c r="BQ98" i="4"/>
  <c r="BP98" i="4"/>
  <c r="BG98" i="4"/>
  <c r="BF98" i="4"/>
  <c r="BE98" i="4"/>
  <c r="AV98" i="4"/>
  <c r="AU98" i="4"/>
  <c r="AT98" i="4"/>
  <c r="AD98" i="4"/>
  <c r="AC98" i="4"/>
  <c r="AB98" i="4"/>
  <c r="AA98" i="4"/>
  <c r="Z98" i="4"/>
  <c r="Y98" i="4"/>
  <c r="U98" i="4"/>
  <c r="R98" i="4"/>
  <c r="H98" i="4"/>
  <c r="G98" i="4"/>
  <c r="D98" i="4"/>
  <c r="C98" i="4"/>
  <c r="B98" i="4"/>
  <c r="BT97" i="4"/>
  <c r="BS97" i="4"/>
  <c r="BR97" i="4"/>
  <c r="BQ97" i="4"/>
  <c r="BP97" i="4"/>
  <c r="BG97" i="4"/>
  <c r="BF97" i="4"/>
  <c r="BE97" i="4"/>
  <c r="AV97" i="4"/>
  <c r="AU97" i="4"/>
  <c r="AT97" i="4"/>
  <c r="AD97" i="4"/>
  <c r="AC97" i="4"/>
  <c r="AB97" i="4"/>
  <c r="AA97" i="4"/>
  <c r="Z97" i="4"/>
  <c r="Y97" i="4"/>
  <c r="U97" i="4"/>
  <c r="R97" i="4"/>
  <c r="N97" i="4"/>
  <c r="H97" i="4"/>
  <c r="G97" i="4"/>
  <c r="D97" i="4"/>
  <c r="C97" i="4"/>
  <c r="B97" i="4"/>
  <c r="BT96" i="4"/>
  <c r="BS96" i="4"/>
  <c r="BR96" i="4"/>
  <c r="BQ96" i="4"/>
  <c r="BP96" i="4"/>
  <c r="BG96" i="4"/>
  <c r="BF96" i="4"/>
  <c r="BE96" i="4"/>
  <c r="AV96" i="4"/>
  <c r="AU96" i="4"/>
  <c r="AT96" i="4"/>
  <c r="AD96" i="4"/>
  <c r="AC96" i="4"/>
  <c r="AB96" i="4"/>
  <c r="AA96" i="4"/>
  <c r="Z96" i="4"/>
  <c r="Y96" i="4"/>
  <c r="U96" i="4"/>
  <c r="R96" i="4"/>
  <c r="N96" i="4"/>
  <c r="H96" i="4"/>
  <c r="G96" i="4"/>
  <c r="D96" i="4"/>
  <c r="C96" i="4"/>
  <c r="B96" i="4"/>
  <c r="BT95" i="4"/>
  <c r="BS95" i="4"/>
  <c r="BR95" i="4"/>
  <c r="BQ95" i="4"/>
  <c r="BP95" i="4"/>
  <c r="BG95" i="4"/>
  <c r="BF95" i="4"/>
  <c r="BE95" i="4"/>
  <c r="AV95" i="4"/>
  <c r="AU95" i="4"/>
  <c r="AT95" i="4"/>
  <c r="AA95" i="4"/>
  <c r="Z95" i="4"/>
  <c r="Y95" i="4"/>
  <c r="U95" i="4"/>
  <c r="R95" i="4"/>
  <c r="N95" i="4"/>
  <c r="H95" i="4"/>
  <c r="G95" i="4"/>
  <c r="D95" i="4"/>
  <c r="C95" i="4"/>
  <c r="B95" i="4"/>
  <c r="BT94" i="4"/>
  <c r="BS94" i="4"/>
  <c r="BR94" i="4"/>
  <c r="BQ94" i="4"/>
  <c r="BP94" i="4"/>
  <c r="BG94" i="4"/>
  <c r="BF94" i="4"/>
  <c r="BE94" i="4"/>
  <c r="AV94" i="4"/>
  <c r="AU94" i="4"/>
  <c r="AT94" i="4"/>
  <c r="AA94" i="4"/>
  <c r="Z94" i="4"/>
  <c r="Y94" i="4"/>
  <c r="U94" i="4"/>
  <c r="R94" i="4"/>
  <c r="N94" i="4"/>
  <c r="H94" i="4"/>
  <c r="G94" i="4"/>
  <c r="D94" i="4"/>
  <c r="C94" i="4"/>
  <c r="B94" i="4"/>
  <c r="BT93" i="4"/>
  <c r="BS93" i="4"/>
  <c r="BR93" i="4"/>
  <c r="BQ93" i="4"/>
  <c r="BP93" i="4"/>
  <c r="BG93" i="4"/>
  <c r="BF93" i="4"/>
  <c r="BE93" i="4"/>
  <c r="AV93" i="4"/>
  <c r="AU93" i="4"/>
  <c r="AT93" i="4"/>
  <c r="AA93" i="4"/>
  <c r="Z93" i="4"/>
  <c r="Y93" i="4"/>
  <c r="U93" i="4"/>
  <c r="R93" i="4"/>
  <c r="N93" i="4"/>
  <c r="H93" i="4"/>
  <c r="G93" i="4"/>
  <c r="D93" i="4"/>
  <c r="C93" i="4"/>
  <c r="B93" i="4"/>
  <c r="BT92" i="4"/>
  <c r="BS92" i="4"/>
  <c r="BR92" i="4"/>
  <c r="BQ92" i="4"/>
  <c r="BP92" i="4"/>
  <c r="BG92" i="4"/>
  <c r="BF92" i="4"/>
  <c r="BE92" i="4"/>
  <c r="AV92" i="4"/>
  <c r="AU92" i="4"/>
  <c r="AT92" i="4"/>
  <c r="AA92" i="4"/>
  <c r="Z92" i="4"/>
  <c r="Y92" i="4"/>
  <c r="U92" i="4"/>
  <c r="R92" i="4"/>
  <c r="N92" i="4"/>
  <c r="H92" i="4"/>
  <c r="G92" i="4"/>
  <c r="D92" i="4"/>
  <c r="C92" i="4"/>
  <c r="B92" i="4"/>
  <c r="BT91" i="4"/>
  <c r="BS91" i="4"/>
  <c r="BR91" i="4"/>
  <c r="BQ91" i="4"/>
  <c r="BP91" i="4"/>
  <c r="BG91" i="4"/>
  <c r="BF91" i="4"/>
  <c r="BE91" i="4"/>
  <c r="AV91" i="4"/>
  <c r="AU91" i="4"/>
  <c r="AT91" i="4"/>
  <c r="AA91" i="4"/>
  <c r="Z91" i="4"/>
  <c r="Y91" i="4"/>
  <c r="U91" i="4"/>
  <c r="R91" i="4"/>
  <c r="N91" i="4"/>
  <c r="H91" i="4"/>
  <c r="G91" i="4"/>
  <c r="D91" i="4"/>
  <c r="C91" i="4"/>
  <c r="B91" i="4"/>
  <c r="BT90" i="4"/>
  <c r="BS90" i="4"/>
  <c r="BR90" i="4"/>
  <c r="BQ90" i="4"/>
  <c r="BP90" i="4"/>
  <c r="BG90" i="4"/>
  <c r="BF90" i="4"/>
  <c r="BE90" i="4"/>
  <c r="AV90" i="4"/>
  <c r="AU90" i="4"/>
  <c r="AT90" i="4"/>
  <c r="AA90" i="4"/>
  <c r="Z90" i="4"/>
  <c r="Y90" i="4"/>
  <c r="U90" i="4"/>
  <c r="R90" i="4"/>
  <c r="N90" i="4"/>
  <c r="H90" i="4"/>
  <c r="G90" i="4"/>
  <c r="D90" i="4"/>
  <c r="C90" i="4"/>
  <c r="B90" i="4"/>
  <c r="BT89" i="4"/>
  <c r="BS89" i="4"/>
  <c r="BR89" i="4"/>
  <c r="BQ89" i="4"/>
  <c r="BP89" i="4"/>
  <c r="BG89" i="4"/>
  <c r="BF89" i="4"/>
  <c r="BE89" i="4"/>
  <c r="AV89" i="4"/>
  <c r="AU89" i="4"/>
  <c r="AT89" i="4"/>
  <c r="AA89" i="4"/>
  <c r="Z89" i="4"/>
  <c r="Y89" i="4"/>
  <c r="U89" i="4"/>
  <c r="R89" i="4"/>
  <c r="N89" i="4"/>
  <c r="H89" i="4"/>
  <c r="G89" i="4"/>
  <c r="D89" i="4"/>
  <c r="C89" i="4"/>
  <c r="B89" i="4"/>
  <c r="BT88" i="4"/>
  <c r="BS88" i="4"/>
  <c r="BR88" i="4"/>
  <c r="BQ88" i="4"/>
  <c r="BP88" i="4"/>
  <c r="BG88" i="4"/>
  <c r="BF88" i="4"/>
  <c r="BE88" i="4"/>
  <c r="AV88" i="4"/>
  <c r="AU88" i="4"/>
  <c r="AT88" i="4"/>
  <c r="AA88" i="4"/>
  <c r="Z88" i="4"/>
  <c r="Y88" i="4"/>
  <c r="U88" i="4"/>
  <c r="R88" i="4"/>
  <c r="N88" i="4"/>
  <c r="H88" i="4"/>
  <c r="G88" i="4"/>
  <c r="D88" i="4"/>
  <c r="C88" i="4"/>
  <c r="B88" i="4"/>
  <c r="BT87" i="4"/>
  <c r="BS87" i="4"/>
  <c r="BR87" i="4"/>
  <c r="BQ87" i="4"/>
  <c r="BP87" i="4"/>
  <c r="BG87" i="4"/>
  <c r="BF87" i="4"/>
  <c r="BE87" i="4"/>
  <c r="AV87" i="4"/>
  <c r="AU87" i="4"/>
  <c r="AT87" i="4"/>
  <c r="AA87" i="4"/>
  <c r="Z87" i="4"/>
  <c r="Y87" i="4"/>
  <c r="U87" i="4"/>
  <c r="R87" i="4"/>
  <c r="N87" i="4"/>
  <c r="H87" i="4"/>
  <c r="G87" i="4"/>
  <c r="D87" i="4"/>
  <c r="C87" i="4"/>
  <c r="B87" i="4"/>
  <c r="BT86" i="4"/>
  <c r="BS86" i="4"/>
  <c r="BR86" i="4"/>
  <c r="BQ86" i="4"/>
  <c r="BP86" i="4"/>
  <c r="BG86" i="4"/>
  <c r="BF86" i="4"/>
  <c r="BE86" i="4"/>
  <c r="AV86" i="4"/>
  <c r="AU86" i="4"/>
  <c r="AT86" i="4"/>
  <c r="AA86" i="4"/>
  <c r="Z86" i="4"/>
  <c r="Y86" i="4"/>
  <c r="U86" i="4"/>
  <c r="R86" i="4"/>
  <c r="N86" i="4"/>
  <c r="H86" i="4"/>
  <c r="G86" i="4"/>
  <c r="D86" i="4"/>
  <c r="C86" i="4"/>
  <c r="B86" i="4"/>
  <c r="BT85" i="4"/>
  <c r="BS85" i="4"/>
  <c r="BR85" i="4"/>
  <c r="BQ85" i="4"/>
  <c r="BP85" i="4"/>
  <c r="BG85" i="4"/>
  <c r="BF85" i="4"/>
  <c r="BE85" i="4"/>
  <c r="AV85" i="4"/>
  <c r="AU85" i="4"/>
  <c r="AT85" i="4"/>
  <c r="AA85" i="4"/>
  <c r="Z85" i="4"/>
  <c r="Y85" i="4"/>
  <c r="U85" i="4"/>
  <c r="R85" i="4"/>
  <c r="N85" i="4"/>
  <c r="H85" i="4"/>
  <c r="G85" i="4"/>
  <c r="D85" i="4"/>
  <c r="C85" i="4"/>
  <c r="B85" i="4"/>
  <c r="BT84" i="4"/>
  <c r="BS84" i="4"/>
  <c r="BR84" i="4"/>
  <c r="BQ84" i="4"/>
  <c r="BP84" i="4"/>
  <c r="BG84" i="4"/>
  <c r="BF84" i="4"/>
  <c r="BE84" i="4"/>
  <c r="AV84" i="4"/>
  <c r="AU84" i="4"/>
  <c r="AT84" i="4"/>
  <c r="AA84" i="4"/>
  <c r="Z84" i="4"/>
  <c r="Y84" i="4"/>
  <c r="U84" i="4"/>
  <c r="R84" i="4"/>
  <c r="N84" i="4"/>
  <c r="H84" i="4"/>
  <c r="G84" i="4"/>
  <c r="D84" i="4"/>
  <c r="C84" i="4"/>
  <c r="B84" i="4"/>
  <c r="BT83" i="4"/>
  <c r="BS83" i="4"/>
  <c r="BR83" i="4"/>
  <c r="BQ83" i="4"/>
  <c r="BP83" i="4"/>
  <c r="BG83" i="4"/>
  <c r="BF83" i="4"/>
  <c r="BE83" i="4"/>
  <c r="AV83" i="4"/>
  <c r="AU83" i="4"/>
  <c r="AT83" i="4"/>
  <c r="AA83" i="4"/>
  <c r="Z83" i="4"/>
  <c r="Y83" i="4"/>
  <c r="U83" i="4"/>
  <c r="R83" i="4"/>
  <c r="N83" i="4"/>
  <c r="H83" i="4"/>
  <c r="G83" i="4"/>
  <c r="D83" i="4"/>
  <c r="C83" i="4"/>
  <c r="B83" i="4"/>
  <c r="BT82" i="4"/>
  <c r="BS82" i="4"/>
  <c r="BR82" i="4"/>
  <c r="BQ82" i="4"/>
  <c r="BP82" i="4"/>
  <c r="BG82" i="4"/>
  <c r="BF82" i="4"/>
  <c r="BE82" i="4"/>
  <c r="AV82" i="4"/>
  <c r="AU82" i="4"/>
  <c r="AT82" i="4"/>
  <c r="AA82" i="4"/>
  <c r="Z82" i="4"/>
  <c r="Y82" i="4"/>
  <c r="U82" i="4"/>
  <c r="R82" i="4"/>
  <c r="N82" i="4"/>
  <c r="H82" i="4"/>
  <c r="G82" i="4"/>
  <c r="D82" i="4"/>
  <c r="C82" i="4"/>
  <c r="B82" i="4"/>
  <c r="BT81" i="4"/>
  <c r="BS81" i="4"/>
  <c r="BR81" i="4"/>
  <c r="BQ81" i="4"/>
  <c r="BP81" i="4"/>
  <c r="BG81" i="4"/>
  <c r="BF81" i="4"/>
  <c r="BE81" i="4"/>
  <c r="AV81" i="4"/>
  <c r="AU81" i="4"/>
  <c r="AT81" i="4"/>
  <c r="AA81" i="4"/>
  <c r="Z81" i="4"/>
  <c r="Y81" i="4"/>
  <c r="U81" i="4"/>
  <c r="R81" i="4"/>
  <c r="N81" i="4"/>
  <c r="H81" i="4"/>
  <c r="G81" i="4"/>
  <c r="D81" i="4"/>
  <c r="C81" i="4"/>
  <c r="B81" i="4"/>
  <c r="BT80" i="4"/>
  <c r="BS80" i="4"/>
  <c r="BR80" i="4"/>
  <c r="BQ80" i="4"/>
  <c r="BP80" i="4"/>
  <c r="BG80" i="4"/>
  <c r="BF80" i="4"/>
  <c r="BE80" i="4"/>
  <c r="AV80" i="4"/>
  <c r="AU80" i="4"/>
  <c r="AT80" i="4"/>
  <c r="AA80" i="4"/>
  <c r="Z80" i="4"/>
  <c r="Y80" i="4"/>
  <c r="U80" i="4"/>
  <c r="R80" i="4"/>
  <c r="N80" i="4"/>
  <c r="H80" i="4"/>
  <c r="G80" i="4"/>
  <c r="D80" i="4"/>
  <c r="C80" i="4"/>
  <c r="B80" i="4"/>
  <c r="BT79" i="4"/>
  <c r="BS79" i="4"/>
  <c r="BR79" i="4"/>
  <c r="BQ79" i="4"/>
  <c r="BP79" i="4"/>
  <c r="BG79" i="4"/>
  <c r="BF79" i="4"/>
  <c r="BE79" i="4"/>
  <c r="AV79" i="4"/>
  <c r="AU79" i="4"/>
  <c r="AT79" i="4"/>
  <c r="AA79" i="4"/>
  <c r="Z79" i="4"/>
  <c r="Y79" i="4"/>
  <c r="U79" i="4"/>
  <c r="R79" i="4"/>
  <c r="N79" i="4"/>
  <c r="H79" i="4"/>
  <c r="G79" i="4"/>
  <c r="D79" i="4"/>
  <c r="C79" i="4"/>
  <c r="B79" i="4"/>
  <c r="BT78" i="4"/>
  <c r="BS78" i="4"/>
  <c r="BR78" i="4"/>
  <c r="BQ78" i="4"/>
  <c r="BP78" i="4"/>
  <c r="BG78" i="4"/>
  <c r="BF78" i="4"/>
  <c r="BE78" i="4"/>
  <c r="AV78" i="4"/>
  <c r="AU78" i="4"/>
  <c r="AT78" i="4"/>
  <c r="AA78" i="4"/>
  <c r="Z78" i="4"/>
  <c r="Y78" i="4"/>
  <c r="U78" i="4"/>
  <c r="R78" i="4"/>
  <c r="N78" i="4"/>
  <c r="H78" i="4"/>
  <c r="G78" i="4"/>
  <c r="D78" i="4"/>
  <c r="C78" i="4"/>
  <c r="B78" i="4"/>
  <c r="BT77" i="4"/>
  <c r="BS77" i="4"/>
  <c r="BR77" i="4"/>
  <c r="BQ77" i="4"/>
  <c r="BP77" i="4"/>
  <c r="BG77" i="4"/>
  <c r="BF77" i="4"/>
  <c r="BE77" i="4"/>
  <c r="AV77" i="4"/>
  <c r="AU77" i="4"/>
  <c r="AT77" i="4"/>
  <c r="AA77" i="4"/>
  <c r="Z77" i="4"/>
  <c r="Y77" i="4"/>
  <c r="U77" i="4"/>
  <c r="R77" i="4"/>
  <c r="N77" i="4"/>
  <c r="H77" i="4"/>
  <c r="G77" i="4"/>
  <c r="D77" i="4"/>
  <c r="C77" i="4"/>
  <c r="B77" i="4"/>
  <c r="BT76" i="4"/>
  <c r="BS76" i="4"/>
  <c r="BR76" i="4"/>
  <c r="BQ76" i="4"/>
  <c r="BP76" i="4"/>
  <c r="BG76" i="4"/>
  <c r="BF76" i="4"/>
  <c r="BE76" i="4"/>
  <c r="AV76" i="4"/>
  <c r="AU76" i="4"/>
  <c r="AT76" i="4"/>
  <c r="AA76" i="4"/>
  <c r="Z76" i="4"/>
  <c r="Y76" i="4"/>
  <c r="U76" i="4"/>
  <c r="R76" i="4"/>
  <c r="N76" i="4"/>
  <c r="H76" i="4"/>
  <c r="G76" i="4"/>
  <c r="D76" i="4"/>
  <c r="C76" i="4"/>
  <c r="B76" i="4"/>
  <c r="BT75" i="4"/>
  <c r="BS75" i="4"/>
  <c r="BR75" i="4"/>
  <c r="BQ75" i="4"/>
  <c r="BP75" i="4"/>
  <c r="BG75" i="4"/>
  <c r="BF75" i="4"/>
  <c r="BE75" i="4"/>
  <c r="AV75" i="4"/>
  <c r="AU75" i="4"/>
  <c r="AT75" i="4"/>
  <c r="AA75" i="4"/>
  <c r="Z75" i="4"/>
  <c r="Y75" i="4"/>
  <c r="U75" i="4"/>
  <c r="R75" i="4"/>
  <c r="N75" i="4"/>
  <c r="H75" i="4"/>
  <c r="G75" i="4"/>
  <c r="D75" i="4"/>
  <c r="C75" i="4"/>
  <c r="B75" i="4"/>
  <c r="BT74" i="4"/>
  <c r="BS74" i="4"/>
  <c r="BR74" i="4"/>
  <c r="BQ74" i="4"/>
  <c r="BP74" i="4"/>
  <c r="BG74" i="4"/>
  <c r="BF74" i="4"/>
  <c r="BE74" i="4"/>
  <c r="AV74" i="4"/>
  <c r="AU74" i="4"/>
  <c r="AT74" i="4"/>
  <c r="AA74" i="4"/>
  <c r="Z74" i="4"/>
  <c r="Y74" i="4"/>
  <c r="U74" i="4"/>
  <c r="R74" i="4"/>
  <c r="N74" i="4"/>
  <c r="H74" i="4"/>
  <c r="G74" i="4"/>
  <c r="D74" i="4"/>
  <c r="C74" i="4"/>
  <c r="B74" i="4"/>
  <c r="BT73" i="4"/>
  <c r="BS73" i="4"/>
  <c r="BR73" i="4"/>
  <c r="BQ73" i="4"/>
  <c r="BP73" i="4"/>
  <c r="BG73" i="4"/>
  <c r="BF73" i="4"/>
  <c r="BE73" i="4"/>
  <c r="AV73" i="4"/>
  <c r="AU73" i="4"/>
  <c r="AT73" i="4"/>
  <c r="AA73" i="4"/>
  <c r="Z73" i="4"/>
  <c r="Y73" i="4"/>
  <c r="U73" i="4"/>
  <c r="R73" i="4"/>
  <c r="N73" i="4"/>
  <c r="H73" i="4"/>
  <c r="G73" i="4"/>
  <c r="D73" i="4"/>
  <c r="C73" i="4"/>
  <c r="B73" i="4"/>
  <c r="BT72" i="4"/>
  <c r="BS72" i="4"/>
  <c r="BR72" i="4"/>
  <c r="BQ72" i="4"/>
  <c r="BP72" i="4"/>
  <c r="BG72" i="4"/>
  <c r="BF72" i="4"/>
  <c r="BE72" i="4"/>
  <c r="AV72" i="4"/>
  <c r="AU72" i="4"/>
  <c r="AT72" i="4"/>
  <c r="AA72" i="4"/>
  <c r="Z72" i="4"/>
  <c r="Y72" i="4"/>
  <c r="U72" i="4"/>
  <c r="R72" i="4"/>
  <c r="H72" i="4"/>
  <c r="G72" i="4"/>
  <c r="F72" i="4"/>
  <c r="D72" i="4"/>
  <c r="C72" i="4"/>
  <c r="B72" i="4"/>
  <c r="BT71" i="4"/>
  <c r="BS71" i="4"/>
  <c r="BR71" i="4"/>
  <c r="BQ71" i="4"/>
  <c r="BP71" i="4"/>
  <c r="BG71" i="4"/>
  <c r="BF71" i="4"/>
  <c r="BE71" i="4"/>
  <c r="AV71" i="4"/>
  <c r="AU71" i="4"/>
  <c r="AT71" i="4"/>
  <c r="AA71" i="4"/>
  <c r="Z71" i="4"/>
  <c r="Y71" i="4"/>
  <c r="U71" i="4"/>
  <c r="R71" i="4"/>
  <c r="N71" i="4"/>
  <c r="H71" i="4"/>
  <c r="G71" i="4"/>
  <c r="D71" i="4"/>
  <c r="C71" i="4"/>
  <c r="B71" i="4"/>
  <c r="BT70" i="4"/>
  <c r="BS70" i="4"/>
  <c r="BR70" i="4"/>
  <c r="BQ70" i="4"/>
  <c r="BP70" i="4"/>
  <c r="BG70" i="4"/>
  <c r="BF70" i="4"/>
  <c r="BE70" i="4"/>
  <c r="AV70" i="4"/>
  <c r="AU70" i="4"/>
  <c r="AT70" i="4"/>
  <c r="AA70" i="4"/>
  <c r="Z70" i="4"/>
  <c r="Y70" i="4"/>
  <c r="U70" i="4"/>
  <c r="R70" i="4"/>
  <c r="N70" i="4"/>
  <c r="H70" i="4"/>
  <c r="G70" i="4"/>
  <c r="D70" i="4"/>
  <c r="C70" i="4"/>
  <c r="B70" i="4"/>
  <c r="BT69" i="4"/>
  <c r="BS69" i="4"/>
  <c r="BR69" i="4"/>
  <c r="BQ69" i="4"/>
  <c r="BP69" i="4"/>
  <c r="BG69" i="4"/>
  <c r="BF69" i="4"/>
  <c r="BE69" i="4"/>
  <c r="AV69" i="4"/>
  <c r="AU69" i="4"/>
  <c r="AT69" i="4"/>
  <c r="AA69" i="4"/>
  <c r="Z69" i="4"/>
  <c r="Y69" i="4"/>
  <c r="U69" i="4"/>
  <c r="R69" i="4"/>
  <c r="N69" i="4"/>
  <c r="H69" i="4"/>
  <c r="G69" i="4"/>
  <c r="D69" i="4"/>
  <c r="C69" i="4"/>
  <c r="B69" i="4"/>
  <c r="BT68" i="4"/>
  <c r="BS68" i="4"/>
  <c r="BR68" i="4"/>
  <c r="BQ68" i="4"/>
  <c r="BP68" i="4"/>
  <c r="BG68" i="4"/>
  <c r="BF68" i="4"/>
  <c r="BE68" i="4"/>
  <c r="AV68" i="4"/>
  <c r="AU68" i="4"/>
  <c r="AT68" i="4"/>
  <c r="AA68" i="4"/>
  <c r="Z68" i="4"/>
  <c r="Y68" i="4"/>
  <c r="U68" i="4"/>
  <c r="R68" i="4"/>
  <c r="N68" i="4"/>
  <c r="H68" i="4"/>
  <c r="G68" i="4"/>
  <c r="D68" i="4"/>
  <c r="C68" i="4"/>
  <c r="B68" i="4"/>
  <c r="BT67" i="4"/>
  <c r="BS67" i="4"/>
  <c r="BR67" i="4"/>
  <c r="BQ67" i="4"/>
  <c r="BP67" i="4"/>
  <c r="BG67" i="4"/>
  <c r="BF67" i="4"/>
  <c r="BE67" i="4"/>
  <c r="AV67" i="4"/>
  <c r="AU67" i="4"/>
  <c r="AT67" i="4"/>
  <c r="AA67" i="4"/>
  <c r="Z67" i="4"/>
  <c r="Y67" i="4"/>
  <c r="U67" i="4"/>
  <c r="R67" i="4"/>
  <c r="H67" i="4"/>
  <c r="G67" i="4"/>
  <c r="D67" i="4"/>
  <c r="C67" i="4"/>
  <c r="B67" i="4"/>
  <c r="BT66" i="4"/>
  <c r="BS66" i="4"/>
  <c r="BR66" i="4"/>
  <c r="BQ66" i="4"/>
  <c r="BP66" i="4"/>
  <c r="BG66" i="4"/>
  <c r="BF66" i="4"/>
  <c r="BE66" i="4"/>
  <c r="AV66" i="4"/>
  <c r="AU66" i="4"/>
  <c r="AT66" i="4"/>
  <c r="AA66" i="4"/>
  <c r="Z66" i="4"/>
  <c r="Y66" i="4"/>
  <c r="U66" i="4"/>
  <c r="R66" i="4"/>
  <c r="N66" i="4"/>
  <c r="H66" i="4"/>
  <c r="G66" i="4"/>
  <c r="D66" i="4"/>
  <c r="C66" i="4"/>
  <c r="B66" i="4"/>
  <c r="BT65" i="4"/>
  <c r="BS65" i="4"/>
  <c r="BR65" i="4"/>
  <c r="BQ65" i="4"/>
  <c r="BP65" i="4"/>
  <c r="BG65" i="4"/>
  <c r="BF65" i="4"/>
  <c r="BE65" i="4"/>
  <c r="AV65" i="4"/>
  <c r="AU65" i="4"/>
  <c r="AT65" i="4"/>
  <c r="AA65" i="4"/>
  <c r="Z65" i="4"/>
  <c r="Y65" i="4"/>
  <c r="U65" i="4"/>
  <c r="R65" i="4"/>
  <c r="N65" i="4"/>
  <c r="H65" i="4"/>
  <c r="G65" i="4"/>
  <c r="D65" i="4"/>
  <c r="C65" i="4"/>
  <c r="B65" i="4"/>
  <c r="BT64" i="4"/>
  <c r="BS64" i="4"/>
  <c r="BR64" i="4"/>
  <c r="BQ64" i="4"/>
  <c r="BP64" i="4"/>
  <c r="BG64" i="4"/>
  <c r="BF64" i="4"/>
  <c r="BE64" i="4"/>
  <c r="AV64" i="4"/>
  <c r="AU64" i="4"/>
  <c r="AT64" i="4"/>
  <c r="AA64" i="4"/>
  <c r="Z64" i="4"/>
  <c r="Y64" i="4"/>
  <c r="U64" i="4"/>
  <c r="R64" i="4"/>
  <c r="N64" i="4"/>
  <c r="H64" i="4"/>
  <c r="G64" i="4"/>
  <c r="D64" i="4"/>
  <c r="C64" i="4"/>
  <c r="B64" i="4"/>
  <c r="BT63" i="4"/>
  <c r="BS63" i="4"/>
  <c r="BR63" i="4"/>
  <c r="BQ63" i="4"/>
  <c r="BP63" i="4"/>
  <c r="BG63" i="4"/>
  <c r="BF63" i="4"/>
  <c r="BE63" i="4"/>
  <c r="AV63" i="4"/>
  <c r="AU63" i="4"/>
  <c r="AT63" i="4"/>
  <c r="AA63" i="4"/>
  <c r="Z63" i="4"/>
  <c r="Y63" i="4"/>
  <c r="U63" i="4"/>
  <c r="R63" i="4"/>
  <c r="H63" i="4"/>
  <c r="G63" i="4"/>
  <c r="D63" i="4"/>
  <c r="C63" i="4"/>
  <c r="B63" i="4"/>
  <c r="BT62" i="4"/>
  <c r="BS62" i="4"/>
  <c r="BR62" i="4"/>
  <c r="BQ62" i="4"/>
  <c r="BP62" i="4"/>
  <c r="BG62" i="4"/>
  <c r="BF62" i="4"/>
  <c r="BE62" i="4"/>
  <c r="AV62" i="4"/>
  <c r="AU62" i="4"/>
  <c r="AT62" i="4"/>
  <c r="AA62" i="4"/>
  <c r="Z62" i="4"/>
  <c r="Y62" i="4"/>
  <c r="U62" i="4"/>
  <c r="R62" i="4"/>
  <c r="N62" i="4"/>
  <c r="H62" i="4"/>
  <c r="G62" i="4"/>
  <c r="D62" i="4"/>
  <c r="C62" i="4"/>
  <c r="B62" i="4"/>
  <c r="BT61" i="4"/>
  <c r="BS61" i="4"/>
  <c r="BR61" i="4"/>
  <c r="BQ61" i="4"/>
  <c r="BP61" i="4"/>
  <c r="BG61" i="4"/>
  <c r="BF61" i="4"/>
  <c r="BE61" i="4"/>
  <c r="AV61" i="4"/>
  <c r="AU61" i="4"/>
  <c r="AT61" i="4"/>
  <c r="AA61" i="4"/>
  <c r="Z61" i="4"/>
  <c r="Y61" i="4"/>
  <c r="U61" i="4"/>
  <c r="R61" i="4"/>
  <c r="N61" i="4"/>
  <c r="H61" i="4"/>
  <c r="G61" i="4"/>
  <c r="D61" i="4"/>
  <c r="C61" i="4"/>
  <c r="B61" i="4"/>
  <c r="BT60" i="4"/>
  <c r="BS60" i="4"/>
  <c r="BR60" i="4"/>
  <c r="BQ60" i="4"/>
  <c r="BP60" i="4"/>
  <c r="BG60" i="4"/>
  <c r="BF60" i="4"/>
  <c r="BE60" i="4"/>
  <c r="AV60" i="4"/>
  <c r="AU60" i="4"/>
  <c r="AT60" i="4"/>
  <c r="AA60" i="4"/>
  <c r="Z60" i="4"/>
  <c r="Y60" i="4"/>
  <c r="U60" i="4"/>
  <c r="R60" i="4"/>
  <c r="N60" i="4"/>
  <c r="H60" i="4"/>
  <c r="G60" i="4"/>
  <c r="D60" i="4"/>
  <c r="C60" i="4"/>
  <c r="B60" i="4"/>
  <c r="BT59" i="4"/>
  <c r="BS59" i="4"/>
  <c r="BR59" i="4"/>
  <c r="BQ59" i="4"/>
  <c r="BP59" i="4"/>
  <c r="BG59" i="4"/>
  <c r="BF59" i="4"/>
  <c r="BE59" i="4"/>
  <c r="AV59" i="4"/>
  <c r="AU59" i="4"/>
  <c r="AT59" i="4"/>
  <c r="AA59" i="4"/>
  <c r="Z59" i="4"/>
  <c r="Y59" i="4"/>
  <c r="U59" i="4"/>
  <c r="R59" i="4"/>
  <c r="H59" i="4"/>
  <c r="G59" i="4"/>
  <c r="D59" i="4"/>
  <c r="C59" i="4"/>
  <c r="B59" i="4"/>
  <c r="BT58" i="4"/>
  <c r="BS58" i="4"/>
  <c r="BR58" i="4"/>
  <c r="BQ58" i="4"/>
  <c r="BP58" i="4"/>
  <c r="BG58" i="4"/>
  <c r="BF58" i="4"/>
  <c r="BE58" i="4"/>
  <c r="AV58" i="4"/>
  <c r="AU58" i="4"/>
  <c r="AT58" i="4"/>
  <c r="AA58" i="4"/>
  <c r="Z58" i="4"/>
  <c r="Y58" i="4"/>
  <c r="U58" i="4"/>
  <c r="R58" i="4"/>
  <c r="N58" i="4"/>
  <c r="H58" i="4"/>
  <c r="G58" i="4"/>
  <c r="D58" i="4"/>
  <c r="C58" i="4"/>
  <c r="B58" i="4"/>
  <c r="BT57" i="4"/>
  <c r="BS57" i="4"/>
  <c r="BR57" i="4"/>
  <c r="BQ57" i="4"/>
  <c r="BP57" i="4"/>
  <c r="BG57" i="4"/>
  <c r="BF57" i="4"/>
  <c r="BE57" i="4"/>
  <c r="AV57" i="4"/>
  <c r="AU57" i="4"/>
  <c r="AT57" i="4"/>
  <c r="AA57" i="4"/>
  <c r="Z57" i="4"/>
  <c r="Y57" i="4"/>
  <c r="U57" i="4"/>
  <c r="R57" i="4"/>
  <c r="N57" i="4"/>
  <c r="H57" i="4"/>
  <c r="G57" i="4"/>
  <c r="D57" i="4"/>
  <c r="C57" i="4"/>
  <c r="B57" i="4"/>
  <c r="BT56" i="4"/>
  <c r="BS56" i="4"/>
  <c r="BR56" i="4"/>
  <c r="BQ56" i="4"/>
  <c r="BP56" i="4"/>
  <c r="BG56" i="4"/>
  <c r="BF56" i="4"/>
  <c r="BE56" i="4"/>
  <c r="AV56" i="4"/>
  <c r="AU56" i="4"/>
  <c r="AT56" i="4"/>
  <c r="AA56" i="4"/>
  <c r="Z56" i="4"/>
  <c r="Y56" i="4"/>
  <c r="U56" i="4"/>
  <c r="R56" i="4"/>
  <c r="N56" i="4"/>
  <c r="H56" i="4"/>
  <c r="G56" i="4"/>
  <c r="D56" i="4"/>
  <c r="C56" i="4"/>
  <c r="B56" i="4"/>
  <c r="BT55" i="4"/>
  <c r="BS55" i="4"/>
  <c r="BR55" i="4"/>
  <c r="BQ55" i="4"/>
  <c r="BP55" i="4"/>
  <c r="BG55" i="4"/>
  <c r="BF55" i="4"/>
  <c r="BE55" i="4"/>
  <c r="AV55" i="4"/>
  <c r="AU55" i="4"/>
  <c r="AT55" i="4"/>
  <c r="AA55" i="4"/>
  <c r="Z55" i="4"/>
  <c r="Y55" i="4"/>
  <c r="U55" i="4"/>
  <c r="R55" i="4"/>
  <c r="H55" i="4"/>
  <c r="G55" i="4"/>
  <c r="D55" i="4"/>
  <c r="C55" i="4"/>
  <c r="B55" i="4"/>
  <c r="BT54" i="4"/>
  <c r="BS54" i="4"/>
  <c r="BR54" i="4"/>
  <c r="BQ54" i="4"/>
  <c r="BP54" i="4"/>
  <c r="BG54" i="4"/>
  <c r="BF54" i="4"/>
  <c r="BE54" i="4"/>
  <c r="AV54" i="4"/>
  <c r="AU54" i="4"/>
  <c r="AT54" i="4"/>
  <c r="AA54" i="4"/>
  <c r="Z54" i="4"/>
  <c r="Y54" i="4"/>
  <c r="U54" i="4"/>
  <c r="R54" i="4"/>
  <c r="N54" i="4"/>
  <c r="H54" i="4"/>
  <c r="G54" i="4"/>
  <c r="D54" i="4"/>
  <c r="C54" i="4"/>
  <c r="B54" i="4"/>
  <c r="BT53" i="4"/>
  <c r="BS53" i="4"/>
  <c r="BR53" i="4"/>
  <c r="BQ53" i="4"/>
  <c r="BP53" i="4"/>
  <c r="BG53" i="4"/>
  <c r="BF53" i="4"/>
  <c r="BE53" i="4"/>
  <c r="AV53" i="4"/>
  <c r="AU53" i="4"/>
  <c r="AT53" i="4"/>
  <c r="AA53" i="4"/>
  <c r="Z53" i="4"/>
  <c r="Y53" i="4"/>
  <c r="U53" i="4"/>
  <c r="R53" i="4"/>
  <c r="N53" i="4"/>
  <c r="H53" i="4"/>
  <c r="G53" i="4"/>
  <c r="D53" i="4"/>
  <c r="C53" i="4"/>
  <c r="B53" i="4"/>
  <c r="BT52" i="4"/>
  <c r="BS52" i="4"/>
  <c r="BR52" i="4"/>
  <c r="BQ52" i="4"/>
  <c r="BP52" i="4"/>
  <c r="BG52" i="4"/>
  <c r="BF52" i="4"/>
  <c r="BE52" i="4"/>
  <c r="AV52" i="4"/>
  <c r="AU52" i="4"/>
  <c r="AT52" i="4"/>
  <c r="AA52" i="4"/>
  <c r="Z52" i="4"/>
  <c r="Y52" i="4"/>
  <c r="U52" i="4"/>
  <c r="R52" i="4"/>
  <c r="N52" i="4"/>
  <c r="H52" i="4"/>
  <c r="G52" i="4"/>
  <c r="D52" i="4"/>
  <c r="C52" i="4"/>
  <c r="B52" i="4"/>
  <c r="BT51" i="4"/>
  <c r="BS51" i="4"/>
  <c r="BR51" i="4"/>
  <c r="BQ51" i="4"/>
  <c r="BP51" i="4"/>
  <c r="BG51" i="4"/>
  <c r="BF51" i="4"/>
  <c r="BE51" i="4"/>
  <c r="AV51" i="4"/>
  <c r="AU51" i="4"/>
  <c r="AT51" i="4"/>
  <c r="AA51" i="4"/>
  <c r="Z51" i="4"/>
  <c r="Y51" i="4"/>
  <c r="U51" i="4"/>
  <c r="R51" i="4"/>
  <c r="H51" i="4"/>
  <c r="G51" i="4"/>
  <c r="D51" i="4"/>
  <c r="C51" i="4"/>
  <c r="B51" i="4"/>
  <c r="BT50" i="4"/>
  <c r="BS50" i="4"/>
  <c r="BR50" i="4"/>
  <c r="BQ50" i="4"/>
  <c r="BP50" i="4"/>
  <c r="BG50" i="4"/>
  <c r="BF50" i="4"/>
  <c r="BE50" i="4"/>
  <c r="AV50" i="4"/>
  <c r="AU50" i="4"/>
  <c r="AT50" i="4"/>
  <c r="AA50" i="4"/>
  <c r="Z50" i="4"/>
  <c r="Y50" i="4"/>
  <c r="U50" i="4"/>
  <c r="R50" i="4"/>
  <c r="N50" i="4"/>
  <c r="H50" i="4"/>
  <c r="G50" i="4"/>
  <c r="D50" i="4"/>
  <c r="C50" i="4"/>
  <c r="B50" i="4"/>
  <c r="BT49" i="4"/>
  <c r="BS49" i="4"/>
  <c r="BR49" i="4"/>
  <c r="BQ49" i="4"/>
  <c r="BP49" i="4"/>
  <c r="BG49" i="4"/>
  <c r="BF49" i="4"/>
  <c r="BE49" i="4"/>
  <c r="AV49" i="4"/>
  <c r="AU49" i="4"/>
  <c r="AT49" i="4"/>
  <c r="AA49" i="4"/>
  <c r="Z49" i="4"/>
  <c r="Y49" i="4"/>
  <c r="U49" i="4"/>
  <c r="R49" i="4"/>
  <c r="N49" i="4"/>
  <c r="H49" i="4"/>
  <c r="G49" i="4"/>
  <c r="D49" i="4"/>
  <c r="C49" i="4"/>
  <c r="B49" i="4"/>
  <c r="BT48" i="4"/>
  <c r="BS48" i="4"/>
  <c r="BR48" i="4"/>
  <c r="BQ48" i="4"/>
  <c r="BP48" i="4"/>
  <c r="BG48" i="4"/>
  <c r="BF48" i="4"/>
  <c r="BE48" i="4"/>
  <c r="AV48" i="4"/>
  <c r="AU48" i="4"/>
  <c r="AT48" i="4"/>
  <c r="AA48" i="4"/>
  <c r="Z48" i="4"/>
  <c r="Y48" i="4"/>
  <c r="U48" i="4"/>
  <c r="R48" i="4"/>
  <c r="N48" i="4"/>
  <c r="H48" i="4"/>
  <c r="G48" i="4"/>
  <c r="D48" i="4"/>
  <c r="C48" i="4"/>
  <c r="B48" i="4"/>
  <c r="BT47" i="4"/>
  <c r="BS47" i="4"/>
  <c r="BR47" i="4"/>
  <c r="BQ47" i="4"/>
  <c r="BP47" i="4"/>
  <c r="BG47" i="4"/>
  <c r="BF47" i="4"/>
  <c r="BE47" i="4"/>
  <c r="AV47" i="4"/>
  <c r="AU47" i="4"/>
  <c r="AT47" i="4"/>
  <c r="AA47" i="4"/>
  <c r="Z47" i="4"/>
  <c r="Y47" i="4"/>
  <c r="U47" i="4"/>
  <c r="R47" i="4"/>
  <c r="H47" i="4"/>
  <c r="G47" i="4"/>
  <c r="D47" i="4"/>
  <c r="C47" i="4"/>
  <c r="B47" i="4"/>
  <c r="BT46" i="4"/>
  <c r="BS46" i="4"/>
  <c r="BR46" i="4"/>
  <c r="BQ46" i="4"/>
  <c r="BP46" i="4"/>
  <c r="BG46" i="4"/>
  <c r="BF46" i="4"/>
  <c r="BE46" i="4"/>
  <c r="AV46" i="4"/>
  <c r="AU46" i="4"/>
  <c r="AT46" i="4"/>
  <c r="AA46" i="4"/>
  <c r="Z46" i="4"/>
  <c r="Y46" i="4"/>
  <c r="U46" i="4"/>
  <c r="R46" i="4"/>
  <c r="N46" i="4"/>
  <c r="H46" i="4"/>
  <c r="G46" i="4"/>
  <c r="D46" i="4"/>
  <c r="C46" i="4"/>
  <c r="B46" i="4"/>
  <c r="BT45" i="4"/>
  <c r="BS45" i="4"/>
  <c r="BR45" i="4"/>
  <c r="BQ45" i="4"/>
  <c r="BP45" i="4"/>
  <c r="BG45" i="4"/>
  <c r="BF45" i="4"/>
  <c r="BE45" i="4"/>
  <c r="AV45" i="4"/>
  <c r="AU45" i="4"/>
  <c r="AT45" i="4"/>
  <c r="AD45" i="4"/>
  <c r="AC45" i="4"/>
  <c r="AB45" i="4"/>
  <c r="AA45" i="4"/>
  <c r="Z45" i="4"/>
  <c r="Y45" i="4"/>
  <c r="U45" i="4"/>
  <c r="R45" i="4"/>
  <c r="N45" i="4"/>
  <c r="H45" i="4"/>
  <c r="G45" i="4"/>
  <c r="D45" i="4"/>
  <c r="C45" i="4"/>
  <c r="B45" i="4"/>
  <c r="BT44" i="4"/>
  <c r="BS44" i="4"/>
  <c r="BR44" i="4"/>
  <c r="BQ44" i="4"/>
  <c r="BP44" i="4"/>
  <c r="BG44" i="4"/>
  <c r="BF44" i="4"/>
  <c r="BE44" i="4"/>
  <c r="AV44" i="4"/>
  <c r="AU44" i="4"/>
  <c r="AT44" i="4"/>
  <c r="AA44" i="4"/>
  <c r="Z44" i="4"/>
  <c r="Y44" i="4"/>
  <c r="U44" i="4"/>
  <c r="R44" i="4"/>
  <c r="N44" i="4"/>
  <c r="H44" i="4"/>
  <c r="G44" i="4"/>
  <c r="D44" i="4"/>
  <c r="C44" i="4"/>
  <c r="B44" i="4"/>
  <c r="BT43" i="4"/>
  <c r="BS43" i="4"/>
  <c r="BR43" i="4"/>
  <c r="BQ43" i="4"/>
  <c r="BP43" i="4"/>
  <c r="BG43" i="4"/>
  <c r="BF43" i="4"/>
  <c r="BE43" i="4"/>
  <c r="AV43" i="4"/>
  <c r="AU43" i="4"/>
  <c r="AT43" i="4"/>
  <c r="AA43" i="4"/>
  <c r="Z43" i="4"/>
  <c r="Y43" i="4"/>
  <c r="U43" i="4"/>
  <c r="R43" i="4"/>
  <c r="N43" i="4"/>
  <c r="H43" i="4"/>
  <c r="G43" i="4"/>
  <c r="D43" i="4"/>
  <c r="C43" i="4"/>
  <c r="B43" i="4"/>
  <c r="BT42" i="4"/>
  <c r="BS42" i="4"/>
  <c r="BR42" i="4"/>
  <c r="BQ42" i="4"/>
  <c r="BP42" i="4"/>
  <c r="BG42" i="4"/>
  <c r="BF42" i="4"/>
  <c r="BE42" i="4"/>
  <c r="AV42" i="4"/>
  <c r="AU42" i="4"/>
  <c r="AT42" i="4"/>
  <c r="AA42" i="4"/>
  <c r="Z42" i="4"/>
  <c r="Y42" i="4"/>
  <c r="U42" i="4"/>
  <c r="R42" i="4"/>
  <c r="N42" i="4"/>
  <c r="H42" i="4"/>
  <c r="G42" i="4"/>
  <c r="D42" i="4"/>
  <c r="C42" i="4"/>
  <c r="B42" i="4"/>
  <c r="BT41" i="4"/>
  <c r="BS41" i="4"/>
  <c r="BR41" i="4"/>
  <c r="BQ41" i="4"/>
  <c r="BP41" i="4"/>
  <c r="BG41" i="4"/>
  <c r="BF41" i="4"/>
  <c r="BE41" i="4"/>
  <c r="AV41" i="4"/>
  <c r="AU41" i="4"/>
  <c r="AT41" i="4"/>
  <c r="AA41" i="4"/>
  <c r="Z41" i="4"/>
  <c r="Y41" i="4"/>
  <c r="U41" i="4"/>
  <c r="R41" i="4"/>
  <c r="N41" i="4"/>
  <c r="H41" i="4"/>
  <c r="G41" i="4"/>
  <c r="D41" i="4"/>
  <c r="C41" i="4"/>
  <c r="B41" i="4"/>
  <c r="BT40" i="4"/>
  <c r="BS40" i="4"/>
  <c r="BR40" i="4"/>
  <c r="BQ40" i="4"/>
  <c r="BP40" i="4"/>
  <c r="BG40" i="4"/>
  <c r="BF40" i="4"/>
  <c r="BE40" i="4"/>
  <c r="AV40" i="4"/>
  <c r="AU40" i="4"/>
  <c r="AT40" i="4"/>
  <c r="AA40" i="4"/>
  <c r="Z40" i="4"/>
  <c r="Y40" i="4"/>
  <c r="U40" i="4"/>
  <c r="R40" i="4"/>
  <c r="N40" i="4"/>
  <c r="H40" i="4"/>
  <c r="G40" i="4"/>
  <c r="D40" i="4"/>
  <c r="C40" i="4"/>
  <c r="B40" i="4"/>
  <c r="BT39" i="4"/>
  <c r="BS39" i="4"/>
  <c r="BR39" i="4"/>
  <c r="BQ39" i="4"/>
  <c r="BP39" i="4"/>
  <c r="BG39" i="4"/>
  <c r="BF39" i="4"/>
  <c r="BE39" i="4"/>
  <c r="AV39" i="4"/>
  <c r="AU39" i="4"/>
  <c r="AT39" i="4"/>
  <c r="AA39" i="4"/>
  <c r="Z39" i="4"/>
  <c r="Y39" i="4"/>
  <c r="U39" i="4"/>
  <c r="R39" i="4"/>
  <c r="N39" i="4"/>
  <c r="H39" i="4"/>
  <c r="G39" i="4"/>
  <c r="D39" i="4"/>
  <c r="C39" i="4"/>
  <c r="B39" i="4"/>
  <c r="BT38" i="4"/>
  <c r="BS38" i="4"/>
  <c r="BR38" i="4"/>
  <c r="BQ38" i="4"/>
  <c r="BP38" i="4"/>
  <c r="BG38" i="4"/>
  <c r="BF38" i="4"/>
  <c r="BE38" i="4"/>
  <c r="AV38" i="4"/>
  <c r="AU38" i="4"/>
  <c r="AT38" i="4"/>
  <c r="AA38" i="4"/>
  <c r="Z38" i="4"/>
  <c r="Y38" i="4"/>
  <c r="U38" i="4"/>
  <c r="R38" i="4"/>
  <c r="N38" i="4"/>
  <c r="H38" i="4"/>
  <c r="G38" i="4"/>
  <c r="D38" i="4"/>
  <c r="C38" i="4"/>
  <c r="B38" i="4"/>
  <c r="BT37" i="4"/>
  <c r="BS37" i="4"/>
  <c r="BR37" i="4"/>
  <c r="BQ37" i="4"/>
  <c r="BP37" i="4"/>
  <c r="BG37" i="4"/>
  <c r="BF37" i="4"/>
  <c r="BE37" i="4"/>
  <c r="AV37" i="4"/>
  <c r="AU37" i="4"/>
  <c r="AT37" i="4"/>
  <c r="AA37" i="4"/>
  <c r="Z37" i="4"/>
  <c r="Y37" i="4"/>
  <c r="U37" i="4"/>
  <c r="R37" i="4"/>
  <c r="N37" i="4"/>
  <c r="H37" i="4"/>
  <c r="G37" i="4"/>
  <c r="D37" i="4"/>
  <c r="C37" i="4"/>
  <c r="B37" i="4"/>
  <c r="BT36" i="4"/>
  <c r="BS36" i="4"/>
  <c r="BR36" i="4"/>
  <c r="BQ36" i="4"/>
  <c r="BP36" i="4"/>
  <c r="BG36" i="4"/>
  <c r="BF36" i="4"/>
  <c r="BE36" i="4"/>
  <c r="AV36" i="4"/>
  <c r="AU36" i="4"/>
  <c r="AT36" i="4"/>
  <c r="AD36" i="4"/>
  <c r="AC36" i="4"/>
  <c r="AB36" i="4"/>
  <c r="AA36" i="4"/>
  <c r="Z36" i="4"/>
  <c r="Y36" i="4"/>
  <c r="U36" i="4"/>
  <c r="R36" i="4"/>
  <c r="N36" i="4"/>
  <c r="H36" i="4"/>
  <c r="G36" i="4"/>
  <c r="D36" i="4"/>
  <c r="C36" i="4"/>
  <c r="B36" i="4"/>
  <c r="BT35" i="4"/>
  <c r="BS35" i="4"/>
  <c r="BR35" i="4"/>
  <c r="BQ35" i="4"/>
  <c r="BP35" i="4"/>
  <c r="BG35" i="4"/>
  <c r="BF35" i="4"/>
  <c r="BE35" i="4"/>
  <c r="AV35" i="4"/>
  <c r="AU35" i="4"/>
  <c r="AT35" i="4"/>
  <c r="AA35" i="4"/>
  <c r="Z35" i="4"/>
  <c r="Y35" i="4"/>
  <c r="U35" i="4"/>
  <c r="R35" i="4"/>
  <c r="N35" i="4"/>
  <c r="H35" i="4"/>
  <c r="G35" i="4"/>
  <c r="D35" i="4"/>
  <c r="C35" i="4"/>
  <c r="B35" i="4"/>
  <c r="BT34" i="4"/>
  <c r="BS34" i="4"/>
  <c r="BR34" i="4"/>
  <c r="BQ34" i="4"/>
  <c r="BP34" i="4"/>
  <c r="BG34" i="4"/>
  <c r="BF34" i="4"/>
  <c r="BE34" i="4"/>
  <c r="AV34" i="4"/>
  <c r="AU34" i="4"/>
  <c r="AT34" i="4"/>
  <c r="AA34" i="4"/>
  <c r="Z34" i="4"/>
  <c r="Y34" i="4"/>
  <c r="U34" i="4"/>
  <c r="R34" i="4"/>
  <c r="N34" i="4"/>
  <c r="H34" i="4"/>
  <c r="G34" i="4"/>
  <c r="D34" i="4"/>
  <c r="C34" i="4"/>
  <c r="B34" i="4"/>
  <c r="BT33" i="4"/>
  <c r="BS33" i="4"/>
  <c r="BR33" i="4"/>
  <c r="BQ33" i="4"/>
  <c r="BP33" i="4"/>
  <c r="BG33" i="4"/>
  <c r="BF33" i="4"/>
  <c r="BE33" i="4"/>
  <c r="AV33" i="4"/>
  <c r="AU33" i="4"/>
  <c r="AT33" i="4"/>
  <c r="AA33" i="4"/>
  <c r="Z33" i="4"/>
  <c r="Y33" i="4"/>
  <c r="U33" i="4"/>
  <c r="R33" i="4"/>
  <c r="N33" i="4"/>
  <c r="H33" i="4"/>
  <c r="G33" i="4"/>
  <c r="D33" i="4"/>
  <c r="C33" i="4"/>
  <c r="B33" i="4"/>
  <c r="BT32" i="4"/>
  <c r="BS32" i="4"/>
  <c r="BR32" i="4"/>
  <c r="BQ32" i="4"/>
  <c r="BP32" i="4"/>
  <c r="BG32" i="4"/>
  <c r="BF32" i="4"/>
  <c r="BE32" i="4"/>
  <c r="AV32" i="4"/>
  <c r="AU32" i="4"/>
  <c r="AT32" i="4"/>
  <c r="AA32" i="4"/>
  <c r="Z32" i="4"/>
  <c r="Y32" i="4"/>
  <c r="U32" i="4"/>
  <c r="R32" i="4"/>
  <c r="N32" i="4"/>
  <c r="H32" i="4"/>
  <c r="G32" i="4"/>
  <c r="D32" i="4"/>
  <c r="C32" i="4"/>
  <c r="B32" i="4"/>
  <c r="BT31" i="4"/>
  <c r="BS31" i="4"/>
  <c r="BR31" i="4"/>
  <c r="BQ31" i="4"/>
  <c r="BP31" i="4"/>
  <c r="BG31" i="4"/>
  <c r="BF31" i="4"/>
  <c r="BE31" i="4"/>
  <c r="AV31" i="4"/>
  <c r="AU31" i="4"/>
  <c r="AT31" i="4"/>
  <c r="AA31" i="4"/>
  <c r="Z31" i="4"/>
  <c r="Y31" i="4"/>
  <c r="U31" i="4"/>
  <c r="R31" i="4"/>
  <c r="N31" i="4"/>
  <c r="H31" i="4"/>
  <c r="G31" i="4"/>
  <c r="D31" i="4"/>
  <c r="C31" i="4"/>
  <c r="B31" i="4"/>
  <c r="BT30" i="4"/>
  <c r="BS30" i="4"/>
  <c r="BR30" i="4"/>
  <c r="BQ30" i="4"/>
  <c r="BP30" i="4"/>
  <c r="BG30" i="4"/>
  <c r="BF30" i="4"/>
  <c r="BE30" i="4"/>
  <c r="AV30" i="4"/>
  <c r="AU30" i="4"/>
  <c r="AT30" i="4"/>
  <c r="AA30" i="4"/>
  <c r="Z30" i="4"/>
  <c r="Y30" i="4"/>
  <c r="U30" i="4"/>
  <c r="R30" i="4"/>
  <c r="N30" i="4"/>
  <c r="H30" i="4"/>
  <c r="G30" i="4"/>
  <c r="D30" i="4"/>
  <c r="C30" i="4"/>
  <c r="B30" i="4"/>
  <c r="BT29" i="4"/>
  <c r="BS29" i="4"/>
  <c r="BR29" i="4"/>
  <c r="BQ29" i="4"/>
  <c r="BP29" i="4"/>
  <c r="BG29" i="4"/>
  <c r="BF29" i="4"/>
  <c r="BE29" i="4"/>
  <c r="AV29" i="4"/>
  <c r="AU29" i="4"/>
  <c r="AT29" i="4"/>
  <c r="AA29" i="4"/>
  <c r="Z29" i="4"/>
  <c r="Y29" i="4"/>
  <c r="U29" i="4"/>
  <c r="R29" i="4"/>
  <c r="N29" i="4"/>
  <c r="H29" i="4"/>
  <c r="G29" i="4"/>
  <c r="D29" i="4"/>
  <c r="C29" i="4"/>
  <c r="B29" i="4"/>
  <c r="BT28" i="4"/>
  <c r="BS28" i="4"/>
  <c r="BR28" i="4"/>
  <c r="BQ28" i="4"/>
  <c r="BP28" i="4"/>
  <c r="BG28" i="4"/>
  <c r="BF28" i="4"/>
  <c r="BE28" i="4"/>
  <c r="AV28" i="4"/>
  <c r="AU28" i="4"/>
  <c r="AT28" i="4"/>
  <c r="AA28" i="4"/>
  <c r="Z28" i="4"/>
  <c r="Y28" i="4"/>
  <c r="U28" i="4"/>
  <c r="R28" i="4"/>
  <c r="N28" i="4"/>
  <c r="H28" i="4"/>
  <c r="G28" i="4"/>
  <c r="D28" i="4"/>
  <c r="C28" i="4"/>
  <c r="B28" i="4"/>
  <c r="BT27" i="4"/>
  <c r="BS27" i="4"/>
  <c r="BR27" i="4"/>
  <c r="BQ27" i="4"/>
  <c r="BP27" i="4"/>
  <c r="BG27" i="4"/>
  <c r="BF27" i="4"/>
  <c r="BE27" i="4"/>
  <c r="AV27" i="4"/>
  <c r="AU27" i="4"/>
  <c r="AT27" i="4"/>
  <c r="AA27" i="4"/>
  <c r="Z27" i="4"/>
  <c r="Y27" i="4"/>
  <c r="U27" i="4"/>
  <c r="R27" i="4"/>
  <c r="N27" i="4"/>
  <c r="H27" i="4"/>
  <c r="G27" i="4"/>
  <c r="D27" i="4"/>
  <c r="C27" i="4"/>
  <c r="B27" i="4"/>
  <c r="BT26" i="4"/>
  <c r="BS26" i="4"/>
  <c r="BR26" i="4"/>
  <c r="BQ26" i="4"/>
  <c r="BP26" i="4"/>
  <c r="BG26" i="4"/>
  <c r="BF26" i="4"/>
  <c r="BE26" i="4"/>
  <c r="AV26" i="4"/>
  <c r="AU26" i="4"/>
  <c r="AT26" i="4"/>
  <c r="AA26" i="4"/>
  <c r="Z26" i="4"/>
  <c r="Y26" i="4"/>
  <c r="U26" i="4"/>
  <c r="R26" i="4"/>
  <c r="N26" i="4"/>
  <c r="H26" i="4"/>
  <c r="G26" i="4"/>
  <c r="D26" i="4"/>
  <c r="C26" i="4"/>
  <c r="B26" i="4"/>
  <c r="BT25" i="4"/>
  <c r="BS25" i="4"/>
  <c r="BR25" i="4"/>
  <c r="BQ25" i="4"/>
  <c r="BP25" i="4"/>
  <c r="BG25" i="4"/>
  <c r="BF25" i="4"/>
  <c r="BE25" i="4"/>
  <c r="AV25" i="4"/>
  <c r="AU25" i="4"/>
  <c r="AT25" i="4"/>
  <c r="AA25" i="4"/>
  <c r="Z25" i="4"/>
  <c r="Y25" i="4"/>
  <c r="U25" i="4"/>
  <c r="R25" i="4"/>
  <c r="N25" i="4"/>
  <c r="H25" i="4"/>
  <c r="G25" i="4"/>
  <c r="D25" i="4"/>
  <c r="C25" i="4"/>
  <c r="B25" i="4"/>
  <c r="BT24" i="4"/>
  <c r="BS24" i="4"/>
  <c r="BR24" i="4"/>
  <c r="BQ24" i="4"/>
  <c r="BP24" i="4"/>
  <c r="BG24" i="4"/>
  <c r="BF24" i="4"/>
  <c r="BE24" i="4"/>
  <c r="AV24" i="4"/>
  <c r="AU24" i="4"/>
  <c r="AT24" i="4"/>
  <c r="AA24" i="4"/>
  <c r="Z24" i="4"/>
  <c r="Y24" i="4"/>
  <c r="U24" i="4"/>
  <c r="R24" i="4"/>
  <c r="N24" i="4"/>
  <c r="H24" i="4"/>
  <c r="G24" i="4"/>
  <c r="D24" i="4"/>
  <c r="C24" i="4"/>
  <c r="B24" i="4"/>
  <c r="BT23" i="4"/>
  <c r="BS23" i="4"/>
  <c r="BR23" i="4"/>
  <c r="BQ23" i="4"/>
  <c r="BP23" i="4"/>
  <c r="BG23" i="4"/>
  <c r="BF23" i="4"/>
  <c r="BE23" i="4"/>
  <c r="AV23" i="4"/>
  <c r="AU23" i="4"/>
  <c r="AT23" i="4"/>
  <c r="AA23" i="4"/>
  <c r="Z23" i="4"/>
  <c r="Y23" i="4"/>
  <c r="U23" i="4"/>
  <c r="R23" i="4"/>
  <c r="N23" i="4"/>
  <c r="H23" i="4"/>
  <c r="G23" i="4"/>
  <c r="D23" i="4"/>
  <c r="C23" i="4"/>
  <c r="B23" i="4"/>
  <c r="BT22" i="4"/>
  <c r="BS22" i="4"/>
  <c r="BR22" i="4"/>
  <c r="BQ22" i="4"/>
  <c r="BP22" i="4"/>
  <c r="BG22" i="4"/>
  <c r="BF22" i="4"/>
  <c r="BE22" i="4"/>
  <c r="AV22" i="4"/>
  <c r="AU22" i="4"/>
  <c r="AT22" i="4"/>
  <c r="AA22" i="4"/>
  <c r="Z22" i="4"/>
  <c r="Y22" i="4"/>
  <c r="U22" i="4"/>
  <c r="R22" i="4"/>
  <c r="N22" i="4"/>
  <c r="H22" i="4"/>
  <c r="G22" i="4"/>
  <c r="D22" i="4"/>
  <c r="C22" i="4"/>
  <c r="B22" i="4"/>
  <c r="BT21" i="4"/>
  <c r="BS21" i="4"/>
  <c r="BR21" i="4"/>
  <c r="BQ21" i="4"/>
  <c r="BP21" i="4"/>
  <c r="BG21" i="4"/>
  <c r="BF21" i="4"/>
  <c r="BE21" i="4"/>
  <c r="AV21" i="4"/>
  <c r="AU21" i="4"/>
  <c r="AT21" i="4"/>
  <c r="AD21" i="4"/>
  <c r="AC21" i="4"/>
  <c r="AB21" i="4"/>
  <c r="AA21" i="4"/>
  <c r="Z21" i="4"/>
  <c r="Y21" i="4"/>
  <c r="U21" i="4"/>
  <c r="R21" i="4"/>
  <c r="H21" i="4"/>
  <c r="G21" i="4"/>
  <c r="D21" i="4"/>
  <c r="N21" i="4" s="1"/>
  <c r="C21" i="4"/>
  <c r="B21" i="4"/>
  <c r="BT20" i="4"/>
  <c r="BS20" i="4"/>
  <c r="BR20" i="4"/>
  <c r="BQ20" i="4"/>
  <c r="BP20" i="4"/>
  <c r="BG20" i="4"/>
  <c r="BF20" i="4"/>
  <c r="BE20" i="4"/>
  <c r="AV20" i="4"/>
  <c r="AU20" i="4"/>
  <c r="AT20" i="4"/>
  <c r="AA20" i="4"/>
  <c r="Z20" i="4"/>
  <c r="Y20" i="4"/>
  <c r="U20" i="4"/>
  <c r="R20" i="4"/>
  <c r="H20" i="4"/>
  <c r="G20" i="4"/>
  <c r="D20" i="4"/>
  <c r="N20" i="4" s="1"/>
  <c r="C20" i="4"/>
  <c r="B20" i="4"/>
  <c r="BT19" i="4"/>
  <c r="BS19" i="4"/>
  <c r="BR19" i="4"/>
  <c r="BQ19" i="4"/>
  <c r="BP19" i="4"/>
  <c r="BG19" i="4"/>
  <c r="BF19" i="4"/>
  <c r="BE19" i="4"/>
  <c r="AV19" i="4"/>
  <c r="AU19" i="4"/>
  <c r="AT19" i="4"/>
  <c r="AA19" i="4"/>
  <c r="Z19" i="4"/>
  <c r="Y19" i="4"/>
  <c r="U19" i="4"/>
  <c r="R19" i="4"/>
  <c r="H19" i="4"/>
  <c r="G19" i="4"/>
  <c r="D19" i="4"/>
  <c r="N19" i="4" s="1"/>
  <c r="C19" i="4"/>
  <c r="B19" i="4"/>
  <c r="BT18" i="4"/>
  <c r="BS18" i="4"/>
  <c r="BR18" i="4"/>
  <c r="BQ18" i="4"/>
  <c r="BP18" i="4"/>
  <c r="BG18" i="4"/>
  <c r="BF18" i="4"/>
  <c r="BE18" i="4"/>
  <c r="AV18" i="4"/>
  <c r="AU18" i="4"/>
  <c r="AT18" i="4"/>
  <c r="AA18" i="4"/>
  <c r="Z18" i="4"/>
  <c r="Y18" i="4"/>
  <c r="U18" i="4"/>
  <c r="R18" i="4"/>
  <c r="H18" i="4"/>
  <c r="G18" i="4"/>
  <c r="D18" i="4"/>
  <c r="N18" i="4" s="1"/>
  <c r="C18" i="4"/>
  <c r="B18" i="4"/>
  <c r="BT17" i="4"/>
  <c r="BS17" i="4"/>
  <c r="BR17" i="4"/>
  <c r="BQ17" i="4"/>
  <c r="BP17" i="4"/>
  <c r="BG17" i="4"/>
  <c r="BF17" i="4"/>
  <c r="BE17" i="4"/>
  <c r="AV17" i="4"/>
  <c r="AU17" i="4"/>
  <c r="AT17" i="4"/>
  <c r="AA17" i="4"/>
  <c r="Z17" i="4"/>
  <c r="Y17" i="4"/>
  <c r="U17" i="4"/>
  <c r="R17" i="4"/>
  <c r="H17" i="4"/>
  <c r="G17" i="4"/>
  <c r="D17" i="4"/>
  <c r="N17" i="4" s="1"/>
  <c r="C17" i="4"/>
  <c r="B17" i="4"/>
  <c r="BT16" i="4"/>
  <c r="BS16" i="4"/>
  <c r="BR16" i="4"/>
  <c r="BQ16" i="4"/>
  <c r="BP16" i="4"/>
  <c r="BG16" i="4"/>
  <c r="BF16" i="4"/>
  <c r="BE16" i="4"/>
  <c r="AV16" i="4"/>
  <c r="AU16" i="4"/>
  <c r="AT16" i="4"/>
  <c r="AA16" i="4"/>
  <c r="Z16" i="4"/>
  <c r="Y16" i="4"/>
  <c r="U16" i="4"/>
  <c r="R16" i="4"/>
  <c r="H16" i="4"/>
  <c r="G16" i="4"/>
  <c r="D16" i="4"/>
  <c r="N16" i="4" s="1"/>
  <c r="C16" i="4"/>
  <c r="B16" i="4"/>
  <c r="BT15" i="4"/>
  <c r="BS15" i="4"/>
  <c r="BR15" i="4"/>
  <c r="BQ15" i="4"/>
  <c r="BP15" i="4"/>
  <c r="BG15" i="4"/>
  <c r="BF15" i="4"/>
  <c r="BE15" i="4"/>
  <c r="AV15" i="4"/>
  <c r="AU15" i="4"/>
  <c r="AT15" i="4"/>
  <c r="AA15" i="4"/>
  <c r="Z15" i="4"/>
  <c r="Y15" i="4"/>
  <c r="U15" i="4"/>
  <c r="R15" i="4"/>
  <c r="H15" i="4"/>
  <c r="G15" i="4"/>
  <c r="D15" i="4"/>
  <c r="N15" i="4" s="1"/>
  <c r="C15" i="4"/>
  <c r="B15" i="4"/>
  <c r="BT14" i="4"/>
  <c r="BS14" i="4"/>
  <c r="BR14" i="4"/>
  <c r="BQ14" i="4"/>
  <c r="BP14" i="4"/>
  <c r="BG14" i="4"/>
  <c r="BF14" i="4"/>
  <c r="BE14" i="4"/>
  <c r="AV14" i="4"/>
  <c r="AU14" i="4"/>
  <c r="AT14" i="4"/>
  <c r="AA14" i="4"/>
  <c r="Z14" i="4"/>
  <c r="Y14" i="4"/>
  <c r="U14" i="4"/>
  <c r="R14" i="4"/>
  <c r="H14" i="4"/>
  <c r="G14" i="4"/>
  <c r="D14" i="4"/>
  <c r="N14" i="4" s="1"/>
  <c r="C14" i="4"/>
  <c r="B14" i="4"/>
  <c r="BT13" i="4"/>
  <c r="BS13" i="4"/>
  <c r="BR13" i="4"/>
  <c r="BQ13" i="4"/>
  <c r="BP13" i="4"/>
  <c r="BG13" i="4"/>
  <c r="BF13" i="4"/>
  <c r="BE13" i="4"/>
  <c r="AV13" i="4"/>
  <c r="AU13" i="4"/>
  <c r="AT13" i="4"/>
  <c r="AA13" i="4"/>
  <c r="Z13" i="4"/>
  <c r="Y13" i="4"/>
  <c r="U13" i="4"/>
  <c r="R13" i="4"/>
  <c r="H13" i="4"/>
  <c r="G13" i="4"/>
  <c r="D13" i="4"/>
  <c r="N13" i="4" s="1"/>
  <c r="C13" i="4"/>
  <c r="B13" i="4"/>
  <c r="BT12" i="4"/>
  <c r="BS12" i="4"/>
  <c r="BR12" i="4"/>
  <c r="BQ12" i="4"/>
  <c r="BP12" i="4"/>
  <c r="BG12" i="4"/>
  <c r="BF12" i="4"/>
  <c r="BE12" i="4"/>
  <c r="AV12" i="4"/>
  <c r="AU12" i="4"/>
  <c r="AT12" i="4"/>
  <c r="AA12" i="4"/>
  <c r="Z12" i="4"/>
  <c r="Y12" i="4"/>
  <c r="U12" i="4"/>
  <c r="R12" i="4"/>
  <c r="H12" i="4"/>
  <c r="G12" i="4"/>
  <c r="D12" i="4"/>
  <c r="N12" i="4" s="1"/>
  <c r="C12" i="4"/>
  <c r="B12" i="4"/>
  <c r="BT11" i="4"/>
  <c r="BS11" i="4"/>
  <c r="BR11" i="4"/>
  <c r="BQ11" i="4"/>
  <c r="BP11" i="4"/>
  <c r="BG11" i="4"/>
  <c r="BF11" i="4"/>
  <c r="BE11" i="4"/>
  <c r="AV11" i="4"/>
  <c r="AU11" i="4"/>
  <c r="AT11" i="4"/>
  <c r="AA11" i="4"/>
  <c r="Z11" i="4"/>
  <c r="Y11" i="4"/>
  <c r="U11" i="4"/>
  <c r="R11" i="4"/>
  <c r="H11" i="4"/>
  <c r="G11" i="4"/>
  <c r="D11" i="4"/>
  <c r="N11" i="4" s="1"/>
  <c r="C11" i="4"/>
  <c r="B11" i="4"/>
  <c r="BT10" i="4"/>
  <c r="BS10" i="4"/>
  <c r="BR10" i="4"/>
  <c r="BQ10" i="4"/>
  <c r="BP10" i="4"/>
  <c r="BG10" i="4"/>
  <c r="BF10" i="4"/>
  <c r="BE10" i="4"/>
  <c r="AV10" i="4"/>
  <c r="AU10" i="4"/>
  <c r="AT10" i="4"/>
  <c r="AA10" i="4"/>
  <c r="Z10" i="4"/>
  <c r="Y10" i="4"/>
  <c r="U10" i="4"/>
  <c r="R10" i="4"/>
  <c r="O10" i="4"/>
  <c r="H10" i="4"/>
  <c r="G10" i="4"/>
  <c r="D10" i="4"/>
  <c r="N10" i="4" s="1"/>
  <c r="C10" i="4"/>
  <c r="B10" i="4"/>
  <c r="BT9" i="4"/>
  <c r="BS9" i="4"/>
  <c r="BR9" i="4"/>
  <c r="BQ9" i="4"/>
  <c r="BP9" i="4"/>
  <c r="BG9" i="4"/>
  <c r="BF9" i="4"/>
  <c r="BE9" i="4"/>
  <c r="AV9" i="4"/>
  <c r="AU9" i="4"/>
  <c r="AT9" i="4"/>
  <c r="AA9" i="4"/>
  <c r="Z9" i="4"/>
  <c r="Y9" i="4"/>
  <c r="U9" i="4"/>
  <c r="R9" i="4"/>
  <c r="O9" i="4"/>
  <c r="H9" i="4"/>
  <c r="G9" i="4"/>
  <c r="D9" i="4"/>
  <c r="N9" i="4" s="1"/>
  <c r="C9" i="4"/>
  <c r="B9" i="4"/>
  <c r="BT8" i="4"/>
  <c r="BS8" i="4"/>
  <c r="BR8" i="4"/>
  <c r="BQ8" i="4"/>
  <c r="BP8" i="4"/>
  <c r="BG8" i="4"/>
  <c r="BF8" i="4"/>
  <c r="BE8" i="4"/>
  <c r="AV8" i="4"/>
  <c r="AU8" i="4"/>
  <c r="AT8" i="4"/>
  <c r="AA8" i="4"/>
  <c r="Z8" i="4"/>
  <c r="Y8" i="4"/>
  <c r="U8" i="4"/>
  <c r="R8" i="4"/>
  <c r="O8" i="4"/>
  <c r="H8" i="4"/>
  <c r="G8" i="4"/>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A70" i="3"/>
  <c r="M69" i="3"/>
  <c r="C69" i="3"/>
  <c r="A69" i="3"/>
  <c r="M68" i="3"/>
  <c r="C68" i="3"/>
  <c r="A68" i="3"/>
  <c r="M67" i="3"/>
  <c r="C67" i="3"/>
  <c r="A67" i="3"/>
  <c r="M66" i="3"/>
  <c r="C66" i="3"/>
  <c r="A66" i="3"/>
  <c r="M65" i="3"/>
  <c r="C65" i="3"/>
  <c r="A65" i="3"/>
  <c r="M64" i="3"/>
  <c r="C64" i="3"/>
  <c r="A64" i="3"/>
  <c r="M63" i="3"/>
  <c r="C63" i="3"/>
  <c r="A63" i="3"/>
  <c r="M62" i="3"/>
  <c r="C62" i="3"/>
  <c r="A62" i="3"/>
  <c r="M61" i="3"/>
  <c r="C61" i="3"/>
  <c r="A61" i="3"/>
  <c r="M60" i="3"/>
  <c r="C60" i="3"/>
  <c r="A60" i="3"/>
  <c r="M59" i="3"/>
  <c r="C59" i="3"/>
  <c r="A59" i="3"/>
  <c r="M58" i="3"/>
  <c r="C58" i="3"/>
  <c r="A58" i="3"/>
  <c r="M57" i="3"/>
  <c r="C57" i="3"/>
  <c r="A57" i="3"/>
  <c r="M56" i="3"/>
  <c r="C56" i="3"/>
  <c r="A56" i="3"/>
  <c r="M55" i="3"/>
  <c r="C55" i="3"/>
  <c r="A55" i="3"/>
  <c r="M54" i="3"/>
  <c r="C54" i="3"/>
  <c r="A54" i="3"/>
  <c r="M53" i="3"/>
  <c r="C53" i="3"/>
  <c r="A53" i="3"/>
  <c r="M52" i="3"/>
  <c r="C52" i="3"/>
  <c r="A52" i="3"/>
  <c r="M51" i="3"/>
  <c r="C51" i="3"/>
  <c r="A51" i="3"/>
  <c r="M50" i="3"/>
  <c r="C50" i="3"/>
  <c r="A50" i="3"/>
  <c r="M49" i="3"/>
  <c r="C49" i="3"/>
  <c r="A49" i="3"/>
  <c r="M48" i="3"/>
  <c r="C48" i="3"/>
  <c r="A48" i="3"/>
  <c r="M47" i="3"/>
  <c r="C47" i="3"/>
  <c r="A47" i="3"/>
  <c r="M46" i="3"/>
  <c r="C46" i="3"/>
  <c r="A46" i="3"/>
  <c r="M45" i="3"/>
  <c r="C45" i="3"/>
  <c r="A45" i="3"/>
  <c r="M44" i="3"/>
  <c r="C44" i="3"/>
  <c r="A44" i="3"/>
  <c r="M43" i="3"/>
  <c r="C43" i="3"/>
  <c r="A43" i="3"/>
  <c r="M42" i="3"/>
  <c r="C42" i="3"/>
  <c r="A42" i="3"/>
  <c r="M41" i="3"/>
  <c r="C41" i="3"/>
  <c r="A41" i="3"/>
  <c r="M40" i="3"/>
  <c r="C40" i="3"/>
  <c r="A40" i="3"/>
  <c r="M39" i="3"/>
  <c r="C39" i="3"/>
  <c r="A39" i="3"/>
  <c r="M38" i="3"/>
  <c r="C38" i="3"/>
  <c r="A38" i="3"/>
  <c r="M37" i="3"/>
  <c r="C37" i="3"/>
  <c r="A37" i="3"/>
  <c r="M36" i="3"/>
  <c r="C36" i="3"/>
  <c r="A36" i="3"/>
  <c r="M35" i="3"/>
  <c r="C35" i="3"/>
  <c r="A35" i="3"/>
  <c r="M34" i="3"/>
  <c r="C34" i="3"/>
  <c r="A34" i="3"/>
  <c r="M33" i="3"/>
  <c r="C33" i="3"/>
  <c r="A33" i="3"/>
  <c r="M32" i="3"/>
  <c r="C32" i="3"/>
  <c r="A32" i="3"/>
  <c r="M31" i="3"/>
  <c r="C31" i="3"/>
  <c r="A31" i="3"/>
  <c r="M30" i="3"/>
  <c r="C30" i="3"/>
  <c r="A30" i="3"/>
  <c r="M29" i="3"/>
  <c r="C29" i="3"/>
  <c r="A29" i="3"/>
  <c r="M28" i="3"/>
  <c r="C28" i="3"/>
  <c r="A28" i="3"/>
  <c r="M27" i="3"/>
  <c r="C27" i="3"/>
  <c r="A27" i="3"/>
  <c r="M26" i="3"/>
  <c r="C26" i="3"/>
  <c r="A26" i="3"/>
  <c r="M25" i="3"/>
  <c r="C25" i="3"/>
  <c r="A25" i="3"/>
  <c r="M24" i="3"/>
  <c r="C24" i="3"/>
  <c r="A24" i="3"/>
  <c r="M23" i="3"/>
  <c r="C23" i="3"/>
  <c r="A23" i="3"/>
  <c r="M22" i="3"/>
  <c r="C22" i="3"/>
  <c r="A22" i="3"/>
  <c r="M21" i="3"/>
  <c r="C21" i="3"/>
  <c r="A21" i="3"/>
  <c r="M20" i="3"/>
  <c r="C20" i="3"/>
  <c r="A20" i="3"/>
  <c r="M19" i="3"/>
  <c r="C19" i="3"/>
  <c r="A19" i="3"/>
  <c r="M18" i="3"/>
  <c r="C18" i="3"/>
  <c r="A18" i="3"/>
  <c r="M17" i="3"/>
  <c r="C17" i="3"/>
  <c r="A17" i="3"/>
  <c r="M16" i="3"/>
  <c r="C16" i="3"/>
  <c r="A16" i="3"/>
  <c r="M15" i="3"/>
  <c r="C15" i="3"/>
  <c r="A15" i="3"/>
  <c r="M14" i="3"/>
  <c r="C14" i="3"/>
  <c r="A14" i="3"/>
  <c r="M13" i="3"/>
  <c r="C13" i="3"/>
  <c r="A13" i="3"/>
  <c r="M12" i="3"/>
  <c r="C12" i="3"/>
  <c r="A12" i="3"/>
  <c r="M11" i="3"/>
  <c r="C11" i="3"/>
  <c r="A11" i="3"/>
  <c r="M10" i="3"/>
  <c r="C10" i="3"/>
  <c r="A10" i="3"/>
  <c r="M9" i="3"/>
  <c r="C9" i="3"/>
  <c r="A9" i="3"/>
  <c r="M8" i="3"/>
  <c r="C8" i="3"/>
  <c r="A8" i="3"/>
  <c r="M7" i="3"/>
  <c r="C7" i="3"/>
  <c r="B221" i="14"/>
  <c r="B223" i="14"/>
  <c r="B222" i="14"/>
  <c r="H210" i="14"/>
  <c r="P10" i="4" l="1"/>
  <c r="P9" i="4"/>
  <c r="N98" i="4"/>
  <c r="P8" i="4"/>
  <c r="O11" i="4"/>
  <c r="O12" i="4" s="1"/>
  <c r="O13" i="4" s="1"/>
  <c r="O14" i="4" s="1"/>
  <c r="P14" i="4" s="1"/>
  <c r="P12" i="4"/>
  <c r="O15" i="4"/>
  <c r="O16" i="4" s="1"/>
  <c r="O17" i="4" s="1"/>
  <c r="O18" i="4" s="1"/>
  <c r="P18" i="4" s="1"/>
  <c r="P16" i="4"/>
  <c r="N47" i="4"/>
  <c r="N51" i="4"/>
  <c r="N55" i="4"/>
  <c r="N59" i="4"/>
  <c r="N63" i="4"/>
  <c r="N67" i="4"/>
  <c r="N102" i="4"/>
  <c r="N72" i="4"/>
  <c r="AE99" i="6"/>
  <c r="AE140" i="6"/>
  <c r="I10" i="8"/>
  <c r="J10" i="8" s="1"/>
  <c r="I9" i="8"/>
  <c r="J9" i="8" s="1"/>
  <c r="I87" i="8"/>
  <c r="J87" i="8" s="1"/>
  <c r="I156" i="8"/>
  <c r="J156" i="8" s="1"/>
  <c r="I155" i="8"/>
  <c r="J155" i="8" s="1"/>
  <c r="N66" i="5"/>
  <c r="N83" i="5"/>
  <c r="N69" i="5"/>
  <c r="AG8" i="6"/>
  <c r="AE16" i="6"/>
  <c r="AE32" i="6"/>
  <c r="AE48" i="6"/>
  <c r="AE64" i="6"/>
  <c r="AE80" i="6"/>
  <c r="AE96" i="6"/>
  <c r="AE107" i="6"/>
  <c r="AE124" i="6"/>
  <c r="AE148" i="6"/>
  <c r="O9" i="5"/>
  <c r="P9" i="5" s="1"/>
  <c r="AE19" i="6"/>
  <c r="AE35" i="6"/>
  <c r="AE51" i="6"/>
  <c r="AE67" i="6"/>
  <c r="AE83" i="6"/>
  <c r="O10" i="5"/>
  <c r="N22" i="5"/>
  <c r="N106" i="4"/>
  <c r="AE17" i="6"/>
  <c r="AE33" i="6"/>
  <c r="AE49" i="6"/>
  <c r="AE65" i="6"/>
  <c r="AE81" i="6"/>
  <c r="AE97" i="6"/>
  <c r="AE100" i="6"/>
  <c r="AE120" i="6"/>
  <c r="I119" i="8"/>
  <c r="J119" i="8" s="1"/>
  <c r="N35" i="5"/>
  <c r="N52" i="5"/>
  <c r="N85" i="5"/>
  <c r="AE20" i="6"/>
  <c r="AE36" i="6"/>
  <c r="AE52" i="6"/>
  <c r="AE68" i="6"/>
  <c r="AE84" i="6"/>
  <c r="AE108" i="6"/>
  <c r="AE116" i="6"/>
  <c r="AE132" i="6"/>
  <c r="I26" i="8"/>
  <c r="J26" i="8" s="1"/>
  <c r="I67" i="8"/>
  <c r="J67" i="8" s="1"/>
  <c r="I66" i="8"/>
  <c r="J66" i="8" s="1"/>
  <c r="I83" i="8"/>
  <c r="J83" i="8" s="1"/>
  <c r="I82" i="8"/>
  <c r="J82" i="8" s="1"/>
  <c r="I172" i="8"/>
  <c r="J172" i="8" s="1"/>
  <c r="I171" i="8"/>
  <c r="J171" i="8" s="1"/>
  <c r="I189" i="8"/>
  <c r="J189" i="8" s="1"/>
  <c r="AE115" i="6"/>
  <c r="AE123" i="6"/>
  <c r="AE131" i="6"/>
  <c r="AE139" i="6"/>
  <c r="AE147" i="6"/>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AG10" i="6"/>
  <c r="AF11" i="6"/>
  <c r="AE103" i="6"/>
  <c r="AE111" i="6"/>
  <c r="AE119" i="6"/>
  <c r="AE127" i="6"/>
  <c r="AE135" i="6"/>
  <c r="AE143" i="6"/>
  <c r="AE151" i="6"/>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O11" i="5" l="1"/>
  <c r="P10" i="5"/>
  <c r="AF12" i="6"/>
  <c r="AG11" i="6"/>
  <c r="O19" i="4"/>
  <c r="P17" i="4"/>
  <c r="P15" i="4"/>
  <c r="P13" i="4"/>
  <c r="P11" i="4"/>
  <c r="M29" i="4"/>
  <c r="L29" i="4"/>
  <c r="AC29" i="4" s="1"/>
  <c r="AB29" i="4" s="1"/>
  <c r="AD29" i="4" s="1"/>
  <c r="L52" i="4"/>
  <c r="AC52" i="4" s="1"/>
  <c r="AB52" i="4" s="1"/>
  <c r="AD52" i="4" s="1"/>
  <c r="M52" i="4"/>
  <c r="M96" i="4"/>
  <c r="L96" i="4"/>
  <c r="L19" i="4"/>
  <c r="AC19" i="4" s="1"/>
  <c r="AB19" i="4" s="1"/>
  <c r="AD19" i="4" s="1"/>
  <c r="M19" i="4"/>
  <c r="L40" i="4"/>
  <c r="AC40" i="4" s="1"/>
  <c r="AB40" i="4" s="1"/>
  <c r="AD40" i="4" s="1"/>
  <c r="M40" i="4"/>
  <c r="M74" i="4"/>
  <c r="L74" i="4"/>
  <c r="AC74" i="4" s="1"/>
  <c r="AB74" i="4" s="1"/>
  <c r="AD74" i="4" s="1"/>
  <c r="M33" i="4"/>
  <c r="L33" i="4"/>
  <c r="AC33" i="4" s="1"/>
  <c r="AB33" i="4" s="1"/>
  <c r="AD33" i="4" s="1"/>
  <c r="M11" i="4"/>
  <c r="L11" i="4"/>
  <c r="AC11" i="4" s="1"/>
  <c r="AB11" i="4" s="1"/>
  <c r="AD11" i="4" s="1"/>
  <c r="M14" i="4"/>
  <c r="L14" i="4"/>
  <c r="AC14" i="4" s="1"/>
  <c r="AB14" i="4" s="1"/>
  <c r="AD14" i="4" s="1"/>
  <c r="M30" i="4"/>
  <c r="L30" i="4"/>
  <c r="AC30" i="4" s="1"/>
  <c r="AB30" i="4" s="1"/>
  <c r="AD30" i="4" s="1"/>
  <c r="L56" i="4"/>
  <c r="AC56" i="4" s="1"/>
  <c r="AB56" i="4" s="1"/>
  <c r="AD56" i="4" s="1"/>
  <c r="M56" i="4"/>
  <c r="M100" i="4"/>
  <c r="L100" i="4"/>
  <c r="L85" i="4"/>
  <c r="AC85" i="4" s="1"/>
  <c r="AB85" i="4" s="1"/>
  <c r="AD85" i="4" s="1"/>
  <c r="M85" i="4"/>
  <c r="M47" i="4"/>
  <c r="L47" i="4"/>
  <c r="AC47" i="4" s="1"/>
  <c r="AB47" i="4" s="1"/>
  <c r="AD47" i="4" s="1"/>
  <c r="L63" i="4"/>
  <c r="M63" i="4"/>
  <c r="M92" i="4"/>
  <c r="L92" i="4"/>
  <c r="AC92" i="4" s="1"/>
  <c r="AB92" i="4" s="1"/>
  <c r="AD92" i="4" s="1"/>
  <c r="M110" i="4"/>
  <c r="L110" i="4"/>
  <c r="M128" i="4"/>
  <c r="L128" i="4"/>
  <c r="M30" i="5"/>
  <c r="L30" i="5"/>
  <c r="AC30" i="5" s="1"/>
  <c r="AB30" i="5" s="1"/>
  <c r="AD30" i="5" s="1"/>
  <c r="M47" i="5"/>
  <c r="L47" i="5"/>
  <c r="AC47" i="5" s="1"/>
  <c r="AB47" i="5" s="1"/>
  <c r="AD47" i="5" s="1"/>
  <c r="M50" i="4"/>
  <c r="L50" i="4"/>
  <c r="AC50" i="4" s="1"/>
  <c r="AB50" i="4" s="1"/>
  <c r="AD50" i="4" s="1"/>
  <c r="M66" i="4"/>
  <c r="L66" i="4"/>
  <c r="AC66" i="4" s="1"/>
  <c r="AB66" i="4" s="1"/>
  <c r="AD66" i="4" s="1"/>
  <c r="M83" i="4"/>
  <c r="L83" i="4"/>
  <c r="AC83" i="4" s="1"/>
  <c r="AB83" i="4" s="1"/>
  <c r="AD83" i="4" s="1"/>
  <c r="L91" i="4"/>
  <c r="AC91" i="4" s="1"/>
  <c r="AB91" i="4" s="1"/>
  <c r="AD91" i="4" s="1"/>
  <c r="M91" i="4"/>
  <c r="L107" i="4"/>
  <c r="M107" i="4"/>
  <c r="L123" i="4"/>
  <c r="M123" i="4"/>
  <c r="L139" i="4"/>
  <c r="M139" i="4"/>
  <c r="L155" i="4"/>
  <c r="M155" i="4"/>
  <c r="M21" i="5"/>
  <c r="L21" i="5"/>
  <c r="AC21" i="5" s="1"/>
  <c r="AB21" i="5" s="1"/>
  <c r="AD21" i="5" s="1"/>
  <c r="M40" i="5"/>
  <c r="L40" i="5"/>
  <c r="AC40" i="5" s="1"/>
  <c r="AB40" i="5" s="1"/>
  <c r="AD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AD45" i="5" s="1"/>
  <c r="L93" i="4"/>
  <c r="AC93" i="4" s="1"/>
  <c r="AB93" i="4" s="1"/>
  <c r="AD93" i="4" s="1"/>
  <c r="M93" i="4"/>
  <c r="L109" i="4"/>
  <c r="M109" i="4"/>
  <c r="L125" i="4"/>
  <c r="M125" i="4"/>
  <c r="M141" i="4"/>
  <c r="L141" i="4"/>
  <c r="M157" i="4"/>
  <c r="L157" i="4"/>
  <c r="M23" i="5"/>
  <c r="L23" i="5"/>
  <c r="AC23" i="5" s="1"/>
  <c r="AB23" i="5" s="1"/>
  <c r="AD23" i="5" s="1"/>
  <c r="M37" i="5"/>
  <c r="L37" i="5"/>
  <c r="AC37" i="5" s="1"/>
  <c r="AB37" i="5" s="1"/>
  <c r="AD37" i="5" s="1"/>
  <c r="L51" i="5"/>
  <c r="AC51" i="5" s="1"/>
  <c r="AB51" i="5" s="1"/>
  <c r="AD51" i="5" s="1"/>
  <c r="M51" i="5"/>
  <c r="L55" i="5"/>
  <c r="AC55" i="5" s="1"/>
  <c r="AB55" i="5" s="1"/>
  <c r="AD55" i="5" s="1"/>
  <c r="M55" i="5"/>
  <c r="L59" i="5"/>
  <c r="AC59" i="5" s="1"/>
  <c r="AB59" i="5" s="1"/>
  <c r="AD59" i="5" s="1"/>
  <c r="M59" i="5"/>
  <c r="L64" i="5"/>
  <c r="AC64" i="5" s="1"/>
  <c r="AB64" i="5" s="1"/>
  <c r="AD64" i="5" s="1"/>
  <c r="M64" i="5"/>
  <c r="L70" i="5"/>
  <c r="AC70" i="5" s="1"/>
  <c r="AB70" i="5" s="1"/>
  <c r="AD70" i="5" s="1"/>
  <c r="M70" i="5"/>
  <c r="L74" i="5"/>
  <c r="AC74" i="5" s="1"/>
  <c r="AB74" i="5" s="1"/>
  <c r="AD74" i="5" s="1"/>
  <c r="M74" i="5"/>
  <c r="L78" i="5"/>
  <c r="AC78" i="5" s="1"/>
  <c r="AB78" i="5" s="1"/>
  <c r="AD78" i="5" s="1"/>
  <c r="M78" i="5"/>
  <c r="L82" i="5"/>
  <c r="AC82" i="5" s="1"/>
  <c r="AB82" i="5" s="1"/>
  <c r="AD82" i="5" s="1"/>
  <c r="M82" i="5"/>
  <c r="L86" i="5"/>
  <c r="AC86" i="5" s="1"/>
  <c r="AB86" i="5" s="1"/>
  <c r="AD86" i="5" s="1"/>
  <c r="M86" i="5"/>
  <c r="L90" i="5"/>
  <c r="AC90" i="5" s="1"/>
  <c r="AB90" i="5" s="1"/>
  <c r="AD90" i="5" s="1"/>
  <c r="M90" i="5"/>
  <c r="L28" i="4"/>
  <c r="AC28" i="4" s="1"/>
  <c r="AB28" i="4" s="1"/>
  <c r="AD28" i="4" s="1"/>
  <c r="M28" i="4"/>
  <c r="M26" i="5"/>
  <c r="L26" i="5"/>
  <c r="AC26" i="5" s="1"/>
  <c r="AB26" i="5" s="1"/>
  <c r="AD26" i="5" s="1"/>
  <c r="M144" i="4"/>
  <c r="L144" i="4"/>
  <c r="L12" i="4"/>
  <c r="AC12" i="4" s="1"/>
  <c r="AB12" i="4" s="1"/>
  <c r="AD12" i="4" s="1"/>
  <c r="M12" i="4"/>
  <c r="M76" i="4"/>
  <c r="L76" i="4"/>
  <c r="L44" i="4"/>
  <c r="AC44" i="4" s="1"/>
  <c r="AB44" i="4" s="1"/>
  <c r="AD44" i="4" s="1"/>
  <c r="M44" i="4"/>
  <c r="L16" i="4"/>
  <c r="AC16" i="4" s="1"/>
  <c r="AB16" i="4" s="1"/>
  <c r="AD16" i="4" s="1"/>
  <c r="M16" i="4"/>
  <c r="L32" i="4"/>
  <c r="AC32" i="4" s="1"/>
  <c r="AB32" i="4" s="1"/>
  <c r="AD32" i="4" s="1"/>
  <c r="M32" i="4"/>
  <c r="L60" i="4"/>
  <c r="AC60" i="4" s="1"/>
  <c r="AB60" i="4" s="1"/>
  <c r="AD60" i="4" s="1"/>
  <c r="M60" i="4"/>
  <c r="M104" i="4"/>
  <c r="L104" i="4"/>
  <c r="M17" i="4"/>
  <c r="L17" i="4"/>
  <c r="AC17" i="4" s="1"/>
  <c r="AB17" i="4" s="1"/>
  <c r="AD17" i="4" s="1"/>
  <c r="L27" i="4"/>
  <c r="AC27" i="4" s="1"/>
  <c r="AB27" i="4" s="1"/>
  <c r="AD27" i="4" s="1"/>
  <c r="M27" i="4"/>
  <c r="M49" i="4"/>
  <c r="L49" i="4"/>
  <c r="AC49" i="4" s="1"/>
  <c r="AB49" i="4" s="1"/>
  <c r="AD49" i="4" s="1"/>
  <c r="M82" i="4"/>
  <c r="L82" i="4"/>
  <c r="AC82" i="4" s="1"/>
  <c r="AB82" i="4" s="1"/>
  <c r="AD82" i="4" s="1"/>
  <c r="M53" i="4"/>
  <c r="L53" i="4"/>
  <c r="AC53" i="4" s="1"/>
  <c r="AB53" i="4" s="1"/>
  <c r="AD53" i="4" s="1"/>
  <c r="M15" i="4"/>
  <c r="L15" i="4"/>
  <c r="AC15" i="4" s="1"/>
  <c r="AB15" i="4" s="1"/>
  <c r="AD15" i="4" s="1"/>
  <c r="M18" i="4"/>
  <c r="L18" i="4"/>
  <c r="AC18" i="4" s="1"/>
  <c r="AB18" i="4" s="1"/>
  <c r="AD18" i="4" s="1"/>
  <c r="M34" i="4"/>
  <c r="L34" i="4"/>
  <c r="AC34" i="4" s="1"/>
  <c r="AB34" i="4" s="1"/>
  <c r="AD34" i="4" s="1"/>
  <c r="L64" i="4"/>
  <c r="M64" i="4"/>
  <c r="M108" i="4"/>
  <c r="L108" i="4"/>
  <c r="M94" i="4"/>
  <c r="L94" i="4"/>
  <c r="AC94" i="4" s="1"/>
  <c r="AB94" i="4" s="1"/>
  <c r="AD94" i="4" s="1"/>
  <c r="M51" i="4"/>
  <c r="L51" i="4"/>
  <c r="AC51" i="4" s="1"/>
  <c r="AB51" i="4" s="1"/>
  <c r="AD51" i="4" s="1"/>
  <c r="M67" i="4"/>
  <c r="L67" i="4"/>
  <c r="AC67" i="4" s="1"/>
  <c r="AB67" i="4" s="1"/>
  <c r="AD67" i="4" s="1"/>
  <c r="L80" i="4"/>
  <c r="AC80" i="4" s="1"/>
  <c r="AB80" i="4" s="1"/>
  <c r="AD80" i="4" s="1"/>
  <c r="M80" i="4"/>
  <c r="M98" i="4"/>
  <c r="L98" i="4"/>
  <c r="M114" i="4"/>
  <c r="L114" i="4"/>
  <c r="M132" i="4"/>
  <c r="L132" i="4"/>
  <c r="M148" i="4"/>
  <c r="L148" i="4"/>
  <c r="M34" i="5"/>
  <c r="L34" i="5"/>
  <c r="AC34" i="5" s="1"/>
  <c r="AB34" i="5" s="1"/>
  <c r="AD34" i="5" s="1"/>
  <c r="M38" i="4"/>
  <c r="L38" i="4"/>
  <c r="M54" i="4"/>
  <c r="L54" i="4"/>
  <c r="AC54" i="4" s="1"/>
  <c r="AB54" i="4" s="1"/>
  <c r="AD54" i="4" s="1"/>
  <c r="M70" i="4"/>
  <c r="L70" i="4"/>
  <c r="AC70" i="4" s="1"/>
  <c r="AB70" i="4" s="1"/>
  <c r="AD70" i="4" s="1"/>
  <c r="M87" i="4"/>
  <c r="L87" i="4"/>
  <c r="AC87" i="4" s="1"/>
  <c r="AB87" i="4" s="1"/>
  <c r="AD87" i="4" s="1"/>
  <c r="L95" i="4"/>
  <c r="AC95" i="4" s="1"/>
  <c r="AB95" i="4" s="1"/>
  <c r="AD95" i="4" s="1"/>
  <c r="M95" i="4"/>
  <c r="L111" i="4"/>
  <c r="M111" i="4"/>
  <c r="L127" i="4"/>
  <c r="M127" i="4"/>
  <c r="L143" i="4"/>
  <c r="M143" i="4"/>
  <c r="M15" i="5"/>
  <c r="L15" i="5"/>
  <c r="AC15" i="5" s="1"/>
  <c r="AB15" i="5" s="1"/>
  <c r="AD15" i="5" s="1"/>
  <c r="M25" i="5"/>
  <c r="L25" i="5"/>
  <c r="AC25" i="5" s="1"/>
  <c r="AB25" i="5" s="1"/>
  <c r="AD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AD32" i="5" s="1"/>
  <c r="M49" i="5"/>
  <c r="L49" i="5"/>
  <c r="AC49" i="5" s="1"/>
  <c r="AB49" i="5" s="1"/>
  <c r="AD49" i="5" s="1"/>
  <c r="L97" i="4"/>
  <c r="M97" i="4"/>
  <c r="L113" i="4"/>
  <c r="M113" i="4"/>
  <c r="M129" i="4"/>
  <c r="L129" i="4"/>
  <c r="M145" i="4"/>
  <c r="L145" i="4"/>
  <c r="M16" i="5"/>
  <c r="L16" i="5"/>
  <c r="AC16" i="5" s="1"/>
  <c r="AB16" i="5" s="1"/>
  <c r="AD16" i="5" s="1"/>
  <c r="M27" i="5"/>
  <c r="L27" i="5"/>
  <c r="AC27" i="5" s="1"/>
  <c r="AB27" i="5" s="1"/>
  <c r="AD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AD13" i="4" s="1"/>
  <c r="M61" i="4"/>
  <c r="L61" i="4"/>
  <c r="AC61" i="4" s="1"/>
  <c r="AB61" i="4" s="1"/>
  <c r="AD61" i="4" s="1"/>
  <c r="L20" i="4"/>
  <c r="AC20" i="4" s="1"/>
  <c r="AB20" i="4" s="1"/>
  <c r="AD20" i="4" s="1"/>
  <c r="M20" i="4"/>
  <c r="L36" i="4"/>
  <c r="M36" i="4"/>
  <c r="L68" i="4"/>
  <c r="AC68" i="4" s="1"/>
  <c r="AB68" i="4" s="1"/>
  <c r="AD68" i="4" s="1"/>
  <c r="M68" i="4"/>
  <c r="M112" i="4"/>
  <c r="L112" i="4"/>
  <c r="M25" i="4"/>
  <c r="L25" i="4"/>
  <c r="AC25" i="4" s="1"/>
  <c r="AB25" i="4" s="1"/>
  <c r="AD25" i="4" s="1"/>
  <c r="L31" i="4"/>
  <c r="AC31" i="4" s="1"/>
  <c r="AB31" i="4" s="1"/>
  <c r="AD31" i="4" s="1"/>
  <c r="M31" i="4"/>
  <c r="M57" i="4"/>
  <c r="L57" i="4"/>
  <c r="AC57" i="4" s="1"/>
  <c r="AB57" i="4" s="1"/>
  <c r="AD57" i="4" s="1"/>
  <c r="M86" i="4"/>
  <c r="L86" i="4"/>
  <c r="AC86" i="4" s="1"/>
  <c r="AB86" i="4" s="1"/>
  <c r="AD86" i="4" s="1"/>
  <c r="M69" i="4"/>
  <c r="L69" i="4"/>
  <c r="AC69" i="4" s="1"/>
  <c r="AB69" i="4" s="1"/>
  <c r="AD69" i="4" s="1"/>
  <c r="M23" i="4"/>
  <c r="L23" i="4"/>
  <c r="AC23" i="4" s="1"/>
  <c r="AB23" i="4" s="1"/>
  <c r="AD23" i="4" s="1"/>
  <c r="M22" i="4"/>
  <c r="L22" i="4"/>
  <c r="AC22" i="4" s="1"/>
  <c r="AB22" i="4" s="1"/>
  <c r="AD22" i="4" s="1"/>
  <c r="M45" i="4"/>
  <c r="L45" i="4"/>
  <c r="L73" i="4"/>
  <c r="AC73" i="4" s="1"/>
  <c r="AB73" i="4" s="1"/>
  <c r="AD73" i="4" s="1"/>
  <c r="M73" i="4"/>
  <c r="M116" i="4"/>
  <c r="L116" i="4"/>
  <c r="L39" i="4"/>
  <c r="M39" i="4"/>
  <c r="M55" i="4"/>
  <c r="L55" i="4"/>
  <c r="AC55" i="4" s="1"/>
  <c r="AB55" i="4" s="1"/>
  <c r="AD55" i="4" s="1"/>
  <c r="L71" i="4"/>
  <c r="AC71" i="4" s="1"/>
  <c r="AB71" i="4" s="1"/>
  <c r="AD71" i="4" s="1"/>
  <c r="M71" i="4"/>
  <c r="M84" i="4"/>
  <c r="L84" i="4"/>
  <c r="AC84" i="4" s="1"/>
  <c r="AB84" i="4" s="1"/>
  <c r="AD84" i="4" s="1"/>
  <c r="M102" i="4"/>
  <c r="L102" i="4"/>
  <c r="M118" i="4"/>
  <c r="L118" i="4"/>
  <c r="M136" i="4"/>
  <c r="L136" i="4"/>
  <c r="M152" i="4"/>
  <c r="L152" i="4"/>
  <c r="M39" i="5"/>
  <c r="L39" i="5"/>
  <c r="AC39" i="5" s="1"/>
  <c r="AB39" i="5" s="1"/>
  <c r="AD39" i="5" s="1"/>
  <c r="M42" i="4"/>
  <c r="L42" i="4"/>
  <c r="AC42" i="4" s="1"/>
  <c r="AB42" i="4" s="1"/>
  <c r="AD42" i="4" s="1"/>
  <c r="M58" i="4"/>
  <c r="L58" i="4"/>
  <c r="AC58" i="4" s="1"/>
  <c r="AB58" i="4" s="1"/>
  <c r="AD58" i="4" s="1"/>
  <c r="M75" i="4"/>
  <c r="L75" i="4"/>
  <c r="M90" i="4"/>
  <c r="L90" i="4"/>
  <c r="AC90" i="4" s="1"/>
  <c r="AB90" i="4" s="1"/>
  <c r="AD90" i="4" s="1"/>
  <c r="L99" i="4"/>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AD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AD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AD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AD9" i="4" s="1"/>
  <c r="L8" i="4"/>
  <c r="AC8" i="4" s="1"/>
  <c r="AB8" i="4" s="1"/>
  <c r="AD8" i="4" s="1"/>
  <c r="M8" i="4"/>
  <c r="L24" i="4"/>
  <c r="AC24" i="4" s="1"/>
  <c r="AB24" i="4" s="1"/>
  <c r="AD24" i="4" s="1"/>
  <c r="M24" i="4"/>
  <c r="M41" i="4"/>
  <c r="L41" i="4"/>
  <c r="AC41" i="4" s="1"/>
  <c r="AB41" i="4" s="1"/>
  <c r="AD41" i="4" s="1"/>
  <c r="L77" i="4"/>
  <c r="AC77" i="4" s="1"/>
  <c r="AB77" i="4" s="1"/>
  <c r="AD77" i="4" s="1"/>
  <c r="M77" i="4"/>
  <c r="M120" i="4"/>
  <c r="L120" i="4"/>
  <c r="M37" i="4"/>
  <c r="L37" i="4"/>
  <c r="AC37" i="4" s="1"/>
  <c r="AB37" i="4" s="1"/>
  <c r="AD37" i="4" s="1"/>
  <c r="L35" i="4"/>
  <c r="AC35" i="4" s="1"/>
  <c r="AB35" i="4" s="1"/>
  <c r="AD35" i="4" s="1"/>
  <c r="M35" i="4"/>
  <c r="M65" i="4"/>
  <c r="L65" i="4"/>
  <c r="AC65" i="4" s="1"/>
  <c r="AB65" i="4" s="1"/>
  <c r="AD65" i="4" s="1"/>
  <c r="M21" i="4"/>
  <c r="L21" i="4"/>
  <c r="M78" i="4"/>
  <c r="L78" i="4"/>
  <c r="AC78" i="4" s="1"/>
  <c r="AB78" i="4" s="1"/>
  <c r="AD78" i="4" s="1"/>
  <c r="M10" i="4"/>
  <c r="L10" i="4"/>
  <c r="AC10" i="4" s="1"/>
  <c r="AB10" i="4" s="1"/>
  <c r="AD10" i="4" s="1"/>
  <c r="M26" i="4"/>
  <c r="L26" i="4"/>
  <c r="AC26" i="4" s="1"/>
  <c r="AB26" i="4" s="1"/>
  <c r="AD26" i="4" s="1"/>
  <c r="L48" i="4"/>
  <c r="AC48" i="4" s="1"/>
  <c r="AB48" i="4" s="1"/>
  <c r="AD48" i="4" s="1"/>
  <c r="M48" i="4"/>
  <c r="L81" i="4"/>
  <c r="AC81" i="4" s="1"/>
  <c r="AB81" i="4" s="1"/>
  <c r="AD81" i="4" s="1"/>
  <c r="M81" i="4"/>
  <c r="M124" i="4"/>
  <c r="L124" i="4"/>
  <c r="M43" i="4"/>
  <c r="L43" i="4"/>
  <c r="AC43" i="4" s="1"/>
  <c r="AB43" i="4" s="1"/>
  <c r="AD43" i="4" s="1"/>
  <c r="M59" i="4"/>
  <c r="L59" i="4"/>
  <c r="AC59" i="4" s="1"/>
  <c r="AB59" i="4" s="1"/>
  <c r="AD59" i="4" s="1"/>
  <c r="L72" i="4"/>
  <c r="AC72" i="4" s="1"/>
  <c r="AB72" i="4" s="1"/>
  <c r="AD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AD46" i="4" s="1"/>
  <c r="M62" i="4"/>
  <c r="L62" i="4"/>
  <c r="AC62" i="4" s="1"/>
  <c r="AB62" i="4" s="1"/>
  <c r="AD62" i="4" s="1"/>
  <c r="M79" i="4"/>
  <c r="L79" i="4"/>
  <c r="AC79" i="4" s="1"/>
  <c r="AB79" i="4" s="1"/>
  <c r="AD79" i="4" s="1"/>
  <c r="M65" i="5"/>
  <c r="L65" i="5"/>
  <c r="AC65" i="5" s="1"/>
  <c r="AB65" i="5" s="1"/>
  <c r="AD65" i="5" s="1"/>
  <c r="L103" i="4"/>
  <c r="M103" i="4"/>
  <c r="L119" i="4"/>
  <c r="M119" i="4"/>
  <c r="L135" i="4"/>
  <c r="M135" i="4"/>
  <c r="L151" i="4"/>
  <c r="M151" i="4"/>
  <c r="M19" i="5"/>
  <c r="L19" i="5"/>
  <c r="AC19" i="5" s="1"/>
  <c r="AB19" i="5" s="1"/>
  <c r="AD19" i="5" s="1"/>
  <c r="M35" i="5"/>
  <c r="L35" i="5"/>
  <c r="AC35" i="5" s="1"/>
  <c r="AB35" i="5" s="1"/>
  <c r="AD35" i="5" s="1"/>
  <c r="M67" i="5"/>
  <c r="L67" i="5"/>
  <c r="M138" i="4"/>
  <c r="L138" i="4"/>
  <c r="M154" i="4"/>
  <c r="L154" i="4"/>
  <c r="M11" i="5"/>
  <c r="L11" i="5"/>
  <c r="AC11" i="5" s="1"/>
  <c r="AB11" i="5" s="1"/>
  <c r="AD11" i="5" s="1"/>
  <c r="M24" i="5"/>
  <c r="L24" i="5"/>
  <c r="AC24" i="5" s="1"/>
  <c r="AB24" i="5" s="1"/>
  <c r="AD24" i="5" s="1"/>
  <c r="M41" i="5"/>
  <c r="L41" i="5"/>
  <c r="AC41" i="5" s="1"/>
  <c r="AB41" i="5" s="1"/>
  <c r="AD41" i="5" s="1"/>
  <c r="L89" i="4"/>
  <c r="AC89" i="4" s="1"/>
  <c r="AB89" i="4" s="1"/>
  <c r="AD89" i="4" s="1"/>
  <c r="M89" i="4"/>
  <c r="L105" i="4"/>
  <c r="M105" i="4"/>
  <c r="L121" i="4"/>
  <c r="M121" i="4"/>
  <c r="M137" i="4"/>
  <c r="L137" i="4"/>
  <c r="M153" i="4"/>
  <c r="L153" i="4"/>
  <c r="M20" i="5"/>
  <c r="L20" i="5"/>
  <c r="AC20" i="5" s="1"/>
  <c r="AB20" i="5" s="1"/>
  <c r="AD20" i="5" s="1"/>
  <c r="M33" i="5"/>
  <c r="L33" i="5"/>
  <c r="AC33" i="5" s="1"/>
  <c r="AB33" i="5" s="1"/>
  <c r="AD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O12" i="5" l="1"/>
  <c r="P11" i="5"/>
  <c r="O20" i="4"/>
  <c r="P19" i="4"/>
  <c r="AF13" i="6"/>
  <c r="AG12" i="6"/>
  <c r="AC76" i="4"/>
  <c r="AB76" i="4" s="1"/>
  <c r="AD76" i="4" s="1"/>
  <c r="AC75" i="4"/>
  <c r="AB75" i="4" s="1"/>
  <c r="AD75" i="4" s="1"/>
  <c r="AC67" i="5"/>
  <c r="AB67" i="5" s="1"/>
  <c r="AD67" i="5" s="1"/>
  <c r="AC68" i="5"/>
  <c r="AB68" i="5" s="1"/>
  <c r="AD68" i="5" s="1"/>
  <c r="AC39" i="4"/>
  <c r="AB39" i="4" s="1"/>
  <c r="AD39" i="4" s="1"/>
  <c r="AC38" i="4"/>
  <c r="AB38" i="4" s="1"/>
  <c r="AD38" i="4" s="1"/>
  <c r="AC63" i="4"/>
  <c r="AB63" i="4" s="1"/>
  <c r="AD63" i="4" s="1"/>
  <c r="AC64" i="4"/>
  <c r="AB64" i="4" s="1"/>
  <c r="AD64" i="4" s="1"/>
  <c r="P12" i="5" l="1"/>
  <c r="O13" i="5"/>
  <c r="O21" i="4"/>
  <c r="P20" i="4"/>
  <c r="AF14" i="6"/>
  <c r="AG13" i="6"/>
  <c r="O22" i="4" l="1"/>
  <c r="P21" i="4"/>
  <c r="AG14" i="6"/>
  <c r="AF15" i="6"/>
  <c r="O14" i="5"/>
  <c r="P13" i="5"/>
  <c r="P14" i="5" l="1"/>
  <c r="O15" i="5"/>
  <c r="P22" i="4"/>
  <c r="O23" i="4"/>
  <c r="AF16" i="6"/>
  <c r="AG15" i="6"/>
  <c r="P23" i="4" l="1"/>
  <c r="O24" i="4"/>
  <c r="AF17" i="6"/>
  <c r="AG16" i="6"/>
  <c r="O16" i="5"/>
  <c r="P15" i="5"/>
  <c r="P16" i="5" l="1"/>
  <c r="O17" i="5"/>
  <c r="AF18" i="6"/>
  <c r="AG17" i="6"/>
  <c r="P24" i="4"/>
  <c r="O25" i="4"/>
  <c r="AF19" i="6" l="1"/>
  <c r="AG18" i="6"/>
  <c r="P25" i="4"/>
  <c r="O26" i="4"/>
  <c r="O18" i="5"/>
  <c r="P17" i="5"/>
  <c r="P18" i="5" l="1"/>
  <c r="O19" i="5"/>
  <c r="AG19" i="6"/>
  <c r="AF20" i="6"/>
  <c r="P26" i="4"/>
  <c r="O27" i="4"/>
  <c r="AF21" i="6" l="1"/>
  <c r="AG20" i="6"/>
  <c r="P27" i="4"/>
  <c r="O28" i="4"/>
  <c r="O20" i="5"/>
  <c r="P19" i="5"/>
  <c r="P20" i="5" l="1"/>
  <c r="O21" i="5"/>
  <c r="AF22" i="6"/>
  <c r="AG21" i="6"/>
  <c r="P28" i="4"/>
  <c r="O29" i="4"/>
  <c r="AG22" i="6" l="1"/>
  <c r="AF23" i="6"/>
  <c r="P29" i="4"/>
  <c r="O30" i="4"/>
  <c r="P21" i="5"/>
  <c r="O22" i="5"/>
  <c r="P30" i="4" l="1"/>
  <c r="O31" i="4"/>
  <c r="O23" i="5"/>
  <c r="P22" i="5"/>
  <c r="AF24" i="6"/>
  <c r="AG23" i="6"/>
  <c r="P23" i="5" l="1"/>
  <c r="O24" i="5"/>
  <c r="P31" i="4"/>
  <c r="O32" i="4"/>
  <c r="AF25" i="6"/>
  <c r="AG24" i="6"/>
  <c r="P32" i="4" l="1"/>
  <c r="O33" i="4"/>
  <c r="O25" i="5"/>
  <c r="P24" i="5"/>
  <c r="AF26" i="6"/>
  <c r="AG25" i="6"/>
  <c r="P33" i="4" l="1"/>
  <c r="O34" i="4"/>
  <c r="O26" i="5"/>
  <c r="P25" i="5"/>
  <c r="AG26" i="6"/>
  <c r="AF27" i="6"/>
  <c r="P26" i="5" l="1"/>
  <c r="O27" i="5"/>
  <c r="AF28" i="6"/>
  <c r="AG27" i="6"/>
  <c r="P34" i="4"/>
  <c r="O35" i="4"/>
  <c r="P35" i="4" l="1"/>
  <c r="O36" i="4"/>
  <c r="P27" i="5"/>
  <c r="O28" i="5"/>
  <c r="AF29" i="6"/>
  <c r="AG28" i="6"/>
  <c r="O29" i="5" l="1"/>
  <c r="P28" i="5"/>
  <c r="P36" i="4"/>
  <c r="O37" i="4"/>
  <c r="AF30" i="6"/>
  <c r="AG29" i="6"/>
  <c r="P37" i="4" l="1"/>
  <c r="O38" i="4"/>
  <c r="AF31" i="6"/>
  <c r="AG30" i="6"/>
  <c r="P29" i="5"/>
  <c r="O30" i="5"/>
  <c r="P30" i="5" l="1"/>
  <c r="O31" i="5"/>
  <c r="P38" i="4"/>
  <c r="O39" i="4"/>
  <c r="AF32" i="6"/>
  <c r="AG31" i="6"/>
  <c r="P39" i="4" l="1"/>
  <c r="O40" i="4"/>
  <c r="O32" i="5"/>
  <c r="P31" i="5"/>
  <c r="AF33" i="6"/>
  <c r="AG32" i="6"/>
  <c r="O33" i="5" l="1"/>
  <c r="P32" i="5"/>
  <c r="P40" i="4"/>
  <c r="O41" i="4"/>
  <c r="AF34" i="6"/>
  <c r="AG33" i="6"/>
  <c r="P41" i="4" l="1"/>
  <c r="O42" i="4"/>
  <c r="AG34" i="6"/>
  <c r="AF35" i="6"/>
  <c r="O34" i="5"/>
  <c r="P33" i="5"/>
  <c r="AF36" i="6" l="1"/>
  <c r="AG35" i="6"/>
  <c r="P42" i="4"/>
  <c r="O43" i="4"/>
  <c r="P34" i="5"/>
  <c r="O35" i="5"/>
  <c r="O36" i="5" l="1"/>
  <c r="P35" i="5"/>
  <c r="P43" i="4"/>
  <c r="O44" i="4"/>
  <c r="AF37" i="6"/>
  <c r="AG36" i="6"/>
  <c r="O45" i="4" l="1"/>
  <c r="P44" i="4"/>
  <c r="AF38" i="6"/>
  <c r="AG37" i="6"/>
  <c r="P36" i="5"/>
  <c r="O37" i="5"/>
  <c r="AG38" i="6" l="1"/>
  <c r="AF39" i="6"/>
  <c r="P37" i="5"/>
  <c r="O39" i="5"/>
  <c r="P45" i="4"/>
  <c r="O46" i="4"/>
  <c r="P39" i="5" l="1"/>
  <c r="O40" i="5"/>
  <c r="O47" i="4"/>
  <c r="P46" i="4"/>
  <c r="AF40" i="6"/>
  <c r="AG39" i="6"/>
  <c r="O41" i="5" l="1"/>
  <c r="P40" i="5"/>
  <c r="O48" i="4"/>
  <c r="P47" i="4"/>
  <c r="AF41" i="6"/>
  <c r="AG40" i="6"/>
  <c r="O49" i="4" l="1"/>
  <c r="P48" i="4"/>
  <c r="AF42" i="6"/>
  <c r="AG41" i="6"/>
  <c r="O42" i="5"/>
  <c r="P41" i="5"/>
  <c r="AG42" i="6" l="1"/>
  <c r="AF43" i="6"/>
  <c r="P42" i="5"/>
  <c r="O43" i="5"/>
  <c r="P49" i="4"/>
  <c r="O50" i="4"/>
  <c r="P43" i="5" l="1"/>
  <c r="O44" i="5"/>
  <c r="O51" i="4"/>
  <c r="P50" i="4"/>
  <c r="AF44" i="6"/>
  <c r="AG43" i="6"/>
  <c r="O52" i="4" l="1"/>
  <c r="P51" i="4"/>
  <c r="O45" i="5"/>
  <c r="P44" i="5"/>
  <c r="AF45" i="6"/>
  <c r="AG44" i="6"/>
  <c r="O46" i="5" l="1"/>
  <c r="P45" i="5"/>
  <c r="AF46" i="6"/>
  <c r="AG45" i="6"/>
  <c r="P52" i="4"/>
  <c r="O53" i="4"/>
  <c r="AG46" i="6" l="1"/>
  <c r="AF47" i="6"/>
  <c r="O54" i="4"/>
  <c r="P53" i="4"/>
  <c r="P46" i="5"/>
  <c r="O47" i="5"/>
  <c r="P54" i="4" l="1"/>
  <c r="O55" i="4"/>
  <c r="P47" i="5"/>
  <c r="O48" i="5"/>
  <c r="AF48" i="6"/>
  <c r="AG47" i="6"/>
  <c r="P48" i="5" l="1"/>
  <c r="O49" i="5"/>
  <c r="AF49" i="6"/>
  <c r="AG48" i="6"/>
  <c r="O56" i="4"/>
  <c r="P55" i="4"/>
  <c r="AF50" i="6" l="1"/>
  <c r="AG49" i="6"/>
  <c r="O50" i="5"/>
  <c r="P49" i="5"/>
  <c r="O57" i="4"/>
  <c r="P56" i="4"/>
  <c r="P57" i="4" l="1"/>
  <c r="O58" i="4"/>
  <c r="AG50" i="6"/>
  <c r="AF51" i="6"/>
  <c r="O51" i="5"/>
  <c r="P50" i="5"/>
  <c r="AG51" i="6" l="1"/>
  <c r="AF52" i="6"/>
  <c r="O59" i="4"/>
  <c r="P58" i="4"/>
  <c r="P51" i="5"/>
  <c r="O52" i="5"/>
  <c r="O53" i="5" l="1"/>
  <c r="P52" i="5"/>
  <c r="AF53" i="6"/>
  <c r="AG52" i="6"/>
  <c r="O60" i="4"/>
  <c r="P59" i="4"/>
  <c r="AF54" i="6" l="1"/>
  <c r="AG53" i="6"/>
  <c r="P60" i="4"/>
  <c r="O61" i="4"/>
  <c r="P53" i="5"/>
  <c r="O54" i="5"/>
  <c r="O62" i="4" l="1"/>
  <c r="P61" i="4"/>
  <c r="O55" i="5"/>
  <c r="P54" i="5"/>
  <c r="AG54" i="6"/>
  <c r="AF55" i="6"/>
  <c r="P55" i="5" l="1"/>
  <c r="O56" i="5"/>
  <c r="AF56" i="6"/>
  <c r="AG55" i="6"/>
  <c r="P62" i="4"/>
  <c r="O63" i="4"/>
  <c r="AF57" i="6" l="1"/>
  <c r="AG56" i="6"/>
  <c r="O64" i="4"/>
  <c r="P63" i="4"/>
  <c r="P56" i="5"/>
  <c r="O57" i="5"/>
  <c r="O65" i="4" l="1"/>
  <c r="P64" i="4"/>
  <c r="O58" i="5"/>
  <c r="P57" i="5"/>
  <c r="AF58" i="6"/>
  <c r="AG57" i="6"/>
  <c r="P58" i="5" l="1"/>
  <c r="O59" i="5"/>
  <c r="AG58" i="6"/>
  <c r="AF59" i="6"/>
  <c r="P65" i="4"/>
  <c r="O66" i="4"/>
  <c r="AF60" i="6" l="1"/>
  <c r="AG59" i="6"/>
  <c r="P66" i="4"/>
  <c r="O67" i="4"/>
  <c r="O60" i="5"/>
  <c r="P59" i="5"/>
  <c r="O68" i="4" l="1"/>
  <c r="P67" i="4"/>
  <c r="O61" i="5"/>
  <c r="P60" i="5"/>
  <c r="AF61" i="6"/>
  <c r="AG60" i="6"/>
  <c r="P61" i="5" l="1"/>
  <c r="O62" i="5"/>
  <c r="AF62" i="6"/>
  <c r="AG61" i="6"/>
  <c r="P68" i="4"/>
  <c r="O69" i="4"/>
  <c r="P69" i="4" l="1"/>
  <c r="O70" i="4"/>
  <c r="O63" i="5"/>
  <c r="P63" i="5" s="1"/>
  <c r="O65" i="5"/>
  <c r="P62" i="5"/>
  <c r="AF63" i="6"/>
  <c r="AG62" i="6"/>
  <c r="P65" i="5" l="1"/>
  <c r="O66" i="5"/>
  <c r="AF64" i="6"/>
  <c r="AG63" i="6"/>
  <c r="O71" i="4"/>
  <c r="P70" i="4"/>
  <c r="O67" i="5" l="1"/>
  <c r="P66" i="5"/>
  <c r="AF65" i="6"/>
  <c r="AG64" i="6"/>
  <c r="P71" i="4"/>
  <c r="O72" i="4"/>
  <c r="O73" i="4" l="1"/>
  <c r="P72" i="4"/>
  <c r="AF66" i="6"/>
  <c r="AG65" i="6"/>
  <c r="P67" i="5"/>
  <c r="O68" i="5"/>
  <c r="P68" i="5" l="1"/>
  <c r="O69" i="5"/>
  <c r="AF67" i="6"/>
  <c r="AG66" i="6"/>
  <c r="P73" i="4"/>
  <c r="O74" i="4"/>
  <c r="P74" i="4" l="1"/>
  <c r="O75" i="4"/>
  <c r="O70" i="5"/>
  <c r="P69" i="5"/>
  <c r="AG67" i="6"/>
  <c r="AF68" i="6"/>
  <c r="P70" i="5" l="1"/>
  <c r="O71" i="5"/>
  <c r="AF69" i="6"/>
  <c r="AG68" i="6"/>
  <c r="P75" i="4"/>
  <c r="O76" i="4"/>
  <c r="AF70" i="6" l="1"/>
  <c r="AG69" i="6"/>
  <c r="O77" i="4"/>
  <c r="P76" i="4"/>
  <c r="O72" i="5"/>
  <c r="P71" i="5"/>
  <c r="O78" i="4" l="1"/>
  <c r="P77" i="4"/>
  <c r="O73" i="5"/>
  <c r="P72" i="5"/>
  <c r="AG70" i="6"/>
  <c r="AF71" i="6"/>
  <c r="P73" i="5" l="1"/>
  <c r="O74" i="5"/>
  <c r="AF72" i="6"/>
  <c r="AG71" i="6"/>
  <c r="P78" i="4"/>
  <c r="O79" i="4"/>
  <c r="AF73" i="6" l="1"/>
  <c r="AG72" i="6"/>
  <c r="P79" i="4"/>
  <c r="O80" i="4"/>
  <c r="P74" i="5"/>
  <c r="O75" i="5"/>
  <c r="O81" i="4" l="1"/>
  <c r="P80" i="4"/>
  <c r="P75" i="5"/>
  <c r="O76" i="5"/>
  <c r="AF74" i="6"/>
  <c r="AG73" i="6"/>
  <c r="O77" i="5" l="1"/>
  <c r="P76" i="5"/>
  <c r="AG74" i="6"/>
  <c r="AF75" i="6"/>
  <c r="P81" i="4"/>
  <c r="O82" i="4"/>
  <c r="AF76" i="6" l="1"/>
  <c r="AG75" i="6"/>
  <c r="O83" i="4"/>
  <c r="P82" i="4"/>
  <c r="O78" i="5"/>
  <c r="P77" i="5"/>
  <c r="O84" i="4" l="1"/>
  <c r="P83" i="4"/>
  <c r="P78" i="5"/>
  <c r="O79" i="5"/>
  <c r="AF77" i="6"/>
  <c r="AG76" i="6"/>
  <c r="P79" i="5" l="1"/>
  <c r="O80" i="5"/>
  <c r="AF78" i="6"/>
  <c r="AG77" i="6"/>
  <c r="P84" i="4"/>
  <c r="O85" i="4"/>
  <c r="O86" i="4" l="1"/>
  <c r="P85" i="4"/>
  <c r="O81" i="5"/>
  <c r="P80" i="5"/>
  <c r="AG78" i="6"/>
  <c r="AF79" i="6"/>
  <c r="AF80" i="6" l="1"/>
  <c r="AG79" i="6"/>
  <c r="P81" i="5"/>
  <c r="O82" i="5"/>
  <c r="O87" i="4"/>
  <c r="P86" i="4"/>
  <c r="P82" i="5" l="1"/>
  <c r="O83" i="5"/>
  <c r="P87" i="4"/>
  <c r="O88" i="4"/>
  <c r="AF81" i="6"/>
  <c r="AG80" i="6"/>
  <c r="P88" i="4" l="1"/>
  <c r="O89" i="4"/>
  <c r="O84" i="5"/>
  <c r="P83" i="5"/>
  <c r="AF82" i="6"/>
  <c r="AG81" i="6"/>
  <c r="P89" i="4" l="1"/>
  <c r="O90" i="4"/>
  <c r="P84" i="5"/>
  <c r="O85" i="5"/>
  <c r="AF83" i="6"/>
  <c r="AG82" i="6"/>
  <c r="P90" i="4" l="1"/>
  <c r="O91" i="4"/>
  <c r="O86" i="5"/>
  <c r="P85" i="5"/>
  <c r="AG83" i="6"/>
  <c r="AF84" i="6"/>
  <c r="P86" i="5" l="1"/>
  <c r="O87" i="5"/>
  <c r="AF85" i="6"/>
  <c r="AG84" i="6"/>
  <c r="O92" i="4"/>
  <c r="P91" i="4"/>
  <c r="AF86" i="6" l="1"/>
  <c r="AG85" i="6"/>
  <c r="P87" i="5"/>
  <c r="O88" i="5"/>
  <c r="P92" i="4"/>
  <c r="O93" i="4"/>
  <c r="O89" i="5" l="1"/>
  <c r="P88" i="5"/>
  <c r="O94" i="4"/>
  <c r="P93" i="4"/>
  <c r="AG86" i="6"/>
  <c r="AF87" i="6"/>
  <c r="P94" i="4" l="1"/>
  <c r="O95" i="4"/>
  <c r="AF88" i="6"/>
  <c r="AG87" i="6"/>
  <c r="P89" i="5"/>
  <c r="O90" i="5"/>
  <c r="AF89" i="6" l="1"/>
  <c r="AG88" i="6"/>
  <c r="P90" i="5"/>
  <c r="O91" i="5"/>
  <c r="P91" i="5" s="1"/>
  <c r="P95" i="4"/>
  <c r="O96" i="4"/>
  <c r="P96" i="4" l="1"/>
  <c r="O97" i="4"/>
  <c r="AF90" i="6"/>
  <c r="AG89" i="6"/>
  <c r="AG90" i="6" l="1"/>
  <c r="AF91" i="6"/>
  <c r="O98" i="4"/>
  <c r="P97" i="4"/>
  <c r="AF92" i="6" l="1"/>
  <c r="AG91" i="6"/>
  <c r="O99" i="4"/>
  <c r="P98" i="4"/>
  <c r="AF93" i="6" l="1"/>
  <c r="AG92" i="6"/>
  <c r="P99" i="4"/>
  <c r="O100" i="4"/>
  <c r="O101" i="4" l="1"/>
  <c r="P100" i="4"/>
  <c r="AF94" i="6"/>
  <c r="AG93" i="6"/>
  <c r="AF95" i="6" l="1"/>
  <c r="AG94" i="6"/>
  <c r="O102" i="4"/>
  <c r="P101" i="4"/>
  <c r="O103" i="4" l="1"/>
  <c r="P102" i="4"/>
  <c r="AF96" i="6"/>
  <c r="AG95" i="6"/>
  <c r="AF97" i="6" l="1"/>
  <c r="AG96" i="6"/>
  <c r="P103" i="4"/>
  <c r="O104" i="4"/>
  <c r="P104" i="4" l="1"/>
  <c r="O105" i="4"/>
  <c r="AF98" i="6"/>
  <c r="AG97" i="6"/>
  <c r="P105" i="4" l="1"/>
  <c r="O106" i="4"/>
  <c r="AF99" i="6"/>
  <c r="AG98" i="6"/>
  <c r="O107" i="4" l="1"/>
  <c r="P106" i="4"/>
  <c r="AF100" i="6"/>
  <c r="AG99" i="6"/>
  <c r="AF101" i="6" l="1"/>
  <c r="AG100" i="6"/>
  <c r="P107" i="4"/>
  <c r="O108" i="4"/>
  <c r="AF102" i="6" l="1"/>
  <c r="AG101" i="6"/>
  <c r="P108" i="4"/>
  <c r="O109" i="4"/>
  <c r="AF103" i="6" l="1"/>
  <c r="AG102" i="6"/>
  <c r="P109" i="4"/>
  <c r="O110" i="4"/>
  <c r="P110" i="4" l="1"/>
  <c r="O111" i="4"/>
  <c r="AF104" i="6"/>
  <c r="AG103" i="6"/>
  <c r="AF105" i="6" l="1"/>
  <c r="AG104" i="6"/>
  <c r="P111" i="4"/>
  <c r="O112" i="4"/>
  <c r="AF106" i="6" l="1"/>
  <c r="AG105" i="6"/>
  <c r="O113" i="4"/>
  <c r="P112" i="4"/>
  <c r="O114" i="4" l="1"/>
  <c r="P113" i="4"/>
  <c r="AF107" i="6"/>
  <c r="AG106" i="6"/>
  <c r="AF108" i="6" l="1"/>
  <c r="AG107" i="6"/>
  <c r="P114" i="4"/>
  <c r="O115" i="4"/>
  <c r="O116" i="4" l="1"/>
  <c r="P115" i="4"/>
  <c r="AF109" i="6"/>
  <c r="AG108" i="6"/>
  <c r="AF110" i="6" l="1"/>
  <c r="AG109" i="6"/>
  <c r="O117" i="4"/>
  <c r="P116" i="4"/>
  <c r="O118" i="4" l="1"/>
  <c r="P117" i="4"/>
  <c r="AF111" i="6"/>
  <c r="AG110" i="6"/>
  <c r="AF112" i="6" l="1"/>
  <c r="AG111" i="6"/>
  <c r="P118" i="4"/>
  <c r="O119" i="4"/>
  <c r="P119" i="4" l="1"/>
  <c r="O120" i="4"/>
  <c r="AF113" i="6"/>
  <c r="AG112" i="6"/>
  <c r="AF114" i="6" l="1"/>
  <c r="AG113" i="6"/>
  <c r="O121" i="4"/>
  <c r="P120" i="4"/>
  <c r="O122" i="4" l="1"/>
  <c r="P121" i="4"/>
  <c r="AG114" i="6"/>
  <c r="AF115" i="6"/>
  <c r="AF116" i="6" l="1"/>
  <c r="AG115" i="6"/>
  <c r="P122" i="4"/>
  <c r="O123" i="4"/>
  <c r="P123" i="4" l="1"/>
  <c r="O124" i="4"/>
  <c r="AF117" i="6"/>
  <c r="AG116" i="6"/>
  <c r="AF118" i="6" l="1"/>
  <c r="AG117" i="6"/>
  <c r="P124" i="4"/>
  <c r="O125" i="4"/>
  <c r="AG118" i="6" l="1"/>
  <c r="AF119" i="6"/>
  <c r="O126" i="4"/>
  <c r="P125" i="4"/>
  <c r="P126" i="4" l="1"/>
  <c r="O127" i="4"/>
  <c r="AF120" i="6"/>
  <c r="AG119" i="6"/>
  <c r="AF121" i="6" l="1"/>
  <c r="AG120" i="6"/>
  <c r="P127" i="4"/>
  <c r="O128" i="4"/>
  <c r="P128" i="4" l="1"/>
  <c r="O129" i="4"/>
  <c r="AF122" i="6"/>
  <c r="AG121" i="6"/>
  <c r="P129" i="4" l="1"/>
  <c r="O130" i="4"/>
  <c r="AG122" i="6"/>
  <c r="AF123" i="6"/>
  <c r="AF124" i="6" l="1"/>
  <c r="AG123" i="6"/>
  <c r="P130" i="4"/>
  <c r="O131" i="4"/>
  <c r="P131" i="4" l="1"/>
  <c r="O132" i="4"/>
  <c r="AF125" i="6"/>
  <c r="AG124" i="6"/>
  <c r="AF126" i="6" l="1"/>
  <c r="AG125" i="6"/>
  <c r="O133" i="4"/>
  <c r="P132" i="4"/>
  <c r="O134" i="4" l="1"/>
  <c r="P133" i="4"/>
  <c r="AG126" i="6"/>
  <c r="AF127" i="6"/>
  <c r="AF128" i="6" l="1"/>
  <c r="AG127" i="6"/>
  <c r="P134" i="4"/>
  <c r="O135" i="4"/>
  <c r="P135" i="4" l="1"/>
  <c r="O136" i="4"/>
  <c r="AF129" i="6"/>
  <c r="AG128" i="6"/>
  <c r="P136" i="4" l="1"/>
  <c r="O137" i="4"/>
  <c r="AF130" i="6"/>
  <c r="AG129" i="6"/>
  <c r="P137" i="4" l="1"/>
  <c r="O138" i="4"/>
  <c r="AF131" i="6"/>
  <c r="AG130" i="6"/>
  <c r="AF132" i="6" l="1"/>
  <c r="AG131" i="6"/>
  <c r="P138" i="4"/>
  <c r="O139" i="4"/>
  <c r="O140" i="4" l="1"/>
  <c r="P139" i="4"/>
  <c r="AF133" i="6"/>
  <c r="AG132" i="6"/>
  <c r="AF134" i="6" l="1"/>
  <c r="AG133" i="6"/>
  <c r="P140" i="4"/>
  <c r="O141" i="4"/>
  <c r="P141" i="4" l="1"/>
  <c r="O142" i="4"/>
  <c r="AG134" i="6"/>
  <c r="AF135" i="6"/>
  <c r="AF136" i="6" l="1"/>
  <c r="AG135" i="6"/>
  <c r="P142" i="4"/>
  <c r="O143" i="4"/>
  <c r="P143" i="4" l="1"/>
  <c r="O144" i="4"/>
  <c r="AF137" i="6"/>
  <c r="AG136" i="6"/>
  <c r="AF138" i="6" l="1"/>
  <c r="AG137" i="6"/>
  <c r="P144" i="4"/>
  <c r="O145" i="4"/>
  <c r="AG138" i="6" l="1"/>
  <c r="AF139" i="6"/>
  <c r="O146" i="4"/>
  <c r="P145" i="4"/>
  <c r="P146" i="4" l="1"/>
  <c r="O147" i="4"/>
  <c r="AF140" i="6"/>
  <c r="AG139" i="6"/>
  <c r="AF141" i="6" l="1"/>
  <c r="AG140" i="6"/>
  <c r="P147" i="4"/>
  <c r="O148" i="4"/>
  <c r="O149" i="4" l="1"/>
  <c r="P148" i="4"/>
  <c r="AF142" i="6"/>
  <c r="AG141" i="6"/>
  <c r="AF143" i="6" l="1"/>
  <c r="AG142" i="6"/>
  <c r="O150" i="4"/>
  <c r="P149" i="4"/>
  <c r="P150" i="4" l="1"/>
  <c r="O151" i="4"/>
  <c r="AF144" i="6"/>
  <c r="AG143" i="6"/>
  <c r="AF145" i="6" l="1"/>
  <c r="AG144" i="6"/>
  <c r="O152" i="4"/>
  <c r="P151" i="4"/>
  <c r="P152" i="4" l="1"/>
  <c r="O153" i="4"/>
  <c r="AF146" i="6"/>
  <c r="AG145" i="6"/>
  <c r="AF147" i="6" l="1"/>
  <c r="AG146" i="6"/>
  <c r="O154" i="4"/>
  <c r="P153" i="4"/>
  <c r="P154" i="4" l="1"/>
  <c r="O155" i="4"/>
  <c r="AF148" i="6"/>
  <c r="AG147" i="6"/>
  <c r="AF149" i="6" l="1"/>
  <c r="AG148" i="6"/>
  <c r="P155" i="4"/>
  <c r="O156" i="4"/>
  <c r="P156" i="4" l="1"/>
  <c r="O157" i="4"/>
  <c r="P157" i="4" s="1"/>
  <c r="AF150" i="6"/>
  <c r="AG149" i="6"/>
  <c r="AG150" i="6" l="1"/>
  <c r="AF151" i="6"/>
  <c r="AG151" i="6"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<sst xmlns="http://schemas.openxmlformats.org/spreadsheetml/2006/main" count="6514" uniqueCount="2204">
  <si>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</si>
  <si>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</si>
  <si>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</si>
  <si>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</si>
  <si>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</si>
  <si>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</si>
  <si>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</si>
  <si>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</si>
  <si>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</si>
  <si>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</si>
  <si>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</si>
  <si>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</si>
  <si>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</si>
  <si>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</si>
  <si>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</si>
  <si>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</si>
  <si>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</si>
  <si>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</si>
  <si>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</si>
  <si>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</si>
  <si>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</si>
  <si>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</si>
  <si>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</si>
  <si>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</si>
  <si>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</si>
  <si>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</si>
  <si>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</si>
  <si>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</si>
  <si>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</si>
  <si>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</si>
  <si>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</si>
  <si>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</si>
  <si>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</si>
  <si>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</si>
  <si>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</si>
  <si>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</si>
  <si>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</si>
  <si>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</si>
  <si>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</si>
  <si>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</si>
  <si>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</si>
  <si>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</si>
  <si>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</si>
  <si>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</si>
  <si>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</si>
  <si>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</si>
  <si>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</si>
  <si>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</si>
  <si>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</si>
  <si>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</si>
  <si>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</si>
  <si>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</si>
  <si>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</si>
  <si>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</si>
  <si>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</si>
  <si>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</si>
  <si>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</si>
  <si>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</si>
  <si>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</si>
  <si>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</si>
  <si>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</si>
  <si>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</si>
  <si>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</si>
  <si>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</si>
  <si>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</si>
  <si>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</si>
  <si>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</si>
  <si>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</si>
  <si>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</si>
  <si>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</si>
  <si>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</si>
  <si>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</si>
  <si>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</si>
  <si>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</si>
  <si>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</si>
  <si>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</si>
  <si>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</si>
  <si>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</si>
  <si>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</si>
  <si>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</si>
  <si>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</si>
  <si>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</si>
  <si>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</si>
  <si>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</si>
  <si>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</si>
  <si>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</si>
  <si>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</si>
  <si>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</si>
  <si>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</si>
  <si>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</si>
  <si>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</si>
  <si>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</si>
  <si>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</si>
  <si>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</si>
  <si>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</si>
  <si>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</si>
  <si>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</si>
  <si>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</si>
  <si>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</si>
  <si>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</si>
  <si>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</si>
  <si>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</si>
  <si>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</si>
  <si>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</si>
  <si>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</si>
  <si>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</si>
  <si>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</si>
  <si>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</si>
  <si>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</si>
  <si>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</si>
  <si>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</si>
  <si>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</si>
  <si>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</si>
  <si>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</si>
  <si>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</si>
  <si>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</si>
  <si>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</si>
  <si>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</si>
  <si>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</si>
  <si>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</si>
  <si>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</si>
  <si>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</si>
  <si>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</si>
  <si>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</si>
  <si>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</si>
  <si>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</si>
  <si>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</si>
  <si>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</si>
  <si>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</si>
  <si>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</si>
  <si>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</si>
  <si>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</si>
  <si>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</si>
  <si>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</si>
  <si>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</si>
  <si>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</si>
  <si>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</si>
  <si>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</si>
  <si>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</si>
  <si>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</si>
  <si>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</si>
  <si>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</si>
  <si>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</si>
  <si>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</si>
  <si>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</si>
  <si>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</si>
  <si>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</si>
  <si>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</si>
  <si>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</si>
  <si>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</si>
  <si>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</si>
  <si>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</si>
  <si>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</si>
  <si>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</si>
  <si>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</si>
  <si>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</si>
  <si>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</si>
  <si>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</si>
  <si>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</si>
  <si>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</si>
  <si>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</si>
  <si>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</si>
  <si>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</si>
  <si>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</si>
  <si>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</si>
  <si>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</si>
  <si>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</si>
  <si>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</si>
  <si>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</si>
  <si>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</si>
  <si>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</si>
  <si>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</si>
  <si>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</si>
  <si>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</si>
  <si>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</si>
  <si>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</si>
  <si>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</si>
  <si>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</si>
  <si>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</si>
  <si>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</si>
  <si>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</si>
  <si>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</si>
  <si>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</si>
  <si>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</si>
  <si>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</si>
  <si>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</si>
  <si>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</si>
  <si>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</si>
  <si>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</si>
  <si>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</si>
  <si>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</si>
  <si>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</si>
  <si>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</si>
  <si>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</si>
  <si>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</si>
  <si>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</si>
  <si>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</si>
  <si>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</si>
  <si>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</si>
  <si>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</si>
  <si>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</si>
  <si>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</si>
  <si>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</si>
  <si>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</si>
  <si>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</si>
  <si>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</si>
  <si>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</si>
  <si>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</si>
  <si>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</si>
  <si>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</si>
  <si>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</si>
  <si>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</si>
  <si>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</si>
  <si>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</si>
  <si>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</si>
  <si>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</si>
  <si>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</si>
  <si>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</si>
  <si>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</si>
  <si>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</si>
  <si>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</si>
  <si>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</si>
  <si>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</si>
  <si>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</si>
  <si>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</si>
  <si>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</si>
  <si>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</si>
  <si>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</si>
  <si>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</si>
  <si>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</si>
  <si>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</si>
  <si>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</si>
  <si>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</si>
  <si>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</si>
  <si>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</si>
  <si>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</si>
  <si>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</si>
  <si>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</si>
  <si>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</si>
  <si>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</si>
  <si>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</si>
  <si>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</si>
  <si>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</si>
  <si>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</si>
  <si>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</si>
  <si>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</si>
  <si>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</si>
  <si>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</si>
  <si>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</si>
  <si>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</si>
  <si>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</si>
  <si>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</si>
  <si>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</si>
  <si>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</si>
  <si>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</si>
  <si>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</si>
  <si>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</si>
  <si>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</si>
  <si>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</si>
  <si>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</si>
  <si>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</si>
  <si>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</si>
  <si>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</si>
  <si>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</si>
  <si>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</si>
  <si>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</si>
  <si>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</si>
  <si>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</si>
  <si>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</si>
  <si>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</si>
  <si>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</si>
  <si>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</si>
  <si>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</si>
  <si>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</si>
  <si>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</si>
  <si>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</si>
  <si>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</si>
  <si>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</si>
  <si>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</si>
  <si>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</si>
  <si>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</si>
  <si>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</si>
  <si>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</si>
  <si>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</si>
  <si>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</si>
  <si>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</si>
  <si>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</si>
  <si>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</si>
  <si>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</si>
  <si>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</si>
  <si>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</si>
  <si>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</si>
  <si>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</si>
  <si>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</si>
  <si>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</si>
  <si>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</si>
  <si>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</si>
  <si>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</si>
  <si>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</si>
  <si>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</si>
  <si>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</si>
  <si>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</si>
  <si>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</si>
  <si>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</si>
  <si>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</si>
  <si>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</si>
  <si>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</si>
  <si>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</si>
  <si>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</si>
  <si>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</si>
  <si>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</si>
  <si>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</si>
  <si>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</si>
  <si>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</si>
  <si>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</si>
  <si>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</si>
  <si>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</si>
  <si>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</si>
  <si>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</si>
  <si>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</si>
  <si>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</si>
  <si>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</si>
  <si>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</si>
  <si>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</si>
  <si>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</si>
  <si>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</si>
  <si>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</si>
  <si>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</si>
  <si>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</si>
  <si>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</si>
  <si>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</si>
  <si>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</si>
  <si>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</si>
  <si>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</si>
  <si>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</si>
  <si>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</si>
  <si>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</si>
  <si>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</si>
  <si>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</si>
  <si>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</si>
  <si>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</si>
  <si>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</si>
  <si>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</si>
  <si>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</si>
  <si>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</si>
  <si>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</si>
  <si>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</si>
  <si>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</si>
  <si>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</si>
  <si>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</si>
  <si>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</si>
  <si>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</si>
  <si>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</si>
  <si>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</si>
  <si>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</si>
  <si>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</si>
  <si>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</si>
  <si>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</si>
  <si>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</si>
  <si>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</si>
  <si>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</si>
  <si>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</si>
  <si>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</si>
  <si>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</si>
  <si>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</si>
  <si>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</si>
  <si>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</si>
  <si>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</si>
  <si>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</si>
  <si>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</si>
  <si>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</si>
  <si>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</si>
  <si>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</si>
  <si>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</si>
  <si>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</si>
  <si>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</si>
  <si>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</si>
  <si>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</si>
  <si>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</si>
  <si>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</si>
  <si>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</si>
  <si>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</si>
  <si>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</si>
  <si>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</si>
  <si>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</si>
  <si>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</si>
  <si>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</si>
  <si>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</si>
  <si>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</si>
  <si>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</si>
  <si>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</si>
  <si>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</si>
  <si>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</si>
  <si>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</si>
  <si>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</si>
  <si>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</si>
  <si>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</si>
  <si>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</si>
  <si>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</si>
  <si>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</si>
  <si>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</si>
  <si>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</si>
  <si>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</si>
  <si>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</si>
  <si>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</si>
  <si>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</si>
  <si>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</si>
  <si>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</si>
  <si>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</si>
  <si>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</si>
  <si>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</si>
  <si>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</si>
  <si>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</si>
  <si>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</si>
  <si>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</si>
  <si>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</si>
  <si>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</si>
  <si>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</si>
  <si>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</si>
  <si>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</si>
  <si>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</si>
  <si>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</si>
  <si>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</si>
  <si>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</si>
  <si>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</si>
  <si>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</si>
  <si>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</si>
  <si>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</si>
  <si>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</si>
  <si>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</si>
  <si>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</si>
  <si>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</si>
  <si>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</si>
  <si>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</si>
  <si>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</si>
  <si>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</si>
  <si>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</si>
  <si>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</si>
  <si>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</si>
  <si>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</si>
  <si>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</si>
  <si>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</si>
  <si>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</si>
  <si>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</si>
  <si>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</si>
  <si>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</si>
  <si>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</si>
  <si>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</si>
  <si>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</si>
  <si>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</si>
  <si>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</si>
  <si>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</si>
  <si>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</si>
  <si>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</si>
  <si>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</si>
  <si>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</si>
  <si>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</si>
  <si>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</si>
  <si>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</si>
  <si>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</si>
  <si>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</si>
  <si>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</si>
  <si>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</si>
  <si>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</si>
  <si>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</si>
  <si>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</si>
  <si>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</si>
  <si>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</si>
  <si>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</si>
  <si>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</si>
  <si>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</si>
  <si>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</si>
  <si>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</si>
  <si>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</si>
  <si>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</si>
  <si>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</si>
  <si>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</si>
  <si>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</si>
  <si>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</si>
  <si>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</si>
  <si>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</si>
  <si>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</si>
  <si>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</si>
  <si>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</si>
  <si>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</si>
  <si>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</si>
  <si>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</si>
  <si>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</si>
  <si>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</si>
  <si>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</si>
  <si>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</si>
  <si>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</si>
  <si>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</si>
  <si>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</si>
  <si>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</si>
  <si>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</si>
  <si>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</si>
  <si>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</si>
  <si>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</si>
  <si>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</si>
  <si>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</si>
  <si>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</si>
  <si>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</si>
  <si>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</si>
  <si>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</si>
  <si>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</si>
  <si>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</si>
  <si>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</si>
  <si>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</si>
  <si>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</si>
  <si>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</si>
  <si>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</si>
  <si>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</si>
  <si>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</si>
  <si>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</si>
  <si>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</si>
  <si>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</si>
  <si>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</si>
  <si>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</si>
  <si>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</si>
  <si>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</si>
  <si>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</si>
  <si>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</si>
  <si>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</si>
  <si>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</si>
  <si>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</si>
  <si>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</si>
  <si>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</si>
  <si>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</si>
  <si>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</si>
  <si>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</si>
  <si>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</si>
  <si>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</si>
  <si>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</si>
  <si>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</si>
  <si>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</si>
  <si>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</si>
  <si>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</si>
  <si>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</si>
  <si>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</si>
  <si>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</si>
  <si>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</si>
  <si>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</si>
  <si>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</si>
  <si>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</si>
  <si>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</si>
  <si>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</si>
  <si>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</si>
  <si>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</si>
  <si>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</si>
  <si>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</si>
  <si>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</si>
  <si>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</si>
  <si>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</si>
  <si>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</si>
  <si>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</si>
  <si>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</si>
  <si>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</si>
  <si>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</si>
  <si>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</si>
  <si>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</si>
  <si>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</si>
  <si>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</si>
  <si>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</si>
  <si>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</si>
  <si>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</si>
  <si>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</si>
  <si>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</si>
  <si>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</si>
  <si>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</si>
  <si>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</si>
  <si>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</si>
  <si>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</si>
  <si>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</si>
  <si>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</si>
  <si>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</si>
  <si>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</si>
  <si>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</si>
  <si>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</si>
  <si>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</si>
  <si>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</si>
  <si>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</si>
  <si>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</si>
  <si>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</si>
  <si>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</si>
  <si>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</si>
  <si>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</si>
  <si>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</si>
  <si>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</si>
  <si>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</si>
  <si>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</si>
  <si>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</si>
  <si>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</si>
  <si>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</si>
  <si>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</si>
  <si>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</si>
  <si>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</si>
  <si>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</si>
  <si>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</si>
  <si>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</si>
  <si>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</si>
  <si>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</si>
  <si>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</si>
  <si>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</si>
  <si>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</si>
  <si>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</si>
  <si>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</si>
  <si>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</si>
  <si>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</si>
  <si>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</si>
  <si>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</si>
  <si>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</si>
  <si>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</si>
  <si>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</si>
  <si>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</si>
  <si>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</si>
  <si>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</si>
  <si>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</si>
  <si>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</si>
  <si>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</si>
  <si>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</si>
  <si>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</si>
  <si>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</si>
  <si>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</si>
  <si>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</si>
  <si>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</si>
  <si>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</si>
  <si>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</si>
  <si>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</si>
  <si>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</si>
  <si>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</si>
  <si>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</si>
  <si>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</si>
  <si>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</si>
  <si>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</si>
  <si>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</si>
  <si>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</si>
  <si>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</si>
  <si>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</si>
  <si>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</si>
  <si>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</si>
  <si>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</si>
  <si>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</si>
  <si>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</si>
  <si>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</si>
  <si>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</si>
  <si>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</si>
  <si>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</si>
  <si>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</si>
  <si>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</si>
  <si>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</si>
  <si>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</si>
  <si>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</si>
  <si>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</si>
  <si>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</si>
  <si>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</si>
  <si>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</si>
  <si>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</si>
  <si>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</si>
  <si>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</si>
  <si>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</si>
  <si>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</si>
  <si>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</si>
  <si>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</si>
  <si>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</si>
  <si>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</si>
  <si>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</si>
  <si>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</si>
  <si>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</si>
  <si>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</si>
  <si>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</si>
  <si>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</si>
  <si>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</si>
  <si>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</si>
  <si>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</si>
  <si>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</si>
  <si>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</si>
  <si>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</si>
  <si>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</si>
  <si>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</si>
  <si>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</si>
  <si>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</si>
  <si>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</si>
  <si>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</si>
  <si>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</si>
  <si>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</si>
  <si>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</si>
  <si>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</si>
  <si>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</si>
  <si>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</si>
  <si>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</si>
  <si>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</si>
  <si>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</si>
  <si>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</si>
  <si>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</si>
  <si>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</si>
  <si>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</si>
  <si>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</si>
  <si>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</si>
  <si>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</si>
  <si>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</si>
  <si>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</si>
  <si>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</si>
  <si>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</si>
  <si>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</si>
  <si>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</si>
  <si>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</si>
  <si>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</si>
  <si>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</si>
  <si>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</si>
  <si>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</si>
  <si>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</si>
  <si>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</si>
  <si>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</si>
  <si>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</si>
  <si>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</si>
  <si>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</si>
  <si>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</si>
  <si>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</si>
  <si>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</si>
  <si>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</si>
  <si>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</si>
  <si>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</si>
  <si>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</si>
  <si>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</si>
  <si>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</si>
  <si>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</si>
  <si>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</si>
  <si>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</si>
  <si>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</si>
  <si>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</si>
  <si>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</si>
  <si>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</si>
  <si>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</si>
  <si>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</si>
  <si>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</si>
  <si>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</si>
  <si>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</si>
  <si>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</si>
  <si>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</si>
  <si>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</si>
  <si>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</si>
  <si>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</si>
  <si>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</si>
  <si>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</si>
  <si>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</si>
  <si>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</si>
  <si>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</si>
  <si>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</si>
  <si>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</si>
  <si>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</si>
  <si>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</si>
  <si>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</si>
  <si>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</si>
  <si>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</si>
  <si>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</si>
  <si>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</si>
  <si>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</si>
  <si>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</si>
  <si>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</si>
  <si>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</si>
  <si>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</si>
  <si>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</si>
  <si>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</si>
  <si>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</si>
  <si>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</si>
  <si>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</si>
  <si>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</si>
  <si>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</si>
  <si>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</si>
  <si>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</si>
  <si>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</si>
  <si>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</si>
  <si>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</si>
  <si>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</si>
  <si>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</si>
  <si>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</si>
  <si>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</si>
  <si>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</si>
  <si>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</si>
  <si>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</si>
  <si>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</si>
  <si>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</si>
  <si>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</si>
  <si>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</si>
  <si>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</si>
  <si>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</si>
  <si>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</si>
  <si>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</si>
  <si>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</si>
  <si>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</si>
  <si>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</si>
  <si>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</si>
  <si>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</si>
  <si>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</si>
  <si>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</si>
  <si>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</si>
  <si>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</si>
  <si>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</si>
  <si>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</si>
  <si>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</si>
  <si>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</si>
  <si>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</si>
  <si>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</si>
  <si>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</si>
  <si>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</si>
  <si>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</si>
  <si>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</si>
  <si>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</si>
  <si>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</si>
  <si>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</si>
  <si>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</si>
  <si>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</si>
  <si>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</si>
  <si>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</si>
  <si>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</si>
  <si>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</si>
  <si>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</si>
  <si>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</si>
  <si>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</si>
  <si>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</si>
  <si>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</si>
  <si>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</si>
  <si>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</si>
  <si>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</si>
  <si>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</si>
  <si>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</si>
  <si>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</si>
  <si>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</si>
  <si>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</si>
  <si>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</si>
  <si>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</si>
  <si>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</si>
  <si>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</si>
  <si>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</si>
  <si>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</si>
  <si>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</si>
  <si>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</si>
  <si>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</si>
  <si>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</si>
  <si>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</si>
  <si>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</si>
  <si>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</si>
  <si>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</si>
  <si>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</si>
  <si>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</si>
  <si>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</si>
  <si>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</si>
  <si>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</si>
  <si>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</si>
  <si>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</si>
  <si>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</si>
  <si>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</si>
  <si>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</si>
  <si>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</si>
  <si>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</si>
  <si>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</si>
  <si>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</si>
  <si>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</si>
  <si>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</si>
  <si>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</si>
  <si>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</si>
  <si>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</si>
  <si>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</si>
  <si>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</si>
  <si>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</si>
  <si>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</si>
  <si>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</si>
  <si>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</si>
  <si>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</si>
  <si>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</si>
  <si>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</si>
  <si>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</si>
  <si>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</si>
  <si>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</si>
  <si>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</si>
  <si>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</si>
  <si>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</si>
  <si>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</si>
  <si>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</si>
  <si>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</si>
  <si>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</si>
  <si>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</si>
  <si>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</si>
  <si>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</si>
  <si>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</si>
  <si>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</si>
  <si>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</si>
  <si>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</si>
  <si>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</si>
  <si>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</si>
  <si>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</si>
  <si>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</si>
  <si>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</si>
  <si>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</si>
  <si>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</si>
  <si>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</si>
  <si>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</si>
  <si>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</si>
  <si>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</si>
  <si>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</si>
  <si>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</si>
  <si>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</si>
  <si>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</si>
  <si>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</si>
  <si>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</si>
  <si>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</si>
  <si>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</si>
  <si>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</si>
  <si>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</si>
  <si>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</si>
  <si>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</si>
  <si>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</si>
  <si>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</si>
  <si>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</si>
  <si>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</si>
  <si>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</si>
  <si>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</si>
  <si>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</si>
  <si>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</si>
  <si>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</si>
  <si>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</si>
  <si>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</si>
  <si>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</si>
  <si>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</si>
  <si>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</si>
  <si>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</si>
  <si>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</si>
  <si>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</si>
  <si>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</si>
  <si>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</si>
  <si>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</si>
  <si>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</si>
  <si>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</si>
  <si>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</si>
  <si>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</si>
  <si>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</si>
  <si>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</si>
  <si>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</si>
  <si>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</si>
  <si>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</si>
  <si>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</si>
  <si>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</si>
  <si>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</si>
  <si>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</si>
  <si>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</si>
  <si>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</si>
  <si>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</si>
  <si>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</si>
  <si>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</si>
  <si>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</si>
  <si>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</si>
  <si>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</si>
  <si>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</si>
  <si>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</si>
  <si>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</si>
  <si>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</si>
  <si>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</si>
  <si>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</si>
  <si>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</si>
  <si>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</si>
  <si>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</si>
  <si>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</si>
  <si>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</si>
  <si>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</si>
  <si>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</si>
  <si>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</si>
  <si>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</si>
  <si>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</si>
  <si>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</si>
  <si>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</si>
  <si>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</si>
  <si>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</si>
  <si>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</si>
  <si>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</si>
  <si>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</si>
  <si>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</si>
  <si>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</si>
  <si>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</si>
  <si>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</si>
  <si>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</si>
  <si>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</si>
  <si>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</si>
  <si>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</si>
  <si>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</si>
  <si>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</si>
  <si>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</si>
  <si>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</si>
  <si>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</si>
  <si>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</si>
  <si>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</si>
  <si>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</si>
  <si>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</si>
  <si>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</si>
  <si>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</si>
  <si>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</si>
  <si>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</si>
  <si>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</si>
  <si>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</si>
  <si>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</si>
  <si>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</si>
  <si>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</si>
  <si>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</si>
  <si>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</si>
  <si>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</si>
  <si>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</si>
  <si>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</si>
  <si>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</si>
  <si>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</si>
  <si>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</si>
  <si>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</si>
  <si>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</si>
  <si>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</si>
  <si>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</si>
  <si>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</si>
  <si>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</si>
  <si>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</si>
  <si>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</si>
  <si>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</si>
  <si>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</si>
  <si>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</si>
  <si>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</si>
  <si>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</si>
  <si>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</si>
  <si>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</si>
  <si>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</si>
  <si>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</si>
  <si>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</si>
  <si>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</si>
  <si>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</si>
  <si>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</si>
  <si>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</si>
  <si>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</si>
  <si>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</si>
  <si>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</si>
  <si>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</si>
  <si>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</si>
  <si>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</si>
  <si>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</si>
  <si>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</si>
  <si>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</si>
  <si>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</si>
  <si>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</si>
  <si>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</si>
  <si>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</si>
  <si>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</si>
  <si>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</si>
  <si>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</si>
  <si>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</si>
  <si>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</si>
  <si>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</si>
  <si>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</si>
  <si>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</si>
  <si>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</si>
  <si>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</si>
  <si>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</si>
  <si>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</si>
  <si>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</si>
  <si>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</si>
  <si>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</si>
  <si>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</si>
  <si>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</si>
  <si>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</si>
  <si>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</si>
  <si>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</si>
  <si>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</si>
  <si>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</si>
  <si>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</si>
  <si>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</si>
  <si>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</si>
  <si>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</si>
  <si>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</si>
  <si>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</si>
  <si>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</si>
  <si>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</si>
  <si>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</si>
  <si>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</si>
  <si>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</si>
  <si>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</si>
  <si>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</si>
  <si>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</si>
  <si>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</si>
  <si>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</si>
  <si>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</si>
  <si>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</si>
  <si>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</si>
  <si>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</si>
  <si>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</si>
  <si>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</si>
  <si>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</si>
  <si>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</si>
  <si>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</si>
  <si>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</si>
  <si>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</si>
  <si>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</si>
  <si>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</si>
  <si>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</si>
  <si>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</si>
  <si>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</si>
  <si>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</si>
  <si>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</si>
  <si>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</si>
  <si>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</si>
  <si>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</si>
  <si>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</si>
  <si>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</si>
  <si>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</si>
  <si>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</si>
  <si>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</si>
  <si>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</si>
  <si>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</si>
  <si>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</si>
  <si>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</si>
  <si>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</si>
  <si>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</si>
  <si>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</si>
  <si>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</si>
  <si>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</si>
  <si>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</si>
  <si>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</si>
  <si>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</si>
  <si>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</si>
  <si>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</si>
  <si>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</si>
  <si>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</si>
  <si>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</si>
  <si>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</si>
  <si>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</si>
  <si>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</si>
  <si>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</si>
  <si>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</si>
  <si>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</si>
  <si>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</si>
  <si>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</si>
  <si>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</si>
  <si>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</si>
  <si>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</si>
  <si>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</si>
  <si>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</si>
  <si>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</si>
  <si>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</si>
  <si>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</si>
  <si>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</si>
  <si>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</si>
  <si>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</si>
  <si>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</si>
  <si>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</si>
  <si>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</si>
  <si>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</si>
  <si>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</si>
  <si>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</si>
  <si>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</si>
  <si>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</si>
  <si>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</si>
  <si>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</si>
  <si>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</si>
  <si>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</si>
  <si>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</si>
  <si>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</si>
  <si>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</si>
  <si>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</si>
  <si>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</si>
  <si>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</si>
  <si>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</si>
  <si>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</si>
  <si>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</si>
  <si>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</si>
  <si>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</si>
  <si>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</si>
  <si>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</si>
  <si>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</si>
  <si>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</si>
  <si>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</si>
  <si>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</si>
  <si>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</si>
  <si>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</si>
  <si>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</si>
  <si>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</si>
  <si>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</si>
  <si>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</si>
  <si>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</si>
  <si>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</si>
  <si>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</si>
  <si>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</si>
  <si>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</si>
  <si>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</si>
  <si>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</si>
  <si>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</si>
  <si>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</si>
  <si>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</si>
  <si>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</si>
  <si>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</si>
  <si>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</si>
  <si>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</si>
  <si>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</si>
  <si>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</si>
  <si>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</si>
  <si>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</si>
  <si>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</si>
  <si>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</si>
  <si>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</si>
  <si>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</si>
  <si>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</si>
  <si>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</si>
  <si>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</si>
  <si>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</si>
  <si>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</si>
  <si>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</si>
  <si>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</si>
  <si>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</si>
  <si>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</si>
  <si>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</si>
  <si>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</si>
  <si>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</si>
  <si>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</si>
  <si>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</si>
  <si>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</si>
  <si>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</si>
  <si>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</si>
  <si>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</si>
  <si>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</si>
  <si>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</si>
  <si>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</si>
  <si>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</si>
  <si>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</si>
  <si>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</si>
  <si>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</si>
  <si>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</si>
  <si>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</si>
  <si>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</si>
  <si>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</si>
  <si>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</si>
  <si>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</si>
  <si>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</si>
  <si>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</si>
  <si>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</si>
  <si>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</si>
  <si>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</si>
  <si>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</si>
  <si>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</si>
  <si>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</si>
  <si>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</si>
  <si>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</si>
  <si>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</si>
  <si>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</si>
  <si>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</si>
  <si>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</si>
  <si>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</si>
  <si>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</si>
  <si>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</si>
  <si>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</si>
  <si>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</si>
  <si>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</si>
  <si>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</si>
  <si>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</si>
  <si>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</si>
  <si>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</si>
  <si>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</si>
  <si>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</si>
  <si>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</si>
  <si>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</si>
  <si>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</si>
  <si>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</si>
  <si>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</si>
  <si>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</si>
  <si>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</si>
  <si>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</si>
  <si>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</si>
  <si>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</si>
  <si>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</si>
  <si>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</si>
  <si>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</si>
  <si>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</si>
  <si>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</si>
  <si>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</si>
  <si>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</si>
  <si>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</si>
  <si>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</si>
  <si>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</si>
  <si>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</si>
  <si>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</si>
  <si>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</si>
  <si>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</si>
  <si>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</si>
  <si>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</si>
  <si>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</si>
  <si>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</si>
  <si>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</si>
  <si>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</si>
  <si>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</si>
  <si>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</si>
  <si>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</si>
  <si>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</si>
  <si>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</si>
  <si>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</si>
  <si>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</si>
  <si>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</si>
  <si>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</si>
  <si>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</si>
  <si>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</si>
  <si>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</si>
  <si>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</si>
  <si>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</si>
  <si>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</si>
  <si>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</si>
  <si>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</si>
  <si>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</si>
  <si>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</si>
  <si>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</si>
  <si>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</si>
  <si>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</si>
  <si>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</si>
  <si>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</si>
  <si>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</si>
  <si>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</si>
  <si>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</si>
  <si>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</si>
  <si>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</si>
  <si>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</si>
  <si>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</si>
  <si>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</si>
  <si>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</si>
  <si>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</si>
  <si>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</si>
  <si>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</si>
  <si>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</si>
  <si>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</si>
  <si>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</si>
  <si>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</si>
  <si>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</si>
  <si>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</si>
  <si>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</si>
  <si>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</si>
  <si>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</si>
  <si>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</si>
  <si>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</si>
  <si>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</si>
  <si>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</si>
  <si>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</si>
  <si>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</si>
  <si>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</si>
  <si>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</si>
  <si>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</si>
  <si>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</si>
  <si>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</si>
  <si>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</si>
  <si>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</si>
  <si>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</si>
  <si>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</si>
  <si>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</si>
  <si>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</si>
  <si>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</si>
  <si>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</si>
  <si>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</si>
  <si>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</si>
  <si>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</si>
  <si>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</si>
  <si>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</si>
  <si>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</si>
  <si>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</si>
  <si>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</si>
  <si>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</si>
  <si>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</si>
  <si>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</si>
  <si>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</si>
  <si>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</si>
  <si>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</si>
  <si>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</si>
  <si>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</si>
  <si>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</si>
  <si>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</si>
  <si>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</si>
  <si>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</si>
  <si>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</si>
  <si>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</si>
  <si>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</si>
  <si>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</si>
  <si>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</si>
  <si>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</si>
  <si>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</si>
  <si>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</si>
  <si>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</si>
  <si>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</si>
  <si>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</si>
  <si>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</si>
  <si>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</si>
  <si>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</si>
  <si>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</si>
  <si>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</si>
  <si>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</si>
  <si>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</si>
  <si>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</si>
  <si>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</si>
  <si>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</si>
  <si>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</si>
  <si>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</si>
  <si>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</si>
  <si>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</si>
  <si>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</si>
  <si>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</si>
  <si>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</si>
  <si>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</si>
  <si>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</si>
  <si>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</si>
  <si>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</si>
  <si>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</si>
  <si>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</si>
  <si>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</si>
  <si>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</si>
  <si>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</si>
  <si>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</si>
  <si>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</si>
  <si>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</si>
  <si>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</si>
  <si>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</si>
  <si>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</si>
  <si>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</si>
  <si>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</si>
  <si>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</si>
  <si>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</si>
  <si>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</si>
  <si>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</si>
  <si>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</si>
  <si>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</si>
  <si>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</si>
  <si>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</si>
  <si>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</si>
  <si>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</si>
  <si>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</si>
  <si>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</si>
  <si>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</si>
  <si>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</si>
  <si>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</si>
  <si>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</si>
  <si>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</si>
  <si>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</si>
  <si>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</si>
  <si>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</si>
  <si>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</si>
  <si>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</si>
  <si>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</si>
  <si>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</si>
  <si>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</si>
  <si>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</si>
  <si>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</si>
  <si>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</si>
  <si>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</si>
  <si>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</si>
  <si>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</si>
  <si>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</si>
  <si>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</si>
  <si>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</si>
  <si>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</si>
  <si>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</si>
  <si>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</si>
  <si>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</si>
  <si>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</si>
  <si>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</si>
  <si>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</si>
  <si>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</si>
  <si>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</si>
  <si>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</si>
  <si>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</si>
  <si>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</si>
  <si>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</si>
  <si>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</si>
  <si>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</si>
  <si>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</si>
  <si>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</si>
  <si>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</si>
  <si>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</si>
  <si>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</si>
  <si>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</si>
  <si>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</si>
  <si>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</si>
  <si>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</si>
  <si>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</si>
  <si>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</si>
  <si>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</si>
  <si>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</si>
  <si>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</si>
  <si>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</si>
  <si>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</si>
  <si>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</si>
  <si>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</si>
  <si>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</si>
  <si>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</si>
  <si>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</si>
  <si>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</si>
  <si>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</si>
  <si>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</si>
  <si>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</si>
  <si>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</si>
  <si>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</si>
  <si>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</si>
  <si>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</si>
  <si>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</si>
  <si>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</si>
  <si>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</si>
  <si>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</si>
  <si>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</si>
  <si>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</si>
  <si>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</si>
  <si>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</si>
  <si>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</si>
  <si>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</si>
  <si>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</si>
  <si>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</si>
  <si>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</si>
  <si>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</si>
  <si>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</si>
  <si>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</si>
  <si>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</si>
  <si>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</si>
  <si>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</si>
  <si>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</si>
  <si>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</si>
  <si>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</si>
  <si>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</si>
  <si>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</si>
  <si>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</si>
  <si>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</si>
  <si>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</si>
  <si>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</si>
  <si>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</si>
  <si>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</si>
  <si>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</si>
  <si>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</si>
  <si>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</si>
  <si>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</si>
  <si>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</si>
  <si>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</si>
  <si>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</si>
  <si>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</si>
  <si>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</si>
  <si>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</si>
  <si>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</si>
  <si>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</si>
  <si>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</si>
  <si>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</si>
  <si>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</si>
  <si>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</si>
  <si>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</si>
  <si>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</si>
  <si>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</si>
  <si>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</si>
  <si>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</si>
  <si>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</si>
  <si>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</si>
  <si>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</si>
  <si>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</si>
  <si>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</si>
  <si>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</si>
  <si>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</si>
  <si>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</si>
  <si>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</si>
  <si>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 xml:space="preserve">Seguimiento a los contratos relacionados con el personal planeado para la ejecución de los cronogramas de actividades educativas </t>
  </si>
  <si>
    <t xml:space="preserve">Realizar la validación y cotejar la información en los inventarios de Excel con los datos migrados en Colecciones Colombianas trrimestral </t>
  </si>
  <si>
    <t>Realizar reuniones de seguimiento con los equipos técnicos para verificar el funcionamiento de la plataforma tecnológica externa e  informar los o errores en el funcionamiento de la plataforma</t>
  </si>
  <si>
    <t xml:space="preserve">Reuniones de seguimiento mensual con los actores necesario según el caso para dar cumplimiento a los cronogramas de montaje de las exposiciones a partir de la adjudicación de los contratos </t>
  </si>
  <si>
    <t xml:space="preserve">Memorias de reunión de seguimiento con los actores (Correos, documento compartidos drive)
Ajustes de la programación y cronogramas si aplica </t>
  </si>
  <si>
    <t xml:space="preserve">Reuniones de seguimiento mensual al Plan operativo anual de trabajo - POA (Exposiciones presenciales y/o virtuales) </t>
  </si>
  <si>
    <t>Actas de reuniones del equipo tecnico de autoevaluación y control de la subdirección de Divulgación</t>
  </si>
  <si>
    <t>Reuniones de seguimiento mensual al Plan operativo anual de trabajo - POA (cronogramas y actividades educativas)</t>
  </si>
  <si>
    <t>Registro de Validación fisica de las piezas</t>
  </si>
  <si>
    <t xml:space="preserve">Incorporar en los contratos de mantenimiento y calibración de los equipos activiadades de capacitación para identificar fallas  o anomalías en los equipos y el funcionamiento del software.   </t>
  </si>
  <si>
    <t xml:space="preserve">Contrratos de mantenimiento y calibración con los componentes de capacitación incorporados </t>
  </si>
  <si>
    <t>Archivo de inventario de activos de información digital</t>
  </si>
  <si>
    <t xml:space="preserve">Instruir al personal de seguridad sobre la importan de asegurar los documentos Semestral 
</t>
  </si>
  <si>
    <t xml:space="preserve">Lista de asistencia instrucción de la importancia de los documentos </t>
  </si>
  <si>
    <t xml:space="preserve">Actas de reunión 
Reporte de errores </t>
  </si>
  <si>
    <t xml:space="preserve">Hacer un convenio interadministrativo que soporte el uso y correcto funcionamiento de la plataforma "Forma" con la Secretaria de Cultura, Recreación y Deporte </t>
  </si>
  <si>
    <t xml:space="preserve">Convenio suscritos </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</si>
  <si>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</si>
  <si>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</si>
  <si>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</si>
  <si>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</si>
  <si>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</si>
  <si>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</si>
  <si>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</si>
  <si>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</si>
  <si>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</si>
  <si>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</si>
  <si>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</si>
  <si>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</si>
  <si>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</si>
  <si>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</si>
  <si>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</si>
  <si>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</si>
  <si>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</si>
  <si>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</si>
  <si>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</si>
  <si>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</si>
  <si>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</si>
  <si>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</si>
  <si>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</si>
  <si>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</si>
  <si>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</si>
  <si>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</si>
  <si>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</si>
  <si>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</si>
  <si>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</si>
  <si>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</si>
  <si>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</si>
  <si>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</si>
  <si>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</si>
  <si>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</si>
  <si>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</si>
  <si>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</si>
  <si>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</si>
  <si>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</si>
  <si>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</si>
  <si>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</si>
  <si>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</si>
  <si>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</si>
  <si>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</si>
  <si>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</si>
  <si>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</si>
  <si>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</si>
  <si>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</si>
  <si>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</si>
  <si>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</si>
  <si>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</si>
  <si>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</si>
  <si>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</si>
  <si>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</si>
  <si>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</si>
  <si>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</si>
  <si>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</si>
  <si>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</si>
  <si>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</si>
  <si>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</si>
  <si>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</si>
  <si>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</si>
  <si>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</si>
  <si>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</si>
  <si>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</si>
  <si>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</si>
  <si>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</si>
  <si>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</si>
  <si>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</si>
  <si>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</si>
  <si>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</si>
  <si>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</si>
  <si>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</si>
  <si>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</si>
  <si>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</si>
  <si>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</si>
  <si>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</si>
  <si>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</si>
  <si>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</si>
  <si>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</si>
  <si>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</si>
  <si>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</si>
  <si>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</si>
  <si>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</si>
  <si>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</si>
  <si>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</si>
  <si>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</si>
  <si>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</si>
  <si>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</si>
  <si>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</si>
  <si>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</si>
  <si>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</si>
  <si>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</si>
  <si>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</si>
  <si>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</si>
  <si>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</si>
  <si>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</si>
  <si>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</si>
  <si>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</si>
  <si>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</si>
  <si>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</si>
  <si>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</si>
  <si>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</si>
  <si>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</si>
  <si>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</si>
  <si>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</si>
  <si>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</si>
  <si>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</si>
  <si>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</si>
  <si>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</si>
  <si>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</si>
  <si>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</si>
  <si>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</si>
  <si>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</si>
  <si>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</si>
  <si>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</si>
  <si>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</si>
  <si>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</si>
  <si>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</si>
  <si>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</si>
  <si>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</si>
  <si>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</si>
  <si>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</si>
  <si>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</si>
  <si>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</si>
  <si>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</si>
  <si>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</si>
  <si>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</si>
  <si>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</si>
  <si>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</si>
  <si>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</si>
  <si>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</si>
  <si>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</si>
  <si>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</si>
  <si>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</si>
  <si>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</si>
  <si>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</si>
  <si>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</si>
  <si>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</si>
  <si>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</si>
  <si>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</si>
  <si>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</si>
  <si>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</si>
  <si>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</si>
  <si>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</si>
  <si>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</si>
  <si>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</si>
  <si>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</si>
  <si>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</si>
  <si>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</si>
  <si>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</si>
  <si>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</si>
  <si>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</si>
  <si>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</si>
  <si>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</si>
  <si>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</si>
  <si>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</si>
  <si>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</si>
  <si>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</si>
  <si>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</si>
  <si>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</si>
  <si>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</si>
  <si>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</si>
  <si>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2 Correos electronicos de socialización. 
Correos electronicos seguimiento/estado PQRS</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</si>
  <si>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</si>
  <si>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</si>
  <si>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</si>
  <si>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</si>
  <si>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</si>
  <si>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</si>
  <si>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</si>
  <si>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</si>
  <si>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</si>
  <si>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</si>
  <si>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</si>
  <si>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</si>
  <si>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</si>
  <si>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</si>
  <si>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</si>
  <si>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</si>
  <si>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</si>
  <si>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</si>
  <si>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</si>
  <si>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</si>
  <si>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</si>
  <si>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</si>
  <si>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</si>
  <si>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</si>
  <si>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</si>
  <si>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</si>
  <si>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</si>
  <si>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</si>
  <si>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</si>
  <si>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</si>
  <si>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</si>
  <si>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</si>
  <si>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</si>
  <si>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</si>
  <si>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</si>
  <si>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</si>
  <si>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</si>
  <si>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</si>
  <si>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</si>
  <si>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</si>
  <si>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</si>
  <si>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</si>
  <si>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</si>
  <si>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Informe de saneamiento ambiental cuatrimestral.</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</si>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</sst>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d/m/yyyy"/>
    <numFmt numFmtId="166" formatCode="dd\-mmmm\-yyyy"/>
    <numFmt numFmtId="167" formatCode="d\-mmmm\-yyyy"/>
  </numFmts>
  <fonts count="107">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s>
  <fills count="27">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s>
  <borders count="15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
        <color rgb="FFCCCCCC"/>
      </left>
      <right style="mediumDashed">
        <color rgb="FFE36C09"/>
      </right>
      <top style="mediumDashed">
        <color rgb="FFE36C09"/>
      </top>
      <bottom style="mediumDashed">
        <color rgb="FFE36C09"/>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5" fillId="0" borderId="141"/>
    <xf numFmtId="0" fontId="83" fillId="0" borderId="141"/>
    <xf numFmtId="0" fontId="1" fillId="0" borderId="141"/>
    <xf numFmtId="9" fontId="1" fillId="0" borderId="141" applyFont="0" applyFill="0" applyBorder="0" applyAlignment="0" applyProtection="0"/>
  </cellStyleXfs>
  <cellXfs count="690">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vertical="center" wrapText="1"/>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24" fillId="10" borderId="53" xfId="0" applyFont="1" applyFill="1" applyBorder="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5" fillId="10" borderId="53" xfId="0" applyFont="1" applyFill="1" applyBorder="1" applyAlignment="1">
      <alignment vertical="center" wrapText="1"/>
    </xf>
    <xf numFmtId="0" fontId="26" fillId="10" borderId="53" xfId="0" applyFont="1" applyFill="1" applyBorder="1" applyAlignment="1">
      <alignment vertical="center" wrapText="1"/>
    </xf>
    <xf numFmtId="0" fontId="24" fillId="10" borderId="53" xfId="0" applyFont="1" applyFill="1" applyBorder="1" applyAlignment="1">
      <alignment vertical="center" wrapText="1"/>
    </xf>
    <xf numFmtId="0" fontId="25" fillId="10" borderId="0" xfId="0" applyFont="1" applyFill="1" applyAlignment="1">
      <alignment vertical="center" wrapText="1"/>
    </xf>
    <xf numFmtId="0" fontId="25" fillId="10" borderId="0" xfId="0" applyFont="1" applyFill="1" applyAlignment="1">
      <alignment vertical="center"/>
    </xf>
    <xf numFmtId="0" fontId="25" fillId="10" borderId="0" xfId="0" applyFont="1" applyFill="1" applyAlignment="1">
      <alignment vertical="center"/>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28" fillId="10" borderId="0" xfId="0" applyFont="1" applyFill="1" applyAlignment="1">
      <alignment horizontal="left" vertical="center" wrapText="1"/>
    </xf>
    <xf numFmtId="0" fontId="7" fillId="0" borderId="67" xfId="0" applyFont="1" applyBorder="1" applyAlignment="1">
      <alignment vertical="center"/>
    </xf>
    <xf numFmtId="0" fontId="29" fillId="7" borderId="0" xfId="0" applyFont="1" applyFill="1" applyAlignment="1">
      <alignment horizontal="left"/>
    </xf>
    <xf numFmtId="0" fontId="30" fillId="10" borderId="67" xfId="0" applyFont="1" applyFill="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31"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31"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2" fillId="2" borderId="67" xfId="0" applyFont="1" applyFill="1" applyBorder="1" applyAlignment="1">
      <alignment vertical="center" wrapText="1"/>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32"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1"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9" fillId="5" borderId="66" xfId="0" applyFont="1" applyFill="1" applyBorder="1" applyAlignment="1">
      <alignment horizontal="center" vertical="center" wrapText="1"/>
    </xf>
    <xf numFmtId="0" fontId="79" fillId="5" borderId="67" xfId="0" applyFont="1" applyFill="1" applyBorder="1" applyAlignment="1">
      <alignment horizontal="center" vertical="center" wrapText="1"/>
    </xf>
    <xf numFmtId="0" fontId="79" fillId="8" borderId="67" xfId="0" applyFont="1" applyFill="1" applyBorder="1" applyAlignment="1">
      <alignment horizontal="center" vertical="center" wrapText="1"/>
    </xf>
    <xf numFmtId="0" fontId="79" fillId="9" borderId="67" xfId="0" applyFont="1" applyFill="1" applyBorder="1" applyAlignment="1">
      <alignment horizontal="center" vertical="center" wrapText="1"/>
    </xf>
    <xf numFmtId="0" fontId="79"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81" fillId="0" borderId="143" xfId="0" applyFont="1" applyBorder="1" applyAlignment="1" applyProtection="1">
      <alignment vertical="center" wrapText="1"/>
      <protection locked="0"/>
    </xf>
    <xf numFmtId="0" fontId="81" fillId="0" borderId="143" xfId="0" applyFont="1" applyFill="1" applyBorder="1" applyAlignment="1" applyProtection="1">
      <alignment vertical="center" wrapText="1"/>
      <protection locked="0"/>
    </xf>
    <xf numFmtId="0" fontId="82" fillId="0" borderId="143" xfId="0" applyFont="1" applyBorder="1" applyAlignment="1" applyProtection="1">
      <alignment vertical="center" wrapText="1"/>
      <protection locked="0"/>
    </xf>
    <xf numFmtId="0" fontId="82" fillId="24" borderId="143" xfId="0" applyFont="1" applyFill="1" applyBorder="1" applyAlignment="1" applyProtection="1">
      <alignment horizontal="center"/>
      <protection locked="0"/>
    </xf>
    <xf numFmtId="0" fontId="82"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82" fillId="0" borderId="67" xfId="0" applyFont="1" applyBorder="1" applyAlignment="1">
      <alignment vertical="center" wrapText="1"/>
    </xf>
    <xf numFmtId="0" fontId="82" fillId="6" borderId="67" xfId="0" applyFont="1" applyFill="1" applyBorder="1" applyAlignment="1">
      <alignment vertical="center" wrapText="1"/>
    </xf>
    <xf numFmtId="0" fontId="82" fillId="2" borderId="67" xfId="0" applyFont="1" applyFill="1" applyBorder="1" applyAlignment="1">
      <alignment horizontal="center" vertical="center"/>
    </xf>
    <xf numFmtId="0" fontId="82" fillId="7" borderId="67" xfId="0" applyFont="1" applyFill="1" applyBorder="1" applyAlignment="1">
      <alignment vertical="center"/>
    </xf>
    <xf numFmtId="0" fontId="82" fillId="0" borderId="67" xfId="0" applyFont="1" applyBorder="1" applyAlignment="1">
      <alignment vertical="center"/>
    </xf>
    <xf numFmtId="0" fontId="81" fillId="0" borderId="67" xfId="0" applyFont="1" applyFill="1" applyBorder="1" applyAlignment="1">
      <alignment vertical="center" wrapText="1"/>
    </xf>
    <xf numFmtId="0" fontId="81" fillId="0" borderId="67" xfId="0" applyFont="1" applyBorder="1" applyAlignment="1">
      <alignment vertical="center" wrapText="1"/>
    </xf>
    <xf numFmtId="0" fontId="82" fillId="6" borderId="67" xfId="0" applyFont="1" applyFill="1" applyBorder="1" applyAlignment="1">
      <alignment horizontal="left" vertical="center" wrapText="1"/>
    </xf>
    <xf numFmtId="0" fontId="82" fillId="2" borderId="67" xfId="0" applyFont="1" applyFill="1" applyBorder="1" applyAlignment="1">
      <alignment horizontal="center"/>
    </xf>
    <xf numFmtId="0" fontId="82" fillId="6" borderId="67" xfId="0" applyFont="1" applyFill="1" applyBorder="1" applyAlignment="1">
      <alignment vertical="center"/>
    </xf>
    <xf numFmtId="0" fontId="86" fillId="0" borderId="52" xfId="1" applyFont="1" applyBorder="1" applyAlignment="1">
      <alignment horizontal="center" vertical="center" wrapText="1"/>
    </xf>
    <xf numFmtId="0" fontId="86" fillId="0" borderId="53" xfId="1" applyFont="1" applyBorder="1" applyAlignment="1">
      <alignment horizontal="left" vertical="center" wrapText="1"/>
    </xf>
    <xf numFmtId="0" fontId="86" fillId="0" borderId="52" xfId="0" applyFont="1" applyBorder="1" applyAlignment="1">
      <alignment horizontal="left" vertical="center" wrapText="1"/>
    </xf>
    <xf numFmtId="0" fontId="86" fillId="0" borderId="53"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horizontal="center" vertical="center"/>
    </xf>
    <xf numFmtId="0" fontId="86" fillId="0" borderId="52" xfId="0" applyFont="1" applyBorder="1" applyAlignment="1">
      <alignment horizontal="center" vertical="center" wrapText="1"/>
    </xf>
    <xf numFmtId="0" fontId="86" fillId="0" borderId="53" xfId="0" applyFont="1" applyBorder="1" applyAlignment="1">
      <alignment vertical="center" wrapText="1"/>
    </xf>
    <xf numFmtId="0" fontId="87" fillId="0" borderId="53" xfId="0" applyFont="1" applyBorder="1" applyAlignment="1">
      <alignment vertical="center" wrapText="1"/>
    </xf>
    <xf numFmtId="0" fontId="86" fillId="0" borderId="52" xfId="1" applyFont="1" applyBorder="1" applyAlignment="1">
      <alignment horizontal="left" vertical="center" wrapText="1"/>
    </xf>
    <xf numFmtId="0" fontId="86" fillId="0" borderId="51" xfId="1" applyFont="1" applyBorder="1" applyAlignment="1">
      <alignment horizontal="center" vertical="center" wrapText="1"/>
    </xf>
    <xf numFmtId="0" fontId="86" fillId="0" borderId="144" xfId="0" applyFont="1" applyBorder="1" applyAlignment="1">
      <alignment vertical="center" wrapText="1"/>
    </xf>
    <xf numFmtId="0" fontId="86" fillId="0" borderId="144" xfId="1" applyFont="1" applyBorder="1" applyAlignment="1">
      <alignment horizontal="left" vertical="center" wrapText="1"/>
    </xf>
    <xf numFmtId="0" fontId="86" fillId="0" borderId="128" xfId="1" applyFont="1" applyBorder="1" applyAlignment="1">
      <alignment horizontal="left" vertical="center" wrapText="1"/>
    </xf>
    <xf numFmtId="0" fontId="86" fillId="0" borderId="53" xfId="1" applyFont="1" applyBorder="1" applyAlignment="1">
      <alignment vertical="center" wrapText="1"/>
    </xf>
    <xf numFmtId="0" fontId="82" fillId="0" borderId="143" xfId="0" applyFont="1" applyBorder="1" applyAlignment="1" applyProtection="1">
      <alignment horizontal="center" vertical="center" textRotation="90"/>
      <protection locked="0"/>
    </xf>
    <xf numFmtId="9" fontId="82" fillId="25" borderId="143" xfId="0" applyNumberFormat="1" applyFont="1" applyFill="1" applyBorder="1" applyAlignment="1" applyProtection="1">
      <alignment horizontal="center" vertical="center"/>
      <protection hidden="1"/>
    </xf>
    <xf numFmtId="0" fontId="79" fillId="6" borderId="67" xfId="0" applyFont="1" applyFill="1" applyBorder="1" applyAlignment="1">
      <alignment vertical="center" wrapText="1"/>
    </xf>
    <xf numFmtId="9" fontId="82" fillId="6" borderId="67" xfId="0" applyNumberFormat="1" applyFont="1" applyFill="1" applyBorder="1" applyAlignment="1">
      <alignment vertical="center" wrapText="1"/>
    </xf>
    <xf numFmtId="0" fontId="79" fillId="6" borderId="67" xfId="0" applyFont="1" applyFill="1" applyBorder="1" applyAlignment="1">
      <alignment vertical="center"/>
    </xf>
    <xf numFmtId="0" fontId="82" fillId="6" borderId="67" xfId="0" applyFont="1" applyFill="1" applyBorder="1" applyAlignment="1">
      <alignment horizontal="center" vertical="center"/>
    </xf>
    <xf numFmtId="0" fontId="82" fillId="0" borderId="67" xfId="0" applyFont="1" applyBorder="1" applyAlignment="1">
      <alignment horizontal="center" vertical="center" textRotation="90"/>
    </xf>
    <xf numFmtId="9" fontId="82" fillId="6" borderId="67" xfId="0" applyNumberFormat="1" applyFont="1" applyFill="1" applyBorder="1" applyAlignment="1">
      <alignment horizontal="center" vertical="center"/>
    </xf>
    <xf numFmtId="0" fontId="0" fillId="0" borderId="0" xfId="0" applyFont="1" applyAlignment="1"/>
    <xf numFmtId="0" fontId="88" fillId="0" borderId="67" xfId="0" applyFont="1" applyBorder="1" applyAlignment="1">
      <alignment horizontal="left" vertical="center" wrapText="1"/>
    </xf>
    <xf numFmtId="0" fontId="81" fillId="2" borderId="67" xfId="0" applyFont="1" applyFill="1" applyBorder="1" applyAlignment="1">
      <alignment vertical="center" wrapText="1"/>
    </xf>
    <xf numFmtId="0" fontId="81" fillId="0" borderId="67" xfId="0" applyFont="1" applyBorder="1" applyAlignment="1">
      <alignment horizontal="left" vertical="center" wrapText="1"/>
    </xf>
    <xf numFmtId="14" fontId="81"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81" fillId="0" borderId="143" xfId="0" applyNumberFormat="1" applyFont="1" applyBorder="1" applyAlignment="1" applyProtection="1">
      <alignment vertical="center"/>
      <protection locked="0"/>
    </xf>
    <xf numFmtId="0" fontId="81"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9" fillId="0" borderId="53" xfId="0" applyFont="1" applyBorder="1" applyAlignment="1">
      <alignment horizontal="center" vertical="center"/>
    </xf>
    <xf numFmtId="0" fontId="89" fillId="0" borderId="52" xfId="0" applyFont="1" applyBorder="1" applyAlignment="1">
      <alignment horizontal="left" vertical="center" wrapText="1"/>
    </xf>
    <xf numFmtId="0" fontId="89" fillId="0" borderId="52" xfId="0" applyFont="1" applyBorder="1" applyAlignment="1">
      <alignment horizontal="center" vertical="center" wrapText="1"/>
    </xf>
    <xf numFmtId="0" fontId="89" fillId="0" borderId="53" xfId="0" applyFont="1" applyBorder="1" applyAlignment="1">
      <alignment horizontal="left" vertical="center" wrapText="1"/>
    </xf>
    <xf numFmtId="0" fontId="89" fillId="0" borderId="53" xfId="0" applyFont="1" applyBorder="1" applyAlignment="1">
      <alignment vertical="center" wrapText="1"/>
    </xf>
    <xf numFmtId="0" fontId="90" fillId="0" borderId="67" xfId="0" applyFont="1" applyBorder="1" applyAlignment="1">
      <alignment vertical="center" wrapText="1"/>
    </xf>
    <xf numFmtId="0" fontId="90" fillId="2" borderId="67" xfId="0" applyFont="1" applyFill="1" applyBorder="1" applyAlignment="1">
      <alignment horizontal="center" vertical="center"/>
    </xf>
    <xf numFmtId="0" fontId="90" fillId="7" borderId="67" xfId="0" applyFont="1" applyFill="1" applyBorder="1" applyAlignment="1">
      <alignment vertical="center"/>
    </xf>
    <xf numFmtId="0" fontId="7" fillId="0" borderId="67" xfId="0" applyFont="1" applyFill="1" applyBorder="1" applyAlignment="1">
      <alignment horizontal="left" vertical="center" wrapText="1"/>
    </xf>
    <xf numFmtId="0" fontId="82" fillId="0" borderId="67" xfId="0" applyFont="1" applyFill="1" applyBorder="1" applyAlignment="1">
      <alignment vertical="center" wrapText="1"/>
    </xf>
    <xf numFmtId="0" fontId="90"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90" fillId="0" borderId="67" xfId="0" applyFont="1" applyBorder="1" applyAlignment="1">
      <alignment vertical="center"/>
    </xf>
    <xf numFmtId="0" fontId="91" fillId="0" borderId="67" xfId="0" applyFont="1" applyBorder="1" applyAlignment="1">
      <alignment horizontal="left" vertical="center" wrapText="1"/>
    </xf>
    <xf numFmtId="0" fontId="90" fillId="2" borderId="67" xfId="0" applyFont="1" applyFill="1" applyBorder="1" applyAlignment="1">
      <alignment vertical="center" wrapText="1"/>
    </xf>
    <xf numFmtId="165" fontId="90" fillId="0" borderId="67" xfId="0" applyNumberFormat="1" applyFont="1" applyBorder="1" applyAlignment="1">
      <alignment vertical="center"/>
    </xf>
    <xf numFmtId="165" fontId="90" fillId="0" borderId="67" xfId="0" applyNumberFormat="1" applyFont="1" applyBorder="1" applyAlignment="1">
      <alignment vertical="center" wrapText="1"/>
    </xf>
    <xf numFmtId="0" fontId="7" fillId="0" borderId="67" xfId="0" applyFont="1" applyBorder="1" applyAlignment="1">
      <alignment horizontal="right" vertical="center"/>
    </xf>
    <xf numFmtId="165" fontId="81"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81"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8"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90" fillId="0" borderId="67" xfId="0" applyFont="1" applyBorder="1" applyAlignment="1">
      <alignment horizontal="center" vertical="center"/>
    </xf>
    <xf numFmtId="0" fontId="90" fillId="0" borderId="67" xfId="0" applyFont="1" applyBorder="1" applyAlignment="1">
      <alignment horizontal="right" vertical="center"/>
    </xf>
    <xf numFmtId="0" fontId="90" fillId="17" borderId="67" xfId="0" applyFont="1" applyFill="1" applyBorder="1" applyAlignment="1">
      <alignment vertical="center" wrapText="1"/>
    </xf>
    <xf numFmtId="165" fontId="90" fillId="0" borderId="67" xfId="0" applyNumberFormat="1" applyFont="1" applyBorder="1" applyAlignment="1">
      <alignment horizontal="center" vertical="center"/>
    </xf>
    <xf numFmtId="0" fontId="90" fillId="2" borderId="67" xfId="0" applyFont="1" applyFill="1" applyBorder="1" applyAlignment="1">
      <alignment horizontal="left" vertical="center" wrapText="1"/>
    </xf>
    <xf numFmtId="0" fontId="81"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81" fillId="0" borderId="67" xfId="0" applyNumberFormat="1" applyFont="1" applyBorder="1" applyAlignment="1">
      <alignment horizontal="center" vertical="center"/>
    </xf>
    <xf numFmtId="0" fontId="81" fillId="0" borderId="67" xfId="0" applyFont="1" applyBorder="1" applyAlignment="1">
      <alignment vertical="center"/>
    </xf>
    <xf numFmtId="0" fontId="92" fillId="0" borderId="67" xfId="0" applyFont="1" applyBorder="1" applyAlignment="1">
      <alignment vertical="center" wrapText="1"/>
    </xf>
    <xf numFmtId="14" fontId="81"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81"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81" fillId="0" borderId="67" xfId="0" applyNumberFormat="1" applyFont="1" applyBorder="1" applyAlignment="1">
      <alignment horizontal="center" vertical="center"/>
    </xf>
    <xf numFmtId="167" fontId="81" fillId="0" borderId="67" xfId="0" applyNumberFormat="1" applyFont="1" applyBorder="1" applyAlignment="1">
      <alignment horizontal="center" vertical="center"/>
    </xf>
    <xf numFmtId="166" fontId="81" fillId="0" borderId="67" xfId="0" applyNumberFormat="1" applyFont="1" applyBorder="1" applyAlignment="1">
      <alignment horizontal="center" vertical="center" wrapText="1"/>
    </xf>
    <xf numFmtId="167" fontId="81"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81" fillId="0" borderId="143" xfId="0" applyFont="1" applyBorder="1" applyAlignment="1" applyProtection="1">
      <alignment horizontal="justify" vertical="center"/>
      <protection locked="0"/>
    </xf>
    <xf numFmtId="14" fontId="81" fillId="24" borderId="143" xfId="0" applyNumberFormat="1" applyFont="1" applyFill="1" applyBorder="1" applyAlignment="1" applyProtection="1">
      <alignment vertical="center" wrapText="1"/>
      <protection locked="0"/>
    </xf>
    <xf numFmtId="0" fontId="81" fillId="24" borderId="143" xfId="0" applyFont="1" applyFill="1" applyBorder="1" applyAlignment="1" applyProtection="1">
      <alignment horizontal="left" vertical="center" wrapText="1"/>
      <protection locked="0"/>
    </xf>
    <xf numFmtId="0" fontId="81" fillId="0" borderId="143" xfId="0" applyFont="1" applyBorder="1" applyAlignment="1" applyProtection="1">
      <alignment wrapText="1"/>
      <protection locked="0"/>
    </xf>
    <xf numFmtId="0" fontId="81"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9" fillId="0" borderId="53" xfId="0" applyFont="1" applyBorder="1" applyAlignment="1">
      <alignment horizontal="center" vertical="center" wrapText="1"/>
    </xf>
    <xf numFmtId="14" fontId="90"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81" fillId="0" borderId="64" xfId="0" applyFont="1" applyBorder="1" applyAlignment="1">
      <alignment vertical="center" wrapText="1"/>
    </xf>
    <xf numFmtId="0" fontId="7" fillId="0" borderId="64" xfId="0" applyFont="1" applyBorder="1" applyAlignment="1">
      <alignment vertical="center" wrapText="1"/>
    </xf>
    <xf numFmtId="166" fontId="81" fillId="0" borderId="64" xfId="0" applyNumberFormat="1" applyFont="1" applyBorder="1" applyAlignment="1">
      <alignment horizontal="center" vertical="center"/>
    </xf>
    <xf numFmtId="167" fontId="81"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0" borderId="147"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0" fillId="0" borderId="0" xfId="0" applyFont="1" applyAlignment="1"/>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0" fillId="0" borderId="0" xfId="0" applyFont="1" applyAlignment="1"/>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81" fillId="10" borderId="67" xfId="0" applyFont="1" applyFill="1" applyBorder="1" applyAlignment="1">
      <alignment vertical="center" wrapText="1"/>
    </xf>
    <xf numFmtId="0" fontId="81"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3" fillId="10" borderId="0" xfId="0" applyFont="1" applyFill="1" applyAlignment="1">
      <alignment vertical="center" wrapText="1"/>
    </xf>
    <xf numFmtId="0" fontId="93" fillId="10" borderId="64" xfId="0" applyFont="1" applyFill="1" applyBorder="1" applyAlignment="1">
      <alignment vertical="center" wrapText="1"/>
    </xf>
    <xf numFmtId="0" fontId="93" fillId="10" borderId="148" xfId="0" applyFont="1" applyFill="1" applyBorder="1" applyAlignment="1">
      <alignment vertical="center" wrapText="1"/>
    </xf>
    <xf numFmtId="0" fontId="12" fillId="10" borderId="67" xfId="0" applyFont="1" applyFill="1" applyBorder="1" applyAlignment="1">
      <alignment vertical="top" wrapText="1"/>
    </xf>
    <xf numFmtId="0" fontId="93" fillId="10" borderId="149"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3" fillId="10" borderId="0" xfId="0" applyFont="1" applyFill="1" applyAlignment="1">
      <alignment horizontal="left" vertical="center" wrapText="1"/>
    </xf>
    <xf numFmtId="0" fontId="95" fillId="24" borderId="0" xfId="0" applyFont="1" applyFill="1" applyAlignment="1">
      <alignment vertical="center" wrapText="1"/>
    </xf>
    <xf numFmtId="0" fontId="96" fillId="10" borderId="0" xfId="0" applyFont="1" applyFill="1" applyAlignment="1">
      <alignment horizontal="center"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9" fillId="8" borderId="61" xfId="0" applyFont="1" applyFill="1" applyBorder="1" applyAlignment="1">
      <alignment horizontal="center" vertical="center" wrapText="1"/>
    </xf>
    <xf numFmtId="0" fontId="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79"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9" fillId="5" borderId="61" xfId="0" applyFont="1" applyFill="1" applyBorder="1" applyAlignment="1">
      <alignment horizontal="center" vertical="center"/>
    </xf>
    <xf numFmtId="0" fontId="80" fillId="0" borderId="62" xfId="0" applyFont="1" applyBorder="1"/>
    <xf numFmtId="0" fontId="80"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81" fillId="0" borderId="145" xfId="0" applyFont="1" applyBorder="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24" borderId="145" xfId="0" applyFont="1" applyFill="1" applyBorder="1" applyAlignment="1" applyProtection="1">
      <alignment horizontal="center" vertical="center" wrapText="1"/>
      <protection locked="0"/>
    </xf>
    <xf numFmtId="0" fontId="81" fillId="24" borderId="146" xfId="0" applyFont="1" applyFill="1" applyBorder="1" applyAlignment="1" applyProtection="1">
      <alignment horizontal="center" vertical="center" wrapText="1"/>
      <protection locked="0"/>
    </xf>
    <xf numFmtId="14" fontId="81" fillId="0" borderId="145" xfId="0" applyNumberFormat="1" applyFont="1" applyBorder="1" applyAlignment="1" applyProtection="1">
      <alignment horizontal="center" vertical="center" wrapText="1"/>
      <protection locked="0"/>
    </xf>
    <xf numFmtId="14" fontId="81"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5" fillId="0" borderId="0" xfId="0" applyFont="1" applyAlignment="1">
      <alignment horizontal="center" vertical="center"/>
    </xf>
    <xf numFmtId="0" fontId="39" fillId="18" borderId="97" xfId="0" applyFont="1" applyFill="1" applyBorder="1" applyAlignment="1">
      <alignment horizont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9" fillId="18" borderId="93" xfId="0" applyFont="1" applyFill="1" applyBorder="1" applyAlignment="1">
      <alignment horizontal="center" wrapText="1" readingOrder="1"/>
    </xf>
    <xf numFmtId="0" fontId="4" fillId="0" borderId="104" xfId="0" applyFont="1" applyBorder="1"/>
    <xf numFmtId="0" fontId="39" fillId="17" borderId="93"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39" fillId="16" borderId="97" xfId="0" applyFont="1" applyFill="1" applyBorder="1" applyAlignment="1">
      <alignment horizontal="center" wrapText="1" readingOrder="1"/>
    </xf>
    <xf numFmtId="0" fontId="39" fillId="16"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8" fillId="0" borderId="93" xfId="0" applyFont="1" applyBorder="1" applyAlignment="1">
      <alignment horizontal="center" vertical="center" wrapText="1"/>
    </xf>
    <xf numFmtId="0" fontId="4" fillId="0" borderId="94" xfId="0" applyFont="1" applyBorder="1"/>
    <xf numFmtId="0" fontId="4" fillId="0" borderId="109" xfId="0" applyFont="1" applyBorder="1"/>
    <xf numFmtId="0" fontId="4" fillId="0" borderId="110" xfId="0" applyFont="1" applyBorder="1"/>
    <xf numFmtId="0" fontId="4" fillId="0" borderId="111" xfId="0" applyFont="1" applyBorder="1"/>
    <xf numFmtId="0" fontId="38" fillId="16" borderId="93" xfId="0" applyFont="1" applyFill="1" applyBorder="1" applyAlignment="1">
      <alignment horizontal="center" vertical="center" wrapText="1"/>
    </xf>
    <xf numFmtId="0" fontId="39" fillId="18" borderId="88" xfId="0" applyFont="1" applyFill="1" applyBorder="1" applyAlignment="1">
      <alignment horizontal="center" wrapText="1" readingOrder="1"/>
    </xf>
    <xf numFmtId="0" fontId="4" fillId="0" borderId="92" xfId="0" applyFont="1" applyBorder="1"/>
    <xf numFmtId="0" fontId="39" fillId="17" borderId="108"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4" fillId="0" borderId="112" xfId="0" applyFont="1" applyBorder="1"/>
    <xf numFmtId="0" fontId="4" fillId="0" borderId="113" xfId="0" applyFont="1" applyBorder="1"/>
    <xf numFmtId="0" fontId="39" fillId="17" borderId="88" xfId="0" applyFont="1" applyFill="1" applyBorder="1" applyAlignment="1">
      <alignment horizontal="center" wrapText="1" readingOrder="1"/>
    </xf>
    <xf numFmtId="0" fontId="39" fillId="14" borderId="108" xfId="0" applyFont="1" applyFill="1" applyBorder="1" applyAlignment="1">
      <alignment horizontal="center" vertical="center" wrapText="1" readingOrder="1"/>
    </xf>
    <xf numFmtId="0" fontId="39" fillId="14" borderId="97"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4" borderId="93" xfId="0" applyFont="1" applyFill="1" applyBorder="1" applyAlignment="1">
      <alignment horizontal="center" vertical="center" wrapText="1" readingOrder="1"/>
    </xf>
    <xf numFmtId="0" fontId="39" fillId="16" borderId="88" xfId="0" applyFont="1" applyFill="1" applyBorder="1" applyAlignment="1">
      <alignment horizontal="center" wrapText="1" readingOrder="1"/>
    </xf>
    <xf numFmtId="0" fontId="39" fillId="16" borderId="108" xfId="0" applyFont="1" applyFill="1" applyBorder="1" applyAlignment="1">
      <alignment horizontal="center" wrapText="1" readingOrder="1"/>
    </xf>
    <xf numFmtId="0" fontId="37" fillId="13" borderId="88" xfId="0" applyFont="1" applyFill="1" applyBorder="1" applyAlignment="1">
      <alignment horizontal="center" vertical="center" wrapText="1" readingOrder="1"/>
    </xf>
    <xf numFmtId="0" fontId="4" fillId="0" borderId="89" xfId="0" applyFont="1" applyBorder="1"/>
    <xf numFmtId="0" fontId="4" fillId="0" borderId="90" xfId="0" applyFont="1" applyBorder="1"/>
    <xf numFmtId="0" fontId="40"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39" fillId="15" borderId="88" xfId="0" applyFont="1" applyFill="1" applyBorder="1" applyAlignment="1">
      <alignment horizontal="center" wrapText="1" readingOrder="1"/>
    </xf>
    <xf numFmtId="0" fontId="37" fillId="13" borderId="88" xfId="0" applyFont="1" applyFill="1" applyBorder="1" applyAlignment="1">
      <alignment horizontal="center" vertical="center" textRotation="90" wrapText="1" readingOrder="1"/>
    </xf>
    <xf numFmtId="0" fontId="21" fillId="0" borderId="0" xfId="0" applyFont="1" applyAlignment="1">
      <alignment horizontal="center" vertical="center" wrapText="1"/>
    </xf>
    <xf numFmtId="0" fontId="40" fillId="18" borderId="98" xfId="0" applyFont="1" applyFill="1" applyBorder="1" applyAlignment="1">
      <alignment horizontal="center" vertical="center" wrapText="1" readingOrder="1"/>
    </xf>
    <xf numFmtId="0" fontId="39" fillId="15" borderId="93" xfId="0" applyFont="1" applyFill="1" applyBorder="1" applyAlignment="1">
      <alignment horizontal="center" wrapText="1" readingOrder="1"/>
    </xf>
    <xf numFmtId="0" fontId="40" fillId="14" borderId="98" xfId="0" applyFont="1" applyFill="1" applyBorder="1" applyAlignment="1">
      <alignment horizontal="center" vertical="center" wrapText="1" readingOrder="1"/>
    </xf>
    <xf numFmtId="0" fontId="40" fillId="17" borderId="98" xfId="0" applyFont="1" applyFill="1" applyBorder="1" applyAlignment="1">
      <alignment horizontal="center" vertic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2" fillId="0" borderId="0" xfId="0" applyFont="1" applyAlignment="1">
      <alignment horizontal="center" vertical="center" wrapText="1"/>
    </xf>
    <xf numFmtId="0" fontId="43" fillId="0" borderId="93" xfId="0" applyFont="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7" fillId="0" borderId="0" xfId="0" applyFont="1" applyAlignment="1">
      <alignment horizontal="center" vertical="center"/>
    </xf>
    <xf numFmtId="0" fontId="52" fillId="0" borderId="0" xfId="0" applyFont="1" applyAlignment="1">
      <alignment horizontal="center" vertical="center"/>
    </xf>
    <xf numFmtId="0" fontId="68" fillId="2" borderId="140" xfId="0" applyFont="1" applyFill="1" applyBorder="1" applyAlignment="1">
      <alignment horizontal="left" vertical="center" wrapText="1"/>
    </xf>
    <xf numFmtId="0" fontId="4" fillId="0" borderId="141" xfId="0" applyFont="1" applyBorder="1"/>
    <xf numFmtId="0" fontId="66"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4"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6" fillId="22" borderId="120" xfId="0" applyFont="1" applyFill="1" applyBorder="1" applyAlignment="1">
      <alignment horizontal="center" vertical="center" wrapText="1" readingOrder="1"/>
    </xf>
    <xf numFmtId="0" fontId="4" fillId="0" borderId="123" xfId="0" applyFont="1" applyBorder="1"/>
    <xf numFmtId="0" fontId="66"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6" fillId="2" borderId="127" xfId="0" applyFont="1" applyFill="1" applyBorder="1" applyAlignment="1">
      <alignment horizontal="center" vertical="center" wrapText="1" readingOrder="1"/>
    </xf>
    <xf numFmtId="0" fontId="4" fillId="0" borderId="131" xfId="0" applyFont="1" applyBorder="1"/>
    <xf numFmtId="0" fontId="66"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95">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94"/>
      <tableStyleElement type="firstRowStripe" dxfId="93"/>
      <tableStyleElement type="secondRowStripe" dxfId="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RIESGOS\2022\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RIESGOS\2022\11.%20DOCUMENTAL_REISGO\1_CUATRIMESTRE\Mapa%20de%20riesgos%20Gesti&#243;n%20Documental%20I%20cua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35" t="s">
        <v>0</v>
      </c>
      <c r="C2" s="536"/>
      <c r="D2" s="536"/>
      <c r="E2" s="536"/>
      <c r="F2" s="536"/>
      <c r="G2" s="536"/>
      <c r="H2" s="537"/>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38" t="s">
        <v>1</v>
      </c>
      <c r="C4" s="539"/>
      <c r="D4" s="539"/>
      <c r="E4" s="539"/>
      <c r="F4" s="539"/>
      <c r="G4" s="539"/>
      <c r="H4" s="540"/>
      <c r="I4" s="1"/>
      <c r="J4" s="1"/>
      <c r="K4" s="1"/>
      <c r="L4" s="1"/>
      <c r="M4" s="1"/>
      <c r="N4" s="1"/>
      <c r="O4" s="1"/>
      <c r="P4" s="1"/>
      <c r="Q4" s="1"/>
      <c r="R4" s="1"/>
      <c r="S4" s="1"/>
      <c r="T4" s="1"/>
      <c r="U4" s="1"/>
      <c r="V4" s="1"/>
      <c r="W4" s="1"/>
      <c r="X4" s="1"/>
      <c r="Y4" s="1"/>
      <c r="Z4" s="1"/>
    </row>
    <row r="5" spans="1:26" ht="63" customHeight="1">
      <c r="A5" s="1"/>
      <c r="B5" s="541"/>
      <c r="C5" s="542"/>
      <c r="D5" s="542"/>
      <c r="E5" s="542"/>
      <c r="F5" s="542"/>
      <c r="G5" s="542"/>
      <c r="H5" s="543"/>
      <c r="I5" s="1"/>
      <c r="J5" s="1"/>
      <c r="K5" s="1"/>
      <c r="L5" s="1"/>
      <c r="M5" s="1"/>
      <c r="N5" s="1"/>
      <c r="O5" s="1"/>
      <c r="P5" s="1"/>
      <c r="Q5" s="1"/>
      <c r="R5" s="1"/>
      <c r="S5" s="1"/>
      <c r="T5" s="1"/>
      <c r="U5" s="1"/>
      <c r="V5" s="1"/>
      <c r="W5" s="1"/>
      <c r="X5" s="1"/>
      <c r="Y5" s="1"/>
      <c r="Z5" s="1"/>
    </row>
    <row r="6" spans="1:26">
      <c r="A6" s="1"/>
      <c r="B6" s="544" t="s">
        <v>2</v>
      </c>
      <c r="C6" s="545"/>
      <c r="D6" s="545"/>
      <c r="E6" s="545"/>
      <c r="F6" s="545"/>
      <c r="G6" s="545"/>
      <c r="H6" s="546"/>
      <c r="I6" s="1"/>
      <c r="J6" s="1"/>
      <c r="K6" s="1"/>
      <c r="L6" s="1"/>
      <c r="M6" s="1"/>
      <c r="N6" s="1"/>
      <c r="O6" s="1"/>
      <c r="P6" s="1"/>
      <c r="Q6" s="1"/>
      <c r="R6" s="1"/>
      <c r="S6" s="1"/>
      <c r="T6" s="1"/>
      <c r="U6" s="1"/>
      <c r="V6" s="1"/>
      <c r="W6" s="1"/>
      <c r="X6" s="1"/>
      <c r="Y6" s="1"/>
      <c r="Z6" s="1"/>
    </row>
    <row r="7" spans="1:26" ht="95.25" customHeight="1">
      <c r="A7" s="1"/>
      <c r="B7" s="547" t="s">
        <v>3</v>
      </c>
      <c r="C7" s="548"/>
      <c r="D7" s="548"/>
      <c r="E7" s="548"/>
      <c r="F7" s="548"/>
      <c r="G7" s="548"/>
      <c r="H7" s="549"/>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50" t="s">
        <v>4</v>
      </c>
      <c r="C9" s="539"/>
      <c r="D9" s="539"/>
      <c r="E9" s="539"/>
      <c r="F9" s="539"/>
      <c r="G9" s="539"/>
      <c r="H9" s="540"/>
      <c r="I9" s="1"/>
      <c r="J9" s="1"/>
      <c r="K9" s="1"/>
      <c r="L9" s="1"/>
      <c r="M9" s="1"/>
      <c r="N9" s="1"/>
      <c r="O9" s="1"/>
      <c r="P9" s="1"/>
      <c r="Q9" s="1"/>
      <c r="R9" s="1"/>
      <c r="S9" s="1"/>
      <c r="T9" s="1"/>
      <c r="U9" s="1"/>
      <c r="V9" s="1"/>
      <c r="W9" s="1"/>
      <c r="X9" s="1"/>
      <c r="Y9" s="1"/>
      <c r="Z9" s="1"/>
    </row>
    <row r="10" spans="1:26" ht="44.25" customHeight="1">
      <c r="A10" s="1"/>
      <c r="B10" s="551"/>
      <c r="C10" s="539"/>
      <c r="D10" s="539"/>
      <c r="E10" s="539"/>
      <c r="F10" s="539"/>
      <c r="G10" s="539"/>
      <c r="H10" s="540"/>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31" t="s">
        <v>5</v>
      </c>
      <c r="D12" s="532"/>
      <c r="E12" s="533" t="s">
        <v>6</v>
      </c>
      <c r="F12" s="534"/>
      <c r="G12" s="9"/>
      <c r="H12" s="12"/>
      <c r="I12" s="1"/>
      <c r="J12" s="1"/>
      <c r="K12" s="1"/>
      <c r="L12" s="1"/>
      <c r="M12" s="1"/>
      <c r="N12" s="1"/>
      <c r="O12" s="1"/>
      <c r="P12" s="1"/>
      <c r="Q12" s="1"/>
      <c r="R12" s="1"/>
      <c r="S12" s="1"/>
      <c r="T12" s="1"/>
      <c r="U12" s="1"/>
      <c r="V12" s="1"/>
      <c r="W12" s="1"/>
      <c r="X12" s="1"/>
      <c r="Y12" s="1"/>
      <c r="Z12" s="1"/>
    </row>
    <row r="13" spans="1:26" ht="35.25" customHeight="1">
      <c r="A13" s="1"/>
      <c r="B13" s="8"/>
      <c r="C13" s="527" t="s">
        <v>7</v>
      </c>
      <c r="D13" s="528"/>
      <c r="E13" s="529" t="s">
        <v>8</v>
      </c>
      <c r="F13" s="530"/>
      <c r="G13" s="9"/>
      <c r="H13" s="12"/>
      <c r="I13" s="1"/>
      <c r="J13" s="1"/>
      <c r="K13" s="1"/>
      <c r="L13" s="1"/>
      <c r="M13" s="1"/>
      <c r="N13" s="1"/>
      <c r="O13" s="1"/>
      <c r="P13" s="1"/>
      <c r="Q13" s="1"/>
      <c r="R13" s="1"/>
      <c r="S13" s="1"/>
      <c r="T13" s="1"/>
      <c r="U13" s="1"/>
      <c r="V13" s="1"/>
      <c r="W13" s="1"/>
      <c r="X13" s="1"/>
      <c r="Y13" s="1"/>
      <c r="Z13" s="1"/>
    </row>
    <row r="14" spans="1:26" ht="17.25" customHeight="1">
      <c r="A14" s="1"/>
      <c r="B14" s="8"/>
      <c r="C14" s="527" t="s">
        <v>9</v>
      </c>
      <c r="D14" s="528"/>
      <c r="E14" s="529" t="s">
        <v>10</v>
      </c>
      <c r="F14" s="530"/>
      <c r="G14" s="9"/>
      <c r="H14" s="12"/>
      <c r="I14" s="1"/>
      <c r="J14" s="1"/>
      <c r="K14" s="1"/>
      <c r="L14" s="1"/>
      <c r="M14" s="1"/>
      <c r="N14" s="1"/>
      <c r="O14" s="1"/>
      <c r="P14" s="1"/>
      <c r="Q14" s="1"/>
      <c r="R14" s="1"/>
      <c r="S14" s="1"/>
      <c r="T14" s="1"/>
      <c r="U14" s="1"/>
      <c r="V14" s="1"/>
      <c r="W14" s="1"/>
      <c r="X14" s="1"/>
      <c r="Y14" s="1"/>
      <c r="Z14" s="1"/>
    </row>
    <row r="15" spans="1:26" ht="19.5" customHeight="1">
      <c r="A15" s="1"/>
      <c r="B15" s="8"/>
      <c r="C15" s="527" t="s">
        <v>11</v>
      </c>
      <c r="D15" s="528"/>
      <c r="E15" s="529" t="s">
        <v>12</v>
      </c>
      <c r="F15" s="530"/>
      <c r="G15" s="9"/>
      <c r="H15" s="12"/>
      <c r="I15" s="1"/>
      <c r="J15" s="1"/>
      <c r="K15" s="1"/>
      <c r="L15" s="1"/>
      <c r="M15" s="1"/>
      <c r="N15" s="1"/>
      <c r="O15" s="1"/>
      <c r="P15" s="1"/>
      <c r="Q15" s="1"/>
      <c r="R15" s="1"/>
      <c r="S15" s="1"/>
      <c r="T15" s="1"/>
      <c r="U15" s="1"/>
      <c r="V15" s="1"/>
      <c r="W15" s="1"/>
      <c r="X15" s="1"/>
      <c r="Y15" s="1"/>
      <c r="Z15" s="1"/>
    </row>
    <row r="16" spans="1:26" ht="69.75" customHeight="1">
      <c r="A16" s="1"/>
      <c r="B16" s="8"/>
      <c r="C16" s="527" t="s">
        <v>13</v>
      </c>
      <c r="D16" s="528"/>
      <c r="E16" s="529" t="s">
        <v>14</v>
      </c>
      <c r="F16" s="530"/>
      <c r="G16" s="9"/>
      <c r="H16" s="12"/>
      <c r="I16" s="1"/>
      <c r="J16" s="1"/>
      <c r="K16" s="1"/>
      <c r="L16" s="1"/>
      <c r="M16" s="1"/>
      <c r="N16" s="1"/>
      <c r="O16" s="1"/>
      <c r="P16" s="1"/>
      <c r="Q16" s="1"/>
      <c r="R16" s="1"/>
      <c r="S16" s="1"/>
      <c r="T16" s="1"/>
      <c r="U16" s="1"/>
      <c r="V16" s="1"/>
      <c r="W16" s="1"/>
      <c r="X16" s="1"/>
      <c r="Y16" s="1"/>
      <c r="Z16" s="1"/>
    </row>
    <row r="17" spans="1:26" ht="34.5" customHeight="1">
      <c r="A17" s="1"/>
      <c r="B17" s="8"/>
      <c r="C17" s="523" t="s">
        <v>15</v>
      </c>
      <c r="D17" s="524"/>
      <c r="E17" s="519" t="s">
        <v>16</v>
      </c>
      <c r="F17" s="520"/>
      <c r="G17" s="9"/>
      <c r="H17" s="12"/>
      <c r="I17" s="1"/>
      <c r="J17" s="1"/>
      <c r="K17" s="1"/>
      <c r="L17" s="1"/>
      <c r="M17" s="1"/>
      <c r="N17" s="1"/>
      <c r="O17" s="1"/>
      <c r="P17" s="1"/>
      <c r="Q17" s="1"/>
      <c r="R17" s="1"/>
      <c r="S17" s="1"/>
      <c r="T17" s="1"/>
      <c r="U17" s="1"/>
      <c r="V17" s="1"/>
      <c r="W17" s="1"/>
      <c r="X17" s="1"/>
      <c r="Y17" s="1"/>
      <c r="Z17" s="1"/>
    </row>
    <row r="18" spans="1:26" ht="27.75" customHeight="1">
      <c r="A18" s="1"/>
      <c r="B18" s="8"/>
      <c r="C18" s="523" t="s">
        <v>17</v>
      </c>
      <c r="D18" s="524"/>
      <c r="E18" s="519" t="s">
        <v>18</v>
      </c>
      <c r="F18" s="520"/>
      <c r="G18" s="9"/>
      <c r="H18" s="12"/>
      <c r="I18" s="1"/>
      <c r="J18" s="1"/>
      <c r="K18" s="1"/>
      <c r="L18" s="1"/>
      <c r="M18" s="1"/>
      <c r="N18" s="1"/>
      <c r="O18" s="1"/>
      <c r="P18" s="1"/>
      <c r="Q18" s="1"/>
      <c r="R18" s="1"/>
      <c r="S18" s="1"/>
      <c r="T18" s="1"/>
      <c r="U18" s="1"/>
      <c r="V18" s="1"/>
      <c r="W18" s="1"/>
      <c r="X18" s="1"/>
      <c r="Y18" s="1"/>
      <c r="Z18" s="1"/>
    </row>
    <row r="19" spans="1:26" ht="28.5" customHeight="1">
      <c r="A19" s="1"/>
      <c r="B19" s="8"/>
      <c r="C19" s="523" t="s">
        <v>19</v>
      </c>
      <c r="D19" s="524"/>
      <c r="E19" s="519" t="s">
        <v>20</v>
      </c>
      <c r="F19" s="520"/>
      <c r="G19" s="9"/>
      <c r="H19" s="12"/>
      <c r="I19" s="1"/>
      <c r="J19" s="1"/>
      <c r="K19" s="1"/>
      <c r="L19" s="1"/>
      <c r="M19" s="1"/>
      <c r="N19" s="1"/>
      <c r="O19" s="1"/>
      <c r="P19" s="1"/>
      <c r="Q19" s="1"/>
      <c r="R19" s="1"/>
      <c r="S19" s="1"/>
      <c r="T19" s="1"/>
      <c r="U19" s="1"/>
      <c r="V19" s="1"/>
      <c r="W19" s="1"/>
      <c r="X19" s="1"/>
      <c r="Y19" s="1"/>
      <c r="Z19" s="1"/>
    </row>
    <row r="20" spans="1:26" ht="72.75" customHeight="1">
      <c r="A20" s="1"/>
      <c r="B20" s="8"/>
      <c r="C20" s="523" t="s">
        <v>21</v>
      </c>
      <c r="D20" s="524"/>
      <c r="E20" s="519" t="s">
        <v>22</v>
      </c>
      <c r="F20" s="520"/>
      <c r="G20" s="9"/>
      <c r="H20" s="12"/>
      <c r="I20" s="1"/>
      <c r="J20" s="1"/>
      <c r="K20" s="1"/>
      <c r="L20" s="1"/>
      <c r="M20" s="1"/>
      <c r="N20" s="1"/>
      <c r="O20" s="1"/>
      <c r="P20" s="1"/>
      <c r="Q20" s="1"/>
      <c r="R20" s="1"/>
      <c r="S20" s="1"/>
      <c r="T20" s="1"/>
      <c r="U20" s="1"/>
      <c r="V20" s="1"/>
      <c r="W20" s="1"/>
      <c r="X20" s="1"/>
      <c r="Y20" s="1"/>
      <c r="Z20" s="1"/>
    </row>
    <row r="21" spans="1:26" ht="64.5" customHeight="1">
      <c r="A21" s="1"/>
      <c r="B21" s="8"/>
      <c r="C21" s="523" t="s">
        <v>23</v>
      </c>
      <c r="D21" s="524"/>
      <c r="E21" s="519" t="s">
        <v>24</v>
      </c>
      <c r="F21" s="520"/>
      <c r="G21" s="9"/>
      <c r="H21" s="12"/>
      <c r="I21" s="1"/>
      <c r="J21" s="1"/>
      <c r="K21" s="1"/>
      <c r="L21" s="1"/>
      <c r="M21" s="1"/>
      <c r="N21" s="1"/>
      <c r="O21" s="1"/>
      <c r="P21" s="1"/>
      <c r="Q21" s="1"/>
      <c r="R21" s="1"/>
      <c r="S21" s="1"/>
      <c r="T21" s="1"/>
      <c r="U21" s="1"/>
      <c r="V21" s="1"/>
      <c r="W21" s="1"/>
      <c r="X21" s="1"/>
      <c r="Y21" s="1"/>
      <c r="Z21" s="1"/>
    </row>
    <row r="22" spans="1:26" ht="71.25" customHeight="1">
      <c r="A22" s="1"/>
      <c r="B22" s="8"/>
      <c r="C22" s="523" t="s">
        <v>25</v>
      </c>
      <c r="D22" s="524"/>
      <c r="E22" s="519" t="s">
        <v>26</v>
      </c>
      <c r="F22" s="520"/>
      <c r="G22" s="9"/>
      <c r="H22" s="12"/>
      <c r="I22" s="1"/>
      <c r="J22" s="1"/>
      <c r="K22" s="1"/>
      <c r="L22" s="1"/>
      <c r="M22" s="1"/>
      <c r="N22" s="1"/>
      <c r="O22" s="1"/>
      <c r="P22" s="1"/>
      <c r="Q22" s="1"/>
      <c r="R22" s="1"/>
      <c r="S22" s="1"/>
      <c r="T22" s="1"/>
      <c r="U22" s="1"/>
      <c r="V22" s="1"/>
      <c r="W22" s="1"/>
      <c r="X22" s="1"/>
      <c r="Y22" s="1"/>
      <c r="Z22" s="1"/>
    </row>
    <row r="23" spans="1:26" ht="55.5" customHeight="1">
      <c r="A23" s="1"/>
      <c r="B23" s="8"/>
      <c r="C23" s="523" t="s">
        <v>27</v>
      </c>
      <c r="D23" s="524"/>
      <c r="E23" s="519" t="s">
        <v>28</v>
      </c>
      <c r="F23" s="520"/>
      <c r="G23" s="9"/>
      <c r="H23" s="12"/>
      <c r="I23" s="1"/>
      <c r="J23" s="1"/>
      <c r="K23" s="1"/>
      <c r="L23" s="1"/>
      <c r="M23" s="1"/>
      <c r="N23" s="1"/>
      <c r="O23" s="1"/>
      <c r="P23" s="1"/>
      <c r="Q23" s="1"/>
      <c r="R23" s="1"/>
      <c r="S23" s="1"/>
      <c r="T23" s="1"/>
      <c r="U23" s="1"/>
      <c r="V23" s="1"/>
      <c r="W23" s="1"/>
      <c r="X23" s="1"/>
      <c r="Y23" s="1"/>
      <c r="Z23" s="1"/>
    </row>
    <row r="24" spans="1:26" ht="42" customHeight="1">
      <c r="A24" s="1"/>
      <c r="B24" s="8"/>
      <c r="C24" s="523" t="s">
        <v>29</v>
      </c>
      <c r="D24" s="524"/>
      <c r="E24" s="519" t="s">
        <v>30</v>
      </c>
      <c r="F24" s="520"/>
      <c r="G24" s="9"/>
      <c r="H24" s="12"/>
      <c r="I24" s="1"/>
      <c r="J24" s="1"/>
      <c r="K24" s="1"/>
      <c r="L24" s="1"/>
      <c r="M24" s="1"/>
      <c r="N24" s="1"/>
      <c r="O24" s="1"/>
      <c r="P24" s="1"/>
      <c r="Q24" s="1"/>
      <c r="R24" s="1"/>
      <c r="S24" s="1"/>
      <c r="T24" s="1"/>
      <c r="U24" s="1"/>
      <c r="V24" s="1"/>
      <c r="W24" s="1"/>
      <c r="X24" s="1"/>
      <c r="Y24" s="1"/>
      <c r="Z24" s="1"/>
    </row>
    <row r="25" spans="1:26" ht="59.25" customHeight="1">
      <c r="A25" s="1"/>
      <c r="B25" s="8"/>
      <c r="C25" s="523" t="s">
        <v>31</v>
      </c>
      <c r="D25" s="524"/>
      <c r="E25" s="519" t="s">
        <v>32</v>
      </c>
      <c r="F25" s="520"/>
      <c r="G25" s="9"/>
      <c r="H25" s="12"/>
      <c r="I25" s="1"/>
      <c r="J25" s="1"/>
      <c r="K25" s="1"/>
      <c r="L25" s="1"/>
      <c r="M25" s="1"/>
      <c r="N25" s="1"/>
      <c r="O25" s="1"/>
      <c r="P25" s="1"/>
      <c r="Q25" s="1"/>
      <c r="R25" s="1"/>
      <c r="S25" s="1"/>
      <c r="T25" s="1"/>
      <c r="U25" s="1"/>
      <c r="V25" s="1"/>
      <c r="W25" s="1"/>
      <c r="X25" s="1"/>
      <c r="Y25" s="1"/>
      <c r="Z25" s="1"/>
    </row>
    <row r="26" spans="1:26" ht="23.25" customHeight="1">
      <c r="A26" s="1"/>
      <c r="B26" s="8"/>
      <c r="C26" s="523" t="s">
        <v>33</v>
      </c>
      <c r="D26" s="524"/>
      <c r="E26" s="519" t="s">
        <v>34</v>
      </c>
      <c r="F26" s="520"/>
      <c r="G26" s="9"/>
      <c r="H26" s="12"/>
      <c r="I26" s="1"/>
      <c r="J26" s="1"/>
      <c r="K26" s="1"/>
      <c r="L26" s="1"/>
      <c r="M26" s="1"/>
      <c r="N26" s="1"/>
      <c r="O26" s="1"/>
      <c r="P26" s="1"/>
      <c r="Q26" s="1"/>
      <c r="R26" s="1"/>
      <c r="S26" s="1"/>
      <c r="T26" s="1"/>
      <c r="U26" s="1"/>
      <c r="V26" s="1"/>
      <c r="W26" s="1"/>
      <c r="X26" s="1"/>
      <c r="Y26" s="1"/>
      <c r="Z26" s="1"/>
    </row>
    <row r="27" spans="1:26" ht="30.75" customHeight="1">
      <c r="A27" s="1"/>
      <c r="B27" s="8"/>
      <c r="C27" s="523" t="s">
        <v>35</v>
      </c>
      <c r="D27" s="524"/>
      <c r="E27" s="519" t="s">
        <v>36</v>
      </c>
      <c r="F27" s="520"/>
      <c r="G27" s="9"/>
      <c r="H27" s="12"/>
      <c r="I27" s="1"/>
      <c r="J27" s="1"/>
      <c r="K27" s="1"/>
      <c r="L27" s="1"/>
      <c r="M27" s="1"/>
      <c r="N27" s="1"/>
      <c r="O27" s="1"/>
      <c r="P27" s="1"/>
      <c r="Q27" s="1"/>
      <c r="R27" s="1"/>
      <c r="S27" s="1"/>
      <c r="T27" s="1"/>
      <c r="U27" s="1"/>
      <c r="V27" s="1"/>
      <c r="W27" s="1"/>
      <c r="X27" s="1"/>
      <c r="Y27" s="1"/>
      <c r="Z27" s="1"/>
    </row>
    <row r="28" spans="1:26" ht="35.25" customHeight="1">
      <c r="A28" s="1"/>
      <c r="B28" s="8"/>
      <c r="C28" s="523" t="s">
        <v>37</v>
      </c>
      <c r="D28" s="524"/>
      <c r="E28" s="519" t="s">
        <v>38</v>
      </c>
      <c r="F28" s="520"/>
      <c r="G28" s="9"/>
      <c r="H28" s="12"/>
      <c r="I28" s="1"/>
      <c r="J28" s="1"/>
      <c r="K28" s="1"/>
      <c r="L28" s="1"/>
      <c r="M28" s="1"/>
      <c r="N28" s="1"/>
      <c r="O28" s="1"/>
      <c r="P28" s="1"/>
      <c r="Q28" s="1"/>
      <c r="R28" s="1"/>
      <c r="S28" s="1"/>
      <c r="T28" s="1"/>
      <c r="U28" s="1"/>
      <c r="V28" s="1"/>
      <c r="W28" s="1"/>
      <c r="X28" s="1"/>
      <c r="Y28" s="1"/>
      <c r="Z28" s="1"/>
    </row>
    <row r="29" spans="1:26" ht="33" customHeight="1">
      <c r="A29" s="1"/>
      <c r="B29" s="8"/>
      <c r="C29" s="523" t="s">
        <v>39</v>
      </c>
      <c r="D29" s="524"/>
      <c r="E29" s="519" t="s">
        <v>38</v>
      </c>
      <c r="F29" s="520"/>
      <c r="G29" s="9"/>
      <c r="H29" s="12"/>
      <c r="I29" s="1"/>
      <c r="J29" s="1"/>
      <c r="K29" s="1"/>
      <c r="L29" s="1"/>
      <c r="M29" s="1"/>
      <c r="N29" s="1"/>
      <c r="O29" s="1"/>
      <c r="P29" s="1"/>
      <c r="Q29" s="1"/>
      <c r="R29" s="1"/>
      <c r="S29" s="1"/>
      <c r="T29" s="1"/>
      <c r="U29" s="1"/>
      <c r="V29" s="1"/>
      <c r="W29" s="1"/>
      <c r="X29" s="1"/>
      <c r="Y29" s="1"/>
      <c r="Z29" s="1"/>
    </row>
    <row r="30" spans="1:26" ht="30" customHeight="1">
      <c r="A30" s="1"/>
      <c r="B30" s="8"/>
      <c r="C30" s="523" t="s">
        <v>40</v>
      </c>
      <c r="D30" s="524"/>
      <c r="E30" s="519" t="s">
        <v>41</v>
      </c>
      <c r="F30" s="520"/>
      <c r="G30" s="9"/>
      <c r="H30" s="12"/>
      <c r="I30" s="1"/>
      <c r="J30" s="1"/>
      <c r="K30" s="1"/>
      <c r="L30" s="1"/>
      <c r="M30" s="1"/>
      <c r="N30" s="1"/>
      <c r="O30" s="1"/>
      <c r="P30" s="1"/>
      <c r="Q30" s="1"/>
      <c r="R30" s="1"/>
      <c r="S30" s="1"/>
      <c r="T30" s="1"/>
      <c r="U30" s="1"/>
      <c r="V30" s="1"/>
      <c r="W30" s="1"/>
      <c r="X30" s="1"/>
      <c r="Y30" s="1"/>
      <c r="Z30" s="1"/>
    </row>
    <row r="31" spans="1:26" ht="35.25" customHeight="1">
      <c r="A31" s="1"/>
      <c r="B31" s="8"/>
      <c r="C31" s="523" t="s">
        <v>42</v>
      </c>
      <c r="D31" s="524"/>
      <c r="E31" s="519" t="s">
        <v>43</v>
      </c>
      <c r="F31" s="520"/>
      <c r="G31" s="9"/>
      <c r="H31" s="12"/>
      <c r="I31" s="1"/>
      <c r="J31" s="1"/>
      <c r="K31" s="1"/>
      <c r="L31" s="1"/>
      <c r="M31" s="1"/>
      <c r="N31" s="1"/>
      <c r="O31" s="1"/>
      <c r="P31" s="1"/>
      <c r="Q31" s="1"/>
      <c r="R31" s="1"/>
      <c r="S31" s="1"/>
      <c r="T31" s="1"/>
      <c r="U31" s="1"/>
      <c r="V31" s="1"/>
      <c r="W31" s="1"/>
      <c r="X31" s="1"/>
      <c r="Y31" s="1"/>
      <c r="Z31" s="1"/>
    </row>
    <row r="32" spans="1:26" ht="31.5" customHeight="1">
      <c r="A32" s="1"/>
      <c r="B32" s="8"/>
      <c r="C32" s="523" t="s">
        <v>44</v>
      </c>
      <c r="D32" s="524"/>
      <c r="E32" s="519" t="s">
        <v>45</v>
      </c>
      <c r="F32" s="520"/>
      <c r="G32" s="9"/>
      <c r="H32" s="12"/>
      <c r="I32" s="1"/>
      <c r="J32" s="1"/>
      <c r="K32" s="1"/>
      <c r="L32" s="1"/>
      <c r="M32" s="1"/>
      <c r="N32" s="1"/>
      <c r="O32" s="1"/>
      <c r="P32" s="1"/>
      <c r="Q32" s="1"/>
      <c r="R32" s="1"/>
      <c r="S32" s="1"/>
      <c r="T32" s="1"/>
      <c r="U32" s="1"/>
      <c r="V32" s="1"/>
      <c r="W32" s="1"/>
      <c r="X32" s="1"/>
      <c r="Y32" s="1"/>
      <c r="Z32" s="1"/>
    </row>
    <row r="33" spans="1:26" ht="35.25" customHeight="1">
      <c r="A33" s="1"/>
      <c r="B33" s="8"/>
      <c r="C33" s="523" t="s">
        <v>46</v>
      </c>
      <c r="D33" s="524"/>
      <c r="E33" s="519" t="s">
        <v>47</v>
      </c>
      <c r="F33" s="520"/>
      <c r="G33" s="9"/>
      <c r="H33" s="12"/>
      <c r="I33" s="1"/>
      <c r="J33" s="1"/>
      <c r="K33" s="1"/>
      <c r="L33" s="1"/>
      <c r="M33" s="1"/>
      <c r="N33" s="1"/>
      <c r="O33" s="1"/>
      <c r="P33" s="1"/>
      <c r="Q33" s="1"/>
      <c r="R33" s="1"/>
      <c r="S33" s="1"/>
      <c r="T33" s="1"/>
      <c r="U33" s="1"/>
      <c r="V33" s="1"/>
      <c r="W33" s="1"/>
      <c r="X33" s="1"/>
      <c r="Y33" s="1"/>
      <c r="Z33" s="1"/>
    </row>
    <row r="34" spans="1:26" ht="59.25" customHeight="1">
      <c r="A34" s="1"/>
      <c r="B34" s="8"/>
      <c r="C34" s="523" t="s">
        <v>48</v>
      </c>
      <c r="D34" s="524"/>
      <c r="E34" s="519" t="s">
        <v>49</v>
      </c>
      <c r="F34" s="520"/>
      <c r="G34" s="9"/>
      <c r="H34" s="12"/>
      <c r="I34" s="1"/>
      <c r="J34" s="1"/>
      <c r="K34" s="1"/>
      <c r="L34" s="1"/>
      <c r="M34" s="1"/>
      <c r="N34" s="1"/>
      <c r="O34" s="1"/>
      <c r="P34" s="1"/>
      <c r="Q34" s="1"/>
      <c r="R34" s="1"/>
      <c r="S34" s="1"/>
      <c r="T34" s="1"/>
      <c r="U34" s="1"/>
      <c r="V34" s="1"/>
      <c r="W34" s="1"/>
      <c r="X34" s="1"/>
      <c r="Y34" s="1"/>
      <c r="Z34" s="1"/>
    </row>
    <row r="35" spans="1:26" ht="29.25" customHeight="1">
      <c r="A35" s="1"/>
      <c r="B35" s="8"/>
      <c r="C35" s="523" t="s">
        <v>50</v>
      </c>
      <c r="D35" s="524"/>
      <c r="E35" s="519" t="s">
        <v>51</v>
      </c>
      <c r="F35" s="520"/>
      <c r="G35" s="9"/>
      <c r="H35" s="12"/>
      <c r="I35" s="1"/>
      <c r="J35" s="1"/>
      <c r="K35" s="1"/>
      <c r="L35" s="1"/>
      <c r="M35" s="1"/>
      <c r="N35" s="1"/>
      <c r="O35" s="1"/>
      <c r="P35" s="1"/>
      <c r="Q35" s="1"/>
      <c r="R35" s="1"/>
      <c r="S35" s="1"/>
      <c r="T35" s="1"/>
      <c r="U35" s="1"/>
      <c r="V35" s="1"/>
      <c r="W35" s="1"/>
      <c r="X35" s="1"/>
      <c r="Y35" s="1"/>
      <c r="Z35" s="1"/>
    </row>
    <row r="36" spans="1:26" ht="82.5" customHeight="1">
      <c r="A36" s="1"/>
      <c r="B36" s="8"/>
      <c r="C36" s="523" t="s">
        <v>52</v>
      </c>
      <c r="D36" s="524"/>
      <c r="E36" s="519" t="s">
        <v>53</v>
      </c>
      <c r="F36" s="520"/>
      <c r="G36" s="9"/>
      <c r="H36" s="12"/>
      <c r="I36" s="1"/>
      <c r="J36" s="1"/>
      <c r="K36" s="1"/>
      <c r="L36" s="1"/>
      <c r="M36" s="1"/>
      <c r="N36" s="1"/>
      <c r="O36" s="1"/>
      <c r="P36" s="1"/>
      <c r="Q36" s="1"/>
      <c r="R36" s="1"/>
      <c r="S36" s="1"/>
      <c r="T36" s="1"/>
      <c r="U36" s="1"/>
      <c r="V36" s="1"/>
      <c r="W36" s="1"/>
      <c r="X36" s="1"/>
      <c r="Y36" s="1"/>
      <c r="Z36" s="1"/>
    </row>
    <row r="37" spans="1:26" ht="46.5" customHeight="1">
      <c r="A37" s="1"/>
      <c r="B37" s="8"/>
      <c r="C37" s="523" t="s">
        <v>54</v>
      </c>
      <c r="D37" s="524"/>
      <c r="E37" s="519" t="s">
        <v>55</v>
      </c>
      <c r="F37" s="520"/>
      <c r="G37" s="9"/>
      <c r="H37" s="12"/>
      <c r="I37" s="1"/>
      <c r="J37" s="1"/>
      <c r="K37" s="1"/>
      <c r="L37" s="1"/>
      <c r="M37" s="1"/>
      <c r="N37" s="1"/>
      <c r="O37" s="1"/>
      <c r="P37" s="1"/>
      <c r="Q37" s="1"/>
      <c r="R37" s="1"/>
      <c r="S37" s="1"/>
      <c r="T37" s="1"/>
      <c r="U37" s="1"/>
      <c r="V37" s="1"/>
      <c r="W37" s="1"/>
      <c r="X37" s="1"/>
      <c r="Y37" s="1"/>
      <c r="Z37" s="1"/>
    </row>
    <row r="38" spans="1:26" ht="6.75" customHeight="1">
      <c r="A38" s="1"/>
      <c r="B38" s="8"/>
      <c r="C38" s="525"/>
      <c r="D38" s="526"/>
      <c r="E38" s="521"/>
      <c r="F38" s="522"/>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16" t="s">
        <v>56</v>
      </c>
      <c r="C40" s="517"/>
      <c r="D40" s="517"/>
      <c r="E40" s="517"/>
      <c r="F40" s="517"/>
      <c r="G40" s="517"/>
      <c r="H40" s="518"/>
      <c r="I40" s="1"/>
      <c r="J40" s="1"/>
      <c r="K40" s="1"/>
      <c r="L40" s="1"/>
      <c r="M40" s="1"/>
      <c r="N40" s="1"/>
      <c r="O40" s="1"/>
      <c r="P40" s="1"/>
      <c r="Q40" s="1"/>
      <c r="R40" s="1"/>
      <c r="S40" s="1"/>
      <c r="T40" s="1"/>
      <c r="U40" s="1"/>
      <c r="V40" s="1"/>
      <c r="W40" s="1"/>
      <c r="X40" s="1"/>
      <c r="Y40" s="1"/>
      <c r="Z40" s="1"/>
    </row>
    <row r="41" spans="1:26" ht="20.25" customHeight="1">
      <c r="A41" s="1"/>
      <c r="B41" s="516" t="s">
        <v>57</v>
      </c>
      <c r="C41" s="517"/>
      <c r="D41" s="517"/>
      <c r="E41" s="517"/>
      <c r="F41" s="517"/>
      <c r="G41" s="517"/>
      <c r="H41" s="518"/>
      <c r="I41" s="1"/>
      <c r="J41" s="1"/>
      <c r="K41" s="1"/>
      <c r="L41" s="1"/>
      <c r="M41" s="1"/>
      <c r="N41" s="1"/>
      <c r="O41" s="1"/>
      <c r="P41" s="1"/>
      <c r="Q41" s="1"/>
      <c r="R41" s="1"/>
      <c r="S41" s="1"/>
      <c r="T41" s="1"/>
      <c r="U41" s="1"/>
      <c r="V41" s="1"/>
      <c r="W41" s="1"/>
      <c r="X41" s="1"/>
      <c r="Y41" s="1"/>
      <c r="Z41" s="1"/>
    </row>
    <row r="42" spans="1:26" ht="20.25" customHeight="1">
      <c r="A42" s="1"/>
      <c r="B42" s="516" t="s">
        <v>58</v>
      </c>
      <c r="C42" s="517"/>
      <c r="D42" s="517"/>
      <c r="E42" s="517"/>
      <c r="F42" s="517"/>
      <c r="G42" s="517"/>
      <c r="H42" s="518"/>
      <c r="I42" s="1"/>
      <c r="J42" s="1"/>
      <c r="K42" s="1"/>
      <c r="L42" s="1"/>
      <c r="M42" s="1"/>
      <c r="N42" s="1"/>
      <c r="O42" s="1"/>
      <c r="P42" s="1"/>
      <c r="Q42" s="1"/>
      <c r="R42" s="1"/>
      <c r="S42" s="1"/>
      <c r="T42" s="1"/>
      <c r="U42" s="1"/>
      <c r="V42" s="1"/>
      <c r="W42" s="1"/>
      <c r="X42" s="1"/>
      <c r="Y42" s="1"/>
      <c r="Z42" s="1"/>
    </row>
    <row r="43" spans="1:26" ht="20.25" customHeight="1">
      <c r="A43" s="1"/>
      <c r="B43" s="516" t="s">
        <v>59</v>
      </c>
      <c r="C43" s="517"/>
      <c r="D43" s="517"/>
      <c r="E43" s="517"/>
      <c r="F43" s="517"/>
      <c r="G43" s="517"/>
      <c r="H43" s="518"/>
      <c r="I43" s="1"/>
      <c r="J43" s="1"/>
      <c r="K43" s="1"/>
      <c r="L43" s="1"/>
      <c r="M43" s="1"/>
      <c r="N43" s="1"/>
      <c r="O43" s="1"/>
      <c r="P43" s="1"/>
      <c r="Q43" s="1"/>
      <c r="R43" s="1"/>
      <c r="S43" s="1"/>
      <c r="T43" s="1"/>
      <c r="U43" s="1"/>
      <c r="V43" s="1"/>
      <c r="W43" s="1"/>
      <c r="X43" s="1"/>
      <c r="Y43" s="1"/>
      <c r="Z43" s="1"/>
    </row>
    <row r="44" spans="1:26" ht="15.75" customHeight="1">
      <c r="A44" s="1"/>
      <c r="B44" s="516" t="s">
        <v>60</v>
      </c>
      <c r="C44" s="517"/>
      <c r="D44" s="517"/>
      <c r="E44" s="517"/>
      <c r="F44" s="517"/>
      <c r="G44" s="517"/>
      <c r="H44" s="518"/>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34" t="s">
        <v>7</v>
      </c>
      <c r="D4" s="244" t="s">
        <v>136</v>
      </c>
    </row>
    <row r="5" spans="3:4" ht="75">
      <c r="C5" s="237" t="s">
        <v>69</v>
      </c>
      <c r="D5" s="244" t="s">
        <v>1050</v>
      </c>
    </row>
    <row r="6" spans="3:4" ht="45">
      <c r="C6" s="237" t="s">
        <v>73</v>
      </c>
      <c r="D6" s="244" t="s">
        <v>77</v>
      </c>
    </row>
    <row r="7" spans="3:4" ht="45">
      <c r="C7" s="237" t="s">
        <v>74</v>
      </c>
      <c r="D7" s="244" t="s">
        <v>77</v>
      </c>
    </row>
    <row r="8" spans="3:4" ht="60">
      <c r="C8" s="237" t="s">
        <v>75</v>
      </c>
      <c r="D8" s="244" t="s">
        <v>1050</v>
      </c>
    </row>
    <row r="9" spans="3:4" ht="45">
      <c r="C9" s="237" t="s">
        <v>76</v>
      </c>
      <c r="D9" s="244" t="s">
        <v>77</v>
      </c>
    </row>
    <row r="10" spans="3:4" ht="105">
      <c r="C10" s="237" t="s">
        <v>78</v>
      </c>
      <c r="D10" s="244" t="s">
        <v>1051</v>
      </c>
    </row>
    <row r="11" spans="3:4" ht="45">
      <c r="C11" s="237" t="s">
        <v>79</v>
      </c>
      <c r="D11" s="244" t="s">
        <v>77</v>
      </c>
    </row>
    <row r="12" spans="3:4" ht="45">
      <c r="C12" s="237" t="s">
        <v>80</v>
      </c>
      <c r="D12" s="244" t="s">
        <v>1050</v>
      </c>
    </row>
    <row r="13" spans="3:4" ht="105">
      <c r="C13" s="237" t="s">
        <v>81</v>
      </c>
      <c r="D13" s="244" t="s">
        <v>1050</v>
      </c>
    </row>
    <row r="14" spans="3:4" ht="60">
      <c r="C14" s="237" t="s">
        <v>82</v>
      </c>
      <c r="D14" s="244" t="s">
        <v>1050</v>
      </c>
    </row>
    <row r="15" spans="3:4" ht="45">
      <c r="C15" s="237" t="s">
        <v>83</v>
      </c>
      <c r="D15" s="244" t="s">
        <v>1050</v>
      </c>
    </row>
    <row r="16" spans="3:4" ht="30">
      <c r="C16" s="237" t="s">
        <v>85</v>
      </c>
      <c r="D16" s="244" t="s">
        <v>1050</v>
      </c>
    </row>
    <row r="17" spans="3:4" ht="30">
      <c r="C17" s="237" t="s">
        <v>86</v>
      </c>
      <c r="D17" s="244" t="s">
        <v>1050</v>
      </c>
    </row>
    <row r="18" spans="3:4" ht="75">
      <c r="C18" s="237" t="s">
        <v>87</v>
      </c>
      <c r="D18" s="244" t="s">
        <v>1051</v>
      </c>
    </row>
    <row r="19" spans="3:4" ht="90">
      <c r="C19" s="237" t="s">
        <v>88</v>
      </c>
      <c r="D19" s="244" t="s">
        <v>1051</v>
      </c>
    </row>
    <row r="20" spans="3:4" ht="45">
      <c r="C20" s="237" t="s">
        <v>89</v>
      </c>
      <c r="D20" s="244" t="s">
        <v>1052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56" t="s">
        <v>1053</v>
      </c>
      <c r="C2" s="539"/>
      <c r="D2" s="539"/>
      <c r="E2" s="539"/>
      <c r="F2" s="539"/>
      <c r="G2" s="539"/>
      <c r="H2" s="539"/>
      <c r="I2" s="539"/>
      <c r="J2" s="643" t="s">
        <v>15</v>
      </c>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4"/>
      <c r="AN2" s="1"/>
      <c r="AO2" s="1"/>
      <c r="AP2" s="1"/>
      <c r="AQ2" s="1"/>
      <c r="AR2" s="1"/>
      <c r="AS2" s="1"/>
      <c r="AT2" s="1"/>
      <c r="AU2" s="1"/>
      <c r="AV2" s="1"/>
      <c r="AW2" s="656" t="s">
        <v>1053</v>
      </c>
      <c r="AX2" s="539"/>
      <c r="AY2" s="539"/>
      <c r="AZ2" s="539"/>
      <c r="BA2" s="539"/>
      <c r="BB2" s="539"/>
      <c r="BC2" s="539"/>
      <c r="BD2" s="539"/>
      <c r="BE2" s="643" t="s">
        <v>15</v>
      </c>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4"/>
      <c r="CI2" s="1"/>
      <c r="CJ2" s="1"/>
      <c r="CK2" s="1"/>
      <c r="CL2" s="1"/>
      <c r="CM2" s="1"/>
      <c r="CN2" s="1"/>
      <c r="CO2" s="1"/>
      <c r="CP2" s="1"/>
      <c r="CQ2" s="1"/>
      <c r="CR2" s="1"/>
      <c r="CS2" s="1"/>
      <c r="CT2" s="1"/>
      <c r="CU2" s="1"/>
    </row>
    <row r="3" spans="1:99" ht="18.75" customHeight="1">
      <c r="A3" s="1"/>
      <c r="B3" s="539"/>
      <c r="C3" s="539"/>
      <c r="D3" s="539"/>
      <c r="E3" s="539"/>
      <c r="F3" s="539"/>
      <c r="G3" s="539"/>
      <c r="H3" s="539"/>
      <c r="I3" s="539"/>
      <c r="J3" s="644"/>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645"/>
      <c r="AN3" s="1"/>
      <c r="AO3" s="1"/>
      <c r="AP3" s="1"/>
      <c r="AQ3" s="1"/>
      <c r="AR3" s="1"/>
      <c r="AS3" s="1"/>
      <c r="AT3" s="1"/>
      <c r="AU3" s="1"/>
      <c r="AV3" s="1"/>
      <c r="AW3" s="539"/>
      <c r="AX3" s="539"/>
      <c r="AY3" s="539"/>
      <c r="AZ3" s="539"/>
      <c r="BA3" s="539"/>
      <c r="BB3" s="539"/>
      <c r="BC3" s="539"/>
      <c r="BD3" s="539"/>
      <c r="BE3" s="644"/>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645"/>
      <c r="CI3" s="1"/>
      <c r="CJ3" s="1"/>
      <c r="CK3" s="1"/>
      <c r="CL3" s="1"/>
      <c r="CM3" s="1"/>
      <c r="CN3" s="1"/>
      <c r="CO3" s="1"/>
      <c r="CP3" s="1"/>
      <c r="CQ3" s="1"/>
      <c r="CR3" s="1"/>
      <c r="CS3" s="1"/>
      <c r="CT3" s="1"/>
      <c r="CU3" s="1"/>
    </row>
    <row r="4" spans="1:99" ht="15" customHeight="1">
      <c r="A4" s="1"/>
      <c r="B4" s="539"/>
      <c r="C4" s="539"/>
      <c r="D4" s="539"/>
      <c r="E4" s="539"/>
      <c r="F4" s="539"/>
      <c r="G4" s="539"/>
      <c r="H4" s="539"/>
      <c r="I4" s="539"/>
      <c r="J4" s="613"/>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7"/>
      <c r="AN4" s="1"/>
      <c r="AO4" s="1"/>
      <c r="AP4" s="1"/>
      <c r="AQ4" s="1"/>
      <c r="AR4" s="1"/>
      <c r="AS4" s="1"/>
      <c r="AT4" s="1"/>
      <c r="AU4" s="1"/>
      <c r="AV4" s="1"/>
      <c r="AW4" s="539"/>
      <c r="AX4" s="539"/>
      <c r="AY4" s="539"/>
      <c r="AZ4" s="539"/>
      <c r="BA4" s="539"/>
      <c r="BB4" s="539"/>
      <c r="BC4" s="539"/>
      <c r="BD4" s="539"/>
      <c r="BE4" s="613"/>
      <c r="BF4" s="566"/>
      <c r="BG4" s="566"/>
      <c r="BH4" s="566"/>
      <c r="BI4" s="566"/>
      <c r="BJ4" s="566"/>
      <c r="BK4" s="566"/>
      <c r="BL4" s="566"/>
      <c r="BM4" s="566"/>
      <c r="BN4" s="566"/>
      <c r="BO4" s="566"/>
      <c r="BP4" s="566"/>
      <c r="BQ4" s="566"/>
      <c r="BR4" s="566"/>
      <c r="BS4" s="566"/>
      <c r="BT4" s="566"/>
      <c r="BU4" s="566"/>
      <c r="BV4" s="566"/>
      <c r="BW4" s="566"/>
      <c r="BX4" s="566"/>
      <c r="BY4" s="566"/>
      <c r="BZ4" s="566"/>
      <c r="CA4" s="566"/>
      <c r="CB4" s="566"/>
      <c r="CC4" s="566"/>
      <c r="CD4" s="566"/>
      <c r="CE4" s="566"/>
      <c r="CF4" s="566"/>
      <c r="CG4" s="566"/>
      <c r="CH4" s="567"/>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55" t="s">
        <v>842</v>
      </c>
      <c r="C6" s="563"/>
      <c r="D6" s="630"/>
      <c r="E6" s="623" t="s">
        <v>1054</v>
      </c>
      <c r="F6" s="624"/>
      <c r="G6" s="624"/>
      <c r="H6" s="624"/>
      <c r="I6" s="614"/>
      <c r="J6" s="640" t="e">
        <f>IF(AND(Riesgos!#REF!="Muy Alta",Riesgos!#REF!="Leve"),CONCATENATE("R",Riesgos!$A$7),"")</f>
        <v>#REF!</v>
      </c>
      <c r="K6" s="612"/>
      <c r="L6" s="638" t="e">
        <f>IF(AND(Riesgos!#REF!="Muy Alta",Riesgos!#REF!="Leve"),CONCATENATE("R",Riesgos!$A$14),"")</f>
        <v>#REF!</v>
      </c>
      <c r="M6" s="612"/>
      <c r="N6" s="638" t="e">
        <f>IF(AND(Riesgos!#REF!="Muy Alta",Riesgos!#REF!="Leve"),CONCATENATE("R",Riesgos!$A$21),"")</f>
        <v>#REF!</v>
      </c>
      <c r="O6" s="614"/>
      <c r="P6" s="640" t="e">
        <f>IF(AND(Riesgos!#REF!="Muy Alta",Riesgos!#REF!="Menor"),CONCATENATE("R",Riesgos!$A$7),"")</f>
        <v>#REF!</v>
      </c>
      <c r="Q6" s="612"/>
      <c r="R6" s="638" t="e">
        <f>IF(AND(Riesgos!#REF!="Muy Alta",Riesgos!#REF!="Menor"),CONCATENATE("R",Riesgos!$A$14),"")</f>
        <v>#REF!</v>
      </c>
      <c r="S6" s="612"/>
      <c r="T6" s="638" t="e">
        <f>IF(AND(Riesgos!#REF!="Muy Alta",Riesgos!#REF!="Menor"),CONCATENATE("R",Riesgos!$A$21),"")</f>
        <v>#REF!</v>
      </c>
      <c r="U6" s="614"/>
      <c r="V6" s="640" t="e">
        <f>IF(AND(Riesgos!#REF!="Muy Alta",Riesgos!#REF!="Moderado"),CONCATENATE("R",Riesgos!$A$7),"")</f>
        <v>#REF!</v>
      </c>
      <c r="W6" s="612"/>
      <c r="X6" s="638" t="e">
        <f>IF(AND(Riesgos!#REF!="Muy Alta",Riesgos!#REF!="Moderado"),CONCATENATE("R",Riesgos!$A$14),"")</f>
        <v>#REF!</v>
      </c>
      <c r="Y6" s="612"/>
      <c r="Z6" s="638" t="e">
        <f>IF(AND(Riesgos!#REF!="Muy Alta",Riesgos!#REF!="Moderado"),CONCATENATE("R",Riesgos!$A$21),"")</f>
        <v>#REF!</v>
      </c>
      <c r="AA6" s="614"/>
      <c r="AB6" s="640" t="e">
        <f>IF(AND(Riesgos!#REF!="Muy Alta",Riesgos!#REF!="Mayor"),CONCATENATE("R",Riesgos!$A$7),"")</f>
        <v>#REF!</v>
      </c>
      <c r="AC6" s="612"/>
      <c r="AD6" s="638" t="e">
        <f>IF(AND(Riesgos!#REF!="Muy Alta",Riesgos!#REF!="Mayor"),CONCATENATE("R",Riesgos!$A$14),"")</f>
        <v>#REF!</v>
      </c>
      <c r="AE6" s="612"/>
      <c r="AF6" s="638" t="e">
        <f>IF(AND(Riesgos!#REF!="Muy Alta",Riesgos!#REF!="Mayor"),CONCATENATE("R",Riesgos!$A$21),"")</f>
        <v>#REF!</v>
      </c>
      <c r="AG6" s="614"/>
      <c r="AH6" s="658" t="e">
        <f>IF(AND(Riesgos!#REF!="Muy Alta",Riesgos!#REF!="Catastrófico"),CONCATENATE("R",Riesgos!$A$7),"")</f>
        <v>#REF!</v>
      </c>
      <c r="AI6" s="612"/>
      <c r="AJ6" s="622" t="e">
        <f>IF(AND(Riesgos!#REF!="Muy Alta",Riesgos!#REF!="Catastrófico"),CONCATENATE("R",Riesgos!$A$14),"")</f>
        <v>#REF!</v>
      </c>
      <c r="AK6" s="612"/>
      <c r="AL6" s="622" t="e">
        <f>IF(AND(Riesgos!#REF!="Muy Alta",Riesgos!#REF!="Catastrófico"),CONCATENATE("R",Riesgos!$A$21),"")</f>
        <v>#REF!</v>
      </c>
      <c r="AM6" s="614"/>
      <c r="AO6" s="646" t="s">
        <v>994</v>
      </c>
      <c r="AP6" s="647"/>
      <c r="AQ6" s="647"/>
      <c r="AR6" s="647"/>
      <c r="AS6" s="647"/>
      <c r="AT6" s="648"/>
      <c r="AU6" s="1"/>
      <c r="AV6" s="1"/>
      <c r="AW6" s="655" t="s">
        <v>842</v>
      </c>
      <c r="AX6" s="563"/>
      <c r="AY6" s="630"/>
      <c r="AZ6" s="623" t="s">
        <v>1055</v>
      </c>
      <c r="BA6" s="624"/>
      <c r="BB6" s="624"/>
      <c r="BC6" s="624"/>
      <c r="BD6" s="614"/>
      <c r="BE6" s="663"/>
      <c r="BF6" s="612"/>
      <c r="BG6" s="664"/>
      <c r="BH6" s="612"/>
      <c r="BI6" s="664"/>
      <c r="BJ6" s="614"/>
      <c r="BK6" s="663"/>
      <c r="BL6" s="612"/>
      <c r="BM6" s="664"/>
      <c r="BN6" s="612"/>
      <c r="BO6" s="664"/>
      <c r="BP6" s="614"/>
      <c r="BQ6" s="245"/>
      <c r="BR6" s="246"/>
      <c r="BS6" s="246"/>
      <c r="BT6" s="246"/>
      <c r="BU6" s="246"/>
      <c r="BV6" s="247"/>
      <c r="BW6" s="640"/>
      <c r="BX6" s="612"/>
      <c r="BY6" s="638"/>
      <c r="BZ6" s="612"/>
      <c r="CA6" s="638"/>
      <c r="CB6" s="614"/>
      <c r="CC6" s="658"/>
      <c r="CD6" s="612"/>
      <c r="CE6" s="622"/>
      <c r="CF6" s="612"/>
      <c r="CG6" s="622"/>
      <c r="CH6" s="614"/>
      <c r="CJ6" s="646" t="s">
        <v>994</v>
      </c>
      <c r="CK6" s="647"/>
      <c r="CL6" s="647"/>
      <c r="CM6" s="647"/>
      <c r="CN6" s="647"/>
      <c r="CO6" s="648"/>
    </row>
    <row r="7" spans="1:99" ht="15" customHeight="1">
      <c r="A7" s="1"/>
      <c r="B7" s="644"/>
      <c r="C7" s="539"/>
      <c r="D7" s="540"/>
      <c r="E7" s="551"/>
      <c r="F7" s="539"/>
      <c r="G7" s="539"/>
      <c r="H7" s="539"/>
      <c r="I7" s="540"/>
      <c r="J7" s="617"/>
      <c r="K7" s="567"/>
      <c r="L7" s="613"/>
      <c r="M7" s="567"/>
      <c r="N7" s="613"/>
      <c r="O7" s="615"/>
      <c r="P7" s="617"/>
      <c r="Q7" s="567"/>
      <c r="R7" s="613"/>
      <c r="S7" s="567"/>
      <c r="T7" s="613"/>
      <c r="U7" s="615"/>
      <c r="V7" s="617"/>
      <c r="W7" s="567"/>
      <c r="X7" s="613"/>
      <c r="Y7" s="567"/>
      <c r="Z7" s="613"/>
      <c r="AA7" s="615"/>
      <c r="AB7" s="617"/>
      <c r="AC7" s="567"/>
      <c r="AD7" s="613"/>
      <c r="AE7" s="567"/>
      <c r="AF7" s="613"/>
      <c r="AG7" s="615"/>
      <c r="AH7" s="617"/>
      <c r="AI7" s="567"/>
      <c r="AJ7" s="613"/>
      <c r="AK7" s="567"/>
      <c r="AL7" s="613"/>
      <c r="AM7" s="615"/>
      <c r="AN7" s="1"/>
      <c r="AO7" s="649"/>
      <c r="AP7" s="539"/>
      <c r="AQ7" s="539"/>
      <c r="AR7" s="539"/>
      <c r="AS7" s="539"/>
      <c r="AT7" s="650"/>
      <c r="AU7" s="1"/>
      <c r="AV7" s="1"/>
      <c r="AW7" s="644"/>
      <c r="AX7" s="539"/>
      <c r="AY7" s="540"/>
      <c r="AZ7" s="551"/>
      <c r="BA7" s="539"/>
      <c r="BB7" s="539"/>
      <c r="BC7" s="539"/>
      <c r="BD7" s="540"/>
      <c r="BE7" s="617"/>
      <c r="BF7" s="567"/>
      <c r="BG7" s="613"/>
      <c r="BH7" s="567"/>
      <c r="BI7" s="613"/>
      <c r="BJ7" s="615"/>
      <c r="BK7" s="617"/>
      <c r="BL7" s="567"/>
      <c r="BM7" s="613"/>
      <c r="BN7" s="567"/>
      <c r="BO7" s="613"/>
      <c r="BP7" s="615"/>
      <c r="BQ7" s="248"/>
      <c r="BR7" s="249"/>
      <c r="BS7" s="249"/>
      <c r="BT7" s="249"/>
      <c r="BU7" s="249"/>
      <c r="BV7" s="250"/>
      <c r="BW7" s="617"/>
      <c r="BX7" s="567"/>
      <c r="BY7" s="613"/>
      <c r="BZ7" s="567"/>
      <c r="CA7" s="613"/>
      <c r="CB7" s="615"/>
      <c r="CC7" s="617"/>
      <c r="CD7" s="567"/>
      <c r="CE7" s="613"/>
      <c r="CF7" s="567"/>
      <c r="CG7" s="613"/>
      <c r="CH7" s="615"/>
      <c r="CI7" s="1"/>
      <c r="CJ7" s="649"/>
      <c r="CK7" s="539"/>
      <c r="CL7" s="539"/>
      <c r="CM7" s="539"/>
      <c r="CN7" s="539"/>
      <c r="CO7" s="650"/>
    </row>
    <row r="8" spans="1:99" ht="15" customHeight="1">
      <c r="A8" s="1"/>
      <c r="B8" s="644"/>
      <c r="C8" s="539"/>
      <c r="D8" s="540"/>
      <c r="E8" s="551"/>
      <c r="F8" s="539"/>
      <c r="G8" s="539"/>
      <c r="H8" s="539"/>
      <c r="I8" s="540"/>
      <c r="J8" s="637" t="e">
        <f>IF(AND(Riesgos!#REF!="Muy Alta",Riesgos!#REF!="Leve"),CONCATENATE("R",Riesgos!$A$27),"")</f>
        <v>#REF!</v>
      </c>
      <c r="K8" s="564"/>
      <c r="L8" s="633" t="e">
        <f>IF(AND(Riesgos!#REF!="Muy Alta",Riesgos!#REF!="Leve"),CONCATENATE("R",Riesgos!$A$33),"")</f>
        <v>#REF!</v>
      </c>
      <c r="M8" s="564"/>
      <c r="N8" s="633" t="e">
        <f>IF(AND(Riesgos!#REF!="Muy Alta",Riesgos!#REF!="Leve"),CONCATENATE("R",Riesgos!$A$39),"")</f>
        <v>#REF!</v>
      </c>
      <c r="O8" s="630"/>
      <c r="P8" s="637" t="e">
        <f>IF(AND(Riesgos!#REF!="Muy Alta",Riesgos!#REF!="Menor"),CONCATENATE("R",Riesgos!$A$27),"")</f>
        <v>#REF!</v>
      </c>
      <c r="Q8" s="564"/>
      <c r="R8" s="633" t="e">
        <f>IF(AND(Riesgos!#REF!="Muy Alta",Riesgos!#REF!="Menor"),CONCATENATE("R",Riesgos!$A$33),"")</f>
        <v>#REF!</v>
      </c>
      <c r="S8" s="564"/>
      <c r="T8" s="633" t="e">
        <f>IF(AND(Riesgos!#REF!="Muy Alta",Riesgos!#REF!="Menor"),CONCATENATE("R",Riesgos!$A$39),"")</f>
        <v>#REF!</v>
      </c>
      <c r="U8" s="630"/>
      <c r="V8" s="637" t="e">
        <f>IF(AND(Riesgos!#REF!="Muy Alta",Riesgos!#REF!="Moderado"),CONCATENATE("R",Riesgos!$A$27),"")</f>
        <v>#REF!</v>
      </c>
      <c r="W8" s="564"/>
      <c r="X8" s="633" t="e">
        <f>IF(AND(Riesgos!#REF!="Muy Alta",Riesgos!#REF!="Moderado"),CONCATENATE("R",Riesgos!$A$33),"")</f>
        <v>#REF!</v>
      </c>
      <c r="Y8" s="564"/>
      <c r="Z8" s="633" t="e">
        <f>IF(AND(Riesgos!#REF!="Muy Alta",Riesgos!#REF!="Moderado"),CONCATENATE("R",Riesgos!$A$39),"")</f>
        <v>#REF!</v>
      </c>
      <c r="AA8" s="630"/>
      <c r="AB8" s="637" t="e">
        <f>IF(AND(Riesgos!#REF!="Muy Alta",Riesgos!#REF!="Mayor"),CONCATENATE("R",Riesgos!$A$27),"")</f>
        <v>#REF!</v>
      </c>
      <c r="AC8" s="564"/>
      <c r="AD8" s="633" t="e">
        <f>IF(AND(Riesgos!#REF!="Muy Alta",Riesgos!#REF!="Mayor"),CONCATENATE("R",Riesgos!$A$33),"")</f>
        <v>#REF!</v>
      </c>
      <c r="AE8" s="564"/>
      <c r="AF8" s="633" t="e">
        <f>IF(AND(Riesgos!#REF!="Muy Alta",Riesgos!#REF!="Mayor"),CONCATENATE("R",Riesgos!$A$39),"")</f>
        <v>#REF!</v>
      </c>
      <c r="AG8" s="630"/>
      <c r="AH8" s="639" t="e">
        <f>IF(AND(Riesgos!#REF!="Muy Alta",Riesgos!#REF!="Catastrófico"),CONCATENATE("R",Riesgos!$A$27),"")</f>
        <v>#REF!</v>
      </c>
      <c r="AI8" s="564"/>
      <c r="AJ8" s="654" t="e">
        <f>IF(AND(Riesgos!#REF!="Muy Alta",Riesgos!#REF!="Catastrófico"),CONCATENATE("R",Riesgos!$A$33),"")</f>
        <v>#REF!</v>
      </c>
      <c r="AK8" s="564"/>
      <c r="AL8" s="654" t="e">
        <f>IF(AND(Riesgos!#REF!="Muy Alta",Riesgos!#REF!="Catastrófico"),CONCATENATE("R",Riesgos!$A$39),"")</f>
        <v>#REF!</v>
      </c>
      <c r="AM8" s="630"/>
      <c r="AN8" s="1"/>
      <c r="AO8" s="649"/>
      <c r="AP8" s="539"/>
      <c r="AQ8" s="539"/>
      <c r="AR8" s="539"/>
      <c r="AS8" s="539"/>
      <c r="AT8" s="650"/>
      <c r="AU8" s="1"/>
      <c r="AV8" s="1"/>
      <c r="AW8" s="644"/>
      <c r="AX8" s="539"/>
      <c r="AY8" s="540"/>
      <c r="AZ8" s="551"/>
      <c r="BA8" s="539"/>
      <c r="BB8" s="539"/>
      <c r="BC8" s="539"/>
      <c r="BD8" s="540"/>
      <c r="BE8" s="661"/>
      <c r="BF8" s="564"/>
      <c r="BG8" s="662"/>
      <c r="BH8" s="564"/>
      <c r="BI8" s="662"/>
      <c r="BJ8" s="630"/>
      <c r="BK8" s="661"/>
      <c r="BL8" s="564"/>
      <c r="BM8" s="662"/>
      <c r="BN8" s="564"/>
      <c r="BO8" s="662"/>
      <c r="BP8" s="630"/>
      <c r="BQ8" s="248"/>
      <c r="BR8" s="249"/>
      <c r="BS8" s="249"/>
      <c r="BT8" s="249"/>
      <c r="BU8" s="249"/>
      <c r="BV8" s="250"/>
      <c r="BW8" s="637"/>
      <c r="BX8" s="564"/>
      <c r="BY8" s="633"/>
      <c r="BZ8" s="564"/>
      <c r="CA8" s="633"/>
      <c r="CB8" s="630"/>
      <c r="CC8" s="639"/>
      <c r="CD8" s="564"/>
      <c r="CE8" s="654"/>
      <c r="CF8" s="564"/>
      <c r="CG8" s="654"/>
      <c r="CH8" s="630"/>
      <c r="CI8" s="1"/>
      <c r="CJ8" s="649"/>
      <c r="CK8" s="539"/>
      <c r="CL8" s="539"/>
      <c r="CM8" s="539"/>
      <c r="CN8" s="539"/>
      <c r="CO8" s="650"/>
    </row>
    <row r="9" spans="1:99" ht="15" customHeight="1">
      <c r="A9" s="1"/>
      <c r="B9" s="644"/>
      <c r="C9" s="539"/>
      <c r="D9" s="540"/>
      <c r="E9" s="551"/>
      <c r="F9" s="539"/>
      <c r="G9" s="539"/>
      <c r="H9" s="539"/>
      <c r="I9" s="540"/>
      <c r="J9" s="617"/>
      <c r="K9" s="567"/>
      <c r="L9" s="613"/>
      <c r="M9" s="567"/>
      <c r="N9" s="613"/>
      <c r="O9" s="615"/>
      <c r="P9" s="617"/>
      <c r="Q9" s="567"/>
      <c r="R9" s="613"/>
      <c r="S9" s="567"/>
      <c r="T9" s="613"/>
      <c r="U9" s="615"/>
      <c r="V9" s="617"/>
      <c r="W9" s="567"/>
      <c r="X9" s="613"/>
      <c r="Y9" s="567"/>
      <c r="Z9" s="613"/>
      <c r="AA9" s="615"/>
      <c r="AB9" s="617"/>
      <c r="AC9" s="567"/>
      <c r="AD9" s="613"/>
      <c r="AE9" s="567"/>
      <c r="AF9" s="613"/>
      <c r="AG9" s="615"/>
      <c r="AH9" s="617"/>
      <c r="AI9" s="567"/>
      <c r="AJ9" s="613"/>
      <c r="AK9" s="567"/>
      <c r="AL9" s="613"/>
      <c r="AM9" s="615"/>
      <c r="AN9" s="1"/>
      <c r="AO9" s="649"/>
      <c r="AP9" s="539"/>
      <c r="AQ9" s="539"/>
      <c r="AR9" s="539"/>
      <c r="AS9" s="539"/>
      <c r="AT9" s="650"/>
      <c r="AU9" s="1"/>
      <c r="AV9" s="1"/>
      <c r="AW9" s="644"/>
      <c r="AX9" s="539"/>
      <c r="AY9" s="540"/>
      <c r="AZ9" s="551"/>
      <c r="BA9" s="539"/>
      <c r="BB9" s="539"/>
      <c r="BC9" s="539"/>
      <c r="BD9" s="540"/>
      <c r="BE9" s="617"/>
      <c r="BF9" s="567"/>
      <c r="BG9" s="613"/>
      <c r="BH9" s="567"/>
      <c r="BI9" s="613"/>
      <c r="BJ9" s="615"/>
      <c r="BK9" s="617"/>
      <c r="BL9" s="567"/>
      <c r="BM9" s="613"/>
      <c r="BN9" s="567"/>
      <c r="BO9" s="613"/>
      <c r="BP9" s="615"/>
      <c r="BQ9" s="248"/>
      <c r="BR9" s="249"/>
      <c r="BS9" s="249"/>
      <c r="BT9" s="249"/>
      <c r="BU9" s="249"/>
      <c r="BV9" s="250"/>
      <c r="BW9" s="617"/>
      <c r="BX9" s="567"/>
      <c r="BY9" s="613"/>
      <c r="BZ9" s="567"/>
      <c r="CA9" s="613"/>
      <c r="CB9" s="615"/>
      <c r="CC9" s="617"/>
      <c r="CD9" s="567"/>
      <c r="CE9" s="613"/>
      <c r="CF9" s="567"/>
      <c r="CG9" s="613"/>
      <c r="CH9" s="615"/>
      <c r="CI9" s="1"/>
      <c r="CJ9" s="649"/>
      <c r="CK9" s="539"/>
      <c r="CL9" s="539"/>
      <c r="CM9" s="539"/>
      <c r="CN9" s="539"/>
      <c r="CO9" s="650"/>
    </row>
    <row r="10" spans="1:99" ht="15" customHeight="1">
      <c r="A10" s="1"/>
      <c r="B10" s="644"/>
      <c r="C10" s="539"/>
      <c r="D10" s="540"/>
      <c r="E10" s="551"/>
      <c r="F10" s="539"/>
      <c r="G10" s="539"/>
      <c r="H10" s="539"/>
      <c r="I10" s="540"/>
      <c r="J10" s="637" t="e">
        <f>IF(AND(Riesgos!#REF!="Muy Alta",Riesgos!#REF!="Leve"),CONCATENATE("R",Riesgos!$A$46),"")</f>
        <v>#REF!</v>
      </c>
      <c r="K10" s="564"/>
      <c r="L10" s="633" t="e">
        <f>IF(AND(Riesgos!#REF!="Muy Alta",Riesgos!#REF!="Leve"),CONCATENATE("R",Riesgos!$A$52),"")</f>
        <v>#REF!</v>
      </c>
      <c r="M10" s="564"/>
      <c r="N10" s="633" t="e">
        <f>IF(AND(Riesgos!#REF!="Muy Alta",Riesgos!#REF!="Leve"),CONCATENATE("R",Riesgos!$A$58),"")</f>
        <v>#REF!</v>
      </c>
      <c r="O10" s="630"/>
      <c r="P10" s="637" t="e">
        <f>IF(AND(Riesgos!#REF!="Muy Alta",Riesgos!#REF!="Menor"),CONCATENATE("R",Riesgos!$A$46),"")</f>
        <v>#REF!</v>
      </c>
      <c r="Q10" s="564"/>
      <c r="R10" s="633" t="e">
        <f>IF(AND(Riesgos!#REF!="Muy Alta",Riesgos!#REF!="Menor"),CONCATENATE("R",Riesgos!$A$52),"")</f>
        <v>#REF!</v>
      </c>
      <c r="S10" s="564"/>
      <c r="T10" s="633" t="e">
        <f>IF(AND(Riesgos!#REF!="Muy Alta",Riesgos!#REF!="Menor"),CONCATENATE("R",Riesgos!$A$58),"")</f>
        <v>#REF!</v>
      </c>
      <c r="U10" s="630"/>
      <c r="V10" s="637" t="e">
        <f>IF(AND(Riesgos!#REF!="Muy Alta",Riesgos!#REF!="Moderado"),CONCATENATE("R",Riesgos!$A$46),"")</f>
        <v>#REF!</v>
      </c>
      <c r="W10" s="564"/>
      <c r="X10" s="633" t="e">
        <f>IF(AND(Riesgos!#REF!="Muy Alta",Riesgos!#REF!="Moderado"),CONCATENATE("R",Riesgos!$A$52),"")</f>
        <v>#REF!</v>
      </c>
      <c r="Y10" s="564"/>
      <c r="Z10" s="633" t="e">
        <f>IF(AND(Riesgos!#REF!="Muy Alta",Riesgos!#REF!="Moderado"),CONCATENATE("R",Riesgos!$A$58),"")</f>
        <v>#REF!</v>
      </c>
      <c r="AA10" s="630"/>
      <c r="AB10" s="637" t="e">
        <f>IF(AND(Riesgos!#REF!="Muy Alta",Riesgos!#REF!="Mayor"),CONCATENATE("R",Riesgos!$A$46),"")</f>
        <v>#REF!</v>
      </c>
      <c r="AC10" s="564"/>
      <c r="AD10" s="633" t="e">
        <f>IF(AND(Riesgos!#REF!="Muy Alta",Riesgos!#REF!="Mayor"),CONCATENATE("R",Riesgos!$A$52),"")</f>
        <v>#REF!</v>
      </c>
      <c r="AE10" s="564"/>
      <c r="AF10" s="633" t="e">
        <f>IF(AND(Riesgos!#REF!="Muy Alta",Riesgos!#REF!="Mayor"),CONCATENATE("R",Riesgos!$A$58),"")</f>
        <v>#REF!</v>
      </c>
      <c r="AG10" s="630"/>
      <c r="AH10" s="639" t="e">
        <f>IF(AND(Riesgos!#REF!="Muy Alta",Riesgos!#REF!="Catastrófico"),CONCATENATE("R",Riesgos!$A$46),"")</f>
        <v>#REF!</v>
      </c>
      <c r="AI10" s="564"/>
      <c r="AJ10" s="654" t="e">
        <f>IF(AND(Riesgos!#REF!="Muy Alta",Riesgos!#REF!="Catastrófico"),CONCATENATE("R",Riesgos!$A$52),"")</f>
        <v>#REF!</v>
      </c>
      <c r="AK10" s="564"/>
      <c r="AL10" s="654" t="e">
        <f>IF(AND(Riesgos!#REF!="Muy Alta",Riesgos!#REF!="Catastrófico"),CONCATENATE("R",Riesgos!$A$58),"")</f>
        <v>#REF!</v>
      </c>
      <c r="AM10" s="630"/>
      <c r="AN10" s="1"/>
      <c r="AO10" s="649"/>
      <c r="AP10" s="539"/>
      <c r="AQ10" s="539"/>
      <c r="AR10" s="539"/>
      <c r="AS10" s="539"/>
      <c r="AT10" s="650"/>
      <c r="AU10" s="1"/>
      <c r="AV10" s="1"/>
      <c r="AW10" s="644"/>
      <c r="AX10" s="539"/>
      <c r="AY10" s="540"/>
      <c r="AZ10" s="551"/>
      <c r="BA10" s="539"/>
      <c r="BB10" s="539"/>
      <c r="BC10" s="539"/>
      <c r="BD10" s="540"/>
      <c r="BE10" s="661"/>
      <c r="BF10" s="564"/>
      <c r="BG10" s="662"/>
      <c r="BH10" s="564"/>
      <c r="BI10" s="662"/>
      <c r="BJ10" s="630"/>
      <c r="BK10" s="661"/>
      <c r="BL10" s="564"/>
      <c r="BM10" s="662"/>
      <c r="BN10" s="564"/>
      <c r="BO10" s="662"/>
      <c r="BP10" s="630"/>
      <c r="BQ10" s="248"/>
      <c r="BR10" s="249"/>
      <c r="BS10" s="249"/>
      <c r="BT10" s="249"/>
      <c r="BU10" s="249"/>
      <c r="BV10" s="250"/>
      <c r="BW10" s="637"/>
      <c r="BX10" s="564"/>
      <c r="BY10" s="633"/>
      <c r="BZ10" s="564"/>
      <c r="CA10" s="633"/>
      <c r="CB10" s="630"/>
      <c r="CC10" s="639"/>
      <c r="CD10" s="564"/>
      <c r="CE10" s="654"/>
      <c r="CF10" s="564"/>
      <c r="CG10" s="654"/>
      <c r="CH10" s="630"/>
      <c r="CI10" s="1"/>
      <c r="CJ10" s="649"/>
      <c r="CK10" s="539"/>
      <c r="CL10" s="539"/>
      <c r="CM10" s="539"/>
      <c r="CN10" s="539"/>
      <c r="CO10" s="650"/>
    </row>
    <row r="11" spans="1:99" ht="15" customHeight="1">
      <c r="A11" s="1"/>
      <c r="B11" s="644"/>
      <c r="C11" s="539"/>
      <c r="D11" s="540"/>
      <c r="E11" s="551"/>
      <c r="F11" s="539"/>
      <c r="G11" s="539"/>
      <c r="H11" s="539"/>
      <c r="I11" s="540"/>
      <c r="J11" s="617"/>
      <c r="K11" s="567"/>
      <c r="L11" s="613"/>
      <c r="M11" s="567"/>
      <c r="N11" s="613"/>
      <c r="O11" s="615"/>
      <c r="P11" s="617"/>
      <c r="Q11" s="567"/>
      <c r="R11" s="613"/>
      <c r="S11" s="567"/>
      <c r="T11" s="613"/>
      <c r="U11" s="615"/>
      <c r="V11" s="617"/>
      <c r="W11" s="567"/>
      <c r="X11" s="613"/>
      <c r="Y11" s="567"/>
      <c r="Z11" s="613"/>
      <c r="AA11" s="615"/>
      <c r="AB11" s="617"/>
      <c r="AC11" s="567"/>
      <c r="AD11" s="613"/>
      <c r="AE11" s="567"/>
      <c r="AF11" s="613"/>
      <c r="AG11" s="615"/>
      <c r="AH11" s="617"/>
      <c r="AI11" s="567"/>
      <c r="AJ11" s="613"/>
      <c r="AK11" s="567"/>
      <c r="AL11" s="613"/>
      <c r="AM11" s="615"/>
      <c r="AN11" s="1"/>
      <c r="AO11" s="649"/>
      <c r="AP11" s="539"/>
      <c r="AQ11" s="539"/>
      <c r="AR11" s="539"/>
      <c r="AS11" s="539"/>
      <c r="AT11" s="650"/>
      <c r="AU11" s="1"/>
      <c r="AV11" s="1"/>
      <c r="AW11" s="644"/>
      <c r="AX11" s="539"/>
      <c r="AY11" s="540"/>
      <c r="AZ11" s="551"/>
      <c r="BA11" s="539"/>
      <c r="BB11" s="539"/>
      <c r="BC11" s="539"/>
      <c r="BD11" s="540"/>
      <c r="BE11" s="617"/>
      <c r="BF11" s="567"/>
      <c r="BG11" s="613"/>
      <c r="BH11" s="567"/>
      <c r="BI11" s="613"/>
      <c r="BJ11" s="615"/>
      <c r="BK11" s="617"/>
      <c r="BL11" s="567"/>
      <c r="BM11" s="613"/>
      <c r="BN11" s="567"/>
      <c r="BO11" s="613"/>
      <c r="BP11" s="615"/>
      <c r="BQ11" s="248"/>
      <c r="BR11" s="249"/>
      <c r="BS11" s="249"/>
      <c r="BT11" s="249"/>
      <c r="BU11" s="249"/>
      <c r="BV11" s="250"/>
      <c r="BW11" s="617"/>
      <c r="BX11" s="567"/>
      <c r="BY11" s="613"/>
      <c r="BZ11" s="567"/>
      <c r="CA11" s="613"/>
      <c r="CB11" s="615"/>
      <c r="CC11" s="617"/>
      <c r="CD11" s="567"/>
      <c r="CE11" s="613"/>
      <c r="CF11" s="567"/>
      <c r="CG11" s="613"/>
      <c r="CH11" s="615"/>
      <c r="CI11" s="1"/>
      <c r="CJ11" s="649"/>
      <c r="CK11" s="539"/>
      <c r="CL11" s="539"/>
      <c r="CM11" s="539"/>
      <c r="CN11" s="539"/>
      <c r="CO11" s="650"/>
    </row>
    <row r="12" spans="1:99" ht="15" customHeight="1">
      <c r="A12" s="1"/>
      <c r="B12" s="644"/>
      <c r="C12" s="539"/>
      <c r="D12" s="540"/>
      <c r="E12" s="551"/>
      <c r="F12" s="539"/>
      <c r="G12" s="539"/>
      <c r="H12" s="539"/>
      <c r="I12" s="540"/>
      <c r="J12" s="637" t="e">
        <f>IF(AND(Riesgos!#REF!="Muy Alta",Riesgos!#REF!="Leve"),CONCATENATE("R",Riesgos!$A$65),"")</f>
        <v>#REF!</v>
      </c>
      <c r="K12" s="564"/>
      <c r="L12" s="633" t="e">
        <f>IF(AND(Riesgos!#REF!="Muy Alta",Riesgos!#REF!="Leve"),CONCATENATE("R",Riesgos!$A$108),"")</f>
        <v>#REF!</v>
      </c>
      <c r="M12" s="564"/>
      <c r="N12" s="633" t="e">
        <f>IF(AND(Riesgos!#REF!="Muy Alta",Riesgos!#REF!="Leve"),CONCATENATE("R",Riesgos!#REF!),"")</f>
        <v>#REF!</v>
      </c>
      <c r="O12" s="630"/>
      <c r="P12" s="637" t="e">
        <f>IF(AND(Riesgos!#REF!="Muy Alta",Riesgos!#REF!="Menor"),CONCATENATE("R",Riesgos!$A$65),"")</f>
        <v>#REF!</v>
      </c>
      <c r="Q12" s="564"/>
      <c r="R12" s="633" t="e">
        <f>IF(AND(Riesgos!#REF!="Muy Alta",Riesgos!#REF!="Menor"),CONCATENATE("R",Riesgos!$A$108),"")</f>
        <v>#REF!</v>
      </c>
      <c r="S12" s="564"/>
      <c r="T12" s="633" t="e">
        <f>IF(AND(Riesgos!#REF!="Muy Alta",Riesgos!#REF!="Menor"),CONCATENATE("R",Riesgos!#REF!),"")</f>
        <v>#REF!</v>
      </c>
      <c r="U12" s="630"/>
      <c r="V12" s="637" t="e">
        <f>IF(AND(Riesgos!#REF!="Muy Alta",Riesgos!#REF!="Moderado"),CONCATENATE("R",Riesgos!$A$65),"")</f>
        <v>#REF!</v>
      </c>
      <c r="W12" s="564"/>
      <c r="X12" s="633" t="e">
        <f>IF(AND(Riesgos!#REF!="Muy Alta",Riesgos!#REF!="Moderado"),CONCATENATE("R",Riesgos!$A$108),"")</f>
        <v>#REF!</v>
      </c>
      <c r="Y12" s="564"/>
      <c r="Z12" s="633" t="e">
        <f>IF(AND(Riesgos!#REF!="Muy Alta",Riesgos!#REF!="Moderado"),CONCATENATE("R",Riesgos!#REF!),"")</f>
        <v>#REF!</v>
      </c>
      <c r="AA12" s="630"/>
      <c r="AB12" s="637" t="e">
        <f>IF(AND(Riesgos!#REF!="Muy Alta",Riesgos!#REF!="Mayor"),CONCATENATE("R",Riesgos!$A$65),"")</f>
        <v>#REF!</v>
      </c>
      <c r="AC12" s="564"/>
      <c r="AD12" s="633" t="e">
        <f>IF(AND(Riesgos!#REF!="Muy Alta",Riesgos!#REF!="Mayor"),CONCATENATE("R",Riesgos!$A$108),"")</f>
        <v>#REF!</v>
      </c>
      <c r="AE12" s="564"/>
      <c r="AF12" s="633" t="e">
        <f>IF(AND(Riesgos!#REF!="Muy Alta",Riesgos!#REF!="Mayor"),CONCATENATE("R",Riesgos!#REF!),"")</f>
        <v>#REF!</v>
      </c>
      <c r="AG12" s="630"/>
      <c r="AH12" s="639" t="e">
        <f>IF(AND(Riesgos!#REF!="Muy Alta",Riesgos!#REF!="Catastrófico"),CONCATENATE("R",Riesgos!$A$65),"")</f>
        <v>#REF!</v>
      </c>
      <c r="AI12" s="564"/>
      <c r="AJ12" s="654" t="e">
        <f>IF(AND(Riesgos!#REF!="Muy Alta",Riesgos!#REF!="Catastrófico"),CONCATENATE("R",Riesgos!$A$108),"")</f>
        <v>#REF!</v>
      </c>
      <c r="AK12" s="564"/>
      <c r="AL12" s="654" t="e">
        <f>IF(AND(Riesgos!#REF!="Muy Alta",Riesgos!#REF!="Catastrófico"),CONCATENATE("R",Riesgos!#REF!),"")</f>
        <v>#REF!</v>
      </c>
      <c r="AM12" s="630"/>
      <c r="AN12" s="1"/>
      <c r="AO12" s="649"/>
      <c r="AP12" s="539"/>
      <c r="AQ12" s="539"/>
      <c r="AR12" s="539"/>
      <c r="AS12" s="539"/>
      <c r="AT12" s="650"/>
      <c r="AU12" s="1"/>
      <c r="AV12" s="1"/>
      <c r="AW12" s="644"/>
      <c r="AX12" s="539"/>
      <c r="AY12" s="540"/>
      <c r="AZ12" s="551"/>
      <c r="BA12" s="539"/>
      <c r="BB12" s="539"/>
      <c r="BC12" s="539"/>
      <c r="BD12" s="540"/>
      <c r="BE12" s="661"/>
      <c r="BF12" s="564"/>
      <c r="BG12" s="662"/>
      <c r="BH12" s="564"/>
      <c r="BI12" s="662"/>
      <c r="BJ12" s="630"/>
      <c r="BK12" s="661"/>
      <c r="BL12" s="564"/>
      <c r="BM12" s="662"/>
      <c r="BN12" s="564"/>
      <c r="BO12" s="662"/>
      <c r="BP12" s="630"/>
      <c r="BQ12" s="248"/>
      <c r="BR12" s="249"/>
      <c r="BS12" s="249"/>
      <c r="BT12" s="249"/>
      <c r="BU12" s="249"/>
      <c r="BV12" s="250"/>
      <c r="BW12" s="637"/>
      <c r="BX12" s="564"/>
      <c r="BY12" s="633"/>
      <c r="BZ12" s="564"/>
      <c r="CA12" s="633"/>
      <c r="CB12" s="630"/>
      <c r="CC12" s="639"/>
      <c r="CD12" s="564"/>
      <c r="CE12" s="654"/>
      <c r="CF12" s="564"/>
      <c r="CG12" s="654"/>
      <c r="CH12" s="630"/>
      <c r="CI12" s="1"/>
      <c r="CJ12" s="649"/>
      <c r="CK12" s="539"/>
      <c r="CL12" s="539"/>
      <c r="CM12" s="539"/>
      <c r="CN12" s="539"/>
      <c r="CO12" s="650"/>
    </row>
    <row r="13" spans="1:99" ht="15.75" customHeight="1">
      <c r="A13" s="1"/>
      <c r="B13" s="644"/>
      <c r="C13" s="539"/>
      <c r="D13" s="540"/>
      <c r="E13" s="625"/>
      <c r="F13" s="626"/>
      <c r="G13" s="626"/>
      <c r="H13" s="626"/>
      <c r="I13" s="627"/>
      <c r="J13" s="617"/>
      <c r="K13" s="567"/>
      <c r="L13" s="613"/>
      <c r="M13" s="567"/>
      <c r="N13" s="613"/>
      <c r="O13" s="615"/>
      <c r="P13" s="617"/>
      <c r="Q13" s="567"/>
      <c r="R13" s="613"/>
      <c r="S13" s="567"/>
      <c r="T13" s="613"/>
      <c r="U13" s="615"/>
      <c r="V13" s="617"/>
      <c r="W13" s="567"/>
      <c r="X13" s="613"/>
      <c r="Y13" s="567"/>
      <c r="Z13" s="613"/>
      <c r="AA13" s="615"/>
      <c r="AB13" s="617"/>
      <c r="AC13" s="567"/>
      <c r="AD13" s="613"/>
      <c r="AE13" s="567"/>
      <c r="AF13" s="613"/>
      <c r="AG13" s="615"/>
      <c r="AH13" s="625"/>
      <c r="AI13" s="634"/>
      <c r="AJ13" s="635"/>
      <c r="AK13" s="634"/>
      <c r="AL13" s="635"/>
      <c r="AM13" s="627"/>
      <c r="AN13" s="1"/>
      <c r="AO13" s="651"/>
      <c r="AP13" s="652"/>
      <c r="AQ13" s="652"/>
      <c r="AR13" s="652"/>
      <c r="AS13" s="652"/>
      <c r="AT13" s="653"/>
      <c r="AU13" s="1"/>
      <c r="AV13" s="1"/>
      <c r="AW13" s="644"/>
      <c r="AX13" s="539"/>
      <c r="AY13" s="540"/>
      <c r="AZ13" s="625"/>
      <c r="BA13" s="626"/>
      <c r="BB13" s="626"/>
      <c r="BC13" s="626"/>
      <c r="BD13" s="627"/>
      <c r="BE13" s="617"/>
      <c r="BF13" s="567"/>
      <c r="BG13" s="613"/>
      <c r="BH13" s="567"/>
      <c r="BI13" s="613"/>
      <c r="BJ13" s="615"/>
      <c r="BK13" s="617"/>
      <c r="BL13" s="567"/>
      <c r="BM13" s="613"/>
      <c r="BN13" s="567"/>
      <c r="BO13" s="613"/>
      <c r="BP13" s="615"/>
      <c r="BQ13" s="251"/>
      <c r="BR13" s="252"/>
      <c r="BS13" s="252"/>
      <c r="BT13" s="252"/>
      <c r="BU13" s="252"/>
      <c r="BV13" s="253"/>
      <c r="BW13" s="617"/>
      <c r="BX13" s="567"/>
      <c r="BY13" s="613"/>
      <c r="BZ13" s="567"/>
      <c r="CA13" s="613"/>
      <c r="CB13" s="615"/>
      <c r="CC13" s="625"/>
      <c r="CD13" s="634"/>
      <c r="CE13" s="635"/>
      <c r="CF13" s="634"/>
      <c r="CG13" s="635"/>
      <c r="CH13" s="627"/>
      <c r="CI13" s="1"/>
      <c r="CJ13" s="651"/>
      <c r="CK13" s="652"/>
      <c r="CL13" s="652"/>
      <c r="CM13" s="652"/>
      <c r="CN13" s="652"/>
      <c r="CO13" s="653"/>
    </row>
    <row r="14" spans="1:99" ht="15" customHeight="1">
      <c r="A14" s="1"/>
      <c r="B14" s="644"/>
      <c r="C14" s="539"/>
      <c r="D14" s="540"/>
      <c r="E14" s="623" t="s">
        <v>1056</v>
      </c>
      <c r="F14" s="624"/>
      <c r="G14" s="624"/>
      <c r="H14" s="624"/>
      <c r="I14" s="624"/>
      <c r="J14" s="618" t="e">
        <f>IF(AND(Riesgos!#REF!="Alta",Riesgos!#REF!="Leve"),CONCATENATE("R",Riesgos!$A$7),"")</f>
        <v>#REF!</v>
      </c>
      <c r="K14" s="612"/>
      <c r="L14" s="619" t="e">
        <f>IF(AND(Riesgos!#REF!="Alta",Riesgos!#REF!="Leve"),CONCATENATE("R",Riesgos!$A$14),"")</f>
        <v>#REF!</v>
      </c>
      <c r="M14" s="612"/>
      <c r="N14" s="619" t="e">
        <f>IF(AND(Riesgos!#REF!="Alta",Riesgos!#REF!="Leve"),CONCATENATE("R",Riesgos!$A$21),"")</f>
        <v>#REF!</v>
      </c>
      <c r="O14" s="614"/>
      <c r="P14" s="618" t="e">
        <f>IF(AND(Riesgos!#REF!="Alta",Riesgos!#REF!="Menor"),CONCATENATE("R",Riesgos!$A$7),"")</f>
        <v>#REF!</v>
      </c>
      <c r="Q14" s="612"/>
      <c r="R14" s="619" t="e">
        <f>IF(AND(Riesgos!#REF!="Alta",Riesgos!#REF!="Menor"),CONCATENATE("R",Riesgos!$A$14),"")</f>
        <v>#REF!</v>
      </c>
      <c r="S14" s="612"/>
      <c r="T14" s="619" t="e">
        <f>IF(AND(Riesgos!#REF!="Alta",Riesgos!#REF!="Menor"),CONCATENATE("R",Riesgos!$A$21),"")</f>
        <v>#REF!</v>
      </c>
      <c r="U14" s="614"/>
      <c r="V14" s="640" t="e">
        <f>IF(AND(Riesgos!#REF!="Alta",Riesgos!#REF!="Moderado"),CONCATENATE("R",Riesgos!$A$7),"")</f>
        <v>#REF!</v>
      </c>
      <c r="W14" s="612"/>
      <c r="X14" s="638" t="e">
        <f>IF(AND(Riesgos!#REF!="Alta",Riesgos!#REF!="Moderado"),CONCATENATE("R",Riesgos!$A$14),"")</f>
        <v>#REF!</v>
      </c>
      <c r="Y14" s="612"/>
      <c r="Z14" s="638" t="e">
        <f>IF(AND(Riesgos!#REF!="Alta",Riesgos!#REF!="Moderado"),CONCATENATE("R",Riesgos!$A$21),"")</f>
        <v>#REF!</v>
      </c>
      <c r="AA14" s="614"/>
      <c r="AB14" s="640" t="e">
        <f>IF(AND(Riesgos!#REF!="Alta",Riesgos!#REF!="Mayor"),CONCATENATE("R",Riesgos!$A$7),"")</f>
        <v>#REF!</v>
      </c>
      <c r="AC14" s="612"/>
      <c r="AD14" s="638" t="e">
        <f>IF(AND(Riesgos!#REF!="Alta",Riesgos!#REF!="Mayor"),CONCATENATE("R",Riesgos!$A$14),"")</f>
        <v>#REF!</v>
      </c>
      <c r="AE14" s="612"/>
      <c r="AF14" s="638" t="e">
        <f>IF(AND(Riesgos!#REF!="Alta",Riesgos!#REF!="Mayor"),CONCATENATE("R",Riesgos!$A$21),"")</f>
        <v>#REF!</v>
      </c>
      <c r="AG14" s="614"/>
      <c r="AH14" s="658" t="e">
        <f>IF(AND(Riesgos!#REF!="Alta",Riesgos!#REF!="Catastrófico"),CONCATENATE("R",Riesgos!$A$7),"")</f>
        <v>#REF!</v>
      </c>
      <c r="AI14" s="612"/>
      <c r="AJ14" s="622" t="e">
        <f>IF(AND(Riesgos!#REF!="Alta",Riesgos!#REF!="Catastrófico"),CONCATENATE("R",Riesgos!$A$14),"")</f>
        <v>#REF!</v>
      </c>
      <c r="AK14" s="612"/>
      <c r="AL14" s="622" t="e">
        <f>IF(AND(Riesgos!#REF!="Alta",Riesgos!#REF!="Catastrófico"),CONCATENATE("R",Riesgos!$A$21),"")</f>
        <v>#REF!</v>
      </c>
      <c r="AM14" s="614"/>
      <c r="AN14" s="1"/>
      <c r="AO14" s="659" t="s">
        <v>1003</v>
      </c>
      <c r="AP14" s="647"/>
      <c r="AQ14" s="647"/>
      <c r="AR14" s="647"/>
      <c r="AS14" s="647"/>
      <c r="AT14" s="648"/>
      <c r="AU14" s="1"/>
      <c r="AV14" s="1"/>
      <c r="AW14" s="644"/>
      <c r="AX14" s="539"/>
      <c r="AY14" s="540"/>
      <c r="AZ14" s="623" t="s">
        <v>999</v>
      </c>
      <c r="BA14" s="624"/>
      <c r="BB14" s="624"/>
      <c r="BC14" s="624"/>
      <c r="BD14" s="624"/>
      <c r="BE14" s="621"/>
      <c r="BF14" s="612"/>
      <c r="BG14" s="620"/>
      <c r="BH14" s="612"/>
      <c r="BI14" s="620"/>
      <c r="BJ14" s="614"/>
      <c r="BK14" s="621"/>
      <c r="BL14" s="612"/>
      <c r="BM14" s="620"/>
      <c r="BN14" s="612"/>
      <c r="BO14" s="620"/>
      <c r="BP14" s="614"/>
      <c r="BQ14" s="618"/>
      <c r="BR14" s="612"/>
      <c r="BS14" s="619"/>
      <c r="BT14" s="612"/>
      <c r="BU14" s="619"/>
      <c r="BV14" s="614"/>
      <c r="BW14" s="640"/>
      <c r="BX14" s="612"/>
      <c r="BY14" s="638"/>
      <c r="BZ14" s="612"/>
      <c r="CA14" s="638"/>
      <c r="CB14" s="614"/>
      <c r="CC14" s="658"/>
      <c r="CD14" s="612"/>
      <c r="CE14" s="622"/>
      <c r="CF14" s="612"/>
      <c r="CG14" s="622"/>
      <c r="CH14" s="614"/>
      <c r="CI14" s="1"/>
      <c r="CJ14" s="659" t="s">
        <v>1003</v>
      </c>
      <c r="CK14" s="647"/>
      <c r="CL14" s="647"/>
      <c r="CM14" s="647"/>
      <c r="CN14" s="647"/>
      <c r="CO14" s="648"/>
    </row>
    <row r="15" spans="1:99" ht="15" customHeight="1">
      <c r="A15" s="1"/>
      <c r="B15" s="644"/>
      <c r="C15" s="539"/>
      <c r="D15" s="540"/>
      <c r="E15" s="551"/>
      <c r="F15" s="539"/>
      <c r="G15" s="539"/>
      <c r="H15" s="539"/>
      <c r="I15" s="539"/>
      <c r="J15" s="617"/>
      <c r="K15" s="567"/>
      <c r="L15" s="613"/>
      <c r="M15" s="567"/>
      <c r="N15" s="613"/>
      <c r="O15" s="615"/>
      <c r="P15" s="617"/>
      <c r="Q15" s="567"/>
      <c r="R15" s="613"/>
      <c r="S15" s="567"/>
      <c r="T15" s="613"/>
      <c r="U15" s="615"/>
      <c r="V15" s="617"/>
      <c r="W15" s="567"/>
      <c r="X15" s="613"/>
      <c r="Y15" s="567"/>
      <c r="Z15" s="613"/>
      <c r="AA15" s="615"/>
      <c r="AB15" s="617"/>
      <c r="AC15" s="567"/>
      <c r="AD15" s="613"/>
      <c r="AE15" s="567"/>
      <c r="AF15" s="613"/>
      <c r="AG15" s="615"/>
      <c r="AH15" s="617"/>
      <c r="AI15" s="567"/>
      <c r="AJ15" s="613"/>
      <c r="AK15" s="567"/>
      <c r="AL15" s="613"/>
      <c r="AM15" s="615"/>
      <c r="AN15" s="1"/>
      <c r="AO15" s="649"/>
      <c r="AP15" s="539"/>
      <c r="AQ15" s="539"/>
      <c r="AR15" s="539"/>
      <c r="AS15" s="539"/>
      <c r="AT15" s="650"/>
      <c r="AU15" s="1"/>
      <c r="AV15" s="1"/>
      <c r="AW15" s="644"/>
      <c r="AX15" s="539"/>
      <c r="AY15" s="540"/>
      <c r="AZ15" s="551"/>
      <c r="BA15" s="539"/>
      <c r="BB15" s="539"/>
      <c r="BC15" s="539"/>
      <c r="BD15" s="539"/>
      <c r="BE15" s="617"/>
      <c r="BF15" s="567"/>
      <c r="BG15" s="613"/>
      <c r="BH15" s="567"/>
      <c r="BI15" s="613"/>
      <c r="BJ15" s="615"/>
      <c r="BK15" s="617"/>
      <c r="BL15" s="567"/>
      <c r="BM15" s="613"/>
      <c r="BN15" s="567"/>
      <c r="BO15" s="613"/>
      <c r="BP15" s="615"/>
      <c r="BQ15" s="617"/>
      <c r="BR15" s="567"/>
      <c r="BS15" s="613"/>
      <c r="BT15" s="567"/>
      <c r="BU15" s="613"/>
      <c r="BV15" s="615"/>
      <c r="BW15" s="617"/>
      <c r="BX15" s="567"/>
      <c r="BY15" s="613"/>
      <c r="BZ15" s="567"/>
      <c r="CA15" s="613"/>
      <c r="CB15" s="615"/>
      <c r="CC15" s="617"/>
      <c r="CD15" s="567"/>
      <c r="CE15" s="613"/>
      <c r="CF15" s="567"/>
      <c r="CG15" s="613"/>
      <c r="CH15" s="615"/>
      <c r="CI15" s="1"/>
      <c r="CJ15" s="649"/>
      <c r="CK15" s="539"/>
      <c r="CL15" s="539"/>
      <c r="CM15" s="539"/>
      <c r="CN15" s="539"/>
      <c r="CO15" s="650"/>
    </row>
    <row r="16" spans="1:99" ht="15" customHeight="1">
      <c r="A16" s="1"/>
      <c r="B16" s="644"/>
      <c r="C16" s="539"/>
      <c r="D16" s="540"/>
      <c r="E16" s="551"/>
      <c r="F16" s="539"/>
      <c r="G16" s="539"/>
      <c r="H16" s="539"/>
      <c r="I16" s="539"/>
      <c r="J16" s="631" t="e">
        <f>IF(AND(Riesgos!#REF!="Alta",Riesgos!#REF!="Leve"),CONCATENATE("R",Riesgos!$A$27),"")</f>
        <v>#REF!</v>
      </c>
      <c r="K16" s="564"/>
      <c r="L16" s="636" t="e">
        <f>IF(AND(Riesgos!#REF!="Alta",Riesgos!#REF!="Leve"),CONCATENATE("R",Riesgos!$A$33),"")</f>
        <v>#REF!</v>
      </c>
      <c r="M16" s="564"/>
      <c r="N16" s="636" t="e">
        <f>IF(AND(Riesgos!#REF!="Alta",Riesgos!#REF!="Leve"),CONCATENATE("R",Riesgos!$A$39),"")</f>
        <v>#REF!</v>
      </c>
      <c r="O16" s="630"/>
      <c r="P16" s="631" t="e">
        <f>IF(AND(Riesgos!#REF!="Alta",Riesgos!#REF!="Menor"),CONCATENATE("R",Riesgos!$A$27),"")</f>
        <v>#REF!</v>
      </c>
      <c r="Q16" s="564"/>
      <c r="R16" s="636" t="e">
        <f>IF(AND(Riesgos!#REF!="Alta",Riesgos!#REF!="Menor"),CONCATENATE("R",Riesgos!$A$33),"")</f>
        <v>#REF!</v>
      </c>
      <c r="S16" s="564"/>
      <c r="T16" s="636" t="e">
        <f>IF(AND(Riesgos!#REF!="Alta",Riesgos!#REF!="Menor"),CONCATENATE("R",Riesgos!$A$39),"")</f>
        <v>#REF!</v>
      </c>
      <c r="U16" s="630"/>
      <c r="V16" s="637" t="e">
        <f>IF(AND(Riesgos!#REF!="Alta",Riesgos!#REF!="Moderado"),CONCATENATE("R",Riesgos!$A$27),"")</f>
        <v>#REF!</v>
      </c>
      <c r="W16" s="564"/>
      <c r="X16" s="633" t="e">
        <f>IF(AND(Riesgos!#REF!="Alta",Riesgos!#REF!="Moderado"),CONCATENATE("R",Riesgos!$A$33),"")</f>
        <v>#REF!</v>
      </c>
      <c r="Y16" s="564"/>
      <c r="Z16" s="633" t="e">
        <f>IF(AND(Riesgos!#REF!="Alta",Riesgos!#REF!="Moderado"),CONCATENATE("R",Riesgos!$A$39),"")</f>
        <v>#REF!</v>
      </c>
      <c r="AA16" s="630"/>
      <c r="AB16" s="637" t="e">
        <f>IF(AND(Riesgos!#REF!="Alta",Riesgos!#REF!="Mayor"),CONCATENATE("R",Riesgos!$A$27),"")</f>
        <v>#REF!</v>
      </c>
      <c r="AC16" s="564"/>
      <c r="AD16" s="633" t="e">
        <f>IF(AND(Riesgos!#REF!="Alta",Riesgos!#REF!="Mayor"),CONCATENATE("R",Riesgos!$A$33),"")</f>
        <v>#REF!</v>
      </c>
      <c r="AE16" s="564"/>
      <c r="AF16" s="633" t="e">
        <f>IF(AND(Riesgos!#REF!="Alta",Riesgos!#REF!="Mayor"),CONCATENATE("R",Riesgos!$A$39),"")</f>
        <v>#REF!</v>
      </c>
      <c r="AG16" s="630"/>
      <c r="AH16" s="639" t="e">
        <f>IF(AND(Riesgos!#REF!="Alta",Riesgos!#REF!="Catastrófico"),CONCATENATE("R",Riesgos!$A$27),"")</f>
        <v>#REF!</v>
      </c>
      <c r="AI16" s="564"/>
      <c r="AJ16" s="654" t="e">
        <f>IF(AND(Riesgos!#REF!="Alta",Riesgos!#REF!="Catastrófico"),CONCATENATE("R",Riesgos!$A$33),"")</f>
        <v>#REF!</v>
      </c>
      <c r="AK16" s="564"/>
      <c r="AL16" s="654" t="e">
        <f>IF(AND(Riesgos!#REF!="Alta",Riesgos!#REF!="Catastrófico"),CONCATENATE("R",Riesgos!$A$39),"")</f>
        <v>#REF!</v>
      </c>
      <c r="AM16" s="630"/>
      <c r="AN16" s="1"/>
      <c r="AO16" s="649"/>
      <c r="AP16" s="539"/>
      <c r="AQ16" s="539"/>
      <c r="AR16" s="539"/>
      <c r="AS16" s="539"/>
      <c r="AT16" s="650"/>
      <c r="AU16" s="1"/>
      <c r="AV16" s="1"/>
      <c r="AW16" s="644"/>
      <c r="AX16" s="539"/>
      <c r="AY16" s="540"/>
      <c r="AZ16" s="551"/>
      <c r="BA16" s="539"/>
      <c r="BB16" s="539"/>
      <c r="BC16" s="539"/>
      <c r="BD16" s="539"/>
      <c r="BE16" s="642"/>
      <c r="BF16" s="564"/>
      <c r="BG16" s="641"/>
      <c r="BH16" s="564"/>
      <c r="BI16" s="641"/>
      <c r="BJ16" s="630"/>
      <c r="BK16" s="642"/>
      <c r="BL16" s="564"/>
      <c r="BM16" s="641"/>
      <c r="BN16" s="564"/>
      <c r="BO16" s="641"/>
      <c r="BP16" s="630"/>
      <c r="BQ16" s="631"/>
      <c r="BR16" s="564"/>
      <c r="BS16" s="636"/>
      <c r="BT16" s="564"/>
      <c r="BU16" s="636"/>
      <c r="BV16" s="630"/>
      <c r="BW16" s="637"/>
      <c r="BX16" s="564"/>
      <c r="BY16" s="633"/>
      <c r="BZ16" s="564"/>
      <c r="CA16" s="633"/>
      <c r="CB16" s="630"/>
      <c r="CC16" s="639"/>
      <c r="CD16" s="564"/>
      <c r="CE16" s="654"/>
      <c r="CF16" s="564"/>
      <c r="CG16" s="654"/>
      <c r="CH16" s="630"/>
      <c r="CI16" s="1"/>
      <c r="CJ16" s="649"/>
      <c r="CK16" s="539"/>
      <c r="CL16" s="539"/>
      <c r="CM16" s="539"/>
      <c r="CN16" s="539"/>
      <c r="CO16" s="650"/>
    </row>
    <row r="17" spans="1:93" ht="15" customHeight="1">
      <c r="A17" s="1"/>
      <c r="B17" s="644"/>
      <c r="C17" s="539"/>
      <c r="D17" s="540"/>
      <c r="E17" s="551"/>
      <c r="F17" s="539"/>
      <c r="G17" s="539"/>
      <c r="H17" s="539"/>
      <c r="I17" s="539"/>
      <c r="J17" s="617"/>
      <c r="K17" s="567"/>
      <c r="L17" s="613"/>
      <c r="M17" s="567"/>
      <c r="N17" s="613"/>
      <c r="O17" s="615"/>
      <c r="P17" s="617"/>
      <c r="Q17" s="567"/>
      <c r="R17" s="613"/>
      <c r="S17" s="567"/>
      <c r="T17" s="613"/>
      <c r="U17" s="615"/>
      <c r="V17" s="617"/>
      <c r="W17" s="567"/>
      <c r="X17" s="613"/>
      <c r="Y17" s="567"/>
      <c r="Z17" s="613"/>
      <c r="AA17" s="615"/>
      <c r="AB17" s="617"/>
      <c r="AC17" s="567"/>
      <c r="AD17" s="613"/>
      <c r="AE17" s="567"/>
      <c r="AF17" s="613"/>
      <c r="AG17" s="615"/>
      <c r="AH17" s="617"/>
      <c r="AI17" s="567"/>
      <c r="AJ17" s="613"/>
      <c r="AK17" s="567"/>
      <c r="AL17" s="613"/>
      <c r="AM17" s="615"/>
      <c r="AN17" s="1"/>
      <c r="AO17" s="649"/>
      <c r="AP17" s="539"/>
      <c r="AQ17" s="539"/>
      <c r="AR17" s="539"/>
      <c r="AS17" s="539"/>
      <c r="AT17" s="650"/>
      <c r="AU17" s="1"/>
      <c r="AV17" s="1"/>
      <c r="AW17" s="644"/>
      <c r="AX17" s="539"/>
      <c r="AY17" s="540"/>
      <c r="AZ17" s="551"/>
      <c r="BA17" s="539"/>
      <c r="BB17" s="539"/>
      <c r="BC17" s="539"/>
      <c r="BD17" s="539"/>
      <c r="BE17" s="617"/>
      <c r="BF17" s="567"/>
      <c r="BG17" s="613"/>
      <c r="BH17" s="567"/>
      <c r="BI17" s="613"/>
      <c r="BJ17" s="615"/>
      <c r="BK17" s="617"/>
      <c r="BL17" s="567"/>
      <c r="BM17" s="613"/>
      <c r="BN17" s="567"/>
      <c r="BO17" s="613"/>
      <c r="BP17" s="615"/>
      <c r="BQ17" s="617"/>
      <c r="BR17" s="567"/>
      <c r="BS17" s="613"/>
      <c r="BT17" s="567"/>
      <c r="BU17" s="613"/>
      <c r="BV17" s="615"/>
      <c r="BW17" s="617"/>
      <c r="BX17" s="567"/>
      <c r="BY17" s="613"/>
      <c r="BZ17" s="567"/>
      <c r="CA17" s="613"/>
      <c r="CB17" s="615"/>
      <c r="CC17" s="617"/>
      <c r="CD17" s="567"/>
      <c r="CE17" s="613"/>
      <c r="CF17" s="567"/>
      <c r="CG17" s="613"/>
      <c r="CH17" s="615"/>
      <c r="CI17" s="1"/>
      <c r="CJ17" s="649"/>
      <c r="CK17" s="539"/>
      <c r="CL17" s="539"/>
      <c r="CM17" s="539"/>
      <c r="CN17" s="539"/>
      <c r="CO17" s="650"/>
    </row>
    <row r="18" spans="1:93" ht="15" customHeight="1">
      <c r="A18" s="1"/>
      <c r="B18" s="644"/>
      <c r="C18" s="539"/>
      <c r="D18" s="540"/>
      <c r="E18" s="551"/>
      <c r="F18" s="539"/>
      <c r="G18" s="539"/>
      <c r="H18" s="539"/>
      <c r="I18" s="539"/>
      <c r="J18" s="631" t="e">
        <f>IF(AND(Riesgos!#REF!="Alta",Riesgos!#REF!="Leve"),CONCATENATE("R",Riesgos!$A$46),"")</f>
        <v>#REF!</v>
      </c>
      <c r="K18" s="564"/>
      <c r="L18" s="636" t="e">
        <f>IF(AND(Riesgos!#REF!="Alta",Riesgos!#REF!="Leve"),CONCATENATE("R",Riesgos!$A$52),"")</f>
        <v>#REF!</v>
      </c>
      <c r="M18" s="564"/>
      <c r="N18" s="636" t="e">
        <f>IF(AND(Riesgos!#REF!="Alta",Riesgos!#REF!="Leve"),CONCATENATE("R",Riesgos!$A$58),"")</f>
        <v>#REF!</v>
      </c>
      <c r="O18" s="630"/>
      <c r="P18" s="631" t="e">
        <f>IF(AND(Riesgos!#REF!="Alta",Riesgos!#REF!="Menor"),CONCATENATE("R",Riesgos!$A$46),"")</f>
        <v>#REF!</v>
      </c>
      <c r="Q18" s="564"/>
      <c r="R18" s="636" t="e">
        <f>IF(AND(Riesgos!#REF!="Alta",Riesgos!#REF!="Menor"),CONCATENATE("R",Riesgos!$A$52),"")</f>
        <v>#REF!</v>
      </c>
      <c r="S18" s="564"/>
      <c r="T18" s="636" t="e">
        <f>IF(AND(Riesgos!#REF!="Alta",Riesgos!#REF!="Menor"),CONCATENATE("R",Riesgos!$A$58),"")</f>
        <v>#REF!</v>
      </c>
      <c r="U18" s="630"/>
      <c r="V18" s="637" t="e">
        <f>IF(AND(Riesgos!#REF!="Alta",Riesgos!#REF!="Moderado"),CONCATENATE("R",Riesgos!$A$46),"")</f>
        <v>#REF!</v>
      </c>
      <c r="W18" s="564"/>
      <c r="X18" s="633" t="e">
        <f>IF(AND(Riesgos!#REF!="Alta",Riesgos!#REF!="Moderado"),CONCATENATE("R",Riesgos!$A$52),"")</f>
        <v>#REF!</v>
      </c>
      <c r="Y18" s="564"/>
      <c r="Z18" s="633" t="e">
        <f>IF(AND(Riesgos!#REF!="Alta",Riesgos!#REF!="Moderado"),CONCATENATE("R",Riesgos!$A$58),"")</f>
        <v>#REF!</v>
      </c>
      <c r="AA18" s="630"/>
      <c r="AB18" s="637" t="e">
        <f>IF(AND(Riesgos!#REF!="Alta",Riesgos!#REF!="Mayor"),CONCATENATE("R",Riesgos!$A$46),"")</f>
        <v>#REF!</v>
      </c>
      <c r="AC18" s="564"/>
      <c r="AD18" s="633" t="e">
        <f>IF(AND(Riesgos!#REF!="Alta",Riesgos!#REF!="Mayor"),CONCATENATE("R",Riesgos!$A$52),"")</f>
        <v>#REF!</v>
      </c>
      <c r="AE18" s="564"/>
      <c r="AF18" s="633" t="e">
        <f>IF(AND(Riesgos!#REF!="Alta",Riesgos!#REF!="Mayor"),CONCATENATE("R",Riesgos!$A$58),"")</f>
        <v>#REF!</v>
      </c>
      <c r="AG18" s="630"/>
      <c r="AH18" s="639" t="e">
        <f>IF(AND(Riesgos!#REF!="Alta",Riesgos!#REF!="Catastrófico"),CONCATENATE("R",Riesgos!$A$46),"")</f>
        <v>#REF!</v>
      </c>
      <c r="AI18" s="564"/>
      <c r="AJ18" s="654" t="e">
        <f>IF(AND(Riesgos!#REF!="Alta",Riesgos!#REF!="Catastrófico"),CONCATENATE("R",Riesgos!$A$52),"")</f>
        <v>#REF!</v>
      </c>
      <c r="AK18" s="564"/>
      <c r="AL18" s="654" t="e">
        <f>IF(AND(Riesgos!#REF!="Alta",Riesgos!#REF!="Catastrófico"),CONCATENATE("R",Riesgos!$A$58),"")</f>
        <v>#REF!</v>
      </c>
      <c r="AM18" s="630"/>
      <c r="AN18" s="1"/>
      <c r="AO18" s="649"/>
      <c r="AP18" s="539"/>
      <c r="AQ18" s="539"/>
      <c r="AR18" s="539"/>
      <c r="AS18" s="539"/>
      <c r="AT18" s="650"/>
      <c r="AU18" s="1"/>
      <c r="AV18" s="1"/>
      <c r="AW18" s="644"/>
      <c r="AX18" s="539"/>
      <c r="AY18" s="540"/>
      <c r="AZ18" s="551"/>
      <c r="BA18" s="539"/>
      <c r="BB18" s="539"/>
      <c r="BC18" s="539"/>
      <c r="BD18" s="539"/>
      <c r="BE18" s="642"/>
      <c r="BF18" s="564"/>
      <c r="BG18" s="641"/>
      <c r="BH18" s="564"/>
      <c r="BI18" s="641"/>
      <c r="BJ18" s="630"/>
      <c r="BK18" s="642"/>
      <c r="BL18" s="564"/>
      <c r="BM18" s="641"/>
      <c r="BN18" s="564"/>
      <c r="BO18" s="641"/>
      <c r="BP18" s="630"/>
      <c r="BQ18" s="631"/>
      <c r="BR18" s="564"/>
      <c r="BS18" s="636"/>
      <c r="BT18" s="564"/>
      <c r="BU18" s="636"/>
      <c r="BV18" s="630"/>
      <c r="BW18" s="637"/>
      <c r="BX18" s="564"/>
      <c r="BY18" s="633"/>
      <c r="BZ18" s="564"/>
      <c r="CA18" s="633"/>
      <c r="CB18" s="630"/>
      <c r="CC18" s="639"/>
      <c r="CD18" s="564"/>
      <c r="CE18" s="654"/>
      <c r="CF18" s="564"/>
      <c r="CG18" s="654"/>
      <c r="CH18" s="630"/>
      <c r="CI18" s="1"/>
      <c r="CJ18" s="649"/>
      <c r="CK18" s="539"/>
      <c r="CL18" s="539"/>
      <c r="CM18" s="539"/>
      <c r="CN18" s="539"/>
      <c r="CO18" s="650"/>
    </row>
    <row r="19" spans="1:93" ht="15" customHeight="1">
      <c r="A19" s="1"/>
      <c r="B19" s="644"/>
      <c r="C19" s="539"/>
      <c r="D19" s="540"/>
      <c r="E19" s="551"/>
      <c r="F19" s="539"/>
      <c r="G19" s="539"/>
      <c r="H19" s="539"/>
      <c r="I19" s="539"/>
      <c r="J19" s="617"/>
      <c r="K19" s="567"/>
      <c r="L19" s="613"/>
      <c r="M19" s="567"/>
      <c r="N19" s="613"/>
      <c r="O19" s="615"/>
      <c r="P19" s="617"/>
      <c r="Q19" s="567"/>
      <c r="R19" s="613"/>
      <c r="S19" s="567"/>
      <c r="T19" s="613"/>
      <c r="U19" s="615"/>
      <c r="V19" s="617"/>
      <c r="W19" s="567"/>
      <c r="X19" s="613"/>
      <c r="Y19" s="567"/>
      <c r="Z19" s="613"/>
      <c r="AA19" s="615"/>
      <c r="AB19" s="617"/>
      <c r="AC19" s="567"/>
      <c r="AD19" s="613"/>
      <c r="AE19" s="567"/>
      <c r="AF19" s="613"/>
      <c r="AG19" s="615"/>
      <c r="AH19" s="617"/>
      <c r="AI19" s="567"/>
      <c r="AJ19" s="613"/>
      <c r="AK19" s="567"/>
      <c r="AL19" s="613"/>
      <c r="AM19" s="615"/>
      <c r="AN19" s="1"/>
      <c r="AO19" s="649"/>
      <c r="AP19" s="539"/>
      <c r="AQ19" s="539"/>
      <c r="AR19" s="539"/>
      <c r="AS19" s="539"/>
      <c r="AT19" s="650"/>
      <c r="AU19" s="1"/>
      <c r="AV19" s="1"/>
      <c r="AW19" s="644"/>
      <c r="AX19" s="539"/>
      <c r="AY19" s="540"/>
      <c r="AZ19" s="551"/>
      <c r="BA19" s="539"/>
      <c r="BB19" s="539"/>
      <c r="BC19" s="539"/>
      <c r="BD19" s="539"/>
      <c r="BE19" s="617"/>
      <c r="BF19" s="567"/>
      <c r="BG19" s="613"/>
      <c r="BH19" s="567"/>
      <c r="BI19" s="613"/>
      <c r="BJ19" s="615"/>
      <c r="BK19" s="617"/>
      <c r="BL19" s="567"/>
      <c r="BM19" s="613"/>
      <c r="BN19" s="567"/>
      <c r="BO19" s="613"/>
      <c r="BP19" s="615"/>
      <c r="BQ19" s="617"/>
      <c r="BR19" s="567"/>
      <c r="BS19" s="613"/>
      <c r="BT19" s="567"/>
      <c r="BU19" s="613"/>
      <c r="BV19" s="615"/>
      <c r="BW19" s="617"/>
      <c r="BX19" s="567"/>
      <c r="BY19" s="613"/>
      <c r="BZ19" s="567"/>
      <c r="CA19" s="613"/>
      <c r="CB19" s="615"/>
      <c r="CC19" s="617"/>
      <c r="CD19" s="567"/>
      <c r="CE19" s="613"/>
      <c r="CF19" s="567"/>
      <c r="CG19" s="613"/>
      <c r="CH19" s="615"/>
      <c r="CI19" s="1"/>
      <c r="CJ19" s="649"/>
      <c r="CK19" s="539"/>
      <c r="CL19" s="539"/>
      <c r="CM19" s="539"/>
      <c r="CN19" s="539"/>
      <c r="CO19" s="650"/>
    </row>
    <row r="20" spans="1:93" ht="15" customHeight="1">
      <c r="A20" s="1"/>
      <c r="B20" s="644"/>
      <c r="C20" s="539"/>
      <c r="D20" s="540"/>
      <c r="E20" s="551"/>
      <c r="F20" s="539"/>
      <c r="G20" s="539"/>
      <c r="H20" s="539"/>
      <c r="I20" s="539"/>
      <c r="J20" s="631" t="e">
        <f>IF(AND(Riesgos!#REF!="Alta",Riesgos!#REF!="Leve"),CONCATENATE("R",Riesgos!$A$65),"")</f>
        <v>#REF!</v>
      </c>
      <c r="K20" s="564"/>
      <c r="L20" s="636" t="e">
        <f>IF(AND(Riesgos!#REF!="Alta",Riesgos!#REF!="Leve"),CONCATENATE("R",Riesgos!$A$108),"")</f>
        <v>#REF!</v>
      </c>
      <c r="M20" s="564"/>
      <c r="N20" s="636" t="e">
        <f>IF(AND(Riesgos!#REF!="Alta",Riesgos!#REF!="Leve"),CONCATENATE("R",Riesgos!#REF!),"")</f>
        <v>#REF!</v>
      </c>
      <c r="O20" s="630"/>
      <c r="P20" s="631" t="e">
        <f>IF(AND(Riesgos!#REF!="Alta",Riesgos!#REF!="Menor"),CONCATENATE("R",Riesgos!$A$65),"")</f>
        <v>#REF!</v>
      </c>
      <c r="Q20" s="564"/>
      <c r="R20" s="636" t="e">
        <f>IF(AND(Riesgos!#REF!="Alta",Riesgos!#REF!="Menor"),CONCATENATE("R",Riesgos!$A$108),"")</f>
        <v>#REF!</v>
      </c>
      <c r="S20" s="564"/>
      <c r="T20" s="636" t="e">
        <f>IF(AND(Riesgos!#REF!="Alta",Riesgos!#REF!="Menor"),CONCATENATE("R",Riesgos!#REF!),"")</f>
        <v>#REF!</v>
      </c>
      <c r="U20" s="630"/>
      <c r="V20" s="637" t="e">
        <f>IF(AND(Riesgos!#REF!="Alta",Riesgos!#REF!="Moderado"),CONCATENATE("R",Riesgos!$A$65),"")</f>
        <v>#REF!</v>
      </c>
      <c r="W20" s="564"/>
      <c r="X20" s="633" t="e">
        <f>IF(AND(Riesgos!#REF!="Alta",Riesgos!#REF!="Moderado"),CONCATENATE("R",Riesgos!$A$108),"")</f>
        <v>#REF!</v>
      </c>
      <c r="Y20" s="564"/>
      <c r="Z20" s="633" t="e">
        <f>IF(AND(Riesgos!#REF!="Alta",Riesgos!#REF!="Moderado"),CONCATENATE("R",Riesgos!#REF!),"")</f>
        <v>#REF!</v>
      </c>
      <c r="AA20" s="630"/>
      <c r="AB20" s="637" t="e">
        <f>IF(AND(Riesgos!#REF!="Alta",Riesgos!#REF!="Mayor"),CONCATENATE("R",Riesgos!$A$65),"")</f>
        <v>#REF!</v>
      </c>
      <c r="AC20" s="564"/>
      <c r="AD20" s="633" t="e">
        <f>IF(AND(Riesgos!#REF!="Alta",Riesgos!#REF!="Mayor"),CONCATENATE("R",Riesgos!$A$108),"")</f>
        <v>#REF!</v>
      </c>
      <c r="AE20" s="564"/>
      <c r="AF20" s="633" t="e">
        <f>IF(AND(Riesgos!#REF!="Alta",Riesgos!#REF!="Mayor"),CONCATENATE("R",Riesgos!#REF!),"")</f>
        <v>#REF!</v>
      </c>
      <c r="AG20" s="630"/>
      <c r="AH20" s="639" t="e">
        <f>IF(AND(Riesgos!#REF!="Alta",Riesgos!#REF!="Catastrófico"),CONCATENATE("R",Riesgos!$A$65),"")</f>
        <v>#REF!</v>
      </c>
      <c r="AI20" s="564"/>
      <c r="AJ20" s="654" t="e">
        <f>IF(AND(Riesgos!#REF!="Alta",Riesgos!#REF!="Catastrófico"),CONCATENATE("R",Riesgos!$A$108),"")</f>
        <v>#REF!</v>
      </c>
      <c r="AK20" s="564"/>
      <c r="AL20" s="654" t="e">
        <f>IF(AND(Riesgos!#REF!="Alta",Riesgos!#REF!="Catastrófico"),CONCATENATE("R",Riesgos!#REF!),"")</f>
        <v>#REF!</v>
      </c>
      <c r="AM20" s="630"/>
      <c r="AN20" s="1"/>
      <c r="AO20" s="649"/>
      <c r="AP20" s="539"/>
      <c r="AQ20" s="539"/>
      <c r="AR20" s="539"/>
      <c r="AS20" s="539"/>
      <c r="AT20" s="650"/>
      <c r="AU20" s="1"/>
      <c r="AV20" s="1"/>
      <c r="AW20" s="644"/>
      <c r="AX20" s="539"/>
      <c r="AY20" s="540"/>
      <c r="AZ20" s="551"/>
      <c r="BA20" s="539"/>
      <c r="BB20" s="539"/>
      <c r="BC20" s="539"/>
      <c r="BD20" s="539"/>
      <c r="BE20" s="642"/>
      <c r="BF20" s="564"/>
      <c r="BG20" s="641"/>
      <c r="BH20" s="564"/>
      <c r="BI20" s="641"/>
      <c r="BJ20" s="630"/>
      <c r="BK20" s="642"/>
      <c r="BL20" s="564"/>
      <c r="BM20" s="641"/>
      <c r="BN20" s="564"/>
      <c r="BO20" s="641"/>
      <c r="BP20" s="630"/>
      <c r="BQ20" s="631"/>
      <c r="BR20" s="564"/>
      <c r="BS20" s="636"/>
      <c r="BT20" s="564"/>
      <c r="BU20" s="636"/>
      <c r="BV20" s="630"/>
      <c r="BW20" s="637"/>
      <c r="BX20" s="564"/>
      <c r="BY20" s="633"/>
      <c r="BZ20" s="564"/>
      <c r="CA20" s="633"/>
      <c r="CB20" s="630"/>
      <c r="CC20" s="639"/>
      <c r="CD20" s="564"/>
      <c r="CE20" s="654"/>
      <c r="CF20" s="564"/>
      <c r="CG20" s="654"/>
      <c r="CH20" s="630"/>
      <c r="CI20" s="1"/>
      <c r="CJ20" s="649"/>
      <c r="CK20" s="539"/>
      <c r="CL20" s="539"/>
      <c r="CM20" s="539"/>
      <c r="CN20" s="539"/>
      <c r="CO20" s="650"/>
    </row>
    <row r="21" spans="1:93" ht="15.75" customHeight="1">
      <c r="A21" s="1"/>
      <c r="B21" s="644"/>
      <c r="C21" s="539"/>
      <c r="D21" s="540"/>
      <c r="E21" s="625"/>
      <c r="F21" s="626"/>
      <c r="G21" s="626"/>
      <c r="H21" s="626"/>
      <c r="I21" s="626"/>
      <c r="J21" s="625"/>
      <c r="K21" s="634"/>
      <c r="L21" s="635"/>
      <c r="M21" s="634"/>
      <c r="N21" s="635"/>
      <c r="O21" s="627"/>
      <c r="P21" s="625"/>
      <c r="Q21" s="634"/>
      <c r="R21" s="635"/>
      <c r="S21" s="634"/>
      <c r="T21" s="635"/>
      <c r="U21" s="627"/>
      <c r="V21" s="625"/>
      <c r="W21" s="634"/>
      <c r="X21" s="635"/>
      <c r="Y21" s="634"/>
      <c r="Z21" s="635"/>
      <c r="AA21" s="627"/>
      <c r="AB21" s="625"/>
      <c r="AC21" s="634"/>
      <c r="AD21" s="635"/>
      <c r="AE21" s="634"/>
      <c r="AF21" s="635"/>
      <c r="AG21" s="627"/>
      <c r="AH21" s="625"/>
      <c r="AI21" s="634"/>
      <c r="AJ21" s="635"/>
      <c r="AK21" s="634"/>
      <c r="AL21" s="635"/>
      <c r="AM21" s="627"/>
      <c r="AN21" s="1"/>
      <c r="AO21" s="651"/>
      <c r="AP21" s="652"/>
      <c r="AQ21" s="652"/>
      <c r="AR21" s="652"/>
      <c r="AS21" s="652"/>
      <c r="AT21" s="653"/>
      <c r="AU21" s="1"/>
      <c r="AV21" s="1"/>
      <c r="AW21" s="644"/>
      <c r="AX21" s="539"/>
      <c r="AY21" s="540"/>
      <c r="AZ21" s="625"/>
      <c r="BA21" s="626"/>
      <c r="BB21" s="626"/>
      <c r="BC21" s="626"/>
      <c r="BD21" s="626"/>
      <c r="BE21" s="625"/>
      <c r="BF21" s="634"/>
      <c r="BG21" s="635"/>
      <c r="BH21" s="634"/>
      <c r="BI21" s="635"/>
      <c r="BJ21" s="627"/>
      <c r="BK21" s="625"/>
      <c r="BL21" s="634"/>
      <c r="BM21" s="635"/>
      <c r="BN21" s="634"/>
      <c r="BO21" s="635"/>
      <c r="BP21" s="627"/>
      <c r="BQ21" s="625"/>
      <c r="BR21" s="634"/>
      <c r="BS21" s="635"/>
      <c r="BT21" s="634"/>
      <c r="BU21" s="635"/>
      <c r="BV21" s="627"/>
      <c r="BW21" s="625"/>
      <c r="BX21" s="634"/>
      <c r="BY21" s="635"/>
      <c r="BZ21" s="634"/>
      <c r="CA21" s="635"/>
      <c r="CB21" s="627"/>
      <c r="CC21" s="625"/>
      <c r="CD21" s="634"/>
      <c r="CE21" s="635"/>
      <c r="CF21" s="634"/>
      <c r="CG21" s="635"/>
      <c r="CH21" s="627"/>
      <c r="CI21" s="1"/>
      <c r="CJ21" s="651"/>
      <c r="CK21" s="652"/>
      <c r="CL21" s="652"/>
      <c r="CM21" s="652"/>
      <c r="CN21" s="652"/>
      <c r="CO21" s="653"/>
    </row>
    <row r="22" spans="1:93" ht="15" customHeight="1">
      <c r="A22" s="1"/>
      <c r="B22" s="644"/>
      <c r="C22" s="539"/>
      <c r="D22" s="540"/>
      <c r="E22" s="623" t="s">
        <v>1057</v>
      </c>
      <c r="F22" s="624"/>
      <c r="G22" s="624"/>
      <c r="H22" s="624"/>
      <c r="I22" s="614"/>
      <c r="J22" s="618" t="e">
        <f>IF(AND(Riesgos!#REF!="Media",Riesgos!#REF!="Leve"),CONCATENATE("R",Riesgos!$A$7),"")</f>
        <v>#REF!</v>
      </c>
      <c r="K22" s="612"/>
      <c r="L22" s="619" t="e">
        <f>IF(AND(Riesgos!#REF!="Media",Riesgos!#REF!="Leve"),CONCATENATE("R",Riesgos!$A$14),"")</f>
        <v>#REF!</v>
      </c>
      <c r="M22" s="612"/>
      <c r="N22" s="619" t="e">
        <f>IF(AND(Riesgos!#REF!="Media",Riesgos!#REF!="Leve"),CONCATENATE("R",Riesgos!$A$21),"")</f>
        <v>#REF!</v>
      </c>
      <c r="O22" s="614"/>
      <c r="P22" s="618" t="e">
        <f>IF(AND(Riesgos!#REF!="Media",Riesgos!#REF!="Menor"),CONCATENATE("R",Riesgos!$A$7),"")</f>
        <v>#REF!</v>
      </c>
      <c r="Q22" s="612"/>
      <c r="R22" s="619" t="e">
        <f>IF(AND(Riesgos!#REF!="Media",Riesgos!#REF!="Menor"),CONCATENATE("R",Riesgos!$A$14),"")</f>
        <v>#REF!</v>
      </c>
      <c r="S22" s="612"/>
      <c r="T22" s="619" t="e">
        <f>IF(AND(Riesgos!#REF!="Media",Riesgos!#REF!="Menor"),CONCATENATE("R",Riesgos!$A$21),"")</f>
        <v>#REF!</v>
      </c>
      <c r="U22" s="614"/>
      <c r="V22" s="618" t="e">
        <f>IF(AND(Riesgos!#REF!="Media",Riesgos!#REF!="Moderado"),CONCATENATE("R",Riesgos!$A$7),"")</f>
        <v>#REF!</v>
      </c>
      <c r="W22" s="612"/>
      <c r="X22" s="619" t="e">
        <f>IF(AND(Riesgos!#REF!="Media",Riesgos!#REF!="Moderado"),CONCATENATE("R",Riesgos!$A$14),"")</f>
        <v>#REF!</v>
      </c>
      <c r="Y22" s="612"/>
      <c r="Z22" s="619" t="e">
        <f>IF(AND(Riesgos!#REF!="Media",Riesgos!#REF!="Moderado"),CONCATENATE("R",Riesgos!$A$21),"")</f>
        <v>#REF!</v>
      </c>
      <c r="AA22" s="614"/>
      <c r="AB22" s="640" t="e">
        <f>IF(AND(Riesgos!#REF!="Media",Riesgos!#REF!="Mayor"),CONCATENATE("R",Riesgos!$A$7),"")</f>
        <v>#REF!</v>
      </c>
      <c r="AC22" s="612"/>
      <c r="AD22" s="638" t="e">
        <f>IF(AND(Riesgos!#REF!="Media",Riesgos!#REF!="Mayor"),CONCATENATE("R",Riesgos!$A$14),"")</f>
        <v>#REF!</v>
      </c>
      <c r="AE22" s="612"/>
      <c r="AF22" s="638" t="e">
        <f>IF(AND(Riesgos!#REF!="Media",Riesgos!#REF!="Mayor"),CONCATENATE("R",Riesgos!$A$21),"")</f>
        <v>#REF!</v>
      </c>
      <c r="AG22" s="614"/>
      <c r="AH22" s="658" t="e">
        <f>IF(AND(Riesgos!#REF!="Media",Riesgos!#REF!="Catastrófico"),CONCATENATE("R",Riesgos!$A$7),"")</f>
        <v>#REF!</v>
      </c>
      <c r="AI22" s="612"/>
      <c r="AJ22" s="622" t="e">
        <f>IF(AND(Riesgos!#REF!="Media",Riesgos!#REF!="Catastrófico"),CONCATENATE("R",Riesgos!$A$14),"")</f>
        <v>#REF!</v>
      </c>
      <c r="AK22" s="612"/>
      <c r="AL22" s="622" t="e">
        <f>IF(AND(Riesgos!#REF!="Media",Riesgos!#REF!="Catastrófico"),CONCATENATE("R",Riesgos!$A$21),"")</f>
        <v>#REF!</v>
      </c>
      <c r="AM22" s="614"/>
      <c r="AN22" s="1"/>
      <c r="AO22" s="660" t="s">
        <v>839</v>
      </c>
      <c r="AP22" s="647"/>
      <c r="AQ22" s="647"/>
      <c r="AR22" s="647"/>
      <c r="AS22" s="647"/>
      <c r="AT22" s="648"/>
      <c r="AU22" s="1"/>
      <c r="AV22" s="1"/>
      <c r="AW22" s="644"/>
      <c r="AX22" s="539"/>
      <c r="AY22" s="540"/>
      <c r="AZ22" s="623" t="s">
        <v>1008</v>
      </c>
      <c r="BA22" s="624"/>
      <c r="BB22" s="624"/>
      <c r="BC22" s="624"/>
      <c r="BD22" s="614"/>
      <c r="BE22" s="621"/>
      <c r="BF22" s="612"/>
      <c r="BG22" s="620"/>
      <c r="BH22" s="612"/>
      <c r="BI22" s="620"/>
      <c r="BJ22" s="614"/>
      <c r="BK22" s="621"/>
      <c r="BL22" s="612"/>
      <c r="BM22" s="620"/>
      <c r="BN22" s="612"/>
      <c r="BO22" s="620"/>
      <c r="BP22" s="614"/>
      <c r="BQ22" s="618"/>
      <c r="BR22" s="612"/>
      <c r="BS22" s="619"/>
      <c r="BT22" s="612"/>
      <c r="BU22" s="619"/>
      <c r="BV22" s="614"/>
      <c r="BW22" s="640"/>
      <c r="BX22" s="612"/>
      <c r="BY22" s="638"/>
      <c r="BZ22" s="612"/>
      <c r="CA22" s="638"/>
      <c r="CB22" s="614"/>
      <c r="CC22" s="658"/>
      <c r="CD22" s="612"/>
      <c r="CE22" s="622"/>
      <c r="CF22" s="612"/>
      <c r="CG22" s="622"/>
      <c r="CH22" s="614"/>
      <c r="CI22" s="1"/>
      <c r="CJ22" s="660" t="s">
        <v>839</v>
      </c>
      <c r="CK22" s="647"/>
      <c r="CL22" s="647"/>
      <c r="CM22" s="647"/>
      <c r="CN22" s="647"/>
      <c r="CO22" s="648"/>
    </row>
    <row r="23" spans="1:93" ht="15" customHeight="1">
      <c r="A23" s="1"/>
      <c r="B23" s="644"/>
      <c r="C23" s="539"/>
      <c r="D23" s="540"/>
      <c r="E23" s="551"/>
      <c r="F23" s="539"/>
      <c r="G23" s="539"/>
      <c r="H23" s="539"/>
      <c r="I23" s="540"/>
      <c r="J23" s="617"/>
      <c r="K23" s="567"/>
      <c r="L23" s="613"/>
      <c r="M23" s="567"/>
      <c r="N23" s="613"/>
      <c r="O23" s="615"/>
      <c r="P23" s="617"/>
      <c r="Q23" s="567"/>
      <c r="R23" s="613"/>
      <c r="S23" s="567"/>
      <c r="T23" s="613"/>
      <c r="U23" s="615"/>
      <c r="V23" s="617"/>
      <c r="W23" s="567"/>
      <c r="X23" s="613"/>
      <c r="Y23" s="567"/>
      <c r="Z23" s="613"/>
      <c r="AA23" s="615"/>
      <c r="AB23" s="617"/>
      <c r="AC23" s="567"/>
      <c r="AD23" s="613"/>
      <c r="AE23" s="567"/>
      <c r="AF23" s="613"/>
      <c r="AG23" s="615"/>
      <c r="AH23" s="617"/>
      <c r="AI23" s="567"/>
      <c r="AJ23" s="613"/>
      <c r="AK23" s="567"/>
      <c r="AL23" s="613"/>
      <c r="AM23" s="615"/>
      <c r="AN23" s="1"/>
      <c r="AO23" s="649"/>
      <c r="AP23" s="539"/>
      <c r="AQ23" s="539"/>
      <c r="AR23" s="539"/>
      <c r="AS23" s="539"/>
      <c r="AT23" s="650"/>
      <c r="AU23" s="1"/>
      <c r="AV23" s="1"/>
      <c r="AW23" s="644"/>
      <c r="AX23" s="539"/>
      <c r="AY23" s="540"/>
      <c r="AZ23" s="551"/>
      <c r="BA23" s="539"/>
      <c r="BB23" s="539"/>
      <c r="BC23" s="539"/>
      <c r="BD23" s="540"/>
      <c r="BE23" s="617"/>
      <c r="BF23" s="567"/>
      <c r="BG23" s="613"/>
      <c r="BH23" s="567"/>
      <c r="BI23" s="613"/>
      <c r="BJ23" s="615"/>
      <c r="BK23" s="617"/>
      <c r="BL23" s="567"/>
      <c r="BM23" s="613"/>
      <c r="BN23" s="567"/>
      <c r="BO23" s="613"/>
      <c r="BP23" s="615"/>
      <c r="BQ23" s="617"/>
      <c r="BR23" s="567"/>
      <c r="BS23" s="613"/>
      <c r="BT23" s="567"/>
      <c r="BU23" s="613"/>
      <c r="BV23" s="615"/>
      <c r="BW23" s="617"/>
      <c r="BX23" s="567"/>
      <c r="BY23" s="613"/>
      <c r="BZ23" s="567"/>
      <c r="CA23" s="613"/>
      <c r="CB23" s="615"/>
      <c r="CC23" s="617"/>
      <c r="CD23" s="567"/>
      <c r="CE23" s="613"/>
      <c r="CF23" s="567"/>
      <c r="CG23" s="613"/>
      <c r="CH23" s="615"/>
      <c r="CI23" s="1"/>
      <c r="CJ23" s="649"/>
      <c r="CK23" s="539"/>
      <c r="CL23" s="539"/>
      <c r="CM23" s="539"/>
      <c r="CN23" s="539"/>
      <c r="CO23" s="650"/>
    </row>
    <row r="24" spans="1:93" ht="15" customHeight="1">
      <c r="A24" s="1"/>
      <c r="B24" s="644"/>
      <c r="C24" s="539"/>
      <c r="D24" s="540"/>
      <c r="E24" s="551"/>
      <c r="F24" s="539"/>
      <c r="G24" s="539"/>
      <c r="H24" s="539"/>
      <c r="I24" s="540"/>
      <c r="J24" s="631" t="e">
        <f>IF(AND(Riesgos!#REF!="Media",Riesgos!#REF!="Leve"),CONCATENATE("R",Riesgos!$A$27),"")</f>
        <v>#REF!</v>
      </c>
      <c r="K24" s="564"/>
      <c r="L24" s="636" t="e">
        <f>IF(AND(Riesgos!#REF!="Media",Riesgos!#REF!="Leve"),CONCATENATE("R",Riesgos!$A$33),"")</f>
        <v>#REF!</v>
      </c>
      <c r="M24" s="564"/>
      <c r="N24" s="636" t="e">
        <f>IF(AND(Riesgos!#REF!="Media",Riesgos!#REF!="Leve"),CONCATENATE("R",Riesgos!$A$39),"")</f>
        <v>#REF!</v>
      </c>
      <c r="O24" s="630"/>
      <c r="P24" s="631" t="e">
        <f>IF(AND(Riesgos!#REF!="Media",Riesgos!#REF!="Menor"),CONCATENATE("R",Riesgos!$A$27),"")</f>
        <v>#REF!</v>
      </c>
      <c r="Q24" s="564"/>
      <c r="R24" s="636" t="e">
        <f>IF(AND(Riesgos!#REF!="Media",Riesgos!#REF!="Menor"),CONCATENATE("R",Riesgos!$A$33),"")</f>
        <v>#REF!</v>
      </c>
      <c r="S24" s="564"/>
      <c r="T24" s="636" t="e">
        <f>IF(AND(Riesgos!#REF!="Media",Riesgos!#REF!="Menor"),CONCATENATE("R",Riesgos!$A$39),"")</f>
        <v>#REF!</v>
      </c>
      <c r="U24" s="630"/>
      <c r="V24" s="631" t="e">
        <f>IF(AND(Riesgos!#REF!="Media",Riesgos!#REF!="Moderado"),CONCATENATE("R",Riesgos!$A$27),"")</f>
        <v>#REF!</v>
      </c>
      <c r="W24" s="564"/>
      <c r="X24" s="636" t="e">
        <f>IF(AND(Riesgos!#REF!="Media",Riesgos!#REF!="Moderado"),CONCATENATE("R",Riesgos!$A$33),"")</f>
        <v>#REF!</v>
      </c>
      <c r="Y24" s="564"/>
      <c r="Z24" s="636" t="e">
        <f>IF(AND(Riesgos!#REF!="Media",Riesgos!#REF!="Moderado"),CONCATENATE("R",Riesgos!$A$39),"")</f>
        <v>#REF!</v>
      </c>
      <c r="AA24" s="630"/>
      <c r="AB24" s="637" t="e">
        <f>IF(AND(Riesgos!#REF!="Media",Riesgos!#REF!="Mayor"),CONCATENATE("R",Riesgos!$A$27),"")</f>
        <v>#REF!</v>
      </c>
      <c r="AC24" s="564"/>
      <c r="AD24" s="633" t="e">
        <f>IF(AND(Riesgos!#REF!="Media",Riesgos!#REF!="Mayor"),CONCATENATE("R",Riesgos!$A$33),"")</f>
        <v>#REF!</v>
      </c>
      <c r="AE24" s="564"/>
      <c r="AF24" s="633" t="e">
        <f>IF(AND(Riesgos!#REF!="Media",Riesgos!#REF!="Mayor"),CONCATENATE("R",Riesgos!$A$39),"")</f>
        <v>#REF!</v>
      </c>
      <c r="AG24" s="630"/>
      <c r="AH24" s="639" t="e">
        <f>IF(AND(Riesgos!#REF!="Media",Riesgos!#REF!="Catastrófico"),CONCATENATE("R",Riesgos!$A$27),"")</f>
        <v>#REF!</v>
      </c>
      <c r="AI24" s="564"/>
      <c r="AJ24" s="654" t="e">
        <f>IF(AND(Riesgos!#REF!="Media",Riesgos!#REF!="Catastrófico"),CONCATENATE("R",Riesgos!$A$33),"")</f>
        <v>#REF!</v>
      </c>
      <c r="AK24" s="564"/>
      <c r="AL24" s="654" t="e">
        <f>IF(AND(Riesgos!#REF!="Media",Riesgos!#REF!="Catastrófico"),CONCATENATE("R",Riesgos!$A$39),"")</f>
        <v>#REF!</v>
      </c>
      <c r="AM24" s="630"/>
      <c r="AN24" s="1"/>
      <c r="AO24" s="649"/>
      <c r="AP24" s="539"/>
      <c r="AQ24" s="539"/>
      <c r="AR24" s="539"/>
      <c r="AS24" s="539"/>
      <c r="AT24" s="650"/>
      <c r="AU24" s="1"/>
      <c r="AV24" s="1"/>
      <c r="AW24" s="644"/>
      <c r="AX24" s="539"/>
      <c r="AY24" s="540"/>
      <c r="AZ24" s="551"/>
      <c r="BA24" s="539"/>
      <c r="BB24" s="539"/>
      <c r="BC24" s="539"/>
      <c r="BD24" s="540"/>
      <c r="BE24" s="642"/>
      <c r="BF24" s="564"/>
      <c r="BG24" s="641"/>
      <c r="BH24" s="564"/>
      <c r="BI24" s="641"/>
      <c r="BJ24" s="630"/>
      <c r="BK24" s="642"/>
      <c r="BL24" s="564"/>
      <c r="BM24" s="641"/>
      <c r="BN24" s="564"/>
      <c r="BO24" s="641"/>
      <c r="BP24" s="630"/>
      <c r="BQ24" s="631"/>
      <c r="BR24" s="564"/>
      <c r="BS24" s="636"/>
      <c r="BT24" s="564"/>
      <c r="BU24" s="636"/>
      <c r="BV24" s="630"/>
      <c r="BW24" s="637"/>
      <c r="BX24" s="564"/>
      <c r="BY24" s="633"/>
      <c r="BZ24" s="564"/>
      <c r="CA24" s="633"/>
      <c r="CB24" s="630"/>
      <c r="CC24" s="639"/>
      <c r="CD24" s="564"/>
      <c r="CE24" s="654"/>
      <c r="CF24" s="564"/>
      <c r="CG24" s="654"/>
      <c r="CH24" s="630"/>
      <c r="CI24" s="1"/>
      <c r="CJ24" s="649"/>
      <c r="CK24" s="539"/>
      <c r="CL24" s="539"/>
      <c r="CM24" s="539"/>
      <c r="CN24" s="539"/>
      <c r="CO24" s="650"/>
    </row>
    <row r="25" spans="1:93" ht="15" customHeight="1">
      <c r="A25" s="1"/>
      <c r="B25" s="644"/>
      <c r="C25" s="539"/>
      <c r="D25" s="540"/>
      <c r="E25" s="551"/>
      <c r="F25" s="539"/>
      <c r="G25" s="539"/>
      <c r="H25" s="539"/>
      <c r="I25" s="540"/>
      <c r="J25" s="617"/>
      <c r="K25" s="567"/>
      <c r="L25" s="613"/>
      <c r="M25" s="567"/>
      <c r="N25" s="613"/>
      <c r="O25" s="615"/>
      <c r="P25" s="617"/>
      <c r="Q25" s="567"/>
      <c r="R25" s="613"/>
      <c r="S25" s="567"/>
      <c r="T25" s="613"/>
      <c r="U25" s="615"/>
      <c r="V25" s="617"/>
      <c r="W25" s="567"/>
      <c r="X25" s="613"/>
      <c r="Y25" s="567"/>
      <c r="Z25" s="613"/>
      <c r="AA25" s="615"/>
      <c r="AB25" s="617"/>
      <c r="AC25" s="567"/>
      <c r="AD25" s="613"/>
      <c r="AE25" s="567"/>
      <c r="AF25" s="613"/>
      <c r="AG25" s="615"/>
      <c r="AH25" s="617"/>
      <c r="AI25" s="567"/>
      <c r="AJ25" s="613"/>
      <c r="AK25" s="567"/>
      <c r="AL25" s="613"/>
      <c r="AM25" s="615"/>
      <c r="AN25" s="1"/>
      <c r="AO25" s="649"/>
      <c r="AP25" s="539"/>
      <c r="AQ25" s="539"/>
      <c r="AR25" s="539"/>
      <c r="AS25" s="539"/>
      <c r="AT25" s="650"/>
      <c r="AU25" s="1"/>
      <c r="AV25" s="1"/>
      <c r="AW25" s="644"/>
      <c r="AX25" s="539"/>
      <c r="AY25" s="540"/>
      <c r="AZ25" s="551"/>
      <c r="BA25" s="539"/>
      <c r="BB25" s="539"/>
      <c r="BC25" s="539"/>
      <c r="BD25" s="540"/>
      <c r="BE25" s="617"/>
      <c r="BF25" s="567"/>
      <c r="BG25" s="613"/>
      <c r="BH25" s="567"/>
      <c r="BI25" s="613"/>
      <c r="BJ25" s="615"/>
      <c r="BK25" s="617"/>
      <c r="BL25" s="567"/>
      <c r="BM25" s="613"/>
      <c r="BN25" s="567"/>
      <c r="BO25" s="613"/>
      <c r="BP25" s="615"/>
      <c r="BQ25" s="617"/>
      <c r="BR25" s="567"/>
      <c r="BS25" s="613"/>
      <c r="BT25" s="567"/>
      <c r="BU25" s="613"/>
      <c r="BV25" s="615"/>
      <c r="BW25" s="617"/>
      <c r="BX25" s="567"/>
      <c r="BY25" s="613"/>
      <c r="BZ25" s="567"/>
      <c r="CA25" s="613"/>
      <c r="CB25" s="615"/>
      <c r="CC25" s="617"/>
      <c r="CD25" s="567"/>
      <c r="CE25" s="613"/>
      <c r="CF25" s="567"/>
      <c r="CG25" s="613"/>
      <c r="CH25" s="615"/>
      <c r="CI25" s="1"/>
      <c r="CJ25" s="649"/>
      <c r="CK25" s="539"/>
      <c r="CL25" s="539"/>
      <c r="CM25" s="539"/>
      <c r="CN25" s="539"/>
      <c r="CO25" s="650"/>
    </row>
    <row r="26" spans="1:93" ht="15" customHeight="1">
      <c r="A26" s="1"/>
      <c r="B26" s="644"/>
      <c r="C26" s="539"/>
      <c r="D26" s="540"/>
      <c r="E26" s="551"/>
      <c r="F26" s="539"/>
      <c r="G26" s="539"/>
      <c r="H26" s="539"/>
      <c r="I26" s="540"/>
      <c r="J26" s="631" t="e">
        <f>IF(AND(Riesgos!#REF!="Media",Riesgos!#REF!="Leve"),CONCATENATE("R",Riesgos!$A$46),"")</f>
        <v>#REF!</v>
      </c>
      <c r="K26" s="564"/>
      <c r="L26" s="636" t="e">
        <f>IF(AND(Riesgos!#REF!="Media",Riesgos!#REF!="Leve"),CONCATENATE("R",Riesgos!$A$52),"")</f>
        <v>#REF!</v>
      </c>
      <c r="M26" s="564"/>
      <c r="N26" s="636" t="e">
        <f>IF(AND(Riesgos!#REF!="Media",Riesgos!#REF!="Leve"),CONCATENATE("R",Riesgos!$A$58),"")</f>
        <v>#REF!</v>
      </c>
      <c r="O26" s="630"/>
      <c r="P26" s="631" t="e">
        <f>IF(AND(Riesgos!#REF!="Media",Riesgos!#REF!="Menor"),CONCATENATE("R",Riesgos!$A$46),"")</f>
        <v>#REF!</v>
      </c>
      <c r="Q26" s="564"/>
      <c r="R26" s="636" t="e">
        <f>IF(AND(Riesgos!#REF!="Media",Riesgos!#REF!="Menor"),CONCATENATE("R",Riesgos!$A$52),"")</f>
        <v>#REF!</v>
      </c>
      <c r="S26" s="564"/>
      <c r="T26" s="636" t="e">
        <f>IF(AND(Riesgos!#REF!="Media",Riesgos!#REF!="Menor"),CONCATENATE("R",Riesgos!$A$58),"")</f>
        <v>#REF!</v>
      </c>
      <c r="U26" s="630"/>
      <c r="V26" s="631" t="e">
        <f>IF(AND(Riesgos!#REF!="Media",Riesgos!#REF!="Moderado"),CONCATENATE("R",Riesgos!$A$46),"")</f>
        <v>#REF!</v>
      </c>
      <c r="W26" s="564"/>
      <c r="X26" s="636" t="e">
        <f>IF(AND(Riesgos!#REF!="Media",Riesgos!#REF!="Moderado"),CONCATENATE("R",Riesgos!$A$52),"")</f>
        <v>#REF!</v>
      </c>
      <c r="Y26" s="564"/>
      <c r="Z26" s="636" t="e">
        <f>IF(AND(Riesgos!#REF!="Media",Riesgos!#REF!="Moderado"),CONCATENATE("R",Riesgos!$A$58),"")</f>
        <v>#REF!</v>
      </c>
      <c r="AA26" s="630"/>
      <c r="AB26" s="637" t="e">
        <f>IF(AND(Riesgos!#REF!="Media",Riesgos!#REF!="Mayor"),CONCATENATE("R",Riesgos!$A$46),"")</f>
        <v>#REF!</v>
      </c>
      <c r="AC26" s="564"/>
      <c r="AD26" s="633" t="e">
        <f>IF(AND(Riesgos!#REF!="Media",Riesgos!#REF!="Mayor"),CONCATENATE("R",Riesgos!$A$52),"")</f>
        <v>#REF!</v>
      </c>
      <c r="AE26" s="564"/>
      <c r="AF26" s="633" t="e">
        <f>IF(AND(Riesgos!#REF!="Media",Riesgos!#REF!="Mayor"),CONCATENATE("R",Riesgos!$A$58),"")</f>
        <v>#REF!</v>
      </c>
      <c r="AG26" s="630"/>
      <c r="AH26" s="639" t="e">
        <f>IF(AND(Riesgos!#REF!="Media",Riesgos!#REF!="Catastrófico"),CONCATENATE("R",Riesgos!$A$46),"")</f>
        <v>#REF!</v>
      </c>
      <c r="AI26" s="564"/>
      <c r="AJ26" s="654" t="e">
        <f>IF(AND(Riesgos!#REF!="Media",Riesgos!#REF!="Catastrófico"),CONCATENATE("R",Riesgos!$A$52),"")</f>
        <v>#REF!</v>
      </c>
      <c r="AK26" s="564"/>
      <c r="AL26" s="654" t="e">
        <f>IF(AND(Riesgos!#REF!="Media",Riesgos!#REF!="Catastrófico"),CONCATENATE("R",Riesgos!$A$58),"")</f>
        <v>#REF!</v>
      </c>
      <c r="AM26" s="630"/>
      <c r="AN26" s="1"/>
      <c r="AO26" s="649"/>
      <c r="AP26" s="539"/>
      <c r="AQ26" s="539"/>
      <c r="AR26" s="539"/>
      <c r="AS26" s="539"/>
      <c r="AT26" s="650"/>
      <c r="AU26" s="1"/>
      <c r="AV26" s="1"/>
      <c r="AW26" s="644"/>
      <c r="AX26" s="539"/>
      <c r="AY26" s="540"/>
      <c r="AZ26" s="551"/>
      <c r="BA26" s="539"/>
      <c r="BB26" s="539"/>
      <c r="BC26" s="539"/>
      <c r="BD26" s="540"/>
      <c r="BE26" s="642"/>
      <c r="BF26" s="564"/>
      <c r="BG26" s="641"/>
      <c r="BH26" s="564"/>
      <c r="BI26" s="641"/>
      <c r="BJ26" s="630"/>
      <c r="BK26" s="642"/>
      <c r="BL26" s="564"/>
      <c r="BM26" s="641"/>
      <c r="BN26" s="564"/>
      <c r="BO26" s="641"/>
      <c r="BP26" s="630"/>
      <c r="BQ26" s="631"/>
      <c r="BR26" s="564"/>
      <c r="BS26" s="636"/>
      <c r="BT26" s="564"/>
      <c r="BU26" s="636"/>
      <c r="BV26" s="630"/>
      <c r="BW26" s="637"/>
      <c r="BX26" s="564"/>
      <c r="BY26" s="633"/>
      <c r="BZ26" s="564"/>
      <c r="CA26" s="633"/>
      <c r="CB26" s="630"/>
      <c r="CC26" s="639"/>
      <c r="CD26" s="564"/>
      <c r="CE26" s="654"/>
      <c r="CF26" s="564"/>
      <c r="CG26" s="654"/>
      <c r="CH26" s="630"/>
      <c r="CI26" s="1"/>
      <c r="CJ26" s="649"/>
      <c r="CK26" s="539"/>
      <c r="CL26" s="539"/>
      <c r="CM26" s="539"/>
      <c r="CN26" s="539"/>
      <c r="CO26" s="650"/>
    </row>
    <row r="27" spans="1:93" ht="15" customHeight="1">
      <c r="A27" s="1"/>
      <c r="B27" s="644"/>
      <c r="C27" s="539"/>
      <c r="D27" s="540"/>
      <c r="E27" s="551"/>
      <c r="F27" s="539"/>
      <c r="G27" s="539"/>
      <c r="H27" s="539"/>
      <c r="I27" s="540"/>
      <c r="J27" s="617"/>
      <c r="K27" s="567"/>
      <c r="L27" s="613"/>
      <c r="M27" s="567"/>
      <c r="N27" s="613"/>
      <c r="O27" s="615"/>
      <c r="P27" s="617"/>
      <c r="Q27" s="567"/>
      <c r="R27" s="613"/>
      <c r="S27" s="567"/>
      <c r="T27" s="613"/>
      <c r="U27" s="615"/>
      <c r="V27" s="617"/>
      <c r="W27" s="567"/>
      <c r="X27" s="613"/>
      <c r="Y27" s="567"/>
      <c r="Z27" s="613"/>
      <c r="AA27" s="615"/>
      <c r="AB27" s="617"/>
      <c r="AC27" s="567"/>
      <c r="AD27" s="613"/>
      <c r="AE27" s="567"/>
      <c r="AF27" s="613"/>
      <c r="AG27" s="615"/>
      <c r="AH27" s="617"/>
      <c r="AI27" s="567"/>
      <c r="AJ27" s="613"/>
      <c r="AK27" s="567"/>
      <c r="AL27" s="613"/>
      <c r="AM27" s="615"/>
      <c r="AN27" s="1"/>
      <c r="AO27" s="649"/>
      <c r="AP27" s="539"/>
      <c r="AQ27" s="539"/>
      <c r="AR27" s="539"/>
      <c r="AS27" s="539"/>
      <c r="AT27" s="650"/>
      <c r="AU27" s="1"/>
      <c r="AV27" s="1"/>
      <c r="AW27" s="644"/>
      <c r="AX27" s="539"/>
      <c r="AY27" s="540"/>
      <c r="AZ27" s="551"/>
      <c r="BA27" s="539"/>
      <c r="BB27" s="539"/>
      <c r="BC27" s="539"/>
      <c r="BD27" s="540"/>
      <c r="BE27" s="617"/>
      <c r="BF27" s="567"/>
      <c r="BG27" s="613"/>
      <c r="BH27" s="567"/>
      <c r="BI27" s="613"/>
      <c r="BJ27" s="615"/>
      <c r="BK27" s="617"/>
      <c r="BL27" s="567"/>
      <c r="BM27" s="613"/>
      <c r="BN27" s="567"/>
      <c r="BO27" s="613"/>
      <c r="BP27" s="615"/>
      <c r="BQ27" s="617"/>
      <c r="BR27" s="567"/>
      <c r="BS27" s="613"/>
      <c r="BT27" s="567"/>
      <c r="BU27" s="613"/>
      <c r="BV27" s="615"/>
      <c r="BW27" s="617"/>
      <c r="BX27" s="567"/>
      <c r="BY27" s="613"/>
      <c r="BZ27" s="567"/>
      <c r="CA27" s="613"/>
      <c r="CB27" s="615"/>
      <c r="CC27" s="617"/>
      <c r="CD27" s="567"/>
      <c r="CE27" s="613"/>
      <c r="CF27" s="567"/>
      <c r="CG27" s="613"/>
      <c r="CH27" s="615"/>
      <c r="CI27" s="1"/>
      <c r="CJ27" s="649"/>
      <c r="CK27" s="539"/>
      <c r="CL27" s="539"/>
      <c r="CM27" s="539"/>
      <c r="CN27" s="539"/>
      <c r="CO27" s="650"/>
    </row>
    <row r="28" spans="1:93" ht="15" customHeight="1">
      <c r="A28" s="1"/>
      <c r="B28" s="644"/>
      <c r="C28" s="539"/>
      <c r="D28" s="540"/>
      <c r="E28" s="551"/>
      <c r="F28" s="539"/>
      <c r="G28" s="539"/>
      <c r="H28" s="539"/>
      <c r="I28" s="540"/>
      <c r="J28" s="631" t="e">
        <f>IF(AND(Riesgos!#REF!="Media",Riesgos!#REF!="Leve"),CONCATENATE("R",Riesgos!$A$65),"")</f>
        <v>#REF!</v>
      </c>
      <c r="K28" s="564"/>
      <c r="L28" s="636" t="e">
        <f>IF(AND(Riesgos!#REF!="Media",Riesgos!#REF!="Leve"),CONCATENATE("R",Riesgos!$A$108),"")</f>
        <v>#REF!</v>
      </c>
      <c r="M28" s="564"/>
      <c r="N28" s="636" t="e">
        <f>IF(AND(Riesgos!#REF!="Media",Riesgos!#REF!="Leve"),CONCATENATE("R",Riesgos!#REF!),"")</f>
        <v>#REF!</v>
      </c>
      <c r="O28" s="630"/>
      <c r="P28" s="631" t="e">
        <f>IF(AND(Riesgos!#REF!="Media",Riesgos!#REF!="Menor"),CONCATENATE("R",Riesgos!$A$65),"")</f>
        <v>#REF!</v>
      </c>
      <c r="Q28" s="564"/>
      <c r="R28" s="636" t="e">
        <f>IF(AND(Riesgos!#REF!="Media",Riesgos!#REF!="Menor"),CONCATENATE("R",Riesgos!$A$108),"")</f>
        <v>#REF!</v>
      </c>
      <c r="S28" s="564"/>
      <c r="T28" s="636" t="e">
        <f>IF(AND(Riesgos!#REF!="Media",Riesgos!#REF!="Menor"),CONCATENATE("R",Riesgos!#REF!),"")</f>
        <v>#REF!</v>
      </c>
      <c r="U28" s="630"/>
      <c r="V28" s="631" t="e">
        <f>IF(AND(Riesgos!#REF!="Media",Riesgos!#REF!="Moderado"),CONCATENATE("R",Riesgos!$A$65),"")</f>
        <v>#REF!</v>
      </c>
      <c r="W28" s="564"/>
      <c r="X28" s="636" t="e">
        <f>IF(AND(Riesgos!#REF!="Media",Riesgos!#REF!="Moderado"),CONCATENATE("R",Riesgos!$A$108),"")</f>
        <v>#REF!</v>
      </c>
      <c r="Y28" s="564"/>
      <c r="Z28" s="636" t="e">
        <f>IF(AND(Riesgos!#REF!="Media",Riesgos!#REF!="Moderado"),CONCATENATE("R",Riesgos!#REF!),"")</f>
        <v>#REF!</v>
      </c>
      <c r="AA28" s="630"/>
      <c r="AB28" s="637" t="e">
        <f>IF(AND(Riesgos!#REF!="Media",Riesgos!#REF!="Mayor"),CONCATENATE("R",Riesgos!$A$65),"")</f>
        <v>#REF!</v>
      </c>
      <c r="AC28" s="564"/>
      <c r="AD28" s="633" t="e">
        <f>IF(AND(Riesgos!#REF!="Media",Riesgos!#REF!="Mayor"),CONCATENATE("R",Riesgos!$A$108),"")</f>
        <v>#REF!</v>
      </c>
      <c r="AE28" s="564"/>
      <c r="AF28" s="633" t="e">
        <f>IF(AND(Riesgos!#REF!="Media",Riesgos!#REF!="Mayor"),CONCATENATE("R",Riesgos!#REF!),"")</f>
        <v>#REF!</v>
      </c>
      <c r="AG28" s="630"/>
      <c r="AH28" s="639" t="e">
        <f>IF(AND(Riesgos!#REF!="Media",Riesgos!#REF!="Catastrófico"),CONCATENATE("R",Riesgos!$A$65),"")</f>
        <v>#REF!</v>
      </c>
      <c r="AI28" s="564"/>
      <c r="AJ28" s="654" t="e">
        <f>IF(AND(Riesgos!#REF!="Media",Riesgos!#REF!="Catastrófico"),CONCATENATE("R",Riesgos!$A$108),"")</f>
        <v>#REF!</v>
      </c>
      <c r="AK28" s="564"/>
      <c r="AL28" s="654" t="e">
        <f>IF(AND(Riesgos!#REF!="Media",Riesgos!#REF!="Catastrófico"),CONCATENATE("R",Riesgos!#REF!),"")</f>
        <v>#REF!</v>
      </c>
      <c r="AM28" s="630"/>
      <c r="AN28" s="1"/>
      <c r="AO28" s="649"/>
      <c r="AP28" s="539"/>
      <c r="AQ28" s="539"/>
      <c r="AR28" s="539"/>
      <c r="AS28" s="539"/>
      <c r="AT28" s="650"/>
      <c r="AU28" s="1"/>
      <c r="AV28" s="1"/>
      <c r="AW28" s="644"/>
      <c r="AX28" s="539"/>
      <c r="AY28" s="540"/>
      <c r="AZ28" s="551"/>
      <c r="BA28" s="539"/>
      <c r="BB28" s="539"/>
      <c r="BC28" s="539"/>
      <c r="BD28" s="540"/>
      <c r="BE28" s="642"/>
      <c r="BF28" s="564"/>
      <c r="BG28" s="641"/>
      <c r="BH28" s="564"/>
      <c r="BI28" s="641"/>
      <c r="BJ28" s="630"/>
      <c r="BK28" s="642"/>
      <c r="BL28" s="564"/>
      <c r="BM28" s="641"/>
      <c r="BN28" s="564"/>
      <c r="BO28" s="641"/>
      <c r="BP28" s="630"/>
      <c r="BQ28" s="631"/>
      <c r="BR28" s="564"/>
      <c r="BS28" s="636"/>
      <c r="BT28" s="564"/>
      <c r="BU28" s="636"/>
      <c r="BV28" s="630"/>
      <c r="BW28" s="637"/>
      <c r="BX28" s="564"/>
      <c r="BY28" s="633"/>
      <c r="BZ28" s="564"/>
      <c r="CA28" s="633"/>
      <c r="CB28" s="630"/>
      <c r="CC28" s="639"/>
      <c r="CD28" s="564"/>
      <c r="CE28" s="654"/>
      <c r="CF28" s="564"/>
      <c r="CG28" s="654"/>
      <c r="CH28" s="630"/>
      <c r="CI28" s="1"/>
      <c r="CJ28" s="649"/>
      <c r="CK28" s="539"/>
      <c r="CL28" s="539"/>
      <c r="CM28" s="539"/>
      <c r="CN28" s="539"/>
      <c r="CO28" s="650"/>
    </row>
    <row r="29" spans="1:93" ht="15.75" customHeight="1">
      <c r="A29" s="1"/>
      <c r="B29" s="644"/>
      <c r="C29" s="539"/>
      <c r="D29" s="540"/>
      <c r="E29" s="625"/>
      <c r="F29" s="626"/>
      <c r="G29" s="626"/>
      <c r="H29" s="626"/>
      <c r="I29" s="627"/>
      <c r="J29" s="617"/>
      <c r="K29" s="567"/>
      <c r="L29" s="613"/>
      <c r="M29" s="567"/>
      <c r="N29" s="613"/>
      <c r="O29" s="615"/>
      <c r="P29" s="625"/>
      <c r="Q29" s="634"/>
      <c r="R29" s="635"/>
      <c r="S29" s="634"/>
      <c r="T29" s="635"/>
      <c r="U29" s="627"/>
      <c r="V29" s="625"/>
      <c r="W29" s="634"/>
      <c r="X29" s="635"/>
      <c r="Y29" s="634"/>
      <c r="Z29" s="635"/>
      <c r="AA29" s="627"/>
      <c r="AB29" s="625"/>
      <c r="AC29" s="634"/>
      <c r="AD29" s="635"/>
      <c r="AE29" s="634"/>
      <c r="AF29" s="635"/>
      <c r="AG29" s="627"/>
      <c r="AH29" s="625"/>
      <c r="AI29" s="634"/>
      <c r="AJ29" s="635"/>
      <c r="AK29" s="634"/>
      <c r="AL29" s="635"/>
      <c r="AM29" s="627"/>
      <c r="AN29" s="1"/>
      <c r="AO29" s="651"/>
      <c r="AP29" s="652"/>
      <c r="AQ29" s="652"/>
      <c r="AR29" s="652"/>
      <c r="AS29" s="652"/>
      <c r="AT29" s="653"/>
      <c r="AU29" s="1"/>
      <c r="AV29" s="1"/>
      <c r="AW29" s="644"/>
      <c r="AX29" s="539"/>
      <c r="AY29" s="540"/>
      <c r="AZ29" s="625"/>
      <c r="BA29" s="626"/>
      <c r="BB29" s="626"/>
      <c r="BC29" s="626"/>
      <c r="BD29" s="627"/>
      <c r="BE29" s="617"/>
      <c r="BF29" s="567"/>
      <c r="BG29" s="613"/>
      <c r="BH29" s="567"/>
      <c r="BI29" s="613"/>
      <c r="BJ29" s="615"/>
      <c r="BK29" s="625"/>
      <c r="BL29" s="634"/>
      <c r="BM29" s="635"/>
      <c r="BN29" s="634"/>
      <c r="BO29" s="635"/>
      <c r="BP29" s="627"/>
      <c r="BQ29" s="625"/>
      <c r="BR29" s="634"/>
      <c r="BS29" s="635"/>
      <c r="BT29" s="634"/>
      <c r="BU29" s="635"/>
      <c r="BV29" s="627"/>
      <c r="BW29" s="625"/>
      <c r="BX29" s="634"/>
      <c r="BY29" s="635"/>
      <c r="BZ29" s="634"/>
      <c r="CA29" s="635"/>
      <c r="CB29" s="627"/>
      <c r="CC29" s="625"/>
      <c r="CD29" s="634"/>
      <c r="CE29" s="635"/>
      <c r="CF29" s="634"/>
      <c r="CG29" s="635"/>
      <c r="CH29" s="627"/>
      <c r="CI29" s="1"/>
      <c r="CJ29" s="651"/>
      <c r="CK29" s="652"/>
      <c r="CL29" s="652"/>
      <c r="CM29" s="652"/>
      <c r="CN29" s="652"/>
      <c r="CO29" s="653"/>
    </row>
    <row r="30" spans="1:93" ht="15" customHeight="1">
      <c r="A30" s="1"/>
      <c r="B30" s="644"/>
      <c r="C30" s="539"/>
      <c r="D30" s="540"/>
      <c r="E30" s="623" t="s">
        <v>1058</v>
      </c>
      <c r="F30" s="624"/>
      <c r="G30" s="624"/>
      <c r="H30" s="624"/>
      <c r="I30" s="624"/>
      <c r="J30" s="616" t="e">
        <f>IF(AND(Riesgos!#REF!="Baja",Riesgos!#REF!="Leve"),CONCATENATE("R",Riesgos!$A$7),"")</f>
        <v>#REF!</v>
      </c>
      <c r="K30" s="612"/>
      <c r="L30" s="611" t="e">
        <f>IF(AND(Riesgos!#REF!="Baja",Riesgos!#REF!="Leve"),CONCATENATE("R",Riesgos!$A$14),"")</f>
        <v>#REF!</v>
      </c>
      <c r="M30" s="612"/>
      <c r="N30" s="611" t="e">
        <f>IF(AND(Riesgos!#REF!="Baja",Riesgos!#REF!="Leve"),CONCATENATE("R",Riesgos!$A$21),"")</f>
        <v>#REF!</v>
      </c>
      <c r="O30" s="614"/>
      <c r="P30" s="619" t="e">
        <f>IF(AND(Riesgos!#REF!="Baja",Riesgos!#REF!="Menor"),CONCATENATE("R",Riesgos!$A$7),"")</f>
        <v>#REF!</v>
      </c>
      <c r="Q30" s="612"/>
      <c r="R30" s="619" t="e">
        <f>IF(AND(Riesgos!#REF!="Baja",Riesgos!#REF!="Menor"),CONCATENATE("R",Riesgos!$A$14),"")</f>
        <v>#REF!</v>
      </c>
      <c r="S30" s="612"/>
      <c r="T30" s="619" t="e">
        <f>IF(AND(Riesgos!#REF!="Baja",Riesgos!#REF!="Menor"),CONCATENATE("R",Riesgos!$A$21),"")</f>
        <v>#REF!</v>
      </c>
      <c r="U30" s="614"/>
      <c r="V30" s="618" t="e">
        <f>IF(AND(Riesgos!#REF!="Baja",Riesgos!#REF!="Moderado"),CONCATENATE("R",Riesgos!$A$7),"")</f>
        <v>#REF!</v>
      </c>
      <c r="W30" s="612"/>
      <c r="X30" s="619" t="e">
        <f>IF(AND(Riesgos!#REF!="Baja",Riesgos!#REF!="Moderado"),CONCATENATE("R",Riesgos!$A$14),"")</f>
        <v>#REF!</v>
      </c>
      <c r="Y30" s="612"/>
      <c r="Z30" s="619" t="e">
        <f>IF(AND(Riesgos!#REF!="Baja",Riesgos!#REF!="Moderado"),CONCATENATE("R",Riesgos!$A$21),"")</f>
        <v>#REF!</v>
      </c>
      <c r="AA30" s="614"/>
      <c r="AB30" s="640" t="e">
        <f>IF(AND(Riesgos!#REF!="Baja",Riesgos!#REF!="Mayor"),CONCATENATE("R",Riesgos!$A$7),"")</f>
        <v>#REF!</v>
      </c>
      <c r="AC30" s="612"/>
      <c r="AD30" s="638" t="e">
        <f>IF(AND(Riesgos!#REF!="Baja",Riesgos!#REF!="Mayor"),CONCATENATE("R",Riesgos!$A$14),"")</f>
        <v>#REF!</v>
      </c>
      <c r="AE30" s="612"/>
      <c r="AF30" s="638" t="e">
        <f>IF(AND(Riesgos!#REF!="Baja",Riesgos!#REF!="Mayor"),CONCATENATE("R",Riesgos!$A$21),"")</f>
        <v>#REF!</v>
      </c>
      <c r="AG30" s="614"/>
      <c r="AH30" s="658" t="e">
        <f>IF(AND(Riesgos!#REF!="Baja",Riesgos!#REF!="Catastrófico"),CONCATENATE("R",Riesgos!$A$7),"")</f>
        <v>#REF!</v>
      </c>
      <c r="AI30" s="612"/>
      <c r="AJ30" s="622" t="e">
        <f>IF(AND(Riesgos!#REF!="Baja",Riesgos!#REF!="Catastrófico"),CONCATENATE("R",Riesgos!$A$14),"")</f>
        <v>#REF!</v>
      </c>
      <c r="AK30" s="612"/>
      <c r="AL30" s="622" t="e">
        <f>IF(AND(Riesgos!#REF!="Baja",Riesgos!#REF!="Catastrófico"),CONCATENATE("R",Riesgos!$A$21),"")</f>
        <v>#REF!</v>
      </c>
      <c r="AM30" s="614"/>
      <c r="AN30" s="1"/>
      <c r="AO30" s="657" t="s">
        <v>1042</v>
      </c>
      <c r="AP30" s="647"/>
      <c r="AQ30" s="647"/>
      <c r="AR30" s="647"/>
      <c r="AS30" s="647"/>
      <c r="AT30" s="648"/>
      <c r="AU30" s="1"/>
      <c r="AV30" s="1"/>
      <c r="AW30" s="644"/>
      <c r="AX30" s="539"/>
      <c r="AY30" s="540"/>
      <c r="AZ30" s="623" t="s">
        <v>1016</v>
      </c>
      <c r="BA30" s="624"/>
      <c r="BB30" s="624"/>
      <c r="BC30" s="624"/>
      <c r="BD30" s="624"/>
      <c r="BE30" s="621"/>
      <c r="BF30" s="612"/>
      <c r="BG30" s="620"/>
      <c r="BH30" s="612"/>
      <c r="BI30" s="620"/>
      <c r="BJ30" s="614"/>
      <c r="BK30" s="620"/>
      <c r="BL30" s="612"/>
      <c r="BM30" s="620"/>
      <c r="BN30" s="612"/>
      <c r="BO30" s="620"/>
      <c r="BP30" s="614"/>
      <c r="BQ30" s="616"/>
      <c r="BR30" s="612"/>
      <c r="BS30" s="611"/>
      <c r="BT30" s="612"/>
      <c r="BU30" s="611"/>
      <c r="BV30" s="614"/>
      <c r="BW30" s="618"/>
      <c r="BX30" s="612"/>
      <c r="BY30" s="619"/>
      <c r="BZ30" s="612"/>
      <c r="CA30" s="619"/>
      <c r="CB30" s="614"/>
      <c r="CC30" s="640"/>
      <c r="CD30" s="612"/>
      <c r="CE30" s="638"/>
      <c r="CF30" s="612"/>
      <c r="CG30" s="638"/>
      <c r="CH30" s="614"/>
      <c r="CI30" s="1"/>
      <c r="CJ30" s="657" t="s">
        <v>1042</v>
      </c>
      <c r="CK30" s="647"/>
      <c r="CL30" s="647"/>
      <c r="CM30" s="647"/>
      <c r="CN30" s="647"/>
      <c r="CO30" s="648"/>
    </row>
    <row r="31" spans="1:93" ht="15" customHeight="1">
      <c r="A31" s="1"/>
      <c r="B31" s="644"/>
      <c r="C31" s="539"/>
      <c r="D31" s="540"/>
      <c r="E31" s="551"/>
      <c r="F31" s="539"/>
      <c r="G31" s="539"/>
      <c r="H31" s="539"/>
      <c r="I31" s="539"/>
      <c r="J31" s="617"/>
      <c r="K31" s="567"/>
      <c r="L31" s="613"/>
      <c r="M31" s="567"/>
      <c r="N31" s="613"/>
      <c r="O31" s="615"/>
      <c r="P31" s="613"/>
      <c r="Q31" s="567"/>
      <c r="R31" s="613"/>
      <c r="S31" s="567"/>
      <c r="T31" s="613"/>
      <c r="U31" s="615"/>
      <c r="V31" s="617"/>
      <c r="W31" s="567"/>
      <c r="X31" s="613"/>
      <c r="Y31" s="567"/>
      <c r="Z31" s="613"/>
      <c r="AA31" s="615"/>
      <c r="AB31" s="617"/>
      <c r="AC31" s="567"/>
      <c r="AD31" s="613"/>
      <c r="AE31" s="567"/>
      <c r="AF31" s="613"/>
      <c r="AG31" s="615"/>
      <c r="AH31" s="617"/>
      <c r="AI31" s="567"/>
      <c r="AJ31" s="613"/>
      <c r="AK31" s="567"/>
      <c r="AL31" s="613"/>
      <c r="AM31" s="615"/>
      <c r="AN31" s="1"/>
      <c r="AO31" s="649"/>
      <c r="AP31" s="539"/>
      <c r="AQ31" s="539"/>
      <c r="AR31" s="539"/>
      <c r="AS31" s="539"/>
      <c r="AT31" s="650"/>
      <c r="AU31" s="1"/>
      <c r="AV31" s="1"/>
      <c r="AW31" s="644"/>
      <c r="AX31" s="539"/>
      <c r="AY31" s="540"/>
      <c r="AZ31" s="551"/>
      <c r="BA31" s="539"/>
      <c r="BB31" s="539"/>
      <c r="BC31" s="539"/>
      <c r="BD31" s="539"/>
      <c r="BE31" s="617"/>
      <c r="BF31" s="567"/>
      <c r="BG31" s="613"/>
      <c r="BH31" s="567"/>
      <c r="BI31" s="613"/>
      <c r="BJ31" s="615"/>
      <c r="BK31" s="613"/>
      <c r="BL31" s="567"/>
      <c r="BM31" s="613"/>
      <c r="BN31" s="567"/>
      <c r="BO31" s="613"/>
      <c r="BP31" s="615"/>
      <c r="BQ31" s="617"/>
      <c r="BR31" s="567"/>
      <c r="BS31" s="613"/>
      <c r="BT31" s="567"/>
      <c r="BU31" s="613"/>
      <c r="BV31" s="615"/>
      <c r="BW31" s="617"/>
      <c r="BX31" s="567"/>
      <c r="BY31" s="613"/>
      <c r="BZ31" s="567"/>
      <c r="CA31" s="613"/>
      <c r="CB31" s="615"/>
      <c r="CC31" s="617"/>
      <c r="CD31" s="567"/>
      <c r="CE31" s="613"/>
      <c r="CF31" s="567"/>
      <c r="CG31" s="613"/>
      <c r="CH31" s="615"/>
      <c r="CI31" s="1"/>
      <c r="CJ31" s="649"/>
      <c r="CK31" s="539"/>
      <c r="CL31" s="539"/>
      <c r="CM31" s="539"/>
      <c r="CN31" s="539"/>
      <c r="CO31" s="650"/>
    </row>
    <row r="32" spans="1:93" ht="15" customHeight="1">
      <c r="A32" s="1"/>
      <c r="B32" s="644"/>
      <c r="C32" s="539"/>
      <c r="D32" s="540"/>
      <c r="E32" s="551"/>
      <c r="F32" s="539"/>
      <c r="G32" s="539"/>
      <c r="H32" s="539"/>
      <c r="I32" s="539"/>
      <c r="J32" s="632" t="e">
        <f>IF(AND(Riesgos!#REF!="Baja",Riesgos!#REF!="Leve"),CONCATENATE("R",Riesgos!$A$27),"")</f>
        <v>#REF!</v>
      </c>
      <c r="K32" s="564"/>
      <c r="L32" s="629" t="e">
        <f>IF(AND(Riesgos!#REF!="Baja",Riesgos!#REF!="Leve"),CONCATENATE("R",Riesgos!$A$33),"")</f>
        <v>#REF!</v>
      </c>
      <c r="M32" s="564"/>
      <c r="N32" s="629" t="e">
        <f>IF(AND(Riesgos!#REF!="Baja",Riesgos!#REF!="Leve"),CONCATENATE("R",Riesgos!$A$39),"")</f>
        <v>#REF!</v>
      </c>
      <c r="O32" s="630"/>
      <c r="P32" s="636" t="e">
        <f>IF(AND(Riesgos!#REF!="Baja",Riesgos!#REF!="Menor"),CONCATENATE("R",Riesgos!$A$27),"")</f>
        <v>#REF!</v>
      </c>
      <c r="Q32" s="564"/>
      <c r="R32" s="636" t="e">
        <f>IF(AND(Riesgos!#REF!="Baja",Riesgos!#REF!="Menor"),CONCATENATE("R",Riesgos!$A$33),"")</f>
        <v>#REF!</v>
      </c>
      <c r="S32" s="564"/>
      <c r="T32" s="636" t="e">
        <f>IF(AND(Riesgos!#REF!="Baja",Riesgos!#REF!="Menor"),CONCATENATE("R",Riesgos!$A$39),"")</f>
        <v>#REF!</v>
      </c>
      <c r="U32" s="630"/>
      <c r="V32" s="631" t="e">
        <f>IF(AND(Riesgos!#REF!="Baja",Riesgos!#REF!="Moderado"),CONCATENATE("R",Riesgos!$A$27),"")</f>
        <v>#REF!</v>
      </c>
      <c r="W32" s="564"/>
      <c r="X32" s="636" t="e">
        <f>IF(AND(Riesgos!#REF!="Baja",Riesgos!#REF!="Moderado"),CONCATENATE("R",Riesgos!$A$33),"")</f>
        <v>#REF!</v>
      </c>
      <c r="Y32" s="564"/>
      <c r="Z32" s="636" t="e">
        <f>IF(AND(Riesgos!#REF!="Baja",Riesgos!#REF!="Moderado"),CONCATENATE("R",Riesgos!$A$39),"")</f>
        <v>#REF!</v>
      </c>
      <c r="AA32" s="630"/>
      <c r="AB32" s="637" t="e">
        <f>IF(AND(Riesgos!#REF!="Baja",Riesgos!#REF!="Mayor"),CONCATENATE("R",Riesgos!$A$27),"")</f>
        <v>#REF!</v>
      </c>
      <c r="AC32" s="564"/>
      <c r="AD32" s="633" t="e">
        <f>IF(AND(Riesgos!#REF!="Baja",Riesgos!#REF!="Mayor"),CONCATENATE("R",Riesgos!$A$33),"")</f>
        <v>#REF!</v>
      </c>
      <c r="AE32" s="564"/>
      <c r="AF32" s="633" t="e">
        <f>IF(AND(Riesgos!#REF!="Baja",Riesgos!#REF!="Mayor"),CONCATENATE("R",Riesgos!$A$39),"")</f>
        <v>#REF!</v>
      </c>
      <c r="AG32" s="630"/>
      <c r="AH32" s="639" t="e">
        <f>IF(AND(Riesgos!#REF!="Baja",Riesgos!#REF!="Catastrófico"),CONCATENATE("R",Riesgos!$A$27),"")</f>
        <v>#REF!</v>
      </c>
      <c r="AI32" s="564"/>
      <c r="AJ32" s="654" t="e">
        <f>IF(AND(Riesgos!#REF!="Baja",Riesgos!#REF!="Catastrófico"),CONCATENATE("R",Riesgos!$A$33),"")</f>
        <v>#REF!</v>
      </c>
      <c r="AK32" s="564"/>
      <c r="AL32" s="654" t="e">
        <f>IF(AND(Riesgos!#REF!="Baja",Riesgos!#REF!="Catastrófico"),CONCATENATE("R",Riesgos!$A$39),"")</f>
        <v>#REF!</v>
      </c>
      <c r="AM32" s="630"/>
      <c r="AN32" s="1"/>
      <c r="AO32" s="649"/>
      <c r="AP32" s="539"/>
      <c r="AQ32" s="539"/>
      <c r="AR32" s="539"/>
      <c r="AS32" s="539"/>
      <c r="AT32" s="650"/>
      <c r="AU32" s="1"/>
      <c r="AV32" s="1"/>
      <c r="AW32" s="644"/>
      <c r="AX32" s="539"/>
      <c r="AY32" s="540"/>
      <c r="AZ32" s="551"/>
      <c r="BA32" s="539"/>
      <c r="BB32" s="539"/>
      <c r="BC32" s="539"/>
      <c r="BD32" s="539"/>
      <c r="BE32" s="642"/>
      <c r="BF32" s="564"/>
      <c r="BG32" s="641"/>
      <c r="BH32" s="564"/>
      <c r="BI32" s="641"/>
      <c r="BJ32" s="630"/>
      <c r="BK32" s="641"/>
      <c r="BL32" s="564"/>
      <c r="BM32" s="641"/>
      <c r="BN32" s="564"/>
      <c r="BO32" s="641"/>
      <c r="BP32" s="630"/>
      <c r="BQ32" s="632"/>
      <c r="BR32" s="564"/>
      <c r="BS32" s="629"/>
      <c r="BT32" s="564"/>
      <c r="BU32" s="629"/>
      <c r="BV32" s="630"/>
      <c r="BW32" s="631"/>
      <c r="BX32" s="564"/>
      <c r="BY32" s="636"/>
      <c r="BZ32" s="564"/>
      <c r="CA32" s="636"/>
      <c r="CB32" s="630"/>
      <c r="CC32" s="637"/>
      <c r="CD32" s="564"/>
      <c r="CE32" s="633"/>
      <c r="CF32" s="564"/>
      <c r="CG32" s="633"/>
      <c r="CH32" s="630"/>
      <c r="CI32" s="1"/>
      <c r="CJ32" s="649"/>
      <c r="CK32" s="539"/>
      <c r="CL32" s="539"/>
      <c r="CM32" s="539"/>
      <c r="CN32" s="539"/>
      <c r="CO32" s="650"/>
    </row>
    <row r="33" spans="1:93" ht="15" customHeight="1">
      <c r="A33" s="1"/>
      <c r="B33" s="644"/>
      <c r="C33" s="539"/>
      <c r="D33" s="540"/>
      <c r="E33" s="551"/>
      <c r="F33" s="539"/>
      <c r="G33" s="539"/>
      <c r="H33" s="539"/>
      <c r="I33" s="539"/>
      <c r="J33" s="617"/>
      <c r="K33" s="567"/>
      <c r="L33" s="613"/>
      <c r="M33" s="567"/>
      <c r="N33" s="613"/>
      <c r="O33" s="615"/>
      <c r="P33" s="613"/>
      <c r="Q33" s="567"/>
      <c r="R33" s="613"/>
      <c r="S33" s="567"/>
      <c r="T33" s="613"/>
      <c r="U33" s="615"/>
      <c r="V33" s="617"/>
      <c r="W33" s="567"/>
      <c r="X33" s="613"/>
      <c r="Y33" s="567"/>
      <c r="Z33" s="613"/>
      <c r="AA33" s="615"/>
      <c r="AB33" s="617"/>
      <c r="AC33" s="567"/>
      <c r="AD33" s="613"/>
      <c r="AE33" s="567"/>
      <c r="AF33" s="613"/>
      <c r="AG33" s="615"/>
      <c r="AH33" s="617"/>
      <c r="AI33" s="567"/>
      <c r="AJ33" s="613"/>
      <c r="AK33" s="567"/>
      <c r="AL33" s="613"/>
      <c r="AM33" s="615"/>
      <c r="AN33" s="1"/>
      <c r="AO33" s="649"/>
      <c r="AP33" s="539"/>
      <c r="AQ33" s="539"/>
      <c r="AR33" s="539"/>
      <c r="AS33" s="539"/>
      <c r="AT33" s="650"/>
      <c r="AU33" s="1"/>
      <c r="AV33" s="1"/>
      <c r="AW33" s="644"/>
      <c r="AX33" s="539"/>
      <c r="AY33" s="540"/>
      <c r="AZ33" s="551"/>
      <c r="BA33" s="539"/>
      <c r="BB33" s="539"/>
      <c r="BC33" s="539"/>
      <c r="BD33" s="539"/>
      <c r="BE33" s="617"/>
      <c r="BF33" s="567"/>
      <c r="BG33" s="613"/>
      <c r="BH33" s="567"/>
      <c r="BI33" s="613"/>
      <c r="BJ33" s="615"/>
      <c r="BK33" s="613"/>
      <c r="BL33" s="567"/>
      <c r="BM33" s="613"/>
      <c r="BN33" s="567"/>
      <c r="BO33" s="613"/>
      <c r="BP33" s="615"/>
      <c r="BQ33" s="617"/>
      <c r="BR33" s="567"/>
      <c r="BS33" s="613"/>
      <c r="BT33" s="567"/>
      <c r="BU33" s="613"/>
      <c r="BV33" s="615"/>
      <c r="BW33" s="617"/>
      <c r="BX33" s="567"/>
      <c r="BY33" s="613"/>
      <c r="BZ33" s="567"/>
      <c r="CA33" s="613"/>
      <c r="CB33" s="615"/>
      <c r="CC33" s="617"/>
      <c r="CD33" s="567"/>
      <c r="CE33" s="613"/>
      <c r="CF33" s="567"/>
      <c r="CG33" s="613"/>
      <c r="CH33" s="615"/>
      <c r="CI33" s="1"/>
      <c r="CJ33" s="649"/>
      <c r="CK33" s="539"/>
      <c r="CL33" s="539"/>
      <c r="CM33" s="539"/>
      <c r="CN33" s="539"/>
      <c r="CO33" s="650"/>
    </row>
    <row r="34" spans="1:93" ht="15" customHeight="1">
      <c r="A34" s="1"/>
      <c r="B34" s="644"/>
      <c r="C34" s="539"/>
      <c r="D34" s="540"/>
      <c r="E34" s="551"/>
      <c r="F34" s="539"/>
      <c r="G34" s="539"/>
      <c r="H34" s="539"/>
      <c r="I34" s="539"/>
      <c r="J34" s="632" t="e">
        <f>IF(AND(Riesgos!#REF!="Baja",Riesgos!#REF!="Leve"),CONCATENATE("R",Riesgos!$A$46),"")</f>
        <v>#REF!</v>
      </c>
      <c r="K34" s="564"/>
      <c r="L34" s="629" t="e">
        <f>IF(AND(Riesgos!#REF!="Baja",Riesgos!#REF!="Leve"),CONCATENATE("R",Riesgos!$A$52),"")</f>
        <v>#REF!</v>
      </c>
      <c r="M34" s="564"/>
      <c r="N34" s="629" t="e">
        <f>IF(AND(Riesgos!#REF!="Baja",Riesgos!#REF!="Leve"),CONCATENATE("R",Riesgos!$A$58),"")</f>
        <v>#REF!</v>
      </c>
      <c r="O34" s="630"/>
      <c r="P34" s="636" t="e">
        <f>IF(AND(Riesgos!#REF!="Baja",Riesgos!#REF!="Menor"),CONCATENATE("R",Riesgos!$A$46),"")</f>
        <v>#REF!</v>
      </c>
      <c r="Q34" s="564"/>
      <c r="R34" s="636" t="e">
        <f>IF(AND(Riesgos!#REF!="Baja",Riesgos!#REF!="Menor"),CONCATENATE("R",Riesgos!$A$52),"")</f>
        <v>#REF!</v>
      </c>
      <c r="S34" s="564"/>
      <c r="T34" s="636" t="e">
        <f>IF(AND(Riesgos!#REF!="Baja",Riesgos!#REF!="Menor"),CONCATENATE("R",Riesgos!$A$58),"")</f>
        <v>#REF!</v>
      </c>
      <c r="U34" s="630"/>
      <c r="V34" s="631" t="e">
        <f>IF(AND(Riesgos!#REF!="Baja",Riesgos!#REF!="Moderado"),CONCATENATE("R",Riesgos!$A$46),"")</f>
        <v>#REF!</v>
      </c>
      <c r="W34" s="564"/>
      <c r="X34" s="636" t="e">
        <f>IF(AND(Riesgos!#REF!="Baja",Riesgos!#REF!="Moderado"),CONCATENATE("R",Riesgos!$A$52),"")</f>
        <v>#REF!</v>
      </c>
      <c r="Y34" s="564"/>
      <c r="Z34" s="636" t="e">
        <f>IF(AND(Riesgos!#REF!="Baja",Riesgos!#REF!="Moderado"),CONCATENATE("R",Riesgos!$A$58),"")</f>
        <v>#REF!</v>
      </c>
      <c r="AA34" s="630"/>
      <c r="AB34" s="637" t="e">
        <f>IF(AND(Riesgos!#REF!="Baja",Riesgos!#REF!="Mayor"),CONCATENATE("R",Riesgos!$A$46),"")</f>
        <v>#REF!</v>
      </c>
      <c r="AC34" s="564"/>
      <c r="AD34" s="633" t="e">
        <f>IF(AND(Riesgos!#REF!="Baja",Riesgos!#REF!="Mayor"),CONCATENATE("R",Riesgos!$A$52),"")</f>
        <v>#REF!</v>
      </c>
      <c r="AE34" s="564"/>
      <c r="AF34" s="633" t="e">
        <f>IF(AND(Riesgos!#REF!="Baja",Riesgos!#REF!="Mayor"),CONCATENATE("R",Riesgos!$A$58),"")</f>
        <v>#REF!</v>
      </c>
      <c r="AG34" s="630"/>
      <c r="AH34" s="639" t="e">
        <f>IF(AND(Riesgos!#REF!="Baja",Riesgos!#REF!="Catastrófico"),CONCATENATE("R",Riesgos!$A$46),"")</f>
        <v>#REF!</v>
      </c>
      <c r="AI34" s="564"/>
      <c r="AJ34" s="654" t="e">
        <f>IF(AND(Riesgos!#REF!="Baja",Riesgos!#REF!="Catastrófico"),CONCATENATE("R",Riesgos!$A$52),"")</f>
        <v>#REF!</v>
      </c>
      <c r="AK34" s="564"/>
      <c r="AL34" s="654" t="e">
        <f>IF(AND(Riesgos!#REF!="Baja",Riesgos!#REF!="Catastrófico"),CONCATENATE("R",Riesgos!$A$58),"")</f>
        <v>#REF!</v>
      </c>
      <c r="AM34" s="630"/>
      <c r="AN34" s="1"/>
      <c r="AO34" s="649"/>
      <c r="AP34" s="539"/>
      <c r="AQ34" s="539"/>
      <c r="AR34" s="539"/>
      <c r="AS34" s="539"/>
      <c r="AT34" s="650"/>
      <c r="AU34" s="1"/>
      <c r="AV34" s="1"/>
      <c r="AW34" s="644"/>
      <c r="AX34" s="539"/>
      <c r="AY34" s="540"/>
      <c r="AZ34" s="551"/>
      <c r="BA34" s="539"/>
      <c r="BB34" s="539"/>
      <c r="BC34" s="539"/>
      <c r="BD34" s="539"/>
      <c r="BE34" s="642"/>
      <c r="BF34" s="564"/>
      <c r="BG34" s="641"/>
      <c r="BH34" s="564"/>
      <c r="BI34" s="641"/>
      <c r="BJ34" s="630"/>
      <c r="BK34" s="641"/>
      <c r="BL34" s="564"/>
      <c r="BM34" s="641"/>
      <c r="BN34" s="564"/>
      <c r="BO34" s="641"/>
      <c r="BP34" s="630"/>
      <c r="BQ34" s="632"/>
      <c r="BR34" s="564"/>
      <c r="BS34" s="629"/>
      <c r="BT34" s="564"/>
      <c r="BU34" s="629"/>
      <c r="BV34" s="630"/>
      <c r="BW34" s="631"/>
      <c r="BX34" s="564"/>
      <c r="BY34" s="636"/>
      <c r="BZ34" s="564"/>
      <c r="CA34" s="636"/>
      <c r="CB34" s="630"/>
      <c r="CC34" s="637"/>
      <c r="CD34" s="564"/>
      <c r="CE34" s="633"/>
      <c r="CF34" s="564"/>
      <c r="CG34" s="633"/>
      <c r="CH34" s="630"/>
      <c r="CI34" s="1"/>
      <c r="CJ34" s="649"/>
      <c r="CK34" s="539"/>
      <c r="CL34" s="539"/>
      <c r="CM34" s="539"/>
      <c r="CN34" s="539"/>
      <c r="CO34" s="650"/>
    </row>
    <row r="35" spans="1:93" ht="15" customHeight="1">
      <c r="A35" s="1"/>
      <c r="B35" s="644"/>
      <c r="C35" s="539"/>
      <c r="D35" s="540"/>
      <c r="E35" s="551"/>
      <c r="F35" s="539"/>
      <c r="G35" s="539"/>
      <c r="H35" s="539"/>
      <c r="I35" s="539"/>
      <c r="J35" s="617"/>
      <c r="K35" s="567"/>
      <c r="L35" s="613"/>
      <c r="M35" s="567"/>
      <c r="N35" s="613"/>
      <c r="O35" s="615"/>
      <c r="P35" s="613"/>
      <c r="Q35" s="567"/>
      <c r="R35" s="613"/>
      <c r="S35" s="567"/>
      <c r="T35" s="613"/>
      <c r="U35" s="615"/>
      <c r="V35" s="617"/>
      <c r="W35" s="567"/>
      <c r="X35" s="613"/>
      <c r="Y35" s="567"/>
      <c r="Z35" s="613"/>
      <c r="AA35" s="615"/>
      <c r="AB35" s="617"/>
      <c r="AC35" s="567"/>
      <c r="AD35" s="613"/>
      <c r="AE35" s="567"/>
      <c r="AF35" s="613"/>
      <c r="AG35" s="615"/>
      <c r="AH35" s="617"/>
      <c r="AI35" s="567"/>
      <c r="AJ35" s="613"/>
      <c r="AK35" s="567"/>
      <c r="AL35" s="613"/>
      <c r="AM35" s="615"/>
      <c r="AN35" s="1"/>
      <c r="AO35" s="649"/>
      <c r="AP35" s="539"/>
      <c r="AQ35" s="539"/>
      <c r="AR35" s="539"/>
      <c r="AS35" s="539"/>
      <c r="AT35" s="650"/>
      <c r="AU35" s="1"/>
      <c r="AV35" s="1"/>
      <c r="AW35" s="644"/>
      <c r="AX35" s="539"/>
      <c r="AY35" s="540"/>
      <c r="AZ35" s="551"/>
      <c r="BA35" s="539"/>
      <c r="BB35" s="539"/>
      <c r="BC35" s="539"/>
      <c r="BD35" s="539"/>
      <c r="BE35" s="617"/>
      <c r="BF35" s="567"/>
      <c r="BG35" s="613"/>
      <c r="BH35" s="567"/>
      <c r="BI35" s="613"/>
      <c r="BJ35" s="615"/>
      <c r="BK35" s="613"/>
      <c r="BL35" s="567"/>
      <c r="BM35" s="613"/>
      <c r="BN35" s="567"/>
      <c r="BO35" s="613"/>
      <c r="BP35" s="615"/>
      <c r="BQ35" s="617"/>
      <c r="BR35" s="567"/>
      <c r="BS35" s="613"/>
      <c r="BT35" s="567"/>
      <c r="BU35" s="613"/>
      <c r="BV35" s="615"/>
      <c r="BW35" s="617"/>
      <c r="BX35" s="567"/>
      <c r="BY35" s="613"/>
      <c r="BZ35" s="567"/>
      <c r="CA35" s="613"/>
      <c r="CB35" s="615"/>
      <c r="CC35" s="617"/>
      <c r="CD35" s="567"/>
      <c r="CE35" s="613"/>
      <c r="CF35" s="567"/>
      <c r="CG35" s="613"/>
      <c r="CH35" s="615"/>
      <c r="CI35" s="1"/>
      <c r="CJ35" s="649"/>
      <c r="CK35" s="539"/>
      <c r="CL35" s="539"/>
      <c r="CM35" s="539"/>
      <c r="CN35" s="539"/>
      <c r="CO35" s="650"/>
    </row>
    <row r="36" spans="1:93" ht="15" customHeight="1">
      <c r="A36" s="1"/>
      <c r="B36" s="644"/>
      <c r="C36" s="539"/>
      <c r="D36" s="540"/>
      <c r="E36" s="551"/>
      <c r="F36" s="539"/>
      <c r="G36" s="539"/>
      <c r="H36" s="539"/>
      <c r="I36" s="539"/>
      <c r="J36" s="632" t="e">
        <f>IF(AND(Riesgos!#REF!="Baja",Riesgos!#REF!="Leve"),CONCATENATE("R",Riesgos!$A$65),"")</f>
        <v>#REF!</v>
      </c>
      <c r="K36" s="564"/>
      <c r="L36" s="629" t="e">
        <f>IF(AND(Riesgos!#REF!="Baja",Riesgos!#REF!="Leve"),CONCATENATE("R",Riesgos!$A$108),"")</f>
        <v>#REF!</v>
      </c>
      <c r="M36" s="564"/>
      <c r="N36" s="629" t="e">
        <f>IF(AND(Riesgos!#REF!="Baja",Riesgos!#REF!="Leve"),CONCATENATE("R",Riesgos!#REF!),"")</f>
        <v>#REF!</v>
      </c>
      <c r="O36" s="630"/>
      <c r="P36" s="636" t="e">
        <f>IF(AND(Riesgos!#REF!="Baja",Riesgos!#REF!="Menor"),CONCATENATE("R",Riesgos!$A$65),"")</f>
        <v>#REF!</v>
      </c>
      <c r="Q36" s="564"/>
      <c r="R36" s="636" t="e">
        <f>IF(AND(Riesgos!#REF!="Baja",Riesgos!#REF!="Menor"),CONCATENATE("R",Riesgos!$A$108),"")</f>
        <v>#REF!</v>
      </c>
      <c r="S36" s="564"/>
      <c r="T36" s="636" t="e">
        <f>IF(AND(Riesgos!#REF!="Baja",Riesgos!#REF!="Menor"),CONCATENATE("R",Riesgos!#REF!),"")</f>
        <v>#REF!</v>
      </c>
      <c r="U36" s="630"/>
      <c r="V36" s="631" t="e">
        <f>IF(AND(Riesgos!#REF!="Baja",Riesgos!#REF!="Moderado"),CONCATENATE("R",Riesgos!$A$65),"")</f>
        <v>#REF!</v>
      </c>
      <c r="W36" s="564"/>
      <c r="X36" s="636" t="e">
        <f>IF(AND(Riesgos!#REF!="Baja",Riesgos!#REF!="Moderado"),CONCATENATE("R",Riesgos!$A$108),"")</f>
        <v>#REF!</v>
      </c>
      <c r="Y36" s="564"/>
      <c r="Z36" s="636" t="e">
        <f>IF(AND(Riesgos!#REF!="Baja",Riesgos!#REF!="Moderado"),CONCATENATE("R",Riesgos!#REF!),"")</f>
        <v>#REF!</v>
      </c>
      <c r="AA36" s="630"/>
      <c r="AB36" s="637" t="e">
        <f>IF(AND(Riesgos!#REF!="Baja",Riesgos!#REF!="Mayor"),CONCATENATE("R",Riesgos!$A$65),"")</f>
        <v>#REF!</v>
      </c>
      <c r="AC36" s="564"/>
      <c r="AD36" s="633" t="e">
        <f>IF(AND(Riesgos!#REF!="Baja",Riesgos!#REF!="Mayor"),CONCATENATE("R",Riesgos!$A$108),"")</f>
        <v>#REF!</v>
      </c>
      <c r="AE36" s="564"/>
      <c r="AF36" s="633" t="e">
        <f>IF(AND(Riesgos!#REF!="Baja",Riesgos!#REF!="Mayor"),CONCATENATE("R",Riesgos!#REF!),"")</f>
        <v>#REF!</v>
      </c>
      <c r="AG36" s="630"/>
      <c r="AH36" s="639" t="e">
        <f>IF(AND(Riesgos!#REF!="Baja",Riesgos!#REF!="Catastrófico"),CONCATENATE("R",Riesgos!$A$65),"")</f>
        <v>#REF!</v>
      </c>
      <c r="AI36" s="564"/>
      <c r="AJ36" s="654" t="e">
        <f>IF(AND(Riesgos!#REF!="Baja",Riesgos!#REF!="Catastrófico"),CONCATENATE("R",Riesgos!$A$108),"")</f>
        <v>#REF!</v>
      </c>
      <c r="AK36" s="564"/>
      <c r="AL36" s="654" t="e">
        <f>IF(AND(Riesgos!#REF!="Baja",Riesgos!#REF!="Catastrófico"),CONCATENATE("R",Riesgos!#REF!),"")</f>
        <v>#REF!</v>
      </c>
      <c r="AM36" s="630"/>
      <c r="AN36" s="1"/>
      <c r="AO36" s="649"/>
      <c r="AP36" s="539"/>
      <c r="AQ36" s="539"/>
      <c r="AR36" s="539"/>
      <c r="AS36" s="539"/>
      <c r="AT36" s="650"/>
      <c r="AU36" s="1"/>
      <c r="AV36" s="1"/>
      <c r="AW36" s="644"/>
      <c r="AX36" s="539"/>
      <c r="AY36" s="540"/>
      <c r="AZ36" s="551"/>
      <c r="BA36" s="539"/>
      <c r="BB36" s="539"/>
      <c r="BC36" s="539"/>
      <c r="BD36" s="539"/>
      <c r="BE36" s="642"/>
      <c r="BF36" s="564"/>
      <c r="BG36" s="641"/>
      <c r="BH36" s="564"/>
      <c r="BI36" s="641"/>
      <c r="BJ36" s="630"/>
      <c r="BK36" s="641"/>
      <c r="BL36" s="564"/>
      <c r="BM36" s="641"/>
      <c r="BN36" s="564"/>
      <c r="BO36" s="641"/>
      <c r="BP36" s="630"/>
      <c r="BQ36" s="632"/>
      <c r="BR36" s="564"/>
      <c r="BS36" s="629"/>
      <c r="BT36" s="564"/>
      <c r="BU36" s="629"/>
      <c r="BV36" s="630"/>
      <c r="BW36" s="631"/>
      <c r="BX36" s="564"/>
      <c r="BY36" s="636"/>
      <c r="BZ36" s="564"/>
      <c r="CA36" s="636"/>
      <c r="CB36" s="630"/>
      <c r="CC36" s="637"/>
      <c r="CD36" s="564"/>
      <c r="CE36" s="633"/>
      <c r="CF36" s="564"/>
      <c r="CG36" s="633"/>
      <c r="CH36" s="630"/>
      <c r="CI36" s="1"/>
      <c r="CJ36" s="649"/>
      <c r="CK36" s="539"/>
      <c r="CL36" s="539"/>
      <c r="CM36" s="539"/>
      <c r="CN36" s="539"/>
      <c r="CO36" s="650"/>
    </row>
    <row r="37" spans="1:93" ht="15.75" customHeight="1">
      <c r="A37" s="1"/>
      <c r="B37" s="644"/>
      <c r="C37" s="539"/>
      <c r="D37" s="540"/>
      <c r="E37" s="625"/>
      <c r="F37" s="626"/>
      <c r="G37" s="626"/>
      <c r="H37" s="626"/>
      <c r="I37" s="626"/>
      <c r="J37" s="625"/>
      <c r="K37" s="634"/>
      <c r="L37" s="635"/>
      <c r="M37" s="634"/>
      <c r="N37" s="635"/>
      <c r="O37" s="627"/>
      <c r="P37" s="635"/>
      <c r="Q37" s="634"/>
      <c r="R37" s="635"/>
      <c r="S37" s="634"/>
      <c r="T37" s="635"/>
      <c r="U37" s="627"/>
      <c r="V37" s="625"/>
      <c r="W37" s="634"/>
      <c r="X37" s="635"/>
      <c r="Y37" s="634"/>
      <c r="Z37" s="635"/>
      <c r="AA37" s="627"/>
      <c r="AB37" s="625"/>
      <c r="AC37" s="634"/>
      <c r="AD37" s="635"/>
      <c r="AE37" s="634"/>
      <c r="AF37" s="635"/>
      <c r="AG37" s="627"/>
      <c r="AH37" s="625"/>
      <c r="AI37" s="634"/>
      <c r="AJ37" s="635"/>
      <c r="AK37" s="634"/>
      <c r="AL37" s="635"/>
      <c r="AM37" s="627"/>
      <c r="AN37" s="1"/>
      <c r="AO37" s="651"/>
      <c r="AP37" s="652"/>
      <c r="AQ37" s="652"/>
      <c r="AR37" s="652"/>
      <c r="AS37" s="652"/>
      <c r="AT37" s="653"/>
      <c r="AU37" s="1"/>
      <c r="AV37" s="1"/>
      <c r="AW37" s="644"/>
      <c r="AX37" s="539"/>
      <c r="AY37" s="540"/>
      <c r="AZ37" s="625"/>
      <c r="BA37" s="626"/>
      <c r="BB37" s="626"/>
      <c r="BC37" s="626"/>
      <c r="BD37" s="626"/>
      <c r="BE37" s="625"/>
      <c r="BF37" s="634"/>
      <c r="BG37" s="635"/>
      <c r="BH37" s="634"/>
      <c r="BI37" s="635"/>
      <c r="BJ37" s="627"/>
      <c r="BK37" s="635"/>
      <c r="BL37" s="634"/>
      <c r="BM37" s="635"/>
      <c r="BN37" s="634"/>
      <c r="BO37" s="635"/>
      <c r="BP37" s="627"/>
      <c r="BQ37" s="625"/>
      <c r="BR37" s="634"/>
      <c r="BS37" s="635"/>
      <c r="BT37" s="634"/>
      <c r="BU37" s="635"/>
      <c r="BV37" s="627"/>
      <c r="BW37" s="625"/>
      <c r="BX37" s="634"/>
      <c r="BY37" s="635"/>
      <c r="BZ37" s="634"/>
      <c r="CA37" s="635"/>
      <c r="CB37" s="627"/>
      <c r="CC37" s="625"/>
      <c r="CD37" s="634"/>
      <c r="CE37" s="635"/>
      <c r="CF37" s="634"/>
      <c r="CG37" s="635"/>
      <c r="CH37" s="627"/>
      <c r="CI37" s="1"/>
      <c r="CJ37" s="651"/>
      <c r="CK37" s="652"/>
      <c r="CL37" s="652"/>
      <c r="CM37" s="652"/>
      <c r="CN37" s="652"/>
      <c r="CO37" s="653"/>
    </row>
    <row r="38" spans="1:93" ht="15" customHeight="1">
      <c r="A38" s="1"/>
      <c r="B38" s="644"/>
      <c r="C38" s="539"/>
      <c r="D38" s="540"/>
      <c r="E38" s="623" t="s">
        <v>1059</v>
      </c>
      <c r="F38" s="624"/>
      <c r="G38" s="624"/>
      <c r="H38" s="624"/>
      <c r="I38" s="614"/>
      <c r="J38" s="616" t="e">
        <f>IF(AND(Riesgos!#REF!="Muy Baja",Riesgos!#REF!="Leve"),CONCATENATE("R",Riesgos!$A$7),"")</f>
        <v>#REF!</v>
      </c>
      <c r="K38" s="612"/>
      <c r="L38" s="611" t="e">
        <f>IF(AND(Riesgos!#REF!="Muy Baja",Riesgos!#REF!="Leve"),CONCATENATE("R",Riesgos!$A$14),"")</f>
        <v>#REF!</v>
      </c>
      <c r="M38" s="612"/>
      <c r="N38" s="611" t="e">
        <f>IF(AND(Riesgos!#REF!="Muy Baja",Riesgos!#REF!="Leve"),CONCATENATE("R",Riesgos!$A$21),"")</f>
        <v>#REF!</v>
      </c>
      <c r="O38" s="614"/>
      <c r="P38" s="616" t="e">
        <f>IF(AND(Riesgos!#REF!="Muy Baja",Riesgos!#REF!="Menor"),CONCATENATE("R",Riesgos!$A$7),"")</f>
        <v>#REF!</v>
      </c>
      <c r="Q38" s="612"/>
      <c r="R38" s="611" t="e">
        <f>IF(AND(Riesgos!#REF!="Muy Baja",Riesgos!#REF!="Menor"),CONCATENATE("R",Riesgos!$A$14),"")</f>
        <v>#REF!</v>
      </c>
      <c r="S38" s="612"/>
      <c r="T38" s="611" t="e">
        <f>IF(AND(Riesgos!#REF!="Muy Baja",Riesgos!#REF!="Menor"),CONCATENATE("R",Riesgos!$A$21),"")</f>
        <v>#REF!</v>
      </c>
      <c r="U38" s="614"/>
      <c r="V38" s="618" t="e">
        <f>IF(AND(Riesgos!#REF!="Muy Baja",Riesgos!#REF!="Moderado"),CONCATENATE("R",Riesgos!$A$7),"")</f>
        <v>#REF!</v>
      </c>
      <c r="W38" s="612"/>
      <c r="X38" s="619" t="e">
        <f>IF(AND(Riesgos!#REF!="Muy Baja",Riesgos!#REF!="Moderado"),CONCATENATE("R",Riesgos!$A$14),"")</f>
        <v>#REF!</v>
      </c>
      <c r="Y38" s="612"/>
      <c r="Z38" s="619" t="e">
        <f>IF(AND(Riesgos!#REF!="Muy Baja",Riesgos!#REF!="Moderado"),CONCATENATE("R",Riesgos!$A$21),"")</f>
        <v>#REF!</v>
      </c>
      <c r="AA38" s="614"/>
      <c r="AB38" s="640" t="e">
        <f>IF(AND(Riesgos!#REF!="Muy Baja",Riesgos!#REF!="Mayor"),CONCATENATE("R",Riesgos!$A$7),"")</f>
        <v>#REF!</v>
      </c>
      <c r="AC38" s="612"/>
      <c r="AD38" s="638" t="e">
        <f>IF(AND(Riesgos!#REF!="Muy Baja",Riesgos!#REF!="Mayor"),CONCATENATE("R",Riesgos!$A$14),"")</f>
        <v>#REF!</v>
      </c>
      <c r="AE38" s="612"/>
      <c r="AF38" s="638" t="e">
        <f>IF(AND(Riesgos!#REF!="Muy Baja",Riesgos!#REF!="Mayor"),CONCATENATE("R",Riesgos!$A$21),"")</f>
        <v>#REF!</v>
      </c>
      <c r="AG38" s="614"/>
      <c r="AH38" s="658" t="e">
        <f>IF(AND(Riesgos!#REF!="Muy Baja",Riesgos!#REF!="Catastrófico"),CONCATENATE("R",Riesgos!$A$7),"")</f>
        <v>#REF!</v>
      </c>
      <c r="AI38" s="612"/>
      <c r="AJ38" s="622" t="e">
        <f>IF(AND(Riesgos!#REF!="Muy Baja",Riesgos!#REF!="Catastrófico"),CONCATENATE("R",Riesgos!$A$14),"")</f>
        <v>#REF!</v>
      </c>
      <c r="AK38" s="612"/>
      <c r="AL38" s="622" t="e">
        <f>IF(AND(Riesgos!#REF!="Muy Baja",Riesgos!#REF!="Catastrófico"),CONCATENATE("R",Riesgos!$A$21),"")</f>
        <v>#REF!</v>
      </c>
      <c r="AM38" s="614"/>
      <c r="AN38" s="1"/>
      <c r="AO38" s="1"/>
      <c r="AP38" s="1"/>
      <c r="AQ38" s="1"/>
      <c r="AR38" s="1"/>
      <c r="AS38" s="1"/>
      <c r="AT38" s="1"/>
      <c r="AU38" s="1"/>
      <c r="AV38" s="1"/>
      <c r="AW38" s="644"/>
      <c r="AX38" s="539"/>
      <c r="AY38" s="540"/>
      <c r="AZ38" s="623" t="s">
        <v>1024</v>
      </c>
      <c r="BA38" s="624"/>
      <c r="BB38" s="624"/>
      <c r="BC38" s="624"/>
      <c r="BD38" s="614"/>
      <c r="BE38" s="621"/>
      <c r="BF38" s="612"/>
      <c r="BG38" s="620"/>
      <c r="BH38" s="612"/>
      <c r="BI38" s="620"/>
      <c r="BJ38" s="614"/>
      <c r="BK38" s="621"/>
      <c r="BL38" s="612"/>
      <c r="BM38" s="620"/>
      <c r="BN38" s="612"/>
      <c r="BO38" s="620"/>
      <c r="BP38" s="614"/>
      <c r="BQ38" s="616"/>
      <c r="BR38" s="612"/>
      <c r="BS38" s="611"/>
      <c r="BT38" s="612"/>
      <c r="BU38" s="611"/>
      <c r="BV38" s="614"/>
      <c r="BW38" s="616"/>
      <c r="BX38" s="612"/>
      <c r="BY38" s="611"/>
      <c r="BZ38" s="612"/>
      <c r="CA38" s="611"/>
      <c r="CB38" s="614"/>
      <c r="CC38" s="618"/>
      <c r="CD38" s="612"/>
      <c r="CE38" s="619"/>
      <c r="CF38" s="612"/>
      <c r="CG38" s="619"/>
      <c r="CH38" s="614"/>
      <c r="CI38" s="1"/>
      <c r="CJ38" s="1"/>
      <c r="CK38" s="1"/>
      <c r="CL38" s="1"/>
      <c r="CM38" s="1"/>
      <c r="CN38" s="1"/>
      <c r="CO38" s="1"/>
    </row>
    <row r="39" spans="1:93" ht="15" customHeight="1">
      <c r="A39" s="1"/>
      <c r="B39" s="644"/>
      <c r="C39" s="539"/>
      <c r="D39" s="540"/>
      <c r="E39" s="551"/>
      <c r="F39" s="539"/>
      <c r="G39" s="539"/>
      <c r="H39" s="539"/>
      <c r="I39" s="540"/>
      <c r="J39" s="617"/>
      <c r="K39" s="567"/>
      <c r="L39" s="613"/>
      <c r="M39" s="567"/>
      <c r="N39" s="613"/>
      <c r="O39" s="615"/>
      <c r="P39" s="617"/>
      <c r="Q39" s="567"/>
      <c r="R39" s="613"/>
      <c r="S39" s="567"/>
      <c r="T39" s="613"/>
      <c r="U39" s="615"/>
      <c r="V39" s="617"/>
      <c r="W39" s="567"/>
      <c r="X39" s="613"/>
      <c r="Y39" s="567"/>
      <c r="Z39" s="613"/>
      <c r="AA39" s="615"/>
      <c r="AB39" s="617"/>
      <c r="AC39" s="567"/>
      <c r="AD39" s="613"/>
      <c r="AE39" s="567"/>
      <c r="AF39" s="613"/>
      <c r="AG39" s="615"/>
      <c r="AH39" s="617"/>
      <c r="AI39" s="567"/>
      <c r="AJ39" s="613"/>
      <c r="AK39" s="567"/>
      <c r="AL39" s="613"/>
      <c r="AM39" s="615"/>
      <c r="AN39" s="1"/>
      <c r="AO39" s="1"/>
      <c r="AP39" s="1"/>
      <c r="AQ39" s="1"/>
      <c r="AR39" s="1"/>
      <c r="AS39" s="1"/>
      <c r="AT39" s="1"/>
      <c r="AU39" s="1"/>
      <c r="AV39" s="1"/>
      <c r="AW39" s="644"/>
      <c r="AX39" s="539"/>
      <c r="AY39" s="540"/>
      <c r="AZ39" s="551"/>
      <c r="BA39" s="539"/>
      <c r="BB39" s="539"/>
      <c r="BC39" s="539"/>
      <c r="BD39" s="540"/>
      <c r="BE39" s="617"/>
      <c r="BF39" s="567"/>
      <c r="BG39" s="613"/>
      <c r="BH39" s="567"/>
      <c r="BI39" s="613"/>
      <c r="BJ39" s="615"/>
      <c r="BK39" s="617"/>
      <c r="BL39" s="567"/>
      <c r="BM39" s="613"/>
      <c r="BN39" s="567"/>
      <c r="BO39" s="613"/>
      <c r="BP39" s="615"/>
      <c r="BQ39" s="617"/>
      <c r="BR39" s="567"/>
      <c r="BS39" s="613"/>
      <c r="BT39" s="567"/>
      <c r="BU39" s="613"/>
      <c r="BV39" s="615"/>
      <c r="BW39" s="617"/>
      <c r="BX39" s="567"/>
      <c r="BY39" s="613"/>
      <c r="BZ39" s="567"/>
      <c r="CA39" s="613"/>
      <c r="CB39" s="615"/>
      <c r="CC39" s="617"/>
      <c r="CD39" s="567"/>
      <c r="CE39" s="613"/>
      <c r="CF39" s="567"/>
      <c r="CG39" s="613"/>
      <c r="CH39" s="615"/>
      <c r="CI39" s="1"/>
      <c r="CJ39" s="1"/>
      <c r="CK39" s="1"/>
      <c r="CL39" s="1"/>
      <c r="CM39" s="1"/>
      <c r="CN39" s="1"/>
      <c r="CO39" s="1"/>
    </row>
    <row r="40" spans="1:93" ht="15" customHeight="1">
      <c r="A40" s="1"/>
      <c r="B40" s="644"/>
      <c r="C40" s="539"/>
      <c r="D40" s="540"/>
      <c r="E40" s="551"/>
      <c r="F40" s="539"/>
      <c r="G40" s="539"/>
      <c r="H40" s="539"/>
      <c r="I40" s="540"/>
      <c r="J40" s="632" t="e">
        <f>IF(AND(Riesgos!#REF!="Muy Baja",Riesgos!#REF!="Leve"),CONCATENATE("R",Riesgos!$A$27),"")</f>
        <v>#REF!</v>
      </c>
      <c r="K40" s="564"/>
      <c r="L40" s="629" t="e">
        <f>IF(AND(Riesgos!#REF!="Muy Baja",Riesgos!#REF!="Leve"),CONCATENATE("R",Riesgos!$A$33),"")</f>
        <v>#REF!</v>
      </c>
      <c r="M40" s="564"/>
      <c r="N40" s="629" t="e">
        <f>IF(AND(Riesgos!#REF!="Muy Baja",Riesgos!#REF!="Leve"),CONCATENATE("R",Riesgos!$A$39),"")</f>
        <v>#REF!</v>
      </c>
      <c r="O40" s="630"/>
      <c r="P40" s="632" t="e">
        <f>IF(AND(Riesgos!#REF!="Muy Baja",Riesgos!#REF!="Menor"),CONCATENATE("R",Riesgos!$A$27),"")</f>
        <v>#REF!</v>
      </c>
      <c r="Q40" s="564"/>
      <c r="R40" s="629" t="e">
        <f>IF(AND(Riesgos!#REF!="Muy Baja",Riesgos!#REF!="Menor"),CONCATENATE("R",Riesgos!$A$33),"")</f>
        <v>#REF!</v>
      </c>
      <c r="S40" s="564"/>
      <c r="T40" s="629" t="e">
        <f>IF(AND(Riesgos!#REF!="Muy Baja",Riesgos!#REF!="Menor"),CONCATENATE("R",Riesgos!$A$39),"")</f>
        <v>#REF!</v>
      </c>
      <c r="U40" s="630"/>
      <c r="V40" s="631" t="e">
        <f>IF(AND(Riesgos!#REF!="Muy Baja",Riesgos!#REF!="Moderado"),CONCATENATE("R",Riesgos!$A$27),"")</f>
        <v>#REF!</v>
      </c>
      <c r="W40" s="564"/>
      <c r="X40" s="636" t="e">
        <f>IF(AND(Riesgos!#REF!="Muy Baja",Riesgos!#REF!="Moderado"),CONCATENATE("R",Riesgos!$A$33),"")</f>
        <v>#REF!</v>
      </c>
      <c r="Y40" s="564"/>
      <c r="Z40" s="636" t="e">
        <f>IF(AND(Riesgos!#REF!="Muy Baja",Riesgos!#REF!="Moderado"),CONCATENATE("R",Riesgos!$A$39),"")</f>
        <v>#REF!</v>
      </c>
      <c r="AA40" s="630"/>
      <c r="AB40" s="637" t="e">
        <f>IF(AND(Riesgos!#REF!="Muy Baja",Riesgos!#REF!="Mayor"),CONCATENATE("R",Riesgos!$A$27),"")</f>
        <v>#REF!</v>
      </c>
      <c r="AC40" s="564"/>
      <c r="AD40" s="633" t="e">
        <f>IF(AND(Riesgos!#REF!="Muy Baja",Riesgos!#REF!="Mayor"),CONCATENATE("R",Riesgos!$A$33),"")</f>
        <v>#REF!</v>
      </c>
      <c r="AE40" s="564"/>
      <c r="AF40" s="633" t="e">
        <f>IF(AND(Riesgos!#REF!="Muy Baja",Riesgos!#REF!="Mayor"),CONCATENATE("R",Riesgos!$A$39),"")</f>
        <v>#REF!</v>
      </c>
      <c r="AG40" s="630"/>
      <c r="AH40" s="639" t="e">
        <f>IF(AND(Riesgos!#REF!="Muy Baja",Riesgos!#REF!="Catastrófico"),CONCATENATE("R",Riesgos!$A$27),"")</f>
        <v>#REF!</v>
      </c>
      <c r="AI40" s="564"/>
      <c r="AJ40" s="654" t="e">
        <f>IF(AND(Riesgos!#REF!="Muy Baja",Riesgos!#REF!="Catastrófico"),CONCATENATE("R",Riesgos!$A$33),"")</f>
        <v>#REF!</v>
      </c>
      <c r="AK40" s="564"/>
      <c r="AL40" s="654" t="e">
        <f>IF(AND(Riesgos!#REF!="Muy Baja",Riesgos!#REF!="Catastrófico"),CONCATENATE("R",Riesgos!$A$39),"")</f>
        <v>#REF!</v>
      </c>
      <c r="AM40" s="630"/>
      <c r="AN40" s="1"/>
      <c r="AO40" s="1"/>
      <c r="AP40" s="1"/>
      <c r="AQ40" s="1"/>
      <c r="AR40" s="1"/>
      <c r="AS40" s="1"/>
      <c r="AT40" s="1"/>
      <c r="AU40" s="1"/>
      <c r="AV40" s="1"/>
      <c r="AW40" s="644"/>
      <c r="AX40" s="539"/>
      <c r="AY40" s="540"/>
      <c r="AZ40" s="551"/>
      <c r="BA40" s="539"/>
      <c r="BB40" s="539"/>
      <c r="BC40" s="539"/>
      <c r="BD40" s="540"/>
      <c r="BE40" s="642"/>
      <c r="BF40" s="564"/>
      <c r="BG40" s="641"/>
      <c r="BH40" s="564"/>
      <c r="BI40" s="641"/>
      <c r="BJ40" s="630"/>
      <c r="BK40" s="642"/>
      <c r="BL40" s="564"/>
      <c r="BM40" s="641"/>
      <c r="BN40" s="564"/>
      <c r="BO40" s="641"/>
      <c r="BP40" s="630"/>
      <c r="BQ40" s="632"/>
      <c r="BR40" s="564"/>
      <c r="BS40" s="629"/>
      <c r="BT40" s="564"/>
      <c r="BU40" s="629"/>
      <c r="BV40" s="630"/>
      <c r="BW40" s="632"/>
      <c r="BX40" s="564"/>
      <c r="BY40" s="629"/>
      <c r="BZ40" s="564"/>
      <c r="CA40" s="629"/>
      <c r="CB40" s="630"/>
      <c r="CC40" s="631"/>
      <c r="CD40" s="564"/>
      <c r="CE40" s="636"/>
      <c r="CF40" s="564"/>
      <c r="CG40" s="636"/>
      <c r="CH40" s="630"/>
      <c r="CI40" s="1"/>
      <c r="CJ40" s="1"/>
      <c r="CK40" s="1"/>
      <c r="CL40" s="1"/>
      <c r="CM40" s="1"/>
      <c r="CN40" s="1"/>
      <c r="CO40" s="1"/>
    </row>
    <row r="41" spans="1:93" ht="15" customHeight="1">
      <c r="A41" s="1"/>
      <c r="B41" s="644"/>
      <c r="C41" s="539"/>
      <c r="D41" s="540"/>
      <c r="E41" s="551"/>
      <c r="F41" s="539"/>
      <c r="G41" s="539"/>
      <c r="H41" s="539"/>
      <c r="I41" s="540"/>
      <c r="J41" s="617"/>
      <c r="K41" s="567"/>
      <c r="L41" s="613"/>
      <c r="M41" s="567"/>
      <c r="N41" s="613"/>
      <c r="O41" s="615"/>
      <c r="P41" s="617"/>
      <c r="Q41" s="567"/>
      <c r="R41" s="613"/>
      <c r="S41" s="567"/>
      <c r="T41" s="613"/>
      <c r="U41" s="615"/>
      <c r="V41" s="617"/>
      <c r="W41" s="567"/>
      <c r="X41" s="613"/>
      <c r="Y41" s="567"/>
      <c r="Z41" s="613"/>
      <c r="AA41" s="615"/>
      <c r="AB41" s="617"/>
      <c r="AC41" s="567"/>
      <c r="AD41" s="613"/>
      <c r="AE41" s="567"/>
      <c r="AF41" s="613"/>
      <c r="AG41" s="615"/>
      <c r="AH41" s="617"/>
      <c r="AI41" s="567"/>
      <c r="AJ41" s="613"/>
      <c r="AK41" s="567"/>
      <c r="AL41" s="613"/>
      <c r="AM41" s="615"/>
      <c r="AN41" s="1"/>
      <c r="AO41" s="1"/>
      <c r="AP41" s="1"/>
      <c r="AQ41" s="1"/>
      <c r="AR41" s="1"/>
      <c r="AS41" s="1"/>
      <c r="AT41" s="1"/>
      <c r="AU41" s="1"/>
      <c r="AV41" s="1"/>
      <c r="AW41" s="644"/>
      <c r="AX41" s="539"/>
      <c r="AY41" s="540"/>
      <c r="AZ41" s="551"/>
      <c r="BA41" s="539"/>
      <c r="BB41" s="539"/>
      <c r="BC41" s="539"/>
      <c r="BD41" s="540"/>
      <c r="BE41" s="617"/>
      <c r="BF41" s="567"/>
      <c r="BG41" s="613"/>
      <c r="BH41" s="567"/>
      <c r="BI41" s="613"/>
      <c r="BJ41" s="615"/>
      <c r="BK41" s="617"/>
      <c r="BL41" s="567"/>
      <c r="BM41" s="613"/>
      <c r="BN41" s="567"/>
      <c r="BO41" s="613"/>
      <c r="BP41" s="615"/>
      <c r="BQ41" s="617"/>
      <c r="BR41" s="567"/>
      <c r="BS41" s="613"/>
      <c r="BT41" s="567"/>
      <c r="BU41" s="613"/>
      <c r="BV41" s="615"/>
      <c r="BW41" s="617"/>
      <c r="BX41" s="567"/>
      <c r="BY41" s="613"/>
      <c r="BZ41" s="567"/>
      <c r="CA41" s="613"/>
      <c r="CB41" s="615"/>
      <c r="CC41" s="617"/>
      <c r="CD41" s="567"/>
      <c r="CE41" s="613"/>
      <c r="CF41" s="567"/>
      <c r="CG41" s="613"/>
      <c r="CH41" s="615"/>
      <c r="CI41" s="1"/>
      <c r="CJ41" s="1"/>
      <c r="CK41" s="1"/>
      <c r="CL41" s="1"/>
      <c r="CM41" s="1"/>
      <c r="CN41" s="1"/>
      <c r="CO41" s="1"/>
    </row>
    <row r="42" spans="1:93" ht="15" customHeight="1">
      <c r="A42" s="1"/>
      <c r="B42" s="644"/>
      <c r="C42" s="539"/>
      <c r="D42" s="540"/>
      <c r="E42" s="551"/>
      <c r="F42" s="539"/>
      <c r="G42" s="539"/>
      <c r="H42" s="539"/>
      <c r="I42" s="540"/>
      <c r="J42" s="632" t="e">
        <f>IF(AND(Riesgos!#REF!="Muy Baja",Riesgos!#REF!="Leve"),CONCATENATE("R",Riesgos!$A$46),"")</f>
        <v>#REF!</v>
      </c>
      <c r="K42" s="564"/>
      <c r="L42" s="629" t="e">
        <f>IF(AND(Riesgos!#REF!="Muy Baja",Riesgos!#REF!="Leve"),CONCATENATE("R",Riesgos!$A$52),"")</f>
        <v>#REF!</v>
      </c>
      <c r="M42" s="564"/>
      <c r="N42" s="629" t="e">
        <f>IF(AND(Riesgos!#REF!="Muy Baja",Riesgos!#REF!="Leve"),CONCATENATE("R",Riesgos!$A$58),"")</f>
        <v>#REF!</v>
      </c>
      <c r="O42" s="630"/>
      <c r="P42" s="632" t="e">
        <f>IF(AND(Riesgos!#REF!="Muy Baja",Riesgos!#REF!="Menor"),CONCATENATE("R",Riesgos!$A$46),"")</f>
        <v>#REF!</v>
      </c>
      <c r="Q42" s="564"/>
      <c r="R42" s="629" t="e">
        <f>IF(AND(Riesgos!#REF!="Muy Baja",Riesgos!#REF!="Menor"),CONCATENATE("R",Riesgos!$A$52),"")</f>
        <v>#REF!</v>
      </c>
      <c r="S42" s="564"/>
      <c r="T42" s="629" t="e">
        <f>IF(AND(Riesgos!#REF!="Muy Baja",Riesgos!#REF!="Menor"),CONCATENATE("R",Riesgos!$A$58),"")</f>
        <v>#REF!</v>
      </c>
      <c r="U42" s="630"/>
      <c r="V42" s="631" t="e">
        <f>IF(AND(Riesgos!#REF!="Muy Baja",Riesgos!#REF!="Moderado"),CONCATENATE("R",Riesgos!$A$46),"")</f>
        <v>#REF!</v>
      </c>
      <c r="W42" s="564"/>
      <c r="X42" s="636" t="e">
        <f>IF(AND(Riesgos!#REF!="Muy Baja",Riesgos!#REF!="Moderado"),CONCATENATE("R",Riesgos!$A$52),"")</f>
        <v>#REF!</v>
      </c>
      <c r="Y42" s="564"/>
      <c r="Z42" s="636" t="e">
        <f>IF(AND(Riesgos!#REF!="Muy Baja",Riesgos!#REF!="Moderado"),CONCATENATE("R",Riesgos!$A$58),"")</f>
        <v>#REF!</v>
      </c>
      <c r="AA42" s="630"/>
      <c r="AB42" s="637" t="e">
        <f>IF(AND(Riesgos!#REF!="Muy Baja",Riesgos!#REF!="Mayor"),CONCATENATE("R",Riesgos!$A$46),"")</f>
        <v>#REF!</v>
      </c>
      <c r="AC42" s="564"/>
      <c r="AD42" s="633" t="e">
        <f>IF(AND(Riesgos!#REF!="Muy Baja",Riesgos!#REF!="Mayor"),CONCATENATE("R",Riesgos!$A$52),"")</f>
        <v>#REF!</v>
      </c>
      <c r="AE42" s="564"/>
      <c r="AF42" s="633" t="e">
        <f>IF(AND(Riesgos!#REF!="Muy Baja",Riesgos!#REF!="Mayor"),CONCATENATE("R",Riesgos!$A$58),"")</f>
        <v>#REF!</v>
      </c>
      <c r="AG42" s="630"/>
      <c r="AH42" s="639" t="e">
        <f>IF(AND(Riesgos!#REF!="Muy Baja",Riesgos!#REF!="Catastrófico"),CONCATENATE("R",Riesgos!$A$46),"")</f>
        <v>#REF!</v>
      </c>
      <c r="AI42" s="564"/>
      <c r="AJ42" s="654" t="e">
        <f>IF(AND(Riesgos!#REF!="Muy Baja",Riesgos!#REF!="Catastrófico"),CONCATENATE("R",Riesgos!$A$52),"")</f>
        <v>#REF!</v>
      </c>
      <c r="AK42" s="564"/>
      <c r="AL42" s="654" t="e">
        <f>IF(AND(Riesgos!#REF!="Muy Baja",Riesgos!#REF!="Catastrófico"),CONCATENATE("R",Riesgos!$A$58),"")</f>
        <v>#REF!</v>
      </c>
      <c r="AM42" s="630"/>
      <c r="AN42" s="1"/>
      <c r="AO42" s="1"/>
      <c r="AP42" s="1"/>
      <c r="AQ42" s="1"/>
      <c r="AR42" s="1"/>
      <c r="AS42" s="1"/>
      <c r="AT42" s="1"/>
      <c r="AU42" s="1"/>
      <c r="AV42" s="1"/>
      <c r="AW42" s="644"/>
      <c r="AX42" s="539"/>
      <c r="AY42" s="540"/>
      <c r="AZ42" s="551"/>
      <c r="BA42" s="539"/>
      <c r="BB42" s="539"/>
      <c r="BC42" s="539"/>
      <c r="BD42" s="540"/>
      <c r="BE42" s="642"/>
      <c r="BF42" s="564"/>
      <c r="BG42" s="641"/>
      <c r="BH42" s="564"/>
      <c r="BI42" s="641"/>
      <c r="BJ42" s="630"/>
      <c r="BK42" s="642"/>
      <c r="BL42" s="564"/>
      <c r="BM42" s="641"/>
      <c r="BN42" s="564"/>
      <c r="BO42" s="641"/>
      <c r="BP42" s="630"/>
      <c r="BQ42" s="632"/>
      <c r="BR42" s="564"/>
      <c r="BS42" s="629"/>
      <c r="BT42" s="564"/>
      <c r="BU42" s="629"/>
      <c r="BV42" s="630"/>
      <c r="BW42" s="632"/>
      <c r="BX42" s="564"/>
      <c r="BY42" s="629"/>
      <c r="BZ42" s="564"/>
      <c r="CA42" s="629"/>
      <c r="CB42" s="630"/>
      <c r="CC42" s="631"/>
      <c r="CD42" s="564"/>
      <c r="CE42" s="636"/>
      <c r="CF42" s="564"/>
      <c r="CG42" s="636"/>
      <c r="CH42" s="630"/>
      <c r="CI42" s="1"/>
      <c r="CJ42" s="1"/>
      <c r="CK42" s="1"/>
      <c r="CL42" s="1"/>
      <c r="CM42" s="1"/>
      <c r="CN42" s="1"/>
      <c r="CO42" s="1"/>
    </row>
    <row r="43" spans="1:93" ht="15" customHeight="1">
      <c r="A43" s="1"/>
      <c r="B43" s="644"/>
      <c r="C43" s="539"/>
      <c r="D43" s="540"/>
      <c r="E43" s="551"/>
      <c r="F43" s="539"/>
      <c r="G43" s="539"/>
      <c r="H43" s="539"/>
      <c r="I43" s="540"/>
      <c r="J43" s="617"/>
      <c r="K43" s="567"/>
      <c r="L43" s="613"/>
      <c r="M43" s="567"/>
      <c r="N43" s="613"/>
      <c r="O43" s="615"/>
      <c r="P43" s="617"/>
      <c r="Q43" s="567"/>
      <c r="R43" s="613"/>
      <c r="S43" s="567"/>
      <c r="T43" s="613"/>
      <c r="U43" s="615"/>
      <c r="V43" s="617"/>
      <c r="W43" s="567"/>
      <c r="X43" s="613"/>
      <c r="Y43" s="567"/>
      <c r="Z43" s="613"/>
      <c r="AA43" s="615"/>
      <c r="AB43" s="617"/>
      <c r="AC43" s="567"/>
      <c r="AD43" s="613"/>
      <c r="AE43" s="567"/>
      <c r="AF43" s="613"/>
      <c r="AG43" s="615"/>
      <c r="AH43" s="617"/>
      <c r="AI43" s="567"/>
      <c r="AJ43" s="613"/>
      <c r="AK43" s="567"/>
      <c r="AL43" s="613"/>
      <c r="AM43" s="615"/>
      <c r="AN43" s="1"/>
      <c r="AO43" s="1"/>
      <c r="AP43" s="1"/>
      <c r="AQ43" s="1"/>
      <c r="AR43" s="1"/>
      <c r="AS43" s="1"/>
      <c r="AT43" s="1"/>
      <c r="AU43" s="1"/>
      <c r="AV43" s="1"/>
      <c r="AW43" s="644"/>
      <c r="AX43" s="539"/>
      <c r="AY43" s="540"/>
      <c r="AZ43" s="551"/>
      <c r="BA43" s="539"/>
      <c r="BB43" s="539"/>
      <c r="BC43" s="539"/>
      <c r="BD43" s="540"/>
      <c r="BE43" s="617"/>
      <c r="BF43" s="567"/>
      <c r="BG43" s="613"/>
      <c r="BH43" s="567"/>
      <c r="BI43" s="613"/>
      <c r="BJ43" s="615"/>
      <c r="BK43" s="617"/>
      <c r="BL43" s="567"/>
      <c r="BM43" s="613"/>
      <c r="BN43" s="567"/>
      <c r="BO43" s="613"/>
      <c r="BP43" s="615"/>
      <c r="BQ43" s="617"/>
      <c r="BR43" s="567"/>
      <c r="BS43" s="613"/>
      <c r="BT43" s="567"/>
      <c r="BU43" s="613"/>
      <c r="BV43" s="615"/>
      <c r="BW43" s="617"/>
      <c r="BX43" s="567"/>
      <c r="BY43" s="613"/>
      <c r="BZ43" s="567"/>
      <c r="CA43" s="613"/>
      <c r="CB43" s="615"/>
      <c r="CC43" s="617"/>
      <c r="CD43" s="567"/>
      <c r="CE43" s="613"/>
      <c r="CF43" s="567"/>
      <c r="CG43" s="613"/>
      <c r="CH43" s="615"/>
      <c r="CI43" s="1"/>
      <c r="CJ43" s="1"/>
      <c r="CK43" s="1"/>
      <c r="CL43" s="1"/>
      <c r="CM43" s="1"/>
      <c r="CN43" s="1"/>
      <c r="CO43" s="1"/>
    </row>
    <row r="44" spans="1:93" ht="15" customHeight="1">
      <c r="A44" s="1"/>
      <c r="B44" s="644"/>
      <c r="C44" s="539"/>
      <c r="D44" s="540"/>
      <c r="E44" s="551"/>
      <c r="F44" s="539"/>
      <c r="G44" s="539"/>
      <c r="H44" s="539"/>
      <c r="I44" s="540"/>
      <c r="J44" s="632" t="e">
        <f>IF(AND(Riesgos!#REF!="Muy Baja",Riesgos!#REF!="Leve"),CONCATENATE("R",Riesgos!$A$65),"")</f>
        <v>#REF!</v>
      </c>
      <c r="K44" s="564"/>
      <c r="L44" s="629" t="e">
        <f>IF(AND(Riesgos!#REF!="Muy Baja",Riesgos!#REF!="Leve"),CONCATENATE("R",Riesgos!$A$108),"")</f>
        <v>#REF!</v>
      </c>
      <c r="M44" s="564"/>
      <c r="N44" s="629" t="e">
        <f>IF(AND(Riesgos!#REF!="Muy Baja",Riesgos!#REF!="Leve"),CONCATENATE("R",Riesgos!#REF!),"")</f>
        <v>#REF!</v>
      </c>
      <c r="O44" s="630"/>
      <c r="P44" s="632" t="e">
        <f>IF(AND(Riesgos!#REF!="Muy Baja",Riesgos!#REF!="Menor"),CONCATENATE("R",Riesgos!$A$65),"")</f>
        <v>#REF!</v>
      </c>
      <c r="Q44" s="564"/>
      <c r="R44" s="629" t="e">
        <f>IF(AND(Riesgos!#REF!="Muy Baja",Riesgos!#REF!="Menor"),CONCATENATE("R",Riesgos!$A$108),"")</f>
        <v>#REF!</v>
      </c>
      <c r="S44" s="564"/>
      <c r="T44" s="629" t="e">
        <f>IF(AND(Riesgos!#REF!="Muy Baja",Riesgos!#REF!="Menor"),CONCATENATE("R",Riesgos!#REF!),"")</f>
        <v>#REF!</v>
      </c>
      <c r="U44" s="630"/>
      <c r="V44" s="631" t="e">
        <f>IF(AND(Riesgos!#REF!="Muy Baja",Riesgos!#REF!="Moderado"),CONCATENATE("R",Riesgos!$A$65),"")</f>
        <v>#REF!</v>
      </c>
      <c r="W44" s="564"/>
      <c r="X44" s="636" t="e">
        <f>IF(AND(Riesgos!#REF!="Muy Baja",Riesgos!#REF!="Moderado"),CONCATENATE("R",Riesgos!$A$108),"")</f>
        <v>#REF!</v>
      </c>
      <c r="Y44" s="564"/>
      <c r="Z44" s="636" t="e">
        <f>IF(AND(Riesgos!#REF!="Muy Baja",Riesgos!#REF!="Moderado"),CONCATENATE("R",Riesgos!#REF!),"")</f>
        <v>#REF!</v>
      </c>
      <c r="AA44" s="630"/>
      <c r="AB44" s="637" t="e">
        <f>IF(AND(Riesgos!#REF!="Muy Baja",Riesgos!#REF!="Mayor"),CONCATENATE("R",Riesgos!$A$65),"")</f>
        <v>#REF!</v>
      </c>
      <c r="AC44" s="564"/>
      <c r="AD44" s="633" t="e">
        <f>IF(AND(Riesgos!#REF!="Muy Baja",Riesgos!#REF!="Mayor"),CONCATENATE("R",Riesgos!$A$108),"")</f>
        <v>#REF!</v>
      </c>
      <c r="AE44" s="564"/>
      <c r="AF44" s="633" t="e">
        <f>IF(AND(Riesgos!#REF!="Muy Baja",Riesgos!#REF!="Mayor"),CONCATENATE("R",Riesgos!#REF!),"")</f>
        <v>#REF!</v>
      </c>
      <c r="AG44" s="630"/>
      <c r="AH44" s="639" t="e">
        <f>IF(AND(Riesgos!#REF!="Muy Baja",Riesgos!#REF!="Catastrófico"),CONCATENATE("R",Riesgos!$A$65),"")</f>
        <v>#REF!</v>
      </c>
      <c r="AI44" s="564"/>
      <c r="AJ44" s="654" t="e">
        <f>IF(AND(Riesgos!#REF!="Muy Baja",Riesgos!#REF!="Catastrófico"),CONCATENATE("R",Riesgos!$A$108),"")</f>
        <v>#REF!</v>
      </c>
      <c r="AK44" s="564"/>
      <c r="AL44" s="654" t="e">
        <f>IF(AND(Riesgos!#REF!="Muy Baja",Riesgos!#REF!="Catastrófico"),CONCATENATE("R",Riesgos!#REF!),"")</f>
        <v>#REF!</v>
      </c>
      <c r="AM44" s="630"/>
      <c r="AN44" s="1"/>
      <c r="AO44" s="1"/>
      <c r="AP44" s="1"/>
      <c r="AQ44" s="1"/>
      <c r="AR44" s="1"/>
      <c r="AS44" s="1"/>
      <c r="AT44" s="1"/>
      <c r="AU44" s="1"/>
      <c r="AV44" s="1"/>
      <c r="AW44" s="644"/>
      <c r="AX44" s="539"/>
      <c r="AY44" s="540"/>
      <c r="AZ44" s="551"/>
      <c r="BA44" s="539"/>
      <c r="BB44" s="539"/>
      <c r="BC44" s="539"/>
      <c r="BD44" s="540"/>
      <c r="BE44" s="642"/>
      <c r="BF44" s="564"/>
      <c r="BG44" s="641"/>
      <c r="BH44" s="564"/>
      <c r="BI44" s="641"/>
      <c r="BJ44" s="630"/>
      <c r="BK44" s="642"/>
      <c r="BL44" s="564"/>
      <c r="BM44" s="641"/>
      <c r="BN44" s="564"/>
      <c r="BO44" s="641"/>
      <c r="BP44" s="630"/>
      <c r="BQ44" s="632"/>
      <c r="BR44" s="564"/>
      <c r="BS44" s="629"/>
      <c r="BT44" s="564"/>
      <c r="BU44" s="629"/>
      <c r="BV44" s="630"/>
      <c r="BW44" s="632"/>
      <c r="BX44" s="564"/>
      <c r="BY44" s="629"/>
      <c r="BZ44" s="564"/>
      <c r="CA44" s="629"/>
      <c r="CB44" s="630"/>
      <c r="CC44" s="631"/>
      <c r="CD44" s="564"/>
      <c r="CE44" s="636"/>
      <c r="CF44" s="564"/>
      <c r="CG44" s="636"/>
      <c r="CH44" s="630"/>
      <c r="CI44" s="1"/>
      <c r="CJ44" s="1"/>
      <c r="CK44" s="1"/>
      <c r="CL44" s="1"/>
      <c r="CM44" s="1"/>
      <c r="CN44" s="1"/>
      <c r="CO44" s="1"/>
    </row>
    <row r="45" spans="1:93" ht="15.75" customHeight="1">
      <c r="A45" s="1"/>
      <c r="B45" s="613"/>
      <c r="C45" s="566"/>
      <c r="D45" s="615"/>
      <c r="E45" s="625"/>
      <c r="F45" s="626"/>
      <c r="G45" s="626"/>
      <c r="H45" s="626"/>
      <c r="I45" s="627"/>
      <c r="J45" s="625"/>
      <c r="K45" s="634"/>
      <c r="L45" s="635"/>
      <c r="M45" s="634"/>
      <c r="N45" s="635"/>
      <c r="O45" s="627"/>
      <c r="P45" s="625"/>
      <c r="Q45" s="634"/>
      <c r="R45" s="635"/>
      <c r="S45" s="634"/>
      <c r="T45" s="635"/>
      <c r="U45" s="627"/>
      <c r="V45" s="625"/>
      <c r="W45" s="634"/>
      <c r="X45" s="635"/>
      <c r="Y45" s="634"/>
      <c r="Z45" s="635"/>
      <c r="AA45" s="627"/>
      <c r="AB45" s="625"/>
      <c r="AC45" s="634"/>
      <c r="AD45" s="635"/>
      <c r="AE45" s="634"/>
      <c r="AF45" s="635"/>
      <c r="AG45" s="627"/>
      <c r="AH45" s="625"/>
      <c r="AI45" s="634"/>
      <c r="AJ45" s="635"/>
      <c r="AK45" s="634"/>
      <c r="AL45" s="635"/>
      <c r="AM45" s="627"/>
      <c r="AN45" s="1"/>
      <c r="AO45" s="1"/>
      <c r="AP45" s="1"/>
      <c r="AQ45" s="1"/>
      <c r="AR45" s="1"/>
      <c r="AS45" s="1"/>
      <c r="AT45" s="1"/>
      <c r="AU45" s="1"/>
      <c r="AV45" s="1"/>
      <c r="AW45" s="613"/>
      <c r="AX45" s="566"/>
      <c r="AY45" s="615"/>
      <c r="AZ45" s="625"/>
      <c r="BA45" s="626"/>
      <c r="BB45" s="626"/>
      <c r="BC45" s="626"/>
      <c r="BD45" s="627"/>
      <c r="BE45" s="625"/>
      <c r="BF45" s="634"/>
      <c r="BG45" s="635"/>
      <c r="BH45" s="634"/>
      <c r="BI45" s="635"/>
      <c r="BJ45" s="627"/>
      <c r="BK45" s="625"/>
      <c r="BL45" s="634"/>
      <c r="BM45" s="635"/>
      <c r="BN45" s="634"/>
      <c r="BO45" s="635"/>
      <c r="BP45" s="627"/>
      <c r="BQ45" s="625"/>
      <c r="BR45" s="634"/>
      <c r="BS45" s="635"/>
      <c r="BT45" s="634"/>
      <c r="BU45" s="635"/>
      <c r="BV45" s="627"/>
      <c r="BW45" s="625"/>
      <c r="BX45" s="634"/>
      <c r="BY45" s="635"/>
      <c r="BZ45" s="634"/>
      <c r="CA45" s="635"/>
      <c r="CB45" s="627"/>
      <c r="CC45" s="625"/>
      <c r="CD45" s="634"/>
      <c r="CE45" s="635"/>
      <c r="CF45" s="634"/>
      <c r="CG45" s="635"/>
      <c r="CH45" s="627"/>
      <c r="CI45" s="1"/>
      <c r="CJ45" s="1"/>
      <c r="CK45" s="1"/>
      <c r="CL45" s="1"/>
      <c r="CM45" s="1"/>
      <c r="CN45" s="1"/>
      <c r="CO45" s="1"/>
    </row>
    <row r="46" spans="1:93" ht="15.75" customHeight="1">
      <c r="A46" s="1"/>
      <c r="B46" s="1"/>
      <c r="C46" s="1"/>
      <c r="D46" s="1"/>
      <c r="E46" s="1"/>
      <c r="F46" s="1"/>
      <c r="G46" s="1"/>
      <c r="H46" s="1"/>
      <c r="I46" s="1"/>
      <c r="J46" s="623" t="s">
        <v>1060</v>
      </c>
      <c r="K46" s="624"/>
      <c r="L46" s="624"/>
      <c r="M46" s="624"/>
      <c r="N46" s="624"/>
      <c r="O46" s="614"/>
      <c r="P46" s="623" t="s">
        <v>1061</v>
      </c>
      <c r="Q46" s="624"/>
      <c r="R46" s="624"/>
      <c r="S46" s="624"/>
      <c r="T46" s="624"/>
      <c r="U46" s="614"/>
      <c r="V46" s="623" t="s">
        <v>1062</v>
      </c>
      <c r="W46" s="624"/>
      <c r="X46" s="624"/>
      <c r="Y46" s="624"/>
      <c r="Z46" s="624"/>
      <c r="AA46" s="614"/>
      <c r="AB46" s="623" t="s">
        <v>1063</v>
      </c>
      <c r="AC46" s="624"/>
      <c r="AD46" s="624"/>
      <c r="AE46" s="624"/>
      <c r="AF46" s="624"/>
      <c r="AG46" s="614"/>
      <c r="AH46" s="623" t="s">
        <v>1064</v>
      </c>
      <c r="AI46" s="624"/>
      <c r="AJ46" s="624"/>
      <c r="AK46" s="624"/>
      <c r="AL46" s="624"/>
      <c r="AM46" s="614"/>
      <c r="AN46" s="1"/>
      <c r="AO46" s="1"/>
      <c r="AP46" s="1"/>
      <c r="AQ46" s="1"/>
      <c r="AR46" s="1"/>
      <c r="AS46" s="1"/>
      <c r="AT46" s="1"/>
      <c r="AU46" s="1"/>
      <c r="AV46" s="1"/>
      <c r="AW46" s="1"/>
      <c r="AX46" s="1"/>
      <c r="AY46" s="1"/>
      <c r="AZ46" s="1"/>
      <c r="BA46" s="1"/>
      <c r="BB46" s="1"/>
      <c r="BC46" s="1"/>
      <c r="BD46" s="1"/>
      <c r="BE46" s="628" t="s">
        <v>986</v>
      </c>
      <c r="BF46" s="624"/>
      <c r="BG46" s="624"/>
      <c r="BH46" s="624"/>
      <c r="BI46" s="624"/>
      <c r="BJ46" s="614"/>
      <c r="BK46" s="628" t="s">
        <v>995</v>
      </c>
      <c r="BL46" s="624"/>
      <c r="BM46" s="624"/>
      <c r="BN46" s="624"/>
      <c r="BO46" s="624"/>
      <c r="BP46" s="614"/>
      <c r="BQ46" s="623" t="s">
        <v>839</v>
      </c>
      <c r="BR46" s="624"/>
      <c r="BS46" s="624"/>
      <c r="BT46" s="624"/>
      <c r="BU46" s="624"/>
      <c r="BV46" s="614"/>
      <c r="BW46" s="623" t="s">
        <v>1013</v>
      </c>
      <c r="BX46" s="624"/>
      <c r="BY46" s="624"/>
      <c r="BZ46" s="624"/>
      <c r="CA46" s="624"/>
      <c r="CB46" s="614"/>
      <c r="CC46" s="623" t="s">
        <v>1021</v>
      </c>
      <c r="CD46" s="624"/>
      <c r="CE46" s="624"/>
      <c r="CF46" s="624"/>
      <c r="CG46" s="624"/>
      <c r="CH46" s="614"/>
      <c r="CI46" s="1"/>
      <c r="CJ46" s="1"/>
      <c r="CK46" s="1"/>
      <c r="CL46" s="1"/>
      <c r="CM46" s="1"/>
      <c r="CN46" s="1"/>
      <c r="CO46" s="1"/>
    </row>
    <row r="47" spans="1:93" ht="15.75" customHeight="1">
      <c r="A47" s="1"/>
      <c r="B47" s="1"/>
      <c r="C47" s="1"/>
      <c r="D47" s="1"/>
      <c r="E47" s="1"/>
      <c r="F47" s="1"/>
      <c r="G47" s="1"/>
      <c r="H47" s="1"/>
      <c r="I47" s="1"/>
      <c r="J47" s="551"/>
      <c r="K47" s="539"/>
      <c r="L47" s="539"/>
      <c r="M47" s="539"/>
      <c r="N47" s="539"/>
      <c r="O47" s="540"/>
      <c r="P47" s="551"/>
      <c r="Q47" s="539"/>
      <c r="R47" s="539"/>
      <c r="S47" s="539"/>
      <c r="T47" s="539"/>
      <c r="U47" s="540"/>
      <c r="V47" s="551"/>
      <c r="W47" s="539"/>
      <c r="X47" s="539"/>
      <c r="Y47" s="539"/>
      <c r="Z47" s="539"/>
      <c r="AA47" s="540"/>
      <c r="AB47" s="551"/>
      <c r="AC47" s="539"/>
      <c r="AD47" s="539"/>
      <c r="AE47" s="539"/>
      <c r="AF47" s="539"/>
      <c r="AG47" s="540"/>
      <c r="AH47" s="551"/>
      <c r="AI47" s="539"/>
      <c r="AJ47" s="539"/>
      <c r="AK47" s="539"/>
      <c r="AL47" s="539"/>
      <c r="AM47" s="540"/>
      <c r="AN47" s="1"/>
      <c r="AO47" s="1"/>
      <c r="AP47" s="1"/>
      <c r="AQ47" s="1"/>
      <c r="AR47" s="1"/>
      <c r="AS47" s="1"/>
      <c r="AT47" s="1"/>
      <c r="AU47" s="1"/>
      <c r="AV47" s="1"/>
      <c r="AW47" s="1"/>
      <c r="AX47" s="1"/>
      <c r="AY47" s="1"/>
      <c r="AZ47" s="1"/>
      <c r="BA47" s="1"/>
      <c r="BB47" s="1"/>
      <c r="BC47" s="1"/>
      <c r="BD47" s="1"/>
      <c r="BE47" s="551"/>
      <c r="BF47" s="539"/>
      <c r="BG47" s="539"/>
      <c r="BH47" s="539"/>
      <c r="BI47" s="539"/>
      <c r="BJ47" s="540"/>
      <c r="BK47" s="551"/>
      <c r="BL47" s="539"/>
      <c r="BM47" s="539"/>
      <c r="BN47" s="539"/>
      <c r="BO47" s="539"/>
      <c r="BP47" s="540"/>
      <c r="BQ47" s="551"/>
      <c r="BR47" s="539"/>
      <c r="BS47" s="539"/>
      <c r="BT47" s="539"/>
      <c r="BU47" s="539"/>
      <c r="BV47" s="540"/>
      <c r="BW47" s="551"/>
      <c r="BX47" s="539"/>
      <c r="BY47" s="539"/>
      <c r="BZ47" s="539"/>
      <c r="CA47" s="539"/>
      <c r="CB47" s="540"/>
      <c r="CC47" s="551"/>
      <c r="CD47" s="539"/>
      <c r="CE47" s="539"/>
      <c r="CF47" s="539"/>
      <c r="CG47" s="539"/>
      <c r="CH47" s="540"/>
      <c r="CI47" s="1"/>
      <c r="CJ47" s="1"/>
      <c r="CK47" s="1"/>
      <c r="CL47" s="1"/>
      <c r="CM47" s="1"/>
      <c r="CN47" s="1"/>
      <c r="CO47" s="1"/>
    </row>
    <row r="48" spans="1:93" ht="15.75" customHeight="1">
      <c r="A48" s="1"/>
      <c r="B48" s="1"/>
      <c r="C48" s="1"/>
      <c r="D48" s="1"/>
      <c r="E48" s="1"/>
      <c r="F48" s="1"/>
      <c r="G48" s="1"/>
      <c r="H48" s="1"/>
      <c r="I48" s="1"/>
      <c r="J48" s="551"/>
      <c r="K48" s="539"/>
      <c r="L48" s="539"/>
      <c r="M48" s="539"/>
      <c r="N48" s="539"/>
      <c r="O48" s="540"/>
      <c r="P48" s="551"/>
      <c r="Q48" s="539"/>
      <c r="R48" s="539"/>
      <c r="S48" s="539"/>
      <c r="T48" s="539"/>
      <c r="U48" s="540"/>
      <c r="V48" s="551"/>
      <c r="W48" s="539"/>
      <c r="X48" s="539"/>
      <c r="Y48" s="539"/>
      <c r="Z48" s="539"/>
      <c r="AA48" s="540"/>
      <c r="AB48" s="551"/>
      <c r="AC48" s="539"/>
      <c r="AD48" s="539"/>
      <c r="AE48" s="539"/>
      <c r="AF48" s="539"/>
      <c r="AG48" s="540"/>
      <c r="AH48" s="551"/>
      <c r="AI48" s="539"/>
      <c r="AJ48" s="539"/>
      <c r="AK48" s="539"/>
      <c r="AL48" s="539"/>
      <c r="AM48" s="540"/>
      <c r="AN48" s="1"/>
      <c r="AO48" s="1"/>
      <c r="AP48" s="1"/>
      <c r="AQ48" s="1"/>
      <c r="AR48" s="1"/>
      <c r="AS48" s="1"/>
      <c r="AT48" s="1"/>
      <c r="AU48" s="1"/>
      <c r="AV48" s="1"/>
      <c r="AW48" s="1"/>
      <c r="AX48" s="1"/>
      <c r="AY48" s="1"/>
      <c r="AZ48" s="1"/>
      <c r="BA48" s="1"/>
      <c r="BB48" s="1"/>
      <c r="BC48" s="1"/>
      <c r="BD48" s="1"/>
      <c r="BE48" s="551"/>
      <c r="BF48" s="539"/>
      <c r="BG48" s="539"/>
      <c r="BH48" s="539"/>
      <c r="BI48" s="539"/>
      <c r="BJ48" s="540"/>
      <c r="BK48" s="551"/>
      <c r="BL48" s="539"/>
      <c r="BM48" s="539"/>
      <c r="BN48" s="539"/>
      <c r="BO48" s="539"/>
      <c r="BP48" s="540"/>
      <c r="BQ48" s="551"/>
      <c r="BR48" s="539"/>
      <c r="BS48" s="539"/>
      <c r="BT48" s="539"/>
      <c r="BU48" s="539"/>
      <c r="BV48" s="540"/>
      <c r="BW48" s="551"/>
      <c r="BX48" s="539"/>
      <c r="BY48" s="539"/>
      <c r="BZ48" s="539"/>
      <c r="CA48" s="539"/>
      <c r="CB48" s="540"/>
      <c r="CC48" s="551"/>
      <c r="CD48" s="539"/>
      <c r="CE48" s="539"/>
      <c r="CF48" s="539"/>
      <c r="CG48" s="539"/>
      <c r="CH48" s="540"/>
      <c r="CI48" s="1"/>
      <c r="CJ48" s="1"/>
      <c r="CK48" s="1"/>
      <c r="CL48" s="1"/>
      <c r="CM48" s="1"/>
      <c r="CN48" s="1"/>
      <c r="CO48" s="1"/>
    </row>
    <row r="49" spans="1:93" ht="15.75" customHeight="1">
      <c r="A49" s="1"/>
      <c r="B49" s="1"/>
      <c r="C49" s="1"/>
      <c r="D49" s="1"/>
      <c r="E49" s="1"/>
      <c r="F49" s="1"/>
      <c r="G49" s="1"/>
      <c r="H49" s="1"/>
      <c r="I49" s="1"/>
      <c r="J49" s="551"/>
      <c r="K49" s="539"/>
      <c r="L49" s="539"/>
      <c r="M49" s="539"/>
      <c r="N49" s="539"/>
      <c r="O49" s="540"/>
      <c r="P49" s="551"/>
      <c r="Q49" s="539"/>
      <c r="R49" s="539"/>
      <c r="S49" s="539"/>
      <c r="T49" s="539"/>
      <c r="U49" s="540"/>
      <c r="V49" s="551"/>
      <c r="W49" s="539"/>
      <c r="X49" s="539"/>
      <c r="Y49" s="539"/>
      <c r="Z49" s="539"/>
      <c r="AA49" s="540"/>
      <c r="AB49" s="551"/>
      <c r="AC49" s="539"/>
      <c r="AD49" s="539"/>
      <c r="AE49" s="539"/>
      <c r="AF49" s="539"/>
      <c r="AG49" s="540"/>
      <c r="AH49" s="551"/>
      <c r="AI49" s="539"/>
      <c r="AJ49" s="539"/>
      <c r="AK49" s="539"/>
      <c r="AL49" s="539"/>
      <c r="AM49" s="540"/>
      <c r="AN49" s="1"/>
      <c r="AO49" s="1"/>
      <c r="AP49" s="1"/>
      <c r="AQ49" s="1"/>
      <c r="AR49" s="1"/>
      <c r="AS49" s="1"/>
      <c r="AT49" s="1"/>
      <c r="AU49" s="1"/>
      <c r="AV49" s="1"/>
      <c r="AW49" s="1"/>
      <c r="AX49" s="1"/>
      <c r="AY49" s="1"/>
      <c r="AZ49" s="1"/>
      <c r="BA49" s="1"/>
      <c r="BB49" s="1"/>
      <c r="BC49" s="1"/>
      <c r="BD49" s="1"/>
      <c r="BE49" s="551"/>
      <c r="BF49" s="539"/>
      <c r="BG49" s="539"/>
      <c r="BH49" s="539"/>
      <c r="BI49" s="539"/>
      <c r="BJ49" s="540"/>
      <c r="BK49" s="551"/>
      <c r="BL49" s="539"/>
      <c r="BM49" s="539"/>
      <c r="BN49" s="539"/>
      <c r="BO49" s="539"/>
      <c r="BP49" s="540"/>
      <c r="BQ49" s="551"/>
      <c r="BR49" s="539"/>
      <c r="BS49" s="539"/>
      <c r="BT49" s="539"/>
      <c r="BU49" s="539"/>
      <c r="BV49" s="540"/>
      <c r="BW49" s="551"/>
      <c r="BX49" s="539"/>
      <c r="BY49" s="539"/>
      <c r="BZ49" s="539"/>
      <c r="CA49" s="539"/>
      <c r="CB49" s="540"/>
      <c r="CC49" s="551"/>
      <c r="CD49" s="539"/>
      <c r="CE49" s="539"/>
      <c r="CF49" s="539"/>
      <c r="CG49" s="539"/>
      <c r="CH49" s="540"/>
      <c r="CI49" s="1"/>
      <c r="CJ49" s="1"/>
      <c r="CK49" s="1"/>
      <c r="CL49" s="1"/>
      <c r="CM49" s="1"/>
      <c r="CN49" s="1"/>
      <c r="CO49" s="1"/>
    </row>
    <row r="50" spans="1:93" ht="15.75" customHeight="1">
      <c r="A50" s="1"/>
      <c r="B50" s="1"/>
      <c r="C50" s="1"/>
      <c r="D50" s="1"/>
      <c r="E50" s="1"/>
      <c r="F50" s="1"/>
      <c r="G50" s="1"/>
      <c r="H50" s="1"/>
      <c r="I50" s="1"/>
      <c r="J50" s="551"/>
      <c r="K50" s="539"/>
      <c r="L50" s="539"/>
      <c r="M50" s="539"/>
      <c r="N50" s="539"/>
      <c r="O50" s="540"/>
      <c r="P50" s="551"/>
      <c r="Q50" s="539"/>
      <c r="R50" s="539"/>
      <c r="S50" s="539"/>
      <c r="T50" s="539"/>
      <c r="U50" s="540"/>
      <c r="V50" s="551"/>
      <c r="W50" s="539"/>
      <c r="X50" s="539"/>
      <c r="Y50" s="539"/>
      <c r="Z50" s="539"/>
      <c r="AA50" s="540"/>
      <c r="AB50" s="551"/>
      <c r="AC50" s="539"/>
      <c r="AD50" s="539"/>
      <c r="AE50" s="539"/>
      <c r="AF50" s="539"/>
      <c r="AG50" s="540"/>
      <c r="AH50" s="551"/>
      <c r="AI50" s="539"/>
      <c r="AJ50" s="539"/>
      <c r="AK50" s="539"/>
      <c r="AL50" s="539"/>
      <c r="AM50" s="540"/>
      <c r="AN50" s="1"/>
      <c r="AO50" s="1"/>
      <c r="AP50" s="1"/>
      <c r="AQ50" s="1"/>
      <c r="AR50" s="1"/>
      <c r="AS50" s="1"/>
      <c r="AT50" s="1"/>
      <c r="AU50" s="1"/>
      <c r="AV50" s="1"/>
      <c r="AW50" s="1"/>
      <c r="AX50" s="1"/>
      <c r="AY50" s="1"/>
      <c r="AZ50" s="1"/>
      <c r="BA50" s="1"/>
      <c r="BB50" s="1"/>
      <c r="BC50" s="1"/>
      <c r="BD50" s="1"/>
      <c r="BE50" s="551"/>
      <c r="BF50" s="539"/>
      <c r="BG50" s="539"/>
      <c r="BH50" s="539"/>
      <c r="BI50" s="539"/>
      <c r="BJ50" s="540"/>
      <c r="BK50" s="551"/>
      <c r="BL50" s="539"/>
      <c r="BM50" s="539"/>
      <c r="BN50" s="539"/>
      <c r="BO50" s="539"/>
      <c r="BP50" s="540"/>
      <c r="BQ50" s="551"/>
      <c r="BR50" s="539"/>
      <c r="BS50" s="539"/>
      <c r="BT50" s="539"/>
      <c r="BU50" s="539"/>
      <c r="BV50" s="540"/>
      <c r="BW50" s="551"/>
      <c r="BX50" s="539"/>
      <c r="BY50" s="539"/>
      <c r="BZ50" s="539"/>
      <c r="CA50" s="539"/>
      <c r="CB50" s="540"/>
      <c r="CC50" s="551"/>
      <c r="CD50" s="539"/>
      <c r="CE50" s="539"/>
      <c r="CF50" s="539"/>
      <c r="CG50" s="539"/>
      <c r="CH50" s="540"/>
      <c r="CI50" s="1"/>
      <c r="CJ50" s="1"/>
      <c r="CK50" s="1"/>
      <c r="CL50" s="1"/>
      <c r="CM50" s="1"/>
      <c r="CN50" s="1"/>
      <c r="CO50" s="1"/>
    </row>
    <row r="51" spans="1:93" ht="15.75" customHeight="1">
      <c r="A51" s="1"/>
      <c r="B51" s="1"/>
      <c r="C51" s="1"/>
      <c r="D51" s="1"/>
      <c r="E51" s="1"/>
      <c r="F51" s="1"/>
      <c r="G51" s="1"/>
      <c r="H51" s="1"/>
      <c r="I51" s="1"/>
      <c r="J51" s="625"/>
      <c r="K51" s="626"/>
      <c r="L51" s="626"/>
      <c r="M51" s="626"/>
      <c r="N51" s="626"/>
      <c r="O51" s="627"/>
      <c r="P51" s="625"/>
      <c r="Q51" s="626"/>
      <c r="R51" s="626"/>
      <c r="S51" s="626"/>
      <c r="T51" s="626"/>
      <c r="U51" s="627"/>
      <c r="V51" s="625"/>
      <c r="W51" s="626"/>
      <c r="X51" s="626"/>
      <c r="Y51" s="626"/>
      <c r="Z51" s="626"/>
      <c r="AA51" s="627"/>
      <c r="AB51" s="625"/>
      <c r="AC51" s="626"/>
      <c r="AD51" s="626"/>
      <c r="AE51" s="626"/>
      <c r="AF51" s="626"/>
      <c r="AG51" s="627"/>
      <c r="AH51" s="625"/>
      <c r="AI51" s="626"/>
      <c r="AJ51" s="626"/>
      <c r="AK51" s="626"/>
      <c r="AL51" s="626"/>
      <c r="AM51" s="627"/>
      <c r="AN51" s="1"/>
      <c r="AO51" s="1"/>
      <c r="AP51" s="1"/>
      <c r="AQ51" s="1"/>
      <c r="AR51" s="1"/>
      <c r="AS51" s="1"/>
      <c r="AT51" s="1"/>
      <c r="AU51" s="1"/>
      <c r="AV51" s="1"/>
      <c r="AW51" s="1"/>
      <c r="AX51" s="1"/>
      <c r="AY51" s="1"/>
      <c r="AZ51" s="1"/>
      <c r="BA51" s="1"/>
      <c r="BB51" s="1"/>
      <c r="BC51" s="1"/>
      <c r="BD51" s="1"/>
      <c r="BE51" s="625"/>
      <c r="BF51" s="626"/>
      <c r="BG51" s="626"/>
      <c r="BH51" s="626"/>
      <c r="BI51" s="626"/>
      <c r="BJ51" s="627"/>
      <c r="BK51" s="625"/>
      <c r="BL51" s="626"/>
      <c r="BM51" s="626"/>
      <c r="BN51" s="626"/>
      <c r="BO51" s="626"/>
      <c r="BP51" s="627"/>
      <c r="BQ51" s="625"/>
      <c r="BR51" s="626"/>
      <c r="BS51" s="626"/>
      <c r="BT51" s="626"/>
      <c r="BU51" s="626"/>
      <c r="BV51" s="627"/>
      <c r="BW51" s="625"/>
      <c r="BX51" s="626"/>
      <c r="BY51" s="626"/>
      <c r="BZ51" s="626"/>
      <c r="CA51" s="626"/>
      <c r="CB51" s="627"/>
      <c r="CC51" s="625"/>
      <c r="CD51" s="626"/>
      <c r="CE51" s="626"/>
      <c r="CF51" s="626"/>
      <c r="CG51" s="626"/>
      <c r="CH51" s="627"/>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65" t="s">
        <v>1065</v>
      </c>
      <c r="C2" s="539"/>
      <c r="D2" s="539"/>
      <c r="E2" s="539"/>
      <c r="F2" s="539"/>
      <c r="G2" s="539"/>
      <c r="H2" s="539"/>
      <c r="I2" s="539"/>
      <c r="J2" s="643" t="s">
        <v>15</v>
      </c>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4"/>
      <c r="AN2" s="1"/>
      <c r="AO2" s="1"/>
      <c r="AP2" s="1"/>
      <c r="AQ2" s="1"/>
      <c r="AR2" s="1"/>
      <c r="AS2" s="1"/>
      <c r="AT2" s="1"/>
      <c r="AU2" s="1"/>
      <c r="AV2" s="1"/>
      <c r="AW2" s="1"/>
      <c r="AX2" s="1"/>
      <c r="AY2" s="1"/>
      <c r="AZ2" s="1"/>
      <c r="BA2" s="1"/>
      <c r="BB2" s="1"/>
      <c r="BC2" s="1"/>
      <c r="BD2" s="1"/>
      <c r="BE2" s="1"/>
      <c r="BF2" s="1"/>
      <c r="BG2" s="1"/>
      <c r="BH2" s="1"/>
      <c r="BI2" s="1"/>
    </row>
    <row r="3" spans="1:61" ht="18.75" customHeight="1">
      <c r="A3" s="1"/>
      <c r="B3" s="539"/>
      <c r="C3" s="539"/>
      <c r="D3" s="539"/>
      <c r="E3" s="539"/>
      <c r="F3" s="539"/>
      <c r="G3" s="539"/>
      <c r="H3" s="539"/>
      <c r="I3" s="539"/>
      <c r="J3" s="644"/>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645"/>
      <c r="AN3" s="1"/>
      <c r="AO3" s="1"/>
      <c r="AP3" s="1"/>
      <c r="AQ3" s="1"/>
      <c r="AR3" s="1"/>
      <c r="AS3" s="1"/>
      <c r="AT3" s="1"/>
      <c r="AU3" s="1"/>
      <c r="AV3" s="1"/>
      <c r="AW3" s="1"/>
      <c r="AX3" s="1"/>
      <c r="AY3" s="1"/>
      <c r="AZ3" s="1"/>
      <c r="BA3" s="1"/>
      <c r="BB3" s="1"/>
      <c r="BC3" s="1"/>
      <c r="BD3" s="1"/>
      <c r="BE3" s="1"/>
      <c r="BF3" s="1"/>
      <c r="BG3" s="1"/>
      <c r="BH3" s="1"/>
      <c r="BI3" s="1"/>
    </row>
    <row r="4" spans="1:61" ht="15" customHeight="1">
      <c r="A4" s="1"/>
      <c r="B4" s="539"/>
      <c r="C4" s="539"/>
      <c r="D4" s="539"/>
      <c r="E4" s="539"/>
      <c r="F4" s="539"/>
      <c r="G4" s="539"/>
      <c r="H4" s="539"/>
      <c r="I4" s="539"/>
      <c r="J4" s="613"/>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7"/>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55" t="s">
        <v>842</v>
      </c>
      <c r="C6" s="563"/>
      <c r="D6" s="630"/>
      <c r="E6" s="666" t="s">
        <v>1054</v>
      </c>
      <c r="F6" s="624"/>
      <c r="G6" s="624"/>
      <c r="H6" s="624"/>
      <c r="I6" s="614"/>
      <c r="J6" s="255" t="e">
        <f>IF(AND(Riesgos!#REF!="Muy Alta",Riesgos!#REF!="Leve"),CONCATENATE("R1C",Riesgos!#REF!),"")</f>
        <v>#REF!</v>
      </c>
      <c r="K6" s="256" t="e">
        <f>IF(AND(Riesgos!#REF!="Muy Alta",Riesgos!#REF!="Leve"),CONCATENATE("R1C",Riesgos!#REF!),"")</f>
        <v>#REF!</v>
      </c>
      <c r="L6" s="256" t="e">
        <f>IF(AND(Riesgos!#REF!="Muy Alta",Riesgos!#REF!="Leve"),CONCATENATE("R1C",Riesgos!#REF!),"")</f>
        <v>#REF!</v>
      </c>
      <c r="M6" s="256" t="e">
        <f>IF(AND(Riesgos!#REF!="Muy Alta",Riesgos!#REF!="Leve"),CONCATENATE("R1C",Riesgos!#REF!),"")</f>
        <v>#REF!</v>
      </c>
      <c r="N6" s="256" t="e">
        <f>IF(AND(Riesgos!#REF!="Muy Alta",Riesgos!#REF!="Leve"),CONCATENATE("R1C",Riesgos!#REF!),"")</f>
        <v>#REF!</v>
      </c>
      <c r="O6" s="257" t="e">
        <f>IF(AND(Riesgos!#REF!="Muy Alta",Riesgos!#REF!="Leve"),CONCATENATE("R1C",Riesgos!#REF!),"")</f>
        <v>#REF!</v>
      </c>
      <c r="P6" s="255" t="e">
        <f>IF(AND(Riesgos!#REF!="Muy Alta",Riesgos!#REF!="Menor"),CONCATENATE("R1C",Riesgos!#REF!),"")</f>
        <v>#REF!</v>
      </c>
      <c r="Q6" s="256" t="e">
        <f>IF(AND(Riesgos!#REF!="Muy Alta",Riesgos!#REF!="Menor"),CONCATENATE("R1C",Riesgos!#REF!),"")</f>
        <v>#REF!</v>
      </c>
      <c r="R6" s="256" t="e">
        <f>IF(AND(Riesgos!#REF!="Muy Alta",Riesgos!#REF!="Menor"),CONCATENATE("R1C",Riesgos!#REF!),"")</f>
        <v>#REF!</v>
      </c>
      <c r="S6" s="256" t="e">
        <f>IF(AND(Riesgos!#REF!="Muy Alta",Riesgos!#REF!="Menor"),CONCATENATE("R1C",Riesgos!#REF!),"")</f>
        <v>#REF!</v>
      </c>
      <c r="T6" s="256" t="e">
        <f>IF(AND(Riesgos!#REF!="Muy Alta",Riesgos!#REF!="Menor"),CONCATENATE("R1C",Riesgos!#REF!),"")</f>
        <v>#REF!</v>
      </c>
      <c r="U6" s="257" t="e">
        <f>IF(AND(Riesgos!#REF!="Muy Alta",Riesgos!#REF!="Menor"),CONCATENATE("R1C",Riesgos!#REF!),"")</f>
        <v>#REF!</v>
      </c>
      <c r="V6" s="255" t="e">
        <f>IF(AND(Riesgos!#REF!="Muy Alta",Riesgos!#REF!="Moderado"),CONCATENATE("R1C",Riesgos!#REF!),"")</f>
        <v>#REF!</v>
      </c>
      <c r="W6" s="256" t="e">
        <f>IF(AND(Riesgos!#REF!="Muy Alta",Riesgos!#REF!="Moderado"),CONCATENATE("R1C",Riesgos!#REF!),"")</f>
        <v>#REF!</v>
      </c>
      <c r="X6" s="256" t="e">
        <f>IF(AND(Riesgos!#REF!="Muy Alta",Riesgos!#REF!="Moderado"),CONCATENATE("R1C",Riesgos!#REF!),"")</f>
        <v>#REF!</v>
      </c>
      <c r="Y6" s="256" t="e">
        <f>IF(AND(Riesgos!#REF!="Muy Alta",Riesgos!#REF!="Moderado"),CONCATENATE("R1C",Riesgos!#REF!),"")</f>
        <v>#REF!</v>
      </c>
      <c r="Z6" s="256" t="e">
        <f>IF(AND(Riesgos!#REF!="Muy Alta",Riesgos!#REF!="Moderado"),CONCATENATE("R1C",Riesgos!#REF!),"")</f>
        <v>#REF!</v>
      </c>
      <c r="AA6" s="257" t="e">
        <f>IF(AND(Riesgos!#REF!="Muy Alta",Riesgos!#REF!="Moderado"),CONCATENATE("R1C",Riesgos!#REF!),"")</f>
        <v>#REF!</v>
      </c>
      <c r="AB6" s="255" t="e">
        <f>IF(AND(Riesgos!#REF!="Muy Alta",Riesgos!#REF!="Mayor"),CONCATENATE("R1C",Riesgos!#REF!),"")</f>
        <v>#REF!</v>
      </c>
      <c r="AC6" s="256" t="e">
        <f>IF(AND(Riesgos!#REF!="Muy Alta",Riesgos!#REF!="Mayor"),CONCATENATE("R1C",Riesgos!#REF!),"")</f>
        <v>#REF!</v>
      </c>
      <c r="AD6" s="256" t="e">
        <f>IF(AND(Riesgos!#REF!="Muy Alta",Riesgos!#REF!="Mayor"),CONCATENATE("R1C",Riesgos!#REF!),"")</f>
        <v>#REF!</v>
      </c>
      <c r="AE6" s="256" t="e">
        <f>IF(AND(Riesgos!#REF!="Muy Alta",Riesgos!#REF!="Mayor"),CONCATENATE("R1C",Riesgos!#REF!),"")</f>
        <v>#REF!</v>
      </c>
      <c r="AF6" s="256" t="e">
        <f>IF(AND(Riesgos!#REF!="Muy Alta",Riesgos!#REF!="Mayor"),CONCATENATE("R1C",Riesgos!#REF!),"")</f>
        <v>#REF!</v>
      </c>
      <c r="AG6" s="257" t="e">
        <f>IF(AND(Riesgos!#REF!="Muy Alta",Riesgos!#REF!="Mayor"),CONCATENATE("R1C",Riesgos!#REF!),"")</f>
        <v>#REF!</v>
      </c>
      <c r="AH6" s="258" t="e">
        <f>IF(AND(Riesgos!#REF!="Muy Alta",Riesgos!#REF!="Catastrófico"),CONCATENATE("R1C",Riesgos!#REF!),"")</f>
        <v>#REF!</v>
      </c>
      <c r="AI6" s="259" t="e">
        <f>IF(AND(Riesgos!#REF!="Muy Alta",Riesgos!#REF!="Catastrófico"),CONCATENATE("R1C",Riesgos!#REF!),"")</f>
        <v>#REF!</v>
      </c>
      <c r="AJ6" s="259" t="e">
        <f>IF(AND(Riesgos!#REF!="Muy Alta",Riesgos!#REF!="Catastrófico"),CONCATENATE("R1C",Riesgos!#REF!),"")</f>
        <v>#REF!</v>
      </c>
      <c r="AK6" s="259" t="e">
        <f>IF(AND(Riesgos!#REF!="Muy Alta",Riesgos!#REF!="Catastrófico"),CONCATENATE("R1C",Riesgos!#REF!),"")</f>
        <v>#REF!</v>
      </c>
      <c r="AL6" s="259" t="e">
        <f>IF(AND(Riesgos!#REF!="Muy Alta",Riesgos!#REF!="Catastrófico"),CONCATENATE("R1C",Riesgos!#REF!),"")</f>
        <v>#REF!</v>
      </c>
      <c r="AM6" s="260" t="e">
        <f>IF(AND(Riesgos!#REF!="Muy Alta",Riesgos!#REF!="Catastrófico"),CONCATENATE("R1C",Riesgos!#REF!),"")</f>
        <v>#REF!</v>
      </c>
      <c r="AN6" s="1"/>
      <c r="AO6" s="669" t="s">
        <v>994</v>
      </c>
      <c r="AP6" s="647"/>
      <c r="AQ6" s="647"/>
      <c r="AR6" s="647"/>
      <c r="AS6" s="647"/>
      <c r="AT6" s="648"/>
      <c r="AU6" s="1"/>
      <c r="AV6" s="1"/>
      <c r="AW6" s="1"/>
      <c r="AX6" s="1"/>
      <c r="AY6" s="1"/>
      <c r="AZ6" s="1"/>
      <c r="BA6" s="1"/>
      <c r="BB6" s="1"/>
      <c r="BC6" s="1"/>
      <c r="BD6" s="1"/>
      <c r="BE6" s="1"/>
      <c r="BF6" s="1"/>
      <c r="BG6" s="1"/>
      <c r="BH6" s="1"/>
      <c r="BI6" s="1"/>
    </row>
    <row r="7" spans="1:61" ht="15" customHeight="1">
      <c r="A7" s="1"/>
      <c r="B7" s="644"/>
      <c r="C7" s="539"/>
      <c r="D7" s="540"/>
      <c r="E7" s="551"/>
      <c r="F7" s="539"/>
      <c r="G7" s="539"/>
      <c r="H7" s="539"/>
      <c r="I7" s="540"/>
      <c r="J7" s="261" t="e">
        <f>IF(AND(Riesgos!#REF!="Muy Alta",Riesgos!#REF!="Leve"),CONCATENATE("R2C",Riesgos!#REF!),"")</f>
        <v>#REF!</v>
      </c>
      <c r="K7" s="262" t="e">
        <f>IF(AND(Riesgos!#REF!="Muy Alta",Riesgos!#REF!="Leve"),CONCATENATE("R2C",Riesgos!#REF!),"")</f>
        <v>#REF!</v>
      </c>
      <c r="L7" s="262" t="e">
        <f>IF(AND(Riesgos!#REF!="Muy Alta",Riesgos!#REF!="Leve"),CONCATENATE("R2C",Riesgos!#REF!),"")</f>
        <v>#REF!</v>
      </c>
      <c r="M7" s="262" t="e">
        <f>IF(AND(Riesgos!#REF!="Muy Alta",Riesgos!#REF!="Leve"),CONCATENATE("R2C",Riesgos!#REF!),"")</f>
        <v>#REF!</v>
      </c>
      <c r="N7" s="262" t="e">
        <f>IF(AND(Riesgos!#REF!="Muy Alta",Riesgos!#REF!="Leve"),CONCATENATE("R2C",Riesgos!#REF!),"")</f>
        <v>#REF!</v>
      </c>
      <c r="O7" s="263" t="e">
        <f>IF(AND(Riesgos!#REF!="Muy Alta",Riesgos!#REF!="Leve"),CONCATENATE("R2C",Riesgos!#REF!),"")</f>
        <v>#REF!</v>
      </c>
      <c r="P7" s="261" t="e">
        <f>IF(AND(Riesgos!#REF!="Muy Alta",Riesgos!#REF!="Menor"),CONCATENATE("R2C",Riesgos!#REF!),"")</f>
        <v>#REF!</v>
      </c>
      <c r="Q7" s="262" t="e">
        <f>IF(AND(Riesgos!#REF!="Muy Alta",Riesgos!#REF!="Menor"),CONCATENATE("R2C",Riesgos!#REF!),"")</f>
        <v>#REF!</v>
      </c>
      <c r="R7" s="262" t="e">
        <f>IF(AND(Riesgos!#REF!="Muy Alta",Riesgos!#REF!="Menor"),CONCATENATE("R2C",Riesgos!#REF!),"")</f>
        <v>#REF!</v>
      </c>
      <c r="S7" s="262" t="e">
        <f>IF(AND(Riesgos!#REF!="Muy Alta",Riesgos!#REF!="Menor"),CONCATENATE("R2C",Riesgos!#REF!),"")</f>
        <v>#REF!</v>
      </c>
      <c r="T7" s="262" t="e">
        <f>IF(AND(Riesgos!#REF!="Muy Alta",Riesgos!#REF!="Menor"),CONCATENATE("R2C",Riesgos!#REF!),"")</f>
        <v>#REF!</v>
      </c>
      <c r="U7" s="263" t="e">
        <f>IF(AND(Riesgos!#REF!="Muy Alta",Riesgos!#REF!="Menor"),CONCATENATE("R2C",Riesgos!#REF!),"")</f>
        <v>#REF!</v>
      </c>
      <c r="V7" s="261" t="e">
        <f>IF(AND(Riesgos!#REF!="Muy Alta",Riesgos!#REF!="Moderado"),CONCATENATE("R2C",Riesgos!#REF!),"")</f>
        <v>#REF!</v>
      </c>
      <c r="W7" s="262" t="e">
        <f>IF(AND(Riesgos!#REF!="Muy Alta",Riesgos!#REF!="Moderado"),CONCATENATE("R2C",Riesgos!#REF!),"")</f>
        <v>#REF!</v>
      </c>
      <c r="X7" s="262" t="e">
        <f>IF(AND(Riesgos!#REF!="Muy Alta",Riesgos!#REF!="Moderado"),CONCATENATE("R2C",Riesgos!#REF!),"")</f>
        <v>#REF!</v>
      </c>
      <c r="Y7" s="262" t="e">
        <f>IF(AND(Riesgos!#REF!="Muy Alta",Riesgos!#REF!="Moderado"),CONCATENATE("R2C",Riesgos!#REF!),"")</f>
        <v>#REF!</v>
      </c>
      <c r="Z7" s="262" t="e">
        <f>IF(AND(Riesgos!#REF!="Muy Alta",Riesgos!#REF!="Moderado"),CONCATENATE("R2C",Riesgos!#REF!),"")</f>
        <v>#REF!</v>
      </c>
      <c r="AA7" s="263" t="e">
        <f>IF(AND(Riesgos!#REF!="Muy Alta",Riesgos!#REF!="Moderado"),CONCATENATE("R2C",Riesgos!#REF!),"")</f>
        <v>#REF!</v>
      </c>
      <c r="AB7" s="261" t="e">
        <f>IF(AND(Riesgos!#REF!="Muy Alta",Riesgos!#REF!="Mayor"),CONCATENATE("R2C",Riesgos!#REF!),"")</f>
        <v>#REF!</v>
      </c>
      <c r="AC7" s="262" t="e">
        <f>IF(AND(Riesgos!#REF!="Muy Alta",Riesgos!#REF!="Mayor"),CONCATENATE("R2C",Riesgos!#REF!),"")</f>
        <v>#REF!</v>
      </c>
      <c r="AD7" s="262" t="e">
        <f>IF(AND(Riesgos!#REF!="Muy Alta",Riesgos!#REF!="Mayor"),CONCATENATE("R2C",Riesgos!#REF!),"")</f>
        <v>#REF!</v>
      </c>
      <c r="AE7" s="262" t="e">
        <f>IF(AND(Riesgos!#REF!="Muy Alta",Riesgos!#REF!="Mayor"),CONCATENATE("R2C",Riesgos!#REF!),"")</f>
        <v>#REF!</v>
      </c>
      <c r="AF7" s="262" t="e">
        <f>IF(AND(Riesgos!#REF!="Muy Alta",Riesgos!#REF!="Mayor"),CONCATENATE("R2C",Riesgos!#REF!),"")</f>
        <v>#REF!</v>
      </c>
      <c r="AG7" s="263" t="e">
        <f>IF(AND(Riesgos!#REF!="Muy Alta",Riesgos!#REF!="Mayor"),CONCATENATE("R2C",Riesgos!#REF!),"")</f>
        <v>#REF!</v>
      </c>
      <c r="AH7" s="264" t="e">
        <f>IF(AND(Riesgos!#REF!="Muy Alta",Riesgos!#REF!="Catastrófico"),CONCATENATE("R2C",Riesgos!#REF!),"")</f>
        <v>#REF!</v>
      </c>
      <c r="AI7" s="265" t="e">
        <f>IF(AND(Riesgos!#REF!="Muy Alta",Riesgos!#REF!="Catastrófico"),CONCATENATE("R2C",Riesgos!#REF!),"")</f>
        <v>#REF!</v>
      </c>
      <c r="AJ7" s="265" t="e">
        <f>IF(AND(Riesgos!#REF!="Muy Alta",Riesgos!#REF!="Catastrófico"),CONCATENATE("R2C",Riesgos!#REF!),"")</f>
        <v>#REF!</v>
      </c>
      <c r="AK7" s="265" t="e">
        <f>IF(AND(Riesgos!#REF!="Muy Alta",Riesgos!#REF!="Catastrófico"),CONCATENATE("R2C",Riesgos!#REF!),"")</f>
        <v>#REF!</v>
      </c>
      <c r="AL7" s="265" t="e">
        <f>IF(AND(Riesgos!#REF!="Muy Alta",Riesgos!#REF!="Catastrófico"),CONCATENATE("R2C",Riesgos!#REF!),"")</f>
        <v>#REF!</v>
      </c>
      <c r="AM7" s="266" t="e">
        <f>IF(AND(Riesgos!#REF!="Muy Alta",Riesgos!#REF!="Catastrófico"),CONCATENATE("R2C",Riesgos!#REF!),"")</f>
        <v>#REF!</v>
      </c>
      <c r="AN7" s="1"/>
      <c r="AO7" s="649"/>
      <c r="AP7" s="539"/>
      <c r="AQ7" s="539"/>
      <c r="AR7" s="539"/>
      <c r="AS7" s="539"/>
      <c r="AT7" s="650"/>
      <c r="AU7" s="1"/>
      <c r="AV7" s="1"/>
      <c r="AW7" s="1"/>
      <c r="AX7" s="1"/>
      <c r="AY7" s="1"/>
      <c r="AZ7" s="1"/>
      <c r="BA7" s="1"/>
      <c r="BB7" s="1"/>
      <c r="BC7" s="1"/>
      <c r="BD7" s="1"/>
      <c r="BE7" s="1"/>
      <c r="BF7" s="1"/>
      <c r="BG7" s="1"/>
      <c r="BH7" s="1"/>
      <c r="BI7" s="1"/>
    </row>
    <row r="8" spans="1:61" ht="15" customHeight="1">
      <c r="A8" s="1"/>
      <c r="B8" s="644"/>
      <c r="C8" s="539"/>
      <c r="D8" s="540"/>
      <c r="E8" s="551"/>
      <c r="F8" s="539"/>
      <c r="G8" s="539"/>
      <c r="H8" s="539"/>
      <c r="I8" s="540"/>
      <c r="J8" s="261" t="e">
        <f>IF(AND(Riesgos!#REF!="Muy Alta",Riesgos!#REF!="Leve"),CONCATENATE("R3C",Riesgos!#REF!),"")</f>
        <v>#REF!</v>
      </c>
      <c r="K8" s="262" t="e">
        <f>IF(AND(Riesgos!#REF!="Muy Alta",Riesgos!#REF!="Leve"),CONCATENATE("R3C",Riesgos!#REF!),"")</f>
        <v>#REF!</v>
      </c>
      <c r="L8" s="262" t="e">
        <f>IF(AND(Riesgos!#REF!="Muy Alta",Riesgos!#REF!="Leve"),CONCATENATE("R3C",Riesgos!#REF!),"")</f>
        <v>#REF!</v>
      </c>
      <c r="M8" s="262" t="e">
        <f>IF(AND(Riesgos!#REF!="Muy Alta",Riesgos!#REF!="Leve"),CONCATENATE("R3C",Riesgos!#REF!),"")</f>
        <v>#REF!</v>
      </c>
      <c r="N8" s="262" t="e">
        <f>IF(AND(Riesgos!#REF!="Muy Alta",Riesgos!#REF!="Leve"),CONCATENATE("R3C",Riesgos!#REF!),"")</f>
        <v>#REF!</v>
      </c>
      <c r="O8" s="263" t="e">
        <f>IF(AND(Riesgos!#REF!="Muy Alta",Riesgos!#REF!="Leve"),CONCATENATE("R3C",Riesgos!#REF!),"")</f>
        <v>#REF!</v>
      </c>
      <c r="P8" s="261" t="e">
        <f>IF(AND(Riesgos!#REF!="Muy Alta",Riesgos!#REF!="Menor"),CONCATENATE("R3C",Riesgos!#REF!),"")</f>
        <v>#REF!</v>
      </c>
      <c r="Q8" s="262" t="e">
        <f>IF(AND(Riesgos!#REF!="Muy Alta",Riesgos!#REF!="Menor"),CONCATENATE("R3C",Riesgos!#REF!),"")</f>
        <v>#REF!</v>
      </c>
      <c r="R8" s="262" t="e">
        <f>IF(AND(Riesgos!#REF!="Muy Alta",Riesgos!#REF!="Menor"),CONCATENATE("R3C",Riesgos!#REF!),"")</f>
        <v>#REF!</v>
      </c>
      <c r="S8" s="262" t="e">
        <f>IF(AND(Riesgos!#REF!="Muy Alta",Riesgos!#REF!="Menor"),CONCATENATE("R3C",Riesgos!#REF!),"")</f>
        <v>#REF!</v>
      </c>
      <c r="T8" s="262" t="e">
        <f>IF(AND(Riesgos!#REF!="Muy Alta",Riesgos!#REF!="Menor"),CONCATENATE("R3C",Riesgos!#REF!),"")</f>
        <v>#REF!</v>
      </c>
      <c r="U8" s="263" t="e">
        <f>IF(AND(Riesgos!#REF!="Muy Alta",Riesgos!#REF!="Menor"),CONCATENATE("R3C",Riesgos!#REF!),"")</f>
        <v>#REF!</v>
      </c>
      <c r="V8" s="261" t="e">
        <f>IF(AND(Riesgos!#REF!="Muy Alta",Riesgos!#REF!="Moderado"),CONCATENATE("R3C",Riesgos!#REF!),"")</f>
        <v>#REF!</v>
      </c>
      <c r="W8" s="262" t="e">
        <f>IF(AND(Riesgos!#REF!="Muy Alta",Riesgos!#REF!="Moderado"),CONCATENATE("R3C",Riesgos!#REF!),"")</f>
        <v>#REF!</v>
      </c>
      <c r="X8" s="262" t="e">
        <f>IF(AND(Riesgos!#REF!="Muy Alta",Riesgos!#REF!="Moderado"),CONCATENATE("R3C",Riesgos!#REF!),"")</f>
        <v>#REF!</v>
      </c>
      <c r="Y8" s="262" t="e">
        <f>IF(AND(Riesgos!#REF!="Muy Alta",Riesgos!#REF!="Moderado"),CONCATENATE("R3C",Riesgos!#REF!),"")</f>
        <v>#REF!</v>
      </c>
      <c r="Z8" s="262" t="e">
        <f>IF(AND(Riesgos!#REF!="Muy Alta",Riesgos!#REF!="Moderado"),CONCATENATE("R3C",Riesgos!#REF!),"")</f>
        <v>#REF!</v>
      </c>
      <c r="AA8" s="263" t="e">
        <f>IF(AND(Riesgos!#REF!="Muy Alta",Riesgos!#REF!="Moderado"),CONCATENATE("R3C",Riesgos!#REF!),"")</f>
        <v>#REF!</v>
      </c>
      <c r="AB8" s="261" t="e">
        <f>IF(AND(Riesgos!#REF!="Muy Alta",Riesgos!#REF!="Mayor"),CONCATENATE("R3C",Riesgos!#REF!),"")</f>
        <v>#REF!</v>
      </c>
      <c r="AC8" s="262" t="e">
        <f>IF(AND(Riesgos!#REF!="Muy Alta",Riesgos!#REF!="Mayor"),CONCATENATE("R3C",Riesgos!#REF!),"")</f>
        <v>#REF!</v>
      </c>
      <c r="AD8" s="262" t="e">
        <f>IF(AND(Riesgos!#REF!="Muy Alta",Riesgos!#REF!="Mayor"),CONCATENATE("R3C",Riesgos!#REF!),"")</f>
        <v>#REF!</v>
      </c>
      <c r="AE8" s="262" t="e">
        <f>IF(AND(Riesgos!#REF!="Muy Alta",Riesgos!#REF!="Mayor"),CONCATENATE("R3C",Riesgos!#REF!),"")</f>
        <v>#REF!</v>
      </c>
      <c r="AF8" s="262" t="e">
        <f>IF(AND(Riesgos!#REF!="Muy Alta",Riesgos!#REF!="Mayor"),CONCATENATE("R3C",Riesgos!#REF!),"")</f>
        <v>#REF!</v>
      </c>
      <c r="AG8" s="263" t="e">
        <f>IF(AND(Riesgos!#REF!="Muy Alta",Riesgos!#REF!="Mayor"),CONCATENATE("R3C",Riesgos!#REF!),"")</f>
        <v>#REF!</v>
      </c>
      <c r="AH8" s="264" t="e">
        <f>IF(AND(Riesgos!#REF!="Muy Alta",Riesgos!#REF!="Catastrófico"),CONCATENATE("R3C",Riesgos!#REF!),"")</f>
        <v>#REF!</v>
      </c>
      <c r="AI8" s="265" t="e">
        <f>IF(AND(Riesgos!#REF!="Muy Alta",Riesgos!#REF!="Catastrófico"),CONCATENATE("R3C",Riesgos!#REF!),"")</f>
        <v>#REF!</v>
      </c>
      <c r="AJ8" s="265" t="e">
        <f>IF(AND(Riesgos!#REF!="Muy Alta",Riesgos!#REF!="Catastrófico"),CONCATENATE("R3C",Riesgos!#REF!),"")</f>
        <v>#REF!</v>
      </c>
      <c r="AK8" s="265" t="e">
        <f>IF(AND(Riesgos!#REF!="Muy Alta",Riesgos!#REF!="Catastrófico"),CONCATENATE("R3C",Riesgos!#REF!),"")</f>
        <v>#REF!</v>
      </c>
      <c r="AL8" s="265" t="e">
        <f>IF(AND(Riesgos!#REF!="Muy Alta",Riesgos!#REF!="Catastrófico"),CONCATENATE("R3C",Riesgos!#REF!),"")</f>
        <v>#REF!</v>
      </c>
      <c r="AM8" s="266" t="e">
        <f>IF(AND(Riesgos!#REF!="Muy Alta",Riesgos!#REF!="Catastrófico"),CONCATENATE("R3C",Riesgos!#REF!),"")</f>
        <v>#REF!</v>
      </c>
      <c r="AN8" s="1"/>
      <c r="AO8" s="649"/>
      <c r="AP8" s="539"/>
      <c r="AQ8" s="539"/>
      <c r="AR8" s="539"/>
      <c r="AS8" s="539"/>
      <c r="AT8" s="650"/>
      <c r="AU8" s="1"/>
      <c r="AV8" s="1"/>
      <c r="AW8" s="1"/>
      <c r="AX8" s="1"/>
      <c r="AY8" s="1"/>
      <c r="AZ8" s="1"/>
      <c r="BA8" s="1"/>
      <c r="BB8" s="1"/>
      <c r="BC8" s="1"/>
      <c r="BD8" s="1"/>
      <c r="BE8" s="1"/>
      <c r="BF8" s="1"/>
      <c r="BG8" s="1"/>
      <c r="BH8" s="1"/>
      <c r="BI8" s="1"/>
    </row>
    <row r="9" spans="1:61" ht="15" customHeight="1">
      <c r="A9" s="1"/>
      <c r="B9" s="644"/>
      <c r="C9" s="539"/>
      <c r="D9" s="540"/>
      <c r="E9" s="551"/>
      <c r="F9" s="539"/>
      <c r="G9" s="539"/>
      <c r="H9" s="539"/>
      <c r="I9" s="540"/>
      <c r="J9" s="261" t="e">
        <f>IF(AND(Riesgos!#REF!="Muy Alta",Riesgos!#REF!="Leve"),CONCATENATE("R4C",Riesgos!#REF!),"")</f>
        <v>#REF!</v>
      </c>
      <c r="K9" s="262" t="e">
        <f>IF(AND(Riesgos!#REF!="Muy Alta",Riesgos!#REF!="Leve"),CONCATENATE("R4C",Riesgos!#REF!),"")</f>
        <v>#REF!</v>
      </c>
      <c r="L9" s="262" t="e">
        <f>IF(AND(Riesgos!#REF!="Muy Alta",Riesgos!#REF!="Leve"),CONCATENATE("R4C",Riesgos!#REF!),"")</f>
        <v>#REF!</v>
      </c>
      <c r="M9" s="262" t="e">
        <f>IF(AND(Riesgos!#REF!="Muy Alta",Riesgos!#REF!="Leve"),CONCATENATE("R4C",Riesgos!#REF!),"")</f>
        <v>#REF!</v>
      </c>
      <c r="N9" s="262" t="e">
        <f>IF(AND(Riesgos!#REF!="Muy Alta",Riesgos!#REF!="Leve"),CONCATENATE("R4C",Riesgos!#REF!),"")</f>
        <v>#REF!</v>
      </c>
      <c r="O9" s="263" t="e">
        <f>IF(AND(Riesgos!#REF!="Muy Alta",Riesgos!#REF!="Leve"),CONCATENATE("R4C",Riesgos!#REF!),"")</f>
        <v>#REF!</v>
      </c>
      <c r="P9" s="261" t="e">
        <f>IF(AND(Riesgos!#REF!="Muy Alta",Riesgos!#REF!="Menor"),CONCATENATE("R4C",Riesgos!#REF!),"")</f>
        <v>#REF!</v>
      </c>
      <c r="Q9" s="262" t="e">
        <f>IF(AND(Riesgos!#REF!="Muy Alta",Riesgos!#REF!="Menor"),CONCATENATE("R4C",Riesgos!#REF!),"")</f>
        <v>#REF!</v>
      </c>
      <c r="R9" s="262" t="e">
        <f>IF(AND(Riesgos!#REF!="Muy Alta",Riesgos!#REF!="Menor"),CONCATENATE("R4C",Riesgos!#REF!),"")</f>
        <v>#REF!</v>
      </c>
      <c r="S9" s="262" t="e">
        <f>IF(AND(Riesgos!#REF!="Muy Alta",Riesgos!#REF!="Menor"),CONCATENATE("R4C",Riesgos!#REF!),"")</f>
        <v>#REF!</v>
      </c>
      <c r="T9" s="262" t="e">
        <f>IF(AND(Riesgos!#REF!="Muy Alta",Riesgos!#REF!="Menor"),CONCATENATE("R4C",Riesgos!#REF!),"")</f>
        <v>#REF!</v>
      </c>
      <c r="U9" s="263" t="e">
        <f>IF(AND(Riesgos!#REF!="Muy Alta",Riesgos!#REF!="Menor"),CONCATENATE("R4C",Riesgos!#REF!),"")</f>
        <v>#REF!</v>
      </c>
      <c r="V9" s="261" t="e">
        <f>IF(AND(Riesgos!#REF!="Muy Alta",Riesgos!#REF!="Moderado"),CONCATENATE("R4C",Riesgos!#REF!),"")</f>
        <v>#REF!</v>
      </c>
      <c r="W9" s="262" t="e">
        <f>IF(AND(Riesgos!#REF!="Muy Alta",Riesgos!#REF!="Moderado"),CONCATENATE("R4C",Riesgos!#REF!),"")</f>
        <v>#REF!</v>
      </c>
      <c r="X9" s="262" t="e">
        <f>IF(AND(Riesgos!#REF!="Muy Alta",Riesgos!#REF!="Moderado"),CONCATENATE("R4C",Riesgos!#REF!),"")</f>
        <v>#REF!</v>
      </c>
      <c r="Y9" s="262" t="e">
        <f>IF(AND(Riesgos!#REF!="Muy Alta",Riesgos!#REF!="Moderado"),CONCATENATE("R4C",Riesgos!#REF!),"")</f>
        <v>#REF!</v>
      </c>
      <c r="Z9" s="262" t="e">
        <f>IF(AND(Riesgos!#REF!="Muy Alta",Riesgos!#REF!="Moderado"),CONCATENATE("R4C",Riesgos!#REF!),"")</f>
        <v>#REF!</v>
      </c>
      <c r="AA9" s="263" t="e">
        <f>IF(AND(Riesgos!#REF!="Muy Alta",Riesgos!#REF!="Moderado"),CONCATENATE("R4C",Riesgos!#REF!),"")</f>
        <v>#REF!</v>
      </c>
      <c r="AB9" s="261" t="e">
        <f>IF(AND(Riesgos!#REF!="Muy Alta",Riesgos!#REF!="Mayor"),CONCATENATE("R4C",Riesgos!#REF!),"")</f>
        <v>#REF!</v>
      </c>
      <c r="AC9" s="262" t="e">
        <f>IF(AND(Riesgos!#REF!="Muy Alta",Riesgos!#REF!="Mayor"),CONCATENATE("R4C",Riesgos!#REF!),"")</f>
        <v>#REF!</v>
      </c>
      <c r="AD9" s="262" t="e">
        <f>IF(AND(Riesgos!#REF!="Muy Alta",Riesgos!#REF!="Mayor"),CONCATENATE("R4C",Riesgos!#REF!),"")</f>
        <v>#REF!</v>
      </c>
      <c r="AE9" s="262" t="e">
        <f>IF(AND(Riesgos!#REF!="Muy Alta",Riesgos!#REF!="Mayor"),CONCATENATE("R4C",Riesgos!#REF!),"")</f>
        <v>#REF!</v>
      </c>
      <c r="AF9" s="262" t="e">
        <f>IF(AND(Riesgos!#REF!="Muy Alta",Riesgos!#REF!="Mayor"),CONCATENATE("R4C",Riesgos!#REF!),"")</f>
        <v>#REF!</v>
      </c>
      <c r="AG9" s="263" t="e">
        <f>IF(AND(Riesgos!#REF!="Muy Alta",Riesgos!#REF!="Mayor"),CONCATENATE("R4C",Riesgos!#REF!),"")</f>
        <v>#REF!</v>
      </c>
      <c r="AH9" s="264" t="e">
        <f>IF(AND(Riesgos!#REF!="Muy Alta",Riesgos!#REF!="Catastrófico"),CONCATENATE("R4C",Riesgos!#REF!),"")</f>
        <v>#REF!</v>
      </c>
      <c r="AI9" s="265" t="e">
        <f>IF(AND(Riesgos!#REF!="Muy Alta",Riesgos!#REF!="Catastrófico"),CONCATENATE("R4C",Riesgos!#REF!),"")</f>
        <v>#REF!</v>
      </c>
      <c r="AJ9" s="265" t="e">
        <f>IF(AND(Riesgos!#REF!="Muy Alta",Riesgos!#REF!="Catastrófico"),CONCATENATE("R4C",Riesgos!#REF!),"")</f>
        <v>#REF!</v>
      </c>
      <c r="AK9" s="265" t="e">
        <f>IF(AND(Riesgos!#REF!="Muy Alta",Riesgos!#REF!="Catastrófico"),CONCATENATE("R4C",Riesgos!#REF!),"")</f>
        <v>#REF!</v>
      </c>
      <c r="AL9" s="265" t="e">
        <f>IF(AND(Riesgos!#REF!="Muy Alta",Riesgos!#REF!="Catastrófico"),CONCATENATE("R4C",Riesgos!#REF!),"")</f>
        <v>#REF!</v>
      </c>
      <c r="AM9" s="266" t="e">
        <f>IF(AND(Riesgos!#REF!="Muy Alta",Riesgos!#REF!="Catastrófico"),CONCATENATE("R4C",Riesgos!#REF!),"")</f>
        <v>#REF!</v>
      </c>
      <c r="AN9" s="1"/>
      <c r="AO9" s="649"/>
      <c r="AP9" s="539"/>
      <c r="AQ9" s="539"/>
      <c r="AR9" s="539"/>
      <c r="AS9" s="539"/>
      <c r="AT9" s="650"/>
      <c r="AU9" s="1"/>
      <c r="AV9" s="1"/>
      <c r="AW9" s="1"/>
      <c r="AX9" s="1"/>
      <c r="AY9" s="1"/>
      <c r="AZ9" s="1"/>
      <c r="BA9" s="1"/>
      <c r="BB9" s="1"/>
      <c r="BC9" s="1"/>
      <c r="BD9" s="1"/>
      <c r="BE9" s="1"/>
      <c r="BF9" s="1"/>
      <c r="BG9" s="1"/>
      <c r="BH9" s="1"/>
      <c r="BI9" s="1"/>
    </row>
    <row r="10" spans="1:61" ht="15" customHeight="1">
      <c r="A10" s="1"/>
      <c r="B10" s="644"/>
      <c r="C10" s="539"/>
      <c r="D10" s="540"/>
      <c r="E10" s="551"/>
      <c r="F10" s="539"/>
      <c r="G10" s="539"/>
      <c r="H10" s="539"/>
      <c r="I10" s="540"/>
      <c r="J10" s="261" t="e">
        <f>IF(AND(Riesgos!#REF!="Muy Alta",Riesgos!#REF!="Leve"),CONCATENATE("R5C",Riesgos!#REF!),"")</f>
        <v>#REF!</v>
      </c>
      <c r="K10" s="262" t="e">
        <f>IF(AND(Riesgos!#REF!="Muy Alta",Riesgos!#REF!="Leve"),CONCATENATE("R5C",Riesgos!#REF!),"")</f>
        <v>#REF!</v>
      </c>
      <c r="L10" s="262" t="e">
        <f>IF(AND(Riesgos!#REF!="Muy Alta",Riesgos!#REF!="Leve"),CONCATENATE("R5C",Riesgos!#REF!),"")</f>
        <v>#REF!</v>
      </c>
      <c r="M10" s="262" t="e">
        <f>IF(AND(Riesgos!#REF!="Muy Alta",Riesgos!#REF!="Leve"),CONCATENATE("R5C",Riesgos!#REF!),"")</f>
        <v>#REF!</v>
      </c>
      <c r="N10" s="262" t="e">
        <f>IF(AND(Riesgos!#REF!="Muy Alta",Riesgos!#REF!="Leve"),CONCATENATE("R5C",Riesgos!#REF!),"")</f>
        <v>#REF!</v>
      </c>
      <c r="O10" s="263" t="e">
        <f>IF(AND(Riesgos!#REF!="Muy Alta",Riesgos!#REF!="Leve"),CONCATENATE("R5C",Riesgos!#REF!),"")</f>
        <v>#REF!</v>
      </c>
      <c r="P10" s="261" t="e">
        <f>IF(AND(Riesgos!#REF!="Muy Alta",Riesgos!#REF!="Menor"),CONCATENATE("R5C",Riesgos!#REF!),"")</f>
        <v>#REF!</v>
      </c>
      <c r="Q10" s="262" t="e">
        <f>IF(AND(Riesgos!#REF!="Muy Alta",Riesgos!#REF!="Menor"),CONCATENATE("R5C",Riesgos!#REF!),"")</f>
        <v>#REF!</v>
      </c>
      <c r="R10" s="262" t="e">
        <f>IF(AND(Riesgos!#REF!="Muy Alta",Riesgos!#REF!="Menor"),CONCATENATE("R5C",Riesgos!#REF!),"")</f>
        <v>#REF!</v>
      </c>
      <c r="S10" s="262" t="e">
        <f>IF(AND(Riesgos!#REF!="Muy Alta",Riesgos!#REF!="Menor"),CONCATENATE("R5C",Riesgos!#REF!),"")</f>
        <v>#REF!</v>
      </c>
      <c r="T10" s="262" t="e">
        <f>IF(AND(Riesgos!#REF!="Muy Alta",Riesgos!#REF!="Menor"),CONCATENATE("R5C",Riesgos!#REF!),"")</f>
        <v>#REF!</v>
      </c>
      <c r="U10" s="263" t="e">
        <f>IF(AND(Riesgos!#REF!="Muy Alta",Riesgos!#REF!="Menor"),CONCATENATE("R5C",Riesgos!#REF!),"")</f>
        <v>#REF!</v>
      </c>
      <c r="V10" s="261" t="e">
        <f>IF(AND(Riesgos!#REF!="Muy Alta",Riesgos!#REF!="Moderado"),CONCATENATE("R5C",Riesgos!#REF!),"")</f>
        <v>#REF!</v>
      </c>
      <c r="W10" s="262" t="e">
        <f>IF(AND(Riesgos!#REF!="Muy Alta",Riesgos!#REF!="Moderado"),CONCATENATE("R5C",Riesgos!#REF!),"")</f>
        <v>#REF!</v>
      </c>
      <c r="X10" s="262" t="e">
        <f>IF(AND(Riesgos!#REF!="Muy Alta",Riesgos!#REF!="Moderado"),CONCATENATE("R5C",Riesgos!#REF!),"")</f>
        <v>#REF!</v>
      </c>
      <c r="Y10" s="262" t="e">
        <f>IF(AND(Riesgos!#REF!="Muy Alta",Riesgos!#REF!="Moderado"),CONCATENATE("R5C",Riesgos!#REF!),"")</f>
        <v>#REF!</v>
      </c>
      <c r="Z10" s="262" t="e">
        <f>IF(AND(Riesgos!#REF!="Muy Alta",Riesgos!#REF!="Moderado"),CONCATENATE("R5C",Riesgos!#REF!),"")</f>
        <v>#REF!</v>
      </c>
      <c r="AA10" s="263" t="e">
        <f>IF(AND(Riesgos!#REF!="Muy Alta",Riesgos!#REF!="Moderado"),CONCATENATE("R5C",Riesgos!#REF!),"")</f>
        <v>#REF!</v>
      </c>
      <c r="AB10" s="261" t="e">
        <f>IF(AND(Riesgos!#REF!="Muy Alta",Riesgos!#REF!="Mayor"),CONCATENATE("R5C",Riesgos!#REF!),"")</f>
        <v>#REF!</v>
      </c>
      <c r="AC10" s="262" t="e">
        <f>IF(AND(Riesgos!#REF!="Muy Alta",Riesgos!#REF!="Mayor"),CONCATENATE("R5C",Riesgos!#REF!),"")</f>
        <v>#REF!</v>
      </c>
      <c r="AD10" s="262" t="e">
        <f>IF(AND(Riesgos!#REF!="Muy Alta",Riesgos!#REF!="Mayor"),CONCATENATE("R5C",Riesgos!#REF!),"")</f>
        <v>#REF!</v>
      </c>
      <c r="AE10" s="262" t="e">
        <f>IF(AND(Riesgos!#REF!="Muy Alta",Riesgos!#REF!="Mayor"),CONCATENATE("R5C",Riesgos!#REF!),"")</f>
        <v>#REF!</v>
      </c>
      <c r="AF10" s="262" t="e">
        <f>IF(AND(Riesgos!#REF!="Muy Alta",Riesgos!#REF!="Mayor"),CONCATENATE("R5C",Riesgos!#REF!),"")</f>
        <v>#REF!</v>
      </c>
      <c r="AG10" s="263" t="e">
        <f>IF(AND(Riesgos!#REF!="Muy Alta",Riesgos!#REF!="Mayor"),CONCATENATE("R5C",Riesgos!#REF!),"")</f>
        <v>#REF!</v>
      </c>
      <c r="AH10" s="264" t="e">
        <f>IF(AND(Riesgos!#REF!="Muy Alta",Riesgos!#REF!="Catastrófico"),CONCATENATE("R5C",Riesgos!#REF!),"")</f>
        <v>#REF!</v>
      </c>
      <c r="AI10" s="265" t="e">
        <f>IF(AND(Riesgos!#REF!="Muy Alta",Riesgos!#REF!="Catastrófico"),CONCATENATE("R5C",Riesgos!#REF!),"")</f>
        <v>#REF!</v>
      </c>
      <c r="AJ10" s="265" t="e">
        <f>IF(AND(Riesgos!#REF!="Muy Alta",Riesgos!#REF!="Catastrófico"),CONCATENATE("R5C",Riesgos!#REF!),"")</f>
        <v>#REF!</v>
      </c>
      <c r="AK10" s="265" t="e">
        <f>IF(AND(Riesgos!#REF!="Muy Alta",Riesgos!#REF!="Catastrófico"),CONCATENATE("R5C",Riesgos!#REF!),"")</f>
        <v>#REF!</v>
      </c>
      <c r="AL10" s="265" t="e">
        <f>IF(AND(Riesgos!#REF!="Muy Alta",Riesgos!#REF!="Catastrófico"),CONCATENATE("R5C",Riesgos!#REF!),"")</f>
        <v>#REF!</v>
      </c>
      <c r="AM10" s="266" t="e">
        <f>IF(AND(Riesgos!#REF!="Muy Alta",Riesgos!#REF!="Catastrófico"),CONCATENATE("R5C",Riesgos!#REF!),"")</f>
        <v>#REF!</v>
      </c>
      <c r="AN10" s="1"/>
      <c r="AO10" s="649"/>
      <c r="AP10" s="539"/>
      <c r="AQ10" s="539"/>
      <c r="AR10" s="539"/>
      <c r="AS10" s="539"/>
      <c r="AT10" s="650"/>
      <c r="AU10" s="1"/>
      <c r="AV10" s="1"/>
      <c r="AW10" s="1"/>
      <c r="AX10" s="1"/>
      <c r="AY10" s="1"/>
      <c r="AZ10" s="1"/>
      <c r="BA10" s="1"/>
      <c r="BB10" s="1"/>
      <c r="BC10" s="1"/>
      <c r="BD10" s="1"/>
      <c r="BE10" s="1"/>
      <c r="BF10" s="1"/>
      <c r="BG10" s="1"/>
      <c r="BH10" s="1"/>
      <c r="BI10" s="1"/>
    </row>
    <row r="11" spans="1:61" ht="15" customHeight="1">
      <c r="A11" s="1"/>
      <c r="B11" s="644"/>
      <c r="C11" s="539"/>
      <c r="D11" s="540"/>
      <c r="E11" s="551"/>
      <c r="F11" s="539"/>
      <c r="G11" s="539"/>
      <c r="H11" s="539"/>
      <c r="I11" s="540"/>
      <c r="J11" s="261" t="e">
        <f>IF(AND(Riesgos!#REF!="Muy Alta",Riesgos!#REF!="Leve"),CONCATENATE("R6C",Riesgos!#REF!),"")</f>
        <v>#REF!</v>
      </c>
      <c r="K11" s="262" t="e">
        <f>IF(AND(Riesgos!#REF!="Muy Alta",Riesgos!#REF!="Leve"),CONCATENATE("R6C",Riesgos!#REF!),"")</f>
        <v>#REF!</v>
      </c>
      <c r="L11" s="262" t="e">
        <f>IF(AND(Riesgos!#REF!="Muy Alta",Riesgos!#REF!="Leve"),CONCATENATE("R6C",Riesgos!#REF!),"")</f>
        <v>#REF!</v>
      </c>
      <c r="M11" s="262" t="e">
        <f>IF(AND(Riesgos!#REF!="Muy Alta",Riesgos!#REF!="Leve"),CONCATENATE("R6C",Riesgos!#REF!),"")</f>
        <v>#REF!</v>
      </c>
      <c r="N11" s="262" t="e">
        <f>IF(AND(Riesgos!#REF!="Muy Alta",Riesgos!#REF!="Leve"),CONCATENATE("R6C",Riesgos!#REF!),"")</f>
        <v>#REF!</v>
      </c>
      <c r="O11" s="263" t="e">
        <f>IF(AND(Riesgos!#REF!="Muy Alta",Riesgos!#REF!="Leve"),CONCATENATE("R6C",Riesgos!#REF!),"")</f>
        <v>#REF!</v>
      </c>
      <c r="P11" s="261" t="e">
        <f>IF(AND(Riesgos!#REF!="Muy Alta",Riesgos!#REF!="Menor"),CONCATENATE("R6C",Riesgos!#REF!),"")</f>
        <v>#REF!</v>
      </c>
      <c r="Q11" s="262" t="e">
        <f>IF(AND(Riesgos!#REF!="Muy Alta",Riesgos!#REF!="Menor"),CONCATENATE("R6C",Riesgos!#REF!),"")</f>
        <v>#REF!</v>
      </c>
      <c r="R11" s="262" t="e">
        <f>IF(AND(Riesgos!#REF!="Muy Alta",Riesgos!#REF!="Menor"),CONCATENATE("R6C",Riesgos!#REF!),"")</f>
        <v>#REF!</v>
      </c>
      <c r="S11" s="262" t="e">
        <f>IF(AND(Riesgos!#REF!="Muy Alta",Riesgos!#REF!="Menor"),CONCATENATE("R6C",Riesgos!#REF!),"")</f>
        <v>#REF!</v>
      </c>
      <c r="T11" s="262" t="e">
        <f>IF(AND(Riesgos!#REF!="Muy Alta",Riesgos!#REF!="Menor"),CONCATENATE("R6C",Riesgos!#REF!),"")</f>
        <v>#REF!</v>
      </c>
      <c r="U11" s="263" t="e">
        <f>IF(AND(Riesgos!#REF!="Muy Alta",Riesgos!#REF!="Menor"),CONCATENATE("R6C",Riesgos!#REF!),"")</f>
        <v>#REF!</v>
      </c>
      <c r="V11" s="261" t="e">
        <f>IF(AND(Riesgos!#REF!="Muy Alta",Riesgos!#REF!="Moderado"),CONCATENATE("R6C",Riesgos!#REF!),"")</f>
        <v>#REF!</v>
      </c>
      <c r="W11" s="262" t="e">
        <f>IF(AND(Riesgos!#REF!="Muy Alta",Riesgos!#REF!="Moderado"),CONCATENATE("R6C",Riesgos!#REF!),"")</f>
        <v>#REF!</v>
      </c>
      <c r="X11" s="262" t="e">
        <f>IF(AND(Riesgos!#REF!="Muy Alta",Riesgos!#REF!="Moderado"),CONCATENATE("R6C",Riesgos!#REF!),"")</f>
        <v>#REF!</v>
      </c>
      <c r="Y11" s="262" t="e">
        <f>IF(AND(Riesgos!#REF!="Muy Alta",Riesgos!#REF!="Moderado"),CONCATENATE("R6C",Riesgos!#REF!),"")</f>
        <v>#REF!</v>
      </c>
      <c r="Z11" s="262" t="e">
        <f>IF(AND(Riesgos!#REF!="Muy Alta",Riesgos!#REF!="Moderado"),CONCATENATE("R6C",Riesgos!#REF!),"")</f>
        <v>#REF!</v>
      </c>
      <c r="AA11" s="263" t="e">
        <f>IF(AND(Riesgos!#REF!="Muy Alta",Riesgos!#REF!="Moderado"),CONCATENATE("R6C",Riesgos!#REF!),"")</f>
        <v>#REF!</v>
      </c>
      <c r="AB11" s="261" t="e">
        <f>IF(AND(Riesgos!#REF!="Muy Alta",Riesgos!#REF!="Mayor"),CONCATENATE("R6C",Riesgos!#REF!),"")</f>
        <v>#REF!</v>
      </c>
      <c r="AC11" s="262" t="e">
        <f>IF(AND(Riesgos!#REF!="Muy Alta",Riesgos!#REF!="Mayor"),CONCATENATE("R6C",Riesgos!#REF!),"")</f>
        <v>#REF!</v>
      </c>
      <c r="AD11" s="262" t="e">
        <f>IF(AND(Riesgos!#REF!="Muy Alta",Riesgos!#REF!="Mayor"),CONCATENATE("R6C",Riesgos!#REF!),"")</f>
        <v>#REF!</v>
      </c>
      <c r="AE11" s="262" t="e">
        <f>IF(AND(Riesgos!#REF!="Muy Alta",Riesgos!#REF!="Mayor"),CONCATENATE("R6C",Riesgos!#REF!),"")</f>
        <v>#REF!</v>
      </c>
      <c r="AF11" s="262" t="e">
        <f>IF(AND(Riesgos!#REF!="Muy Alta",Riesgos!#REF!="Mayor"),CONCATENATE("R6C",Riesgos!#REF!),"")</f>
        <v>#REF!</v>
      </c>
      <c r="AG11" s="263" t="e">
        <f>IF(AND(Riesgos!#REF!="Muy Alta",Riesgos!#REF!="Mayor"),CONCATENATE("R6C",Riesgos!#REF!),"")</f>
        <v>#REF!</v>
      </c>
      <c r="AH11" s="264" t="e">
        <f>IF(AND(Riesgos!#REF!="Muy Alta",Riesgos!#REF!="Catastrófico"),CONCATENATE("R6C",Riesgos!#REF!),"")</f>
        <v>#REF!</v>
      </c>
      <c r="AI11" s="265" t="e">
        <f>IF(AND(Riesgos!#REF!="Muy Alta",Riesgos!#REF!="Catastrófico"),CONCATENATE("R6C",Riesgos!#REF!),"")</f>
        <v>#REF!</v>
      </c>
      <c r="AJ11" s="265" t="e">
        <f>IF(AND(Riesgos!#REF!="Muy Alta",Riesgos!#REF!="Catastrófico"),CONCATENATE("R6C",Riesgos!#REF!),"")</f>
        <v>#REF!</v>
      </c>
      <c r="AK11" s="265" t="e">
        <f>IF(AND(Riesgos!#REF!="Muy Alta",Riesgos!#REF!="Catastrófico"),CONCATENATE("R6C",Riesgos!#REF!),"")</f>
        <v>#REF!</v>
      </c>
      <c r="AL11" s="265" t="e">
        <f>IF(AND(Riesgos!#REF!="Muy Alta",Riesgos!#REF!="Catastrófico"),CONCATENATE("R6C",Riesgos!#REF!),"")</f>
        <v>#REF!</v>
      </c>
      <c r="AM11" s="266" t="e">
        <f>IF(AND(Riesgos!#REF!="Muy Alta",Riesgos!#REF!="Catastrófico"),CONCATENATE("R6C",Riesgos!#REF!),"")</f>
        <v>#REF!</v>
      </c>
      <c r="AN11" s="1"/>
      <c r="AO11" s="649"/>
      <c r="AP11" s="539"/>
      <c r="AQ11" s="539"/>
      <c r="AR11" s="539"/>
      <c r="AS11" s="539"/>
      <c r="AT11" s="650"/>
      <c r="AU11" s="1"/>
      <c r="AV11" s="1"/>
      <c r="AW11" s="1"/>
      <c r="AX11" s="1"/>
      <c r="AY11" s="1"/>
      <c r="AZ11" s="1"/>
      <c r="BA11" s="1"/>
      <c r="BB11" s="1"/>
      <c r="BC11" s="1"/>
      <c r="BD11" s="1"/>
      <c r="BE11" s="1"/>
      <c r="BF11" s="1"/>
      <c r="BG11" s="1"/>
      <c r="BH11" s="1"/>
      <c r="BI11" s="1"/>
    </row>
    <row r="12" spans="1:61" ht="15" customHeight="1">
      <c r="A12" s="1"/>
      <c r="B12" s="644"/>
      <c r="C12" s="539"/>
      <c r="D12" s="540"/>
      <c r="E12" s="551"/>
      <c r="F12" s="539"/>
      <c r="G12" s="539"/>
      <c r="H12" s="539"/>
      <c r="I12" s="540"/>
      <c r="J12" s="261" t="e">
        <f>IF(AND(Riesgos!#REF!="Muy Alta",Riesgos!#REF!="Leve"),CONCATENATE("R7C",Riesgos!#REF!),"")</f>
        <v>#REF!</v>
      </c>
      <c r="K12" s="262" t="e">
        <f>IF(AND(Riesgos!#REF!="Muy Alta",Riesgos!#REF!="Leve"),CONCATENATE("R7C",Riesgos!#REF!),"")</f>
        <v>#REF!</v>
      </c>
      <c r="L12" s="262" t="e">
        <f>IF(AND(Riesgos!#REF!="Muy Alta",Riesgos!#REF!="Leve"),CONCATENATE("R7C",Riesgos!#REF!),"")</f>
        <v>#REF!</v>
      </c>
      <c r="M12" s="262" t="e">
        <f>IF(AND(Riesgos!#REF!="Muy Alta",Riesgos!#REF!="Leve"),CONCATENATE("R7C",Riesgos!#REF!),"")</f>
        <v>#REF!</v>
      </c>
      <c r="N12" s="262" t="e">
        <f>IF(AND(Riesgos!#REF!="Muy Alta",Riesgos!#REF!="Leve"),CONCATENATE("R7C",Riesgos!#REF!),"")</f>
        <v>#REF!</v>
      </c>
      <c r="O12" s="263" t="e">
        <f>IF(AND(Riesgos!#REF!="Muy Alta",Riesgos!#REF!="Leve"),CONCATENATE("R7C",Riesgos!#REF!),"")</f>
        <v>#REF!</v>
      </c>
      <c r="P12" s="261" t="e">
        <f>IF(AND(Riesgos!#REF!="Muy Alta",Riesgos!#REF!="Menor"),CONCATENATE("R7C",Riesgos!#REF!),"")</f>
        <v>#REF!</v>
      </c>
      <c r="Q12" s="262" t="e">
        <f>IF(AND(Riesgos!#REF!="Muy Alta",Riesgos!#REF!="Menor"),CONCATENATE("R7C",Riesgos!#REF!),"")</f>
        <v>#REF!</v>
      </c>
      <c r="R12" s="262" t="e">
        <f>IF(AND(Riesgos!#REF!="Muy Alta",Riesgos!#REF!="Menor"),CONCATENATE("R7C",Riesgos!#REF!),"")</f>
        <v>#REF!</v>
      </c>
      <c r="S12" s="262" t="e">
        <f>IF(AND(Riesgos!#REF!="Muy Alta",Riesgos!#REF!="Menor"),CONCATENATE("R7C",Riesgos!#REF!),"")</f>
        <v>#REF!</v>
      </c>
      <c r="T12" s="262" t="e">
        <f>IF(AND(Riesgos!#REF!="Muy Alta",Riesgos!#REF!="Menor"),CONCATENATE("R7C",Riesgos!#REF!),"")</f>
        <v>#REF!</v>
      </c>
      <c r="U12" s="263" t="e">
        <f>IF(AND(Riesgos!#REF!="Muy Alta",Riesgos!#REF!="Menor"),CONCATENATE("R7C",Riesgos!#REF!),"")</f>
        <v>#REF!</v>
      </c>
      <c r="V12" s="261" t="e">
        <f>IF(AND(Riesgos!#REF!="Muy Alta",Riesgos!#REF!="Moderado"),CONCATENATE("R7C",Riesgos!#REF!),"")</f>
        <v>#REF!</v>
      </c>
      <c r="W12" s="262" t="e">
        <f>IF(AND(Riesgos!#REF!="Muy Alta",Riesgos!#REF!="Moderado"),CONCATENATE("R7C",Riesgos!#REF!),"")</f>
        <v>#REF!</v>
      </c>
      <c r="X12" s="262" t="e">
        <f>IF(AND(Riesgos!#REF!="Muy Alta",Riesgos!#REF!="Moderado"),CONCATENATE("R7C",Riesgos!#REF!),"")</f>
        <v>#REF!</v>
      </c>
      <c r="Y12" s="262" t="e">
        <f>IF(AND(Riesgos!#REF!="Muy Alta",Riesgos!#REF!="Moderado"),CONCATENATE("R7C",Riesgos!#REF!),"")</f>
        <v>#REF!</v>
      </c>
      <c r="Z12" s="262" t="e">
        <f>IF(AND(Riesgos!#REF!="Muy Alta",Riesgos!#REF!="Moderado"),CONCATENATE("R7C",Riesgos!#REF!),"")</f>
        <v>#REF!</v>
      </c>
      <c r="AA12" s="263" t="e">
        <f>IF(AND(Riesgos!#REF!="Muy Alta",Riesgos!#REF!="Moderado"),CONCATENATE("R7C",Riesgos!#REF!),"")</f>
        <v>#REF!</v>
      </c>
      <c r="AB12" s="261" t="e">
        <f>IF(AND(Riesgos!#REF!="Muy Alta",Riesgos!#REF!="Mayor"),CONCATENATE("R7C",Riesgos!#REF!),"")</f>
        <v>#REF!</v>
      </c>
      <c r="AC12" s="262" t="e">
        <f>IF(AND(Riesgos!#REF!="Muy Alta",Riesgos!#REF!="Mayor"),CONCATENATE("R7C",Riesgos!#REF!),"")</f>
        <v>#REF!</v>
      </c>
      <c r="AD12" s="262" t="e">
        <f>IF(AND(Riesgos!#REF!="Muy Alta",Riesgos!#REF!="Mayor"),CONCATENATE("R7C",Riesgos!#REF!),"")</f>
        <v>#REF!</v>
      </c>
      <c r="AE12" s="262" t="e">
        <f>IF(AND(Riesgos!#REF!="Muy Alta",Riesgos!#REF!="Mayor"),CONCATENATE("R7C",Riesgos!#REF!),"")</f>
        <v>#REF!</v>
      </c>
      <c r="AF12" s="262" t="e">
        <f>IF(AND(Riesgos!#REF!="Muy Alta",Riesgos!#REF!="Mayor"),CONCATENATE("R7C",Riesgos!#REF!),"")</f>
        <v>#REF!</v>
      </c>
      <c r="AG12" s="263" t="e">
        <f>IF(AND(Riesgos!#REF!="Muy Alta",Riesgos!#REF!="Mayor"),CONCATENATE("R7C",Riesgos!#REF!),"")</f>
        <v>#REF!</v>
      </c>
      <c r="AH12" s="264" t="e">
        <f>IF(AND(Riesgos!#REF!="Muy Alta",Riesgos!#REF!="Catastrófico"),CONCATENATE("R7C",Riesgos!#REF!),"")</f>
        <v>#REF!</v>
      </c>
      <c r="AI12" s="265" t="e">
        <f>IF(AND(Riesgos!#REF!="Muy Alta",Riesgos!#REF!="Catastrófico"),CONCATENATE("R7C",Riesgos!#REF!),"")</f>
        <v>#REF!</v>
      </c>
      <c r="AJ12" s="265" t="e">
        <f>IF(AND(Riesgos!#REF!="Muy Alta",Riesgos!#REF!="Catastrófico"),CONCATENATE("R7C",Riesgos!#REF!),"")</f>
        <v>#REF!</v>
      </c>
      <c r="AK12" s="265" t="e">
        <f>IF(AND(Riesgos!#REF!="Muy Alta",Riesgos!#REF!="Catastrófico"),CONCATENATE("R7C",Riesgos!#REF!),"")</f>
        <v>#REF!</v>
      </c>
      <c r="AL12" s="265" t="e">
        <f>IF(AND(Riesgos!#REF!="Muy Alta",Riesgos!#REF!="Catastrófico"),CONCATENATE("R7C",Riesgos!#REF!),"")</f>
        <v>#REF!</v>
      </c>
      <c r="AM12" s="266" t="e">
        <f>IF(AND(Riesgos!#REF!="Muy Alta",Riesgos!#REF!="Catastrófico"),CONCATENATE("R7C",Riesgos!#REF!),"")</f>
        <v>#REF!</v>
      </c>
      <c r="AN12" s="1"/>
      <c r="AO12" s="649"/>
      <c r="AP12" s="539"/>
      <c r="AQ12" s="539"/>
      <c r="AR12" s="539"/>
      <c r="AS12" s="539"/>
      <c r="AT12" s="650"/>
      <c r="AU12" s="1"/>
      <c r="AV12" s="1"/>
      <c r="AW12" s="1"/>
      <c r="AX12" s="1"/>
      <c r="AY12" s="1"/>
      <c r="AZ12" s="1"/>
      <c r="BA12" s="1"/>
      <c r="BB12" s="1"/>
      <c r="BC12" s="1"/>
      <c r="BD12" s="1"/>
      <c r="BE12" s="1"/>
      <c r="BF12" s="1"/>
      <c r="BG12" s="1"/>
      <c r="BH12" s="1"/>
      <c r="BI12" s="1"/>
    </row>
    <row r="13" spans="1:61" ht="15" customHeight="1">
      <c r="A13" s="1"/>
      <c r="B13" s="644"/>
      <c r="C13" s="539"/>
      <c r="D13" s="540"/>
      <c r="E13" s="551"/>
      <c r="F13" s="539"/>
      <c r="G13" s="539"/>
      <c r="H13" s="539"/>
      <c r="I13" s="540"/>
      <c r="J13" s="261" t="e">
        <f>IF(AND(Riesgos!#REF!="Muy Alta",Riesgos!#REF!="Leve"),CONCATENATE("R8C",Riesgos!#REF!),"")</f>
        <v>#REF!</v>
      </c>
      <c r="K13" s="262" t="e">
        <f>IF(AND(Riesgos!#REF!="Muy Alta",Riesgos!#REF!="Leve"),CONCATENATE("R8C",Riesgos!#REF!),"")</f>
        <v>#REF!</v>
      </c>
      <c r="L13" s="262" t="e">
        <f>IF(AND(Riesgos!#REF!="Muy Alta",Riesgos!#REF!="Leve"),CONCATENATE("R8C",Riesgos!#REF!),"")</f>
        <v>#REF!</v>
      </c>
      <c r="M13" s="262" t="e">
        <f>IF(AND(Riesgos!#REF!="Muy Alta",Riesgos!#REF!="Leve"),CONCATENATE("R8C",Riesgos!#REF!),"")</f>
        <v>#REF!</v>
      </c>
      <c r="N13" s="262" t="e">
        <f>IF(AND(Riesgos!#REF!="Muy Alta",Riesgos!#REF!="Leve"),CONCATENATE("R8C",Riesgos!#REF!),"")</f>
        <v>#REF!</v>
      </c>
      <c r="O13" s="263" t="e">
        <f>IF(AND(Riesgos!#REF!="Muy Alta",Riesgos!#REF!="Leve"),CONCATENATE("R8C",Riesgos!#REF!),"")</f>
        <v>#REF!</v>
      </c>
      <c r="P13" s="261" t="e">
        <f>IF(AND(Riesgos!#REF!="Muy Alta",Riesgos!#REF!="Menor"),CONCATENATE("R8C",Riesgos!#REF!),"")</f>
        <v>#REF!</v>
      </c>
      <c r="Q13" s="262" t="e">
        <f>IF(AND(Riesgos!#REF!="Muy Alta",Riesgos!#REF!="Menor"),CONCATENATE("R8C",Riesgos!#REF!),"")</f>
        <v>#REF!</v>
      </c>
      <c r="R13" s="262" t="e">
        <f>IF(AND(Riesgos!#REF!="Muy Alta",Riesgos!#REF!="Menor"),CONCATENATE("R8C",Riesgos!#REF!),"")</f>
        <v>#REF!</v>
      </c>
      <c r="S13" s="262" t="e">
        <f>IF(AND(Riesgos!#REF!="Muy Alta",Riesgos!#REF!="Menor"),CONCATENATE("R8C",Riesgos!#REF!),"")</f>
        <v>#REF!</v>
      </c>
      <c r="T13" s="262" t="e">
        <f>IF(AND(Riesgos!#REF!="Muy Alta",Riesgos!#REF!="Menor"),CONCATENATE("R8C",Riesgos!#REF!),"")</f>
        <v>#REF!</v>
      </c>
      <c r="U13" s="263" t="e">
        <f>IF(AND(Riesgos!#REF!="Muy Alta",Riesgos!#REF!="Menor"),CONCATENATE("R8C",Riesgos!#REF!),"")</f>
        <v>#REF!</v>
      </c>
      <c r="V13" s="261" t="e">
        <f>IF(AND(Riesgos!#REF!="Muy Alta",Riesgos!#REF!="Moderado"),CONCATENATE("R8C",Riesgos!#REF!),"")</f>
        <v>#REF!</v>
      </c>
      <c r="W13" s="262" t="e">
        <f>IF(AND(Riesgos!#REF!="Muy Alta",Riesgos!#REF!="Moderado"),CONCATENATE("R8C",Riesgos!#REF!),"")</f>
        <v>#REF!</v>
      </c>
      <c r="X13" s="262" t="e">
        <f>IF(AND(Riesgos!#REF!="Muy Alta",Riesgos!#REF!="Moderado"),CONCATENATE("R8C",Riesgos!#REF!),"")</f>
        <v>#REF!</v>
      </c>
      <c r="Y13" s="262" t="e">
        <f>IF(AND(Riesgos!#REF!="Muy Alta",Riesgos!#REF!="Moderado"),CONCATENATE("R8C",Riesgos!#REF!),"")</f>
        <v>#REF!</v>
      </c>
      <c r="Z13" s="262" t="e">
        <f>IF(AND(Riesgos!#REF!="Muy Alta",Riesgos!#REF!="Moderado"),CONCATENATE("R8C",Riesgos!#REF!),"")</f>
        <v>#REF!</v>
      </c>
      <c r="AA13" s="263" t="e">
        <f>IF(AND(Riesgos!#REF!="Muy Alta",Riesgos!#REF!="Moderado"),CONCATENATE("R8C",Riesgos!#REF!),"")</f>
        <v>#REF!</v>
      </c>
      <c r="AB13" s="261" t="e">
        <f>IF(AND(Riesgos!#REF!="Muy Alta",Riesgos!#REF!="Mayor"),CONCATENATE("R8C",Riesgos!#REF!),"")</f>
        <v>#REF!</v>
      </c>
      <c r="AC13" s="262" t="e">
        <f>IF(AND(Riesgos!#REF!="Muy Alta",Riesgos!#REF!="Mayor"),CONCATENATE("R8C",Riesgos!#REF!),"")</f>
        <v>#REF!</v>
      </c>
      <c r="AD13" s="262" t="e">
        <f>IF(AND(Riesgos!#REF!="Muy Alta",Riesgos!#REF!="Mayor"),CONCATENATE("R8C",Riesgos!#REF!),"")</f>
        <v>#REF!</v>
      </c>
      <c r="AE13" s="262" t="e">
        <f>IF(AND(Riesgos!#REF!="Muy Alta",Riesgos!#REF!="Mayor"),CONCATENATE("R8C",Riesgos!#REF!),"")</f>
        <v>#REF!</v>
      </c>
      <c r="AF13" s="262" t="e">
        <f>IF(AND(Riesgos!#REF!="Muy Alta",Riesgos!#REF!="Mayor"),CONCATENATE("R8C",Riesgos!#REF!),"")</f>
        <v>#REF!</v>
      </c>
      <c r="AG13" s="263" t="e">
        <f>IF(AND(Riesgos!#REF!="Muy Alta",Riesgos!#REF!="Mayor"),CONCATENATE("R8C",Riesgos!#REF!),"")</f>
        <v>#REF!</v>
      </c>
      <c r="AH13" s="264" t="e">
        <f>IF(AND(Riesgos!#REF!="Muy Alta",Riesgos!#REF!="Catastrófico"),CONCATENATE("R8C",Riesgos!#REF!),"")</f>
        <v>#REF!</v>
      </c>
      <c r="AI13" s="265" t="e">
        <f>IF(AND(Riesgos!#REF!="Muy Alta",Riesgos!#REF!="Catastrófico"),CONCATENATE("R8C",Riesgos!#REF!),"")</f>
        <v>#REF!</v>
      </c>
      <c r="AJ13" s="265" t="e">
        <f>IF(AND(Riesgos!#REF!="Muy Alta",Riesgos!#REF!="Catastrófico"),CONCATENATE("R8C",Riesgos!#REF!),"")</f>
        <v>#REF!</v>
      </c>
      <c r="AK13" s="265" t="e">
        <f>IF(AND(Riesgos!#REF!="Muy Alta",Riesgos!#REF!="Catastrófico"),CONCATENATE("R8C",Riesgos!#REF!),"")</f>
        <v>#REF!</v>
      </c>
      <c r="AL13" s="265" t="e">
        <f>IF(AND(Riesgos!#REF!="Muy Alta",Riesgos!#REF!="Catastrófico"),CONCATENATE("R8C",Riesgos!#REF!),"")</f>
        <v>#REF!</v>
      </c>
      <c r="AM13" s="266" t="e">
        <f>IF(AND(Riesgos!#REF!="Muy Alta",Riesgos!#REF!="Catastrófico"),CONCATENATE("R8C",Riesgos!#REF!),"")</f>
        <v>#REF!</v>
      </c>
      <c r="AN13" s="1"/>
      <c r="AO13" s="649"/>
      <c r="AP13" s="539"/>
      <c r="AQ13" s="539"/>
      <c r="AR13" s="539"/>
      <c r="AS13" s="539"/>
      <c r="AT13" s="650"/>
      <c r="AU13" s="1"/>
      <c r="AV13" s="1"/>
      <c r="AW13" s="1"/>
      <c r="AX13" s="1"/>
      <c r="AY13" s="1"/>
      <c r="AZ13" s="1"/>
      <c r="BA13" s="1"/>
      <c r="BB13" s="1"/>
      <c r="BC13" s="1"/>
      <c r="BD13" s="1"/>
      <c r="BE13" s="1"/>
      <c r="BF13" s="1"/>
      <c r="BG13" s="1"/>
      <c r="BH13" s="1"/>
      <c r="BI13" s="1"/>
    </row>
    <row r="14" spans="1:61" ht="15" customHeight="1">
      <c r="A14" s="1"/>
      <c r="B14" s="644"/>
      <c r="C14" s="539"/>
      <c r="D14" s="540"/>
      <c r="E14" s="551"/>
      <c r="F14" s="539"/>
      <c r="G14" s="539"/>
      <c r="H14" s="539"/>
      <c r="I14" s="540"/>
      <c r="J14" s="261" t="e">
        <f>IF(AND(Riesgos!#REF!="Muy Alta",Riesgos!#REF!="Leve"),CONCATENATE("R9C",Riesgos!#REF!),"")</f>
        <v>#REF!</v>
      </c>
      <c r="K14" s="262" t="e">
        <f>IF(AND(Riesgos!#REF!="Muy Alta",Riesgos!#REF!="Leve"),CONCATENATE("R9C",Riesgos!#REF!),"")</f>
        <v>#REF!</v>
      </c>
      <c r="L14" s="262" t="e">
        <f>IF(AND(Riesgos!#REF!="Muy Alta",Riesgos!#REF!="Leve"),CONCATENATE("R9C",Riesgos!#REF!),"")</f>
        <v>#REF!</v>
      </c>
      <c r="M14" s="262" t="e">
        <f>IF(AND(Riesgos!#REF!="Muy Alta",Riesgos!#REF!="Leve"),CONCATENATE("R9C",Riesgos!#REF!),"")</f>
        <v>#REF!</v>
      </c>
      <c r="N14" s="262" t="e">
        <f>IF(AND(Riesgos!#REF!="Muy Alta",Riesgos!#REF!="Leve"),CONCATENATE("R9C",Riesgos!#REF!),"")</f>
        <v>#REF!</v>
      </c>
      <c r="O14" s="263" t="e">
        <f>IF(AND(Riesgos!#REF!="Muy Alta",Riesgos!#REF!="Leve"),CONCATENATE("R9C",Riesgos!#REF!),"")</f>
        <v>#REF!</v>
      </c>
      <c r="P14" s="261" t="e">
        <f>IF(AND(Riesgos!#REF!="Muy Alta",Riesgos!#REF!="Menor"),CONCATENATE("R9C",Riesgos!#REF!),"")</f>
        <v>#REF!</v>
      </c>
      <c r="Q14" s="262" t="e">
        <f>IF(AND(Riesgos!#REF!="Muy Alta",Riesgos!#REF!="Menor"),CONCATENATE("R9C",Riesgos!#REF!),"")</f>
        <v>#REF!</v>
      </c>
      <c r="R14" s="262" t="e">
        <f>IF(AND(Riesgos!#REF!="Muy Alta",Riesgos!#REF!="Menor"),CONCATENATE("R9C",Riesgos!#REF!),"")</f>
        <v>#REF!</v>
      </c>
      <c r="S14" s="262" t="e">
        <f>IF(AND(Riesgos!#REF!="Muy Alta",Riesgos!#REF!="Menor"),CONCATENATE("R9C",Riesgos!#REF!),"")</f>
        <v>#REF!</v>
      </c>
      <c r="T14" s="262" t="e">
        <f>IF(AND(Riesgos!#REF!="Muy Alta",Riesgos!#REF!="Menor"),CONCATENATE("R9C",Riesgos!#REF!),"")</f>
        <v>#REF!</v>
      </c>
      <c r="U14" s="263" t="e">
        <f>IF(AND(Riesgos!#REF!="Muy Alta",Riesgos!#REF!="Menor"),CONCATENATE("R9C",Riesgos!#REF!),"")</f>
        <v>#REF!</v>
      </c>
      <c r="V14" s="261" t="e">
        <f>IF(AND(Riesgos!#REF!="Muy Alta",Riesgos!#REF!="Moderado"),CONCATENATE("R9C",Riesgos!#REF!),"")</f>
        <v>#REF!</v>
      </c>
      <c r="W14" s="262" t="e">
        <f>IF(AND(Riesgos!#REF!="Muy Alta",Riesgos!#REF!="Moderado"),CONCATENATE("R9C",Riesgos!#REF!),"")</f>
        <v>#REF!</v>
      </c>
      <c r="X14" s="262" t="e">
        <f>IF(AND(Riesgos!#REF!="Muy Alta",Riesgos!#REF!="Moderado"),CONCATENATE("R9C",Riesgos!#REF!),"")</f>
        <v>#REF!</v>
      </c>
      <c r="Y14" s="262" t="e">
        <f>IF(AND(Riesgos!#REF!="Muy Alta",Riesgos!#REF!="Moderado"),CONCATENATE("R9C",Riesgos!#REF!),"")</f>
        <v>#REF!</v>
      </c>
      <c r="Z14" s="262" t="e">
        <f>IF(AND(Riesgos!#REF!="Muy Alta",Riesgos!#REF!="Moderado"),CONCATENATE("R9C",Riesgos!#REF!),"")</f>
        <v>#REF!</v>
      </c>
      <c r="AA14" s="263" t="e">
        <f>IF(AND(Riesgos!#REF!="Muy Alta",Riesgos!#REF!="Moderado"),CONCATENATE("R9C",Riesgos!#REF!),"")</f>
        <v>#REF!</v>
      </c>
      <c r="AB14" s="261" t="e">
        <f>IF(AND(Riesgos!#REF!="Muy Alta",Riesgos!#REF!="Mayor"),CONCATENATE("R9C",Riesgos!#REF!),"")</f>
        <v>#REF!</v>
      </c>
      <c r="AC14" s="262" t="e">
        <f>IF(AND(Riesgos!#REF!="Muy Alta",Riesgos!#REF!="Mayor"),CONCATENATE("R9C",Riesgos!#REF!),"")</f>
        <v>#REF!</v>
      </c>
      <c r="AD14" s="262" t="e">
        <f>IF(AND(Riesgos!#REF!="Muy Alta",Riesgos!#REF!="Mayor"),CONCATENATE("R9C",Riesgos!#REF!),"")</f>
        <v>#REF!</v>
      </c>
      <c r="AE14" s="262" t="e">
        <f>IF(AND(Riesgos!#REF!="Muy Alta",Riesgos!#REF!="Mayor"),CONCATENATE("R9C",Riesgos!#REF!),"")</f>
        <v>#REF!</v>
      </c>
      <c r="AF14" s="262" t="e">
        <f>IF(AND(Riesgos!#REF!="Muy Alta",Riesgos!#REF!="Mayor"),CONCATENATE("R9C",Riesgos!#REF!),"")</f>
        <v>#REF!</v>
      </c>
      <c r="AG14" s="263" t="e">
        <f>IF(AND(Riesgos!#REF!="Muy Alta",Riesgos!#REF!="Mayor"),CONCATENATE("R9C",Riesgos!#REF!),"")</f>
        <v>#REF!</v>
      </c>
      <c r="AH14" s="264" t="e">
        <f>IF(AND(Riesgos!#REF!="Muy Alta",Riesgos!#REF!="Catastrófico"),CONCATENATE("R9C",Riesgos!#REF!),"")</f>
        <v>#REF!</v>
      </c>
      <c r="AI14" s="265" t="e">
        <f>IF(AND(Riesgos!#REF!="Muy Alta",Riesgos!#REF!="Catastrófico"),CONCATENATE("R9C",Riesgos!#REF!),"")</f>
        <v>#REF!</v>
      </c>
      <c r="AJ14" s="265" t="e">
        <f>IF(AND(Riesgos!#REF!="Muy Alta",Riesgos!#REF!="Catastrófico"),CONCATENATE("R9C",Riesgos!#REF!),"")</f>
        <v>#REF!</v>
      </c>
      <c r="AK14" s="265" t="e">
        <f>IF(AND(Riesgos!#REF!="Muy Alta",Riesgos!#REF!="Catastrófico"),CONCATENATE("R9C",Riesgos!#REF!),"")</f>
        <v>#REF!</v>
      </c>
      <c r="AL14" s="265" t="e">
        <f>IF(AND(Riesgos!#REF!="Muy Alta",Riesgos!#REF!="Catastrófico"),CONCATENATE("R9C",Riesgos!#REF!),"")</f>
        <v>#REF!</v>
      </c>
      <c r="AM14" s="266" t="e">
        <f>IF(AND(Riesgos!#REF!="Muy Alta",Riesgos!#REF!="Catastrófico"),CONCATENATE("R9C",Riesgos!#REF!),"")</f>
        <v>#REF!</v>
      </c>
      <c r="AN14" s="1"/>
      <c r="AO14" s="649"/>
      <c r="AP14" s="539"/>
      <c r="AQ14" s="539"/>
      <c r="AR14" s="539"/>
      <c r="AS14" s="539"/>
      <c r="AT14" s="650"/>
      <c r="AU14" s="1"/>
      <c r="AV14" s="1"/>
      <c r="AW14" s="1"/>
      <c r="AX14" s="1"/>
      <c r="AY14" s="1"/>
      <c r="AZ14" s="1"/>
      <c r="BA14" s="1"/>
      <c r="BB14" s="1"/>
      <c r="BC14" s="1"/>
      <c r="BD14" s="1"/>
      <c r="BE14" s="1"/>
      <c r="BF14" s="1"/>
      <c r="BG14" s="1"/>
      <c r="BH14" s="1"/>
      <c r="BI14" s="1"/>
    </row>
    <row r="15" spans="1:61" ht="15.75" customHeight="1">
      <c r="A15" s="1"/>
      <c r="B15" s="644"/>
      <c r="C15" s="539"/>
      <c r="D15" s="540"/>
      <c r="E15" s="625"/>
      <c r="F15" s="626"/>
      <c r="G15" s="626"/>
      <c r="H15" s="626"/>
      <c r="I15" s="627"/>
      <c r="J15" s="267" t="e">
        <f>IF(AND(Riesgos!#REF!="Muy Alta",Riesgos!#REF!="Leve"),CONCATENATE("R10C",Riesgos!#REF!),"")</f>
        <v>#REF!</v>
      </c>
      <c r="K15" s="268" t="e">
        <f>IF(AND(Riesgos!#REF!="Muy Alta",Riesgos!#REF!="Leve"),CONCATENATE("R10C",Riesgos!#REF!),"")</f>
        <v>#REF!</v>
      </c>
      <c r="L15" s="268" t="e">
        <f>IF(AND(Riesgos!#REF!="Muy Alta",Riesgos!#REF!="Leve"),CONCATENATE("R10C",Riesgos!#REF!),"")</f>
        <v>#REF!</v>
      </c>
      <c r="M15" s="268" t="e">
        <f>IF(AND(Riesgos!#REF!="Muy Alta",Riesgos!#REF!="Leve"),CONCATENATE("R10C",Riesgos!#REF!),"")</f>
        <v>#REF!</v>
      </c>
      <c r="N15" s="268" t="e">
        <f>IF(AND(Riesgos!#REF!="Muy Alta",Riesgos!#REF!="Leve"),CONCATENATE("R10C",Riesgos!#REF!),"")</f>
        <v>#REF!</v>
      </c>
      <c r="O15" s="269" t="e">
        <f>IF(AND(Riesgos!#REF!="Muy Alta",Riesgos!#REF!="Leve"),CONCATENATE("R10C",Riesgos!#REF!),"")</f>
        <v>#REF!</v>
      </c>
      <c r="P15" s="261" t="e">
        <f>IF(AND(Riesgos!#REF!="Muy Alta",Riesgos!#REF!="Menor"),CONCATENATE("R10C",Riesgos!#REF!),"")</f>
        <v>#REF!</v>
      </c>
      <c r="Q15" s="262" t="e">
        <f>IF(AND(Riesgos!#REF!="Muy Alta",Riesgos!#REF!="Menor"),CONCATENATE("R10C",Riesgos!#REF!),"")</f>
        <v>#REF!</v>
      </c>
      <c r="R15" s="262" t="e">
        <f>IF(AND(Riesgos!#REF!="Muy Alta",Riesgos!#REF!="Menor"),CONCATENATE("R10C",Riesgos!#REF!),"")</f>
        <v>#REF!</v>
      </c>
      <c r="S15" s="262" t="e">
        <f>IF(AND(Riesgos!#REF!="Muy Alta",Riesgos!#REF!="Menor"),CONCATENATE("R10C",Riesgos!#REF!),"")</f>
        <v>#REF!</v>
      </c>
      <c r="T15" s="262" t="e">
        <f>IF(AND(Riesgos!#REF!="Muy Alta",Riesgos!#REF!="Menor"),CONCATENATE("R10C",Riesgos!#REF!),"")</f>
        <v>#REF!</v>
      </c>
      <c r="U15" s="263" t="e">
        <f>IF(AND(Riesgos!#REF!="Muy Alta",Riesgos!#REF!="Menor"),CONCATENATE("R10C",Riesgos!#REF!),"")</f>
        <v>#REF!</v>
      </c>
      <c r="V15" s="267" t="e">
        <f>IF(AND(Riesgos!#REF!="Muy Alta",Riesgos!#REF!="Moderado"),CONCATENATE("R10C",Riesgos!#REF!),"")</f>
        <v>#REF!</v>
      </c>
      <c r="W15" s="268" t="e">
        <f>IF(AND(Riesgos!#REF!="Muy Alta",Riesgos!#REF!="Moderado"),CONCATENATE("R10C",Riesgos!#REF!),"")</f>
        <v>#REF!</v>
      </c>
      <c r="X15" s="268" t="e">
        <f>IF(AND(Riesgos!#REF!="Muy Alta",Riesgos!#REF!="Moderado"),CONCATENATE("R10C",Riesgos!#REF!),"")</f>
        <v>#REF!</v>
      </c>
      <c r="Y15" s="268" t="e">
        <f>IF(AND(Riesgos!#REF!="Muy Alta",Riesgos!#REF!="Moderado"),CONCATENATE("R10C",Riesgos!#REF!),"")</f>
        <v>#REF!</v>
      </c>
      <c r="Z15" s="268" t="e">
        <f>IF(AND(Riesgos!#REF!="Muy Alta",Riesgos!#REF!="Moderado"),CONCATENATE("R10C",Riesgos!#REF!),"")</f>
        <v>#REF!</v>
      </c>
      <c r="AA15" s="269" t="e">
        <f>IF(AND(Riesgos!#REF!="Muy Alta",Riesgos!#REF!="Moderado"),CONCATENATE("R10C",Riesgos!#REF!),"")</f>
        <v>#REF!</v>
      </c>
      <c r="AB15" s="261" t="e">
        <f>IF(AND(Riesgos!#REF!="Muy Alta",Riesgos!#REF!="Mayor"),CONCATENATE("R10C",Riesgos!#REF!),"")</f>
        <v>#REF!</v>
      </c>
      <c r="AC15" s="262" t="e">
        <f>IF(AND(Riesgos!#REF!="Muy Alta",Riesgos!#REF!="Mayor"),CONCATENATE("R10C",Riesgos!#REF!),"")</f>
        <v>#REF!</v>
      </c>
      <c r="AD15" s="262" t="e">
        <f>IF(AND(Riesgos!#REF!="Muy Alta",Riesgos!#REF!="Mayor"),CONCATENATE("R10C",Riesgos!#REF!),"")</f>
        <v>#REF!</v>
      </c>
      <c r="AE15" s="262" t="e">
        <f>IF(AND(Riesgos!#REF!="Muy Alta",Riesgos!#REF!="Mayor"),CONCATENATE("R10C",Riesgos!#REF!),"")</f>
        <v>#REF!</v>
      </c>
      <c r="AF15" s="262" t="e">
        <f>IF(AND(Riesgos!#REF!="Muy Alta",Riesgos!#REF!="Mayor"),CONCATENATE("R10C",Riesgos!#REF!),"")</f>
        <v>#REF!</v>
      </c>
      <c r="AG15" s="263" t="e">
        <f>IF(AND(Riesgos!#REF!="Muy Alta",Riesgos!#REF!="Mayor"),CONCATENATE("R10C",Riesgos!#REF!),"")</f>
        <v>#REF!</v>
      </c>
      <c r="AH15" s="270" t="e">
        <f>IF(AND(Riesgos!#REF!="Muy Alta",Riesgos!#REF!="Catastrófico"),CONCATENATE("R10C",Riesgos!#REF!),"")</f>
        <v>#REF!</v>
      </c>
      <c r="AI15" s="271" t="e">
        <f>IF(AND(Riesgos!#REF!="Muy Alta",Riesgos!#REF!="Catastrófico"),CONCATENATE("R10C",Riesgos!#REF!),"")</f>
        <v>#REF!</v>
      </c>
      <c r="AJ15" s="271" t="e">
        <f>IF(AND(Riesgos!#REF!="Muy Alta",Riesgos!#REF!="Catastrófico"),CONCATENATE("R10C",Riesgos!#REF!),"")</f>
        <v>#REF!</v>
      </c>
      <c r="AK15" s="271" t="e">
        <f>IF(AND(Riesgos!#REF!="Muy Alta",Riesgos!#REF!="Catastrófico"),CONCATENATE("R10C",Riesgos!#REF!),"")</f>
        <v>#REF!</v>
      </c>
      <c r="AL15" s="271" t="e">
        <f>IF(AND(Riesgos!#REF!="Muy Alta",Riesgos!#REF!="Catastrófico"),CONCATENATE("R10C",Riesgos!#REF!),"")</f>
        <v>#REF!</v>
      </c>
      <c r="AM15" s="272" t="e">
        <f>IF(AND(Riesgos!#REF!="Muy Alta",Riesgos!#REF!="Catastrófico"),CONCATENATE("R10C",Riesgos!#REF!),"")</f>
        <v>#REF!</v>
      </c>
      <c r="AN15" s="1"/>
      <c r="AO15" s="651"/>
      <c r="AP15" s="652"/>
      <c r="AQ15" s="652"/>
      <c r="AR15" s="652"/>
      <c r="AS15" s="652"/>
      <c r="AT15" s="653"/>
      <c r="AU15" s="1"/>
      <c r="AV15" s="1"/>
      <c r="AW15" s="1"/>
      <c r="AX15" s="1"/>
      <c r="AY15" s="1"/>
      <c r="AZ15" s="1"/>
      <c r="BA15" s="1"/>
      <c r="BB15" s="1"/>
      <c r="BC15" s="1"/>
      <c r="BD15" s="1"/>
      <c r="BE15" s="1"/>
      <c r="BF15" s="1"/>
      <c r="BG15" s="1"/>
      <c r="BH15" s="1"/>
      <c r="BI15" s="1"/>
    </row>
    <row r="16" spans="1:61" ht="15" customHeight="1">
      <c r="A16" s="1"/>
      <c r="B16" s="644"/>
      <c r="C16" s="539"/>
      <c r="D16" s="540"/>
      <c r="E16" s="666" t="s">
        <v>1056</v>
      </c>
      <c r="F16" s="624"/>
      <c r="G16" s="624"/>
      <c r="H16" s="624"/>
      <c r="I16" s="624"/>
      <c r="J16" s="273" t="e">
        <f>IF(AND(Riesgos!#REF!="Alta",Riesgos!#REF!="Leve"),CONCATENATE("R1C",Riesgos!#REF!),"")</f>
        <v>#REF!</v>
      </c>
      <c r="K16" s="274" t="e">
        <f>IF(AND(Riesgos!#REF!="Alta",Riesgos!#REF!="Leve"),CONCATENATE("R1C",Riesgos!#REF!),"")</f>
        <v>#REF!</v>
      </c>
      <c r="L16" s="274" t="e">
        <f>IF(AND(Riesgos!#REF!="Alta",Riesgos!#REF!="Leve"),CONCATENATE("R1C",Riesgos!#REF!),"")</f>
        <v>#REF!</v>
      </c>
      <c r="M16" s="274" t="e">
        <f>IF(AND(Riesgos!#REF!="Alta",Riesgos!#REF!="Leve"),CONCATENATE("R1C",Riesgos!#REF!),"")</f>
        <v>#REF!</v>
      </c>
      <c r="N16" s="274" t="e">
        <f>IF(AND(Riesgos!#REF!="Alta",Riesgos!#REF!="Leve"),CONCATENATE("R1C",Riesgos!#REF!),"")</f>
        <v>#REF!</v>
      </c>
      <c r="O16" s="275" t="e">
        <f>IF(AND(Riesgos!#REF!="Alta",Riesgos!#REF!="Leve"),CONCATENATE("R1C",Riesgos!#REF!),"")</f>
        <v>#REF!</v>
      </c>
      <c r="P16" s="273" t="e">
        <f>IF(AND(Riesgos!#REF!="Alta",Riesgos!#REF!="Menor"),CONCATENATE("R1C",Riesgos!#REF!),"")</f>
        <v>#REF!</v>
      </c>
      <c r="Q16" s="274" t="e">
        <f>IF(AND(Riesgos!#REF!="Alta",Riesgos!#REF!="Menor"),CONCATENATE("R1C",Riesgos!#REF!),"")</f>
        <v>#REF!</v>
      </c>
      <c r="R16" s="274" t="e">
        <f>IF(AND(Riesgos!#REF!="Alta",Riesgos!#REF!="Menor"),CONCATENATE("R1C",Riesgos!#REF!),"")</f>
        <v>#REF!</v>
      </c>
      <c r="S16" s="274" t="e">
        <f>IF(AND(Riesgos!#REF!="Alta",Riesgos!#REF!="Menor"),CONCATENATE("R1C",Riesgos!#REF!),"")</f>
        <v>#REF!</v>
      </c>
      <c r="T16" s="274" t="e">
        <f>IF(AND(Riesgos!#REF!="Alta",Riesgos!#REF!="Menor"),CONCATENATE("R1C",Riesgos!#REF!),"")</f>
        <v>#REF!</v>
      </c>
      <c r="U16" s="275" t="e">
        <f>IF(AND(Riesgos!#REF!="Alta",Riesgos!#REF!="Menor"),CONCATENATE("R1C",Riesgos!#REF!),"")</f>
        <v>#REF!</v>
      </c>
      <c r="V16" s="255" t="e">
        <f>IF(AND(Riesgos!#REF!="Alta",Riesgos!#REF!="Moderado"),CONCATENATE("R1C",Riesgos!#REF!),"")</f>
        <v>#REF!</v>
      </c>
      <c r="W16" s="256" t="e">
        <f>IF(AND(Riesgos!#REF!="Alta",Riesgos!#REF!="Moderado"),CONCATENATE("R1C",Riesgos!#REF!),"")</f>
        <v>#REF!</v>
      </c>
      <c r="X16" s="256" t="e">
        <f>IF(AND(Riesgos!#REF!="Alta",Riesgos!#REF!="Moderado"),CONCATENATE("R1C",Riesgos!#REF!),"")</f>
        <v>#REF!</v>
      </c>
      <c r="Y16" s="256" t="e">
        <f>IF(AND(Riesgos!#REF!="Alta",Riesgos!#REF!="Moderado"),CONCATENATE("R1C",Riesgos!#REF!),"")</f>
        <v>#REF!</v>
      </c>
      <c r="Z16" s="256" t="e">
        <f>IF(AND(Riesgos!#REF!="Alta",Riesgos!#REF!="Moderado"),CONCATENATE("R1C",Riesgos!#REF!),"")</f>
        <v>#REF!</v>
      </c>
      <c r="AA16" s="257" t="e">
        <f>IF(AND(Riesgos!#REF!="Alta",Riesgos!#REF!="Moderado"),CONCATENATE("R1C",Riesgos!#REF!),"")</f>
        <v>#REF!</v>
      </c>
      <c r="AB16" s="255" t="e">
        <f>IF(AND(Riesgos!#REF!="Alta",Riesgos!#REF!="Mayor"),CONCATENATE("R1C",Riesgos!#REF!),"")</f>
        <v>#REF!</v>
      </c>
      <c r="AC16" s="256" t="e">
        <f>IF(AND(Riesgos!#REF!="Alta",Riesgos!#REF!="Mayor"),CONCATENATE("R1C",Riesgos!#REF!),"")</f>
        <v>#REF!</v>
      </c>
      <c r="AD16" s="256" t="e">
        <f>IF(AND(Riesgos!#REF!="Alta",Riesgos!#REF!="Mayor"),CONCATENATE("R1C",Riesgos!#REF!),"")</f>
        <v>#REF!</v>
      </c>
      <c r="AE16" s="256" t="e">
        <f>IF(AND(Riesgos!#REF!="Alta",Riesgos!#REF!="Mayor"),CONCATENATE("R1C",Riesgos!#REF!),"")</f>
        <v>#REF!</v>
      </c>
      <c r="AF16" s="256" t="e">
        <f>IF(AND(Riesgos!#REF!="Alta",Riesgos!#REF!="Mayor"),CONCATENATE("R1C",Riesgos!#REF!),"")</f>
        <v>#REF!</v>
      </c>
      <c r="AG16" s="257" t="e">
        <f>IF(AND(Riesgos!#REF!="Alta",Riesgos!#REF!="Mayor"),CONCATENATE("R1C",Riesgos!#REF!),"")</f>
        <v>#REF!</v>
      </c>
      <c r="AH16" s="258" t="e">
        <f>IF(AND(Riesgos!#REF!="Alta",Riesgos!#REF!="Catastrófico"),CONCATENATE("R1C",Riesgos!#REF!),"")</f>
        <v>#REF!</v>
      </c>
      <c r="AI16" s="259" t="e">
        <f>IF(AND(Riesgos!#REF!="Alta",Riesgos!#REF!="Catastrófico"),CONCATENATE("R1C",Riesgos!#REF!),"")</f>
        <v>#REF!</v>
      </c>
      <c r="AJ16" s="259" t="e">
        <f>IF(AND(Riesgos!#REF!="Alta",Riesgos!#REF!="Catastrófico"),CONCATENATE("R1C",Riesgos!#REF!),"")</f>
        <v>#REF!</v>
      </c>
      <c r="AK16" s="259" t="e">
        <f>IF(AND(Riesgos!#REF!="Alta",Riesgos!#REF!="Catastrófico"),CONCATENATE("R1C",Riesgos!#REF!),"")</f>
        <v>#REF!</v>
      </c>
      <c r="AL16" s="259" t="e">
        <f>IF(AND(Riesgos!#REF!="Alta",Riesgos!#REF!="Catastrófico"),CONCATENATE("R1C",Riesgos!#REF!),"")</f>
        <v>#REF!</v>
      </c>
      <c r="AM16" s="260" t="e">
        <f>IF(AND(Riesgos!#REF!="Alta",Riesgos!#REF!="Catastrófico"),CONCATENATE("R1C",Riesgos!#REF!),"")</f>
        <v>#REF!</v>
      </c>
      <c r="AN16" s="1"/>
      <c r="AO16" s="667" t="s">
        <v>1003</v>
      </c>
      <c r="AP16" s="647"/>
      <c r="AQ16" s="647"/>
      <c r="AR16" s="647"/>
      <c r="AS16" s="647"/>
      <c r="AT16" s="648"/>
      <c r="AU16" s="1"/>
      <c r="AV16" s="1"/>
      <c r="AW16" s="1"/>
      <c r="AX16" s="1"/>
      <c r="AY16" s="1"/>
      <c r="AZ16" s="1"/>
      <c r="BA16" s="1"/>
      <c r="BB16" s="1"/>
      <c r="BC16" s="1"/>
      <c r="BD16" s="1"/>
      <c r="BE16" s="1"/>
      <c r="BF16" s="1"/>
      <c r="BG16" s="1"/>
      <c r="BH16" s="1"/>
      <c r="BI16" s="1"/>
    </row>
    <row r="17" spans="1:61" ht="15" customHeight="1">
      <c r="A17" s="1"/>
      <c r="B17" s="644"/>
      <c r="C17" s="539"/>
      <c r="D17" s="540"/>
      <c r="E17" s="551"/>
      <c r="F17" s="539"/>
      <c r="G17" s="539"/>
      <c r="H17" s="539"/>
      <c r="I17" s="539"/>
      <c r="J17" s="276" t="e">
        <f>IF(AND(Riesgos!#REF!="Alta",Riesgos!#REF!="Leve"),CONCATENATE("R2C",Riesgos!#REF!),"")</f>
        <v>#REF!</v>
      </c>
      <c r="K17" s="277" t="e">
        <f>IF(AND(Riesgos!#REF!="Alta",Riesgos!#REF!="Leve"),CONCATENATE("R2C",Riesgos!#REF!),"")</f>
        <v>#REF!</v>
      </c>
      <c r="L17" s="277" t="e">
        <f>IF(AND(Riesgos!#REF!="Alta",Riesgos!#REF!="Leve"),CONCATENATE("R2C",Riesgos!#REF!),"")</f>
        <v>#REF!</v>
      </c>
      <c r="M17" s="277" t="e">
        <f>IF(AND(Riesgos!#REF!="Alta",Riesgos!#REF!="Leve"),CONCATENATE("R2C",Riesgos!#REF!),"")</f>
        <v>#REF!</v>
      </c>
      <c r="N17" s="277" t="e">
        <f>IF(AND(Riesgos!#REF!="Alta",Riesgos!#REF!="Leve"),CONCATENATE("R2C",Riesgos!#REF!),"")</f>
        <v>#REF!</v>
      </c>
      <c r="O17" s="278" t="e">
        <f>IF(AND(Riesgos!#REF!="Alta",Riesgos!#REF!="Leve"),CONCATENATE("R2C",Riesgos!#REF!),"")</f>
        <v>#REF!</v>
      </c>
      <c r="P17" s="276" t="e">
        <f>IF(AND(Riesgos!#REF!="Alta",Riesgos!#REF!="Menor"),CONCATENATE("R2C",Riesgos!#REF!),"")</f>
        <v>#REF!</v>
      </c>
      <c r="Q17" s="277" t="e">
        <f>IF(AND(Riesgos!#REF!="Alta",Riesgos!#REF!="Menor"),CONCATENATE("R2C",Riesgos!#REF!),"")</f>
        <v>#REF!</v>
      </c>
      <c r="R17" s="277" t="e">
        <f>IF(AND(Riesgos!#REF!="Alta",Riesgos!#REF!="Menor"),CONCATENATE("R2C",Riesgos!#REF!),"")</f>
        <v>#REF!</v>
      </c>
      <c r="S17" s="277" t="e">
        <f>IF(AND(Riesgos!#REF!="Alta",Riesgos!#REF!="Menor"),CONCATENATE("R2C",Riesgos!#REF!),"")</f>
        <v>#REF!</v>
      </c>
      <c r="T17" s="277" t="e">
        <f>IF(AND(Riesgos!#REF!="Alta",Riesgos!#REF!="Menor"),CONCATENATE("R2C",Riesgos!#REF!),"")</f>
        <v>#REF!</v>
      </c>
      <c r="U17" s="278" t="e">
        <f>IF(AND(Riesgos!#REF!="Alta",Riesgos!#REF!="Menor"),CONCATENATE("R2C",Riesgos!#REF!),"")</f>
        <v>#REF!</v>
      </c>
      <c r="V17" s="261" t="e">
        <f>IF(AND(Riesgos!#REF!="Alta",Riesgos!#REF!="Moderado"),CONCATENATE("R2C",Riesgos!#REF!),"")</f>
        <v>#REF!</v>
      </c>
      <c r="W17" s="262" t="e">
        <f>IF(AND(Riesgos!#REF!="Alta",Riesgos!#REF!="Moderado"),CONCATENATE("R2C",Riesgos!#REF!),"")</f>
        <v>#REF!</v>
      </c>
      <c r="X17" s="262" t="e">
        <f>IF(AND(Riesgos!#REF!="Alta",Riesgos!#REF!="Moderado"),CONCATENATE("R2C",Riesgos!#REF!),"")</f>
        <v>#REF!</v>
      </c>
      <c r="Y17" s="262" t="e">
        <f>IF(AND(Riesgos!#REF!="Alta",Riesgos!#REF!="Moderado"),CONCATENATE("R2C",Riesgos!#REF!),"")</f>
        <v>#REF!</v>
      </c>
      <c r="Z17" s="262" t="e">
        <f>IF(AND(Riesgos!#REF!="Alta",Riesgos!#REF!="Moderado"),CONCATENATE("R2C",Riesgos!#REF!),"")</f>
        <v>#REF!</v>
      </c>
      <c r="AA17" s="263" t="e">
        <f>IF(AND(Riesgos!#REF!="Alta",Riesgos!#REF!="Moderado"),CONCATENATE("R2C",Riesgos!#REF!),"")</f>
        <v>#REF!</v>
      </c>
      <c r="AB17" s="261" t="e">
        <f>IF(AND(Riesgos!#REF!="Alta",Riesgos!#REF!="Mayor"),CONCATENATE("R2C",Riesgos!#REF!),"")</f>
        <v>#REF!</v>
      </c>
      <c r="AC17" s="262" t="e">
        <f>IF(AND(Riesgos!#REF!="Alta",Riesgos!#REF!="Mayor"),CONCATENATE("R2C",Riesgos!#REF!),"")</f>
        <v>#REF!</v>
      </c>
      <c r="AD17" s="262" t="e">
        <f>IF(AND(Riesgos!#REF!="Alta",Riesgos!#REF!="Mayor"),CONCATENATE("R2C",Riesgos!#REF!),"")</f>
        <v>#REF!</v>
      </c>
      <c r="AE17" s="262" t="e">
        <f>IF(AND(Riesgos!#REF!="Alta",Riesgos!#REF!="Mayor"),CONCATENATE("R2C",Riesgos!#REF!),"")</f>
        <v>#REF!</v>
      </c>
      <c r="AF17" s="262" t="e">
        <f>IF(AND(Riesgos!#REF!="Alta",Riesgos!#REF!="Mayor"),CONCATENATE("R2C",Riesgos!#REF!),"")</f>
        <v>#REF!</v>
      </c>
      <c r="AG17" s="263" t="e">
        <f>IF(AND(Riesgos!#REF!="Alta",Riesgos!#REF!="Mayor"),CONCATENATE("R2C",Riesgos!#REF!),"")</f>
        <v>#REF!</v>
      </c>
      <c r="AH17" s="264" t="e">
        <f>IF(AND(Riesgos!#REF!="Alta",Riesgos!#REF!="Catastrófico"),CONCATENATE("R2C",Riesgos!#REF!),"")</f>
        <v>#REF!</v>
      </c>
      <c r="AI17" s="265" t="e">
        <f>IF(AND(Riesgos!#REF!="Alta",Riesgos!#REF!="Catastrófico"),CONCATENATE("R2C",Riesgos!#REF!),"")</f>
        <v>#REF!</v>
      </c>
      <c r="AJ17" s="265" t="e">
        <f>IF(AND(Riesgos!#REF!="Alta",Riesgos!#REF!="Catastrófico"),CONCATENATE("R2C",Riesgos!#REF!),"")</f>
        <v>#REF!</v>
      </c>
      <c r="AK17" s="265" t="e">
        <f>IF(AND(Riesgos!#REF!="Alta",Riesgos!#REF!="Catastrófico"),CONCATENATE("R2C",Riesgos!#REF!),"")</f>
        <v>#REF!</v>
      </c>
      <c r="AL17" s="265" t="e">
        <f>IF(AND(Riesgos!#REF!="Alta",Riesgos!#REF!="Catastrófico"),CONCATENATE("R2C",Riesgos!#REF!),"")</f>
        <v>#REF!</v>
      </c>
      <c r="AM17" s="266" t="e">
        <f>IF(AND(Riesgos!#REF!="Alta",Riesgos!#REF!="Catastrófico"),CONCATENATE("R2C",Riesgos!#REF!),"")</f>
        <v>#REF!</v>
      </c>
      <c r="AN17" s="1"/>
      <c r="AO17" s="649"/>
      <c r="AP17" s="539"/>
      <c r="AQ17" s="539"/>
      <c r="AR17" s="539"/>
      <c r="AS17" s="539"/>
      <c r="AT17" s="650"/>
      <c r="AU17" s="1"/>
      <c r="AV17" s="1"/>
      <c r="AW17" s="1"/>
      <c r="AX17" s="1"/>
      <c r="AY17" s="1"/>
      <c r="AZ17" s="1"/>
      <c r="BA17" s="1"/>
      <c r="BB17" s="1"/>
      <c r="BC17" s="1"/>
      <c r="BD17" s="1"/>
      <c r="BE17" s="1"/>
      <c r="BF17" s="1"/>
      <c r="BG17" s="1"/>
      <c r="BH17" s="1"/>
      <c r="BI17" s="1"/>
    </row>
    <row r="18" spans="1:61" ht="15" customHeight="1">
      <c r="A18" s="1"/>
      <c r="B18" s="644"/>
      <c r="C18" s="539"/>
      <c r="D18" s="540"/>
      <c r="E18" s="551"/>
      <c r="F18" s="539"/>
      <c r="G18" s="539"/>
      <c r="H18" s="539"/>
      <c r="I18" s="539"/>
      <c r="J18" s="276" t="e">
        <f>IF(AND(Riesgos!#REF!="Alta",Riesgos!#REF!="Leve"),CONCATENATE("R3C",Riesgos!#REF!),"")</f>
        <v>#REF!</v>
      </c>
      <c r="K18" s="277" t="e">
        <f>IF(AND(Riesgos!#REF!="Alta",Riesgos!#REF!="Leve"),CONCATENATE("R3C",Riesgos!#REF!),"")</f>
        <v>#REF!</v>
      </c>
      <c r="L18" s="277" t="e">
        <f>IF(AND(Riesgos!#REF!="Alta",Riesgos!#REF!="Leve"),CONCATENATE("R3C",Riesgos!#REF!),"")</f>
        <v>#REF!</v>
      </c>
      <c r="M18" s="277" t="e">
        <f>IF(AND(Riesgos!#REF!="Alta",Riesgos!#REF!="Leve"),CONCATENATE("R3C",Riesgos!#REF!),"")</f>
        <v>#REF!</v>
      </c>
      <c r="N18" s="277" t="e">
        <f>IF(AND(Riesgos!#REF!="Alta",Riesgos!#REF!="Leve"),CONCATENATE("R3C",Riesgos!#REF!),"")</f>
        <v>#REF!</v>
      </c>
      <c r="O18" s="278" t="e">
        <f>IF(AND(Riesgos!#REF!="Alta",Riesgos!#REF!="Leve"),CONCATENATE("R3C",Riesgos!#REF!),"")</f>
        <v>#REF!</v>
      </c>
      <c r="P18" s="276" t="e">
        <f>IF(AND(Riesgos!#REF!="Alta",Riesgos!#REF!="Menor"),CONCATENATE("R3C",Riesgos!#REF!),"")</f>
        <v>#REF!</v>
      </c>
      <c r="Q18" s="277" t="e">
        <f>IF(AND(Riesgos!#REF!="Alta",Riesgos!#REF!="Menor"),CONCATENATE("R3C",Riesgos!#REF!),"")</f>
        <v>#REF!</v>
      </c>
      <c r="R18" s="277" t="e">
        <f>IF(AND(Riesgos!#REF!="Alta",Riesgos!#REF!="Menor"),CONCATENATE("R3C",Riesgos!#REF!),"")</f>
        <v>#REF!</v>
      </c>
      <c r="S18" s="277" t="e">
        <f>IF(AND(Riesgos!#REF!="Alta",Riesgos!#REF!="Menor"),CONCATENATE("R3C",Riesgos!#REF!),"")</f>
        <v>#REF!</v>
      </c>
      <c r="T18" s="277" t="e">
        <f>IF(AND(Riesgos!#REF!="Alta",Riesgos!#REF!="Menor"),CONCATENATE("R3C",Riesgos!#REF!),"")</f>
        <v>#REF!</v>
      </c>
      <c r="U18" s="278" t="e">
        <f>IF(AND(Riesgos!#REF!="Alta",Riesgos!#REF!="Menor"),CONCATENATE("R3C",Riesgos!#REF!),"")</f>
        <v>#REF!</v>
      </c>
      <c r="V18" s="261" t="e">
        <f>IF(AND(Riesgos!#REF!="Alta",Riesgos!#REF!="Moderado"),CONCATENATE("R3C",Riesgos!#REF!),"")</f>
        <v>#REF!</v>
      </c>
      <c r="W18" s="262" t="e">
        <f>IF(AND(Riesgos!#REF!="Alta",Riesgos!#REF!="Moderado"),CONCATENATE("R3C",Riesgos!#REF!),"")</f>
        <v>#REF!</v>
      </c>
      <c r="X18" s="262" t="e">
        <f>IF(AND(Riesgos!#REF!="Alta",Riesgos!#REF!="Moderado"),CONCATENATE("R3C",Riesgos!#REF!),"")</f>
        <v>#REF!</v>
      </c>
      <c r="Y18" s="262" t="e">
        <f>IF(AND(Riesgos!#REF!="Alta",Riesgos!#REF!="Moderado"),CONCATENATE("R3C",Riesgos!#REF!),"")</f>
        <v>#REF!</v>
      </c>
      <c r="Z18" s="262" t="e">
        <f>IF(AND(Riesgos!#REF!="Alta",Riesgos!#REF!="Moderado"),CONCATENATE("R3C",Riesgos!#REF!),"")</f>
        <v>#REF!</v>
      </c>
      <c r="AA18" s="263" t="e">
        <f>IF(AND(Riesgos!#REF!="Alta",Riesgos!#REF!="Moderado"),CONCATENATE("R3C",Riesgos!#REF!),"")</f>
        <v>#REF!</v>
      </c>
      <c r="AB18" s="261" t="e">
        <f>IF(AND(Riesgos!#REF!="Alta",Riesgos!#REF!="Mayor"),CONCATENATE("R3C",Riesgos!#REF!),"")</f>
        <v>#REF!</v>
      </c>
      <c r="AC18" s="262" t="e">
        <f>IF(AND(Riesgos!#REF!="Alta",Riesgos!#REF!="Mayor"),CONCATENATE("R3C",Riesgos!#REF!),"")</f>
        <v>#REF!</v>
      </c>
      <c r="AD18" s="262" t="e">
        <f>IF(AND(Riesgos!#REF!="Alta",Riesgos!#REF!="Mayor"),CONCATENATE("R3C",Riesgos!#REF!),"")</f>
        <v>#REF!</v>
      </c>
      <c r="AE18" s="262" t="e">
        <f>IF(AND(Riesgos!#REF!="Alta",Riesgos!#REF!="Mayor"),CONCATENATE("R3C",Riesgos!#REF!),"")</f>
        <v>#REF!</v>
      </c>
      <c r="AF18" s="262" t="e">
        <f>IF(AND(Riesgos!#REF!="Alta",Riesgos!#REF!="Mayor"),CONCATENATE("R3C",Riesgos!#REF!),"")</f>
        <v>#REF!</v>
      </c>
      <c r="AG18" s="263" t="e">
        <f>IF(AND(Riesgos!#REF!="Alta",Riesgos!#REF!="Mayor"),CONCATENATE("R3C",Riesgos!#REF!),"")</f>
        <v>#REF!</v>
      </c>
      <c r="AH18" s="264" t="e">
        <f>IF(AND(Riesgos!#REF!="Alta",Riesgos!#REF!="Catastrófico"),CONCATENATE("R3C",Riesgos!#REF!),"")</f>
        <v>#REF!</v>
      </c>
      <c r="AI18" s="265" t="e">
        <f>IF(AND(Riesgos!#REF!="Alta",Riesgos!#REF!="Catastrófico"),CONCATENATE("R3C",Riesgos!#REF!),"")</f>
        <v>#REF!</v>
      </c>
      <c r="AJ18" s="265" t="e">
        <f>IF(AND(Riesgos!#REF!="Alta",Riesgos!#REF!="Catastrófico"),CONCATENATE("R3C",Riesgos!#REF!),"")</f>
        <v>#REF!</v>
      </c>
      <c r="AK18" s="265" t="e">
        <f>IF(AND(Riesgos!#REF!="Alta",Riesgos!#REF!="Catastrófico"),CONCATENATE("R3C",Riesgos!#REF!),"")</f>
        <v>#REF!</v>
      </c>
      <c r="AL18" s="265" t="e">
        <f>IF(AND(Riesgos!#REF!="Alta",Riesgos!#REF!="Catastrófico"),CONCATENATE("R3C",Riesgos!#REF!),"")</f>
        <v>#REF!</v>
      </c>
      <c r="AM18" s="266" t="e">
        <f>IF(AND(Riesgos!#REF!="Alta",Riesgos!#REF!="Catastrófico"),CONCATENATE("R3C",Riesgos!#REF!),"")</f>
        <v>#REF!</v>
      </c>
      <c r="AN18" s="1"/>
      <c r="AO18" s="649"/>
      <c r="AP18" s="539"/>
      <c r="AQ18" s="539"/>
      <c r="AR18" s="539"/>
      <c r="AS18" s="539"/>
      <c r="AT18" s="650"/>
      <c r="AU18" s="1"/>
      <c r="AV18" s="1"/>
      <c r="AW18" s="1"/>
      <c r="AX18" s="1"/>
      <c r="AY18" s="1"/>
      <c r="AZ18" s="1"/>
      <c r="BA18" s="1"/>
      <c r="BB18" s="1"/>
      <c r="BC18" s="1"/>
      <c r="BD18" s="1"/>
      <c r="BE18" s="1"/>
      <c r="BF18" s="1"/>
      <c r="BG18" s="1"/>
      <c r="BH18" s="1"/>
      <c r="BI18" s="1"/>
    </row>
    <row r="19" spans="1:61" ht="15" customHeight="1">
      <c r="A19" s="1"/>
      <c r="B19" s="644"/>
      <c r="C19" s="539"/>
      <c r="D19" s="540"/>
      <c r="E19" s="551"/>
      <c r="F19" s="539"/>
      <c r="G19" s="539"/>
      <c r="H19" s="539"/>
      <c r="I19" s="539"/>
      <c r="J19" s="276" t="e">
        <f>IF(AND(Riesgos!#REF!="Alta",Riesgos!#REF!="Leve"),CONCATENATE("R4C",Riesgos!#REF!),"")</f>
        <v>#REF!</v>
      </c>
      <c r="K19" s="277" t="e">
        <f>IF(AND(Riesgos!#REF!="Alta",Riesgos!#REF!="Leve"),CONCATENATE("R4C",Riesgos!#REF!),"")</f>
        <v>#REF!</v>
      </c>
      <c r="L19" s="277" t="e">
        <f>IF(AND(Riesgos!#REF!="Alta",Riesgos!#REF!="Leve"),CONCATENATE("R4C",Riesgos!#REF!),"")</f>
        <v>#REF!</v>
      </c>
      <c r="M19" s="277" t="e">
        <f>IF(AND(Riesgos!#REF!="Alta",Riesgos!#REF!="Leve"),CONCATENATE("R4C",Riesgos!#REF!),"")</f>
        <v>#REF!</v>
      </c>
      <c r="N19" s="277" t="e">
        <f>IF(AND(Riesgos!#REF!="Alta",Riesgos!#REF!="Leve"),CONCATENATE("R4C",Riesgos!#REF!),"")</f>
        <v>#REF!</v>
      </c>
      <c r="O19" s="278" t="e">
        <f>IF(AND(Riesgos!#REF!="Alta",Riesgos!#REF!="Leve"),CONCATENATE("R4C",Riesgos!#REF!),"")</f>
        <v>#REF!</v>
      </c>
      <c r="P19" s="276" t="e">
        <f>IF(AND(Riesgos!#REF!="Alta",Riesgos!#REF!="Menor"),CONCATENATE("R4C",Riesgos!#REF!),"")</f>
        <v>#REF!</v>
      </c>
      <c r="Q19" s="277" t="e">
        <f>IF(AND(Riesgos!#REF!="Alta",Riesgos!#REF!="Menor"),CONCATENATE("R4C",Riesgos!#REF!),"")</f>
        <v>#REF!</v>
      </c>
      <c r="R19" s="277" t="e">
        <f>IF(AND(Riesgos!#REF!="Alta",Riesgos!#REF!="Menor"),CONCATENATE("R4C",Riesgos!#REF!),"")</f>
        <v>#REF!</v>
      </c>
      <c r="S19" s="277" t="e">
        <f>IF(AND(Riesgos!#REF!="Alta",Riesgos!#REF!="Menor"),CONCATENATE("R4C",Riesgos!#REF!),"")</f>
        <v>#REF!</v>
      </c>
      <c r="T19" s="277" t="e">
        <f>IF(AND(Riesgos!#REF!="Alta",Riesgos!#REF!="Menor"),CONCATENATE("R4C",Riesgos!#REF!),"")</f>
        <v>#REF!</v>
      </c>
      <c r="U19" s="278" t="e">
        <f>IF(AND(Riesgos!#REF!="Alta",Riesgos!#REF!="Menor"),CONCATENATE("R4C",Riesgos!#REF!),"")</f>
        <v>#REF!</v>
      </c>
      <c r="V19" s="261" t="e">
        <f>IF(AND(Riesgos!#REF!="Alta",Riesgos!#REF!="Moderado"),CONCATENATE("R4C",Riesgos!#REF!),"")</f>
        <v>#REF!</v>
      </c>
      <c r="W19" s="262" t="e">
        <f>IF(AND(Riesgos!#REF!="Alta",Riesgos!#REF!="Moderado"),CONCATENATE("R4C",Riesgos!#REF!),"")</f>
        <v>#REF!</v>
      </c>
      <c r="X19" s="262" t="e">
        <f>IF(AND(Riesgos!#REF!="Alta",Riesgos!#REF!="Moderado"),CONCATENATE("R4C",Riesgos!#REF!),"")</f>
        <v>#REF!</v>
      </c>
      <c r="Y19" s="262" t="e">
        <f>IF(AND(Riesgos!#REF!="Alta",Riesgos!#REF!="Moderado"),CONCATENATE("R4C",Riesgos!#REF!),"")</f>
        <v>#REF!</v>
      </c>
      <c r="Z19" s="262" t="e">
        <f>IF(AND(Riesgos!#REF!="Alta",Riesgos!#REF!="Moderado"),CONCATENATE("R4C",Riesgos!#REF!),"")</f>
        <v>#REF!</v>
      </c>
      <c r="AA19" s="263" t="e">
        <f>IF(AND(Riesgos!#REF!="Alta",Riesgos!#REF!="Moderado"),CONCATENATE("R4C",Riesgos!#REF!),"")</f>
        <v>#REF!</v>
      </c>
      <c r="AB19" s="261" t="e">
        <f>IF(AND(Riesgos!#REF!="Alta",Riesgos!#REF!="Mayor"),CONCATENATE("R4C",Riesgos!#REF!),"")</f>
        <v>#REF!</v>
      </c>
      <c r="AC19" s="262" t="e">
        <f>IF(AND(Riesgos!#REF!="Alta",Riesgos!#REF!="Mayor"),CONCATENATE("R4C",Riesgos!#REF!),"")</f>
        <v>#REF!</v>
      </c>
      <c r="AD19" s="262" t="e">
        <f>IF(AND(Riesgos!#REF!="Alta",Riesgos!#REF!="Mayor"),CONCATENATE("R4C",Riesgos!#REF!),"")</f>
        <v>#REF!</v>
      </c>
      <c r="AE19" s="262" t="e">
        <f>IF(AND(Riesgos!#REF!="Alta",Riesgos!#REF!="Mayor"),CONCATENATE("R4C",Riesgos!#REF!),"")</f>
        <v>#REF!</v>
      </c>
      <c r="AF19" s="262" t="e">
        <f>IF(AND(Riesgos!#REF!="Alta",Riesgos!#REF!="Mayor"),CONCATENATE("R4C",Riesgos!#REF!),"")</f>
        <v>#REF!</v>
      </c>
      <c r="AG19" s="263" t="e">
        <f>IF(AND(Riesgos!#REF!="Alta",Riesgos!#REF!="Mayor"),CONCATENATE("R4C",Riesgos!#REF!),"")</f>
        <v>#REF!</v>
      </c>
      <c r="AH19" s="264" t="e">
        <f>IF(AND(Riesgos!#REF!="Alta",Riesgos!#REF!="Catastrófico"),CONCATENATE("R4C",Riesgos!#REF!),"")</f>
        <v>#REF!</v>
      </c>
      <c r="AI19" s="265" t="e">
        <f>IF(AND(Riesgos!#REF!="Alta",Riesgos!#REF!="Catastrófico"),CONCATENATE("R4C",Riesgos!#REF!),"")</f>
        <v>#REF!</v>
      </c>
      <c r="AJ19" s="265" t="e">
        <f>IF(AND(Riesgos!#REF!="Alta",Riesgos!#REF!="Catastrófico"),CONCATENATE("R4C",Riesgos!#REF!),"")</f>
        <v>#REF!</v>
      </c>
      <c r="AK19" s="265" t="e">
        <f>IF(AND(Riesgos!#REF!="Alta",Riesgos!#REF!="Catastrófico"),CONCATENATE("R4C",Riesgos!#REF!),"")</f>
        <v>#REF!</v>
      </c>
      <c r="AL19" s="265" t="e">
        <f>IF(AND(Riesgos!#REF!="Alta",Riesgos!#REF!="Catastrófico"),CONCATENATE("R4C",Riesgos!#REF!),"")</f>
        <v>#REF!</v>
      </c>
      <c r="AM19" s="266" t="e">
        <f>IF(AND(Riesgos!#REF!="Alta",Riesgos!#REF!="Catastrófico"),CONCATENATE("R4C",Riesgos!#REF!),"")</f>
        <v>#REF!</v>
      </c>
      <c r="AN19" s="1"/>
      <c r="AO19" s="649"/>
      <c r="AP19" s="539"/>
      <c r="AQ19" s="539"/>
      <c r="AR19" s="539"/>
      <c r="AS19" s="539"/>
      <c r="AT19" s="650"/>
      <c r="AU19" s="1"/>
      <c r="AV19" s="1"/>
      <c r="AW19" s="1"/>
      <c r="AX19" s="1"/>
      <c r="AY19" s="1"/>
      <c r="AZ19" s="1"/>
      <c r="BA19" s="1"/>
      <c r="BB19" s="1"/>
      <c r="BC19" s="1"/>
      <c r="BD19" s="1"/>
      <c r="BE19" s="1"/>
      <c r="BF19" s="1"/>
      <c r="BG19" s="1"/>
      <c r="BH19" s="1"/>
      <c r="BI19" s="1"/>
    </row>
    <row r="20" spans="1:61" ht="15" customHeight="1">
      <c r="A20" s="1"/>
      <c r="B20" s="644"/>
      <c r="C20" s="539"/>
      <c r="D20" s="540"/>
      <c r="E20" s="551"/>
      <c r="F20" s="539"/>
      <c r="G20" s="539"/>
      <c r="H20" s="539"/>
      <c r="I20" s="539"/>
      <c r="J20" s="276" t="e">
        <f>IF(AND(Riesgos!#REF!="Alta",Riesgos!#REF!="Leve"),CONCATENATE("R5C",Riesgos!#REF!),"")</f>
        <v>#REF!</v>
      </c>
      <c r="K20" s="277" t="e">
        <f>IF(AND(Riesgos!#REF!="Alta",Riesgos!#REF!="Leve"),CONCATENATE("R5C",Riesgos!#REF!),"")</f>
        <v>#REF!</v>
      </c>
      <c r="L20" s="277" t="e">
        <f>IF(AND(Riesgos!#REF!="Alta",Riesgos!#REF!="Leve"),CONCATENATE("R5C",Riesgos!#REF!),"")</f>
        <v>#REF!</v>
      </c>
      <c r="M20" s="277" t="e">
        <f>IF(AND(Riesgos!#REF!="Alta",Riesgos!#REF!="Leve"),CONCATENATE("R5C",Riesgos!#REF!),"")</f>
        <v>#REF!</v>
      </c>
      <c r="N20" s="277" t="e">
        <f>IF(AND(Riesgos!#REF!="Alta",Riesgos!#REF!="Leve"),CONCATENATE("R5C",Riesgos!#REF!),"")</f>
        <v>#REF!</v>
      </c>
      <c r="O20" s="278" t="e">
        <f>IF(AND(Riesgos!#REF!="Alta",Riesgos!#REF!="Leve"),CONCATENATE("R5C",Riesgos!#REF!),"")</f>
        <v>#REF!</v>
      </c>
      <c r="P20" s="276" t="e">
        <f>IF(AND(Riesgos!#REF!="Alta",Riesgos!#REF!="Menor"),CONCATENATE("R5C",Riesgos!#REF!),"")</f>
        <v>#REF!</v>
      </c>
      <c r="Q20" s="277" t="e">
        <f>IF(AND(Riesgos!#REF!="Alta",Riesgos!#REF!="Menor"),CONCATENATE("R5C",Riesgos!#REF!),"")</f>
        <v>#REF!</v>
      </c>
      <c r="R20" s="277" t="e">
        <f>IF(AND(Riesgos!#REF!="Alta",Riesgos!#REF!="Menor"),CONCATENATE("R5C",Riesgos!#REF!),"")</f>
        <v>#REF!</v>
      </c>
      <c r="S20" s="277" t="e">
        <f>IF(AND(Riesgos!#REF!="Alta",Riesgos!#REF!="Menor"),CONCATENATE("R5C",Riesgos!#REF!),"")</f>
        <v>#REF!</v>
      </c>
      <c r="T20" s="277" t="e">
        <f>IF(AND(Riesgos!#REF!="Alta",Riesgos!#REF!="Menor"),CONCATENATE("R5C",Riesgos!#REF!),"")</f>
        <v>#REF!</v>
      </c>
      <c r="U20" s="278" t="e">
        <f>IF(AND(Riesgos!#REF!="Alta",Riesgos!#REF!="Menor"),CONCATENATE("R5C",Riesgos!#REF!),"")</f>
        <v>#REF!</v>
      </c>
      <c r="V20" s="261" t="e">
        <f>IF(AND(Riesgos!#REF!="Alta",Riesgos!#REF!="Moderado"),CONCATENATE("R5C",Riesgos!#REF!),"")</f>
        <v>#REF!</v>
      </c>
      <c r="W20" s="262" t="e">
        <f>IF(AND(Riesgos!#REF!="Alta",Riesgos!#REF!="Moderado"),CONCATENATE("R5C",Riesgos!#REF!),"")</f>
        <v>#REF!</v>
      </c>
      <c r="X20" s="262" t="e">
        <f>IF(AND(Riesgos!#REF!="Alta",Riesgos!#REF!="Moderado"),CONCATENATE("R5C",Riesgos!#REF!),"")</f>
        <v>#REF!</v>
      </c>
      <c r="Y20" s="262" t="e">
        <f>IF(AND(Riesgos!#REF!="Alta",Riesgos!#REF!="Moderado"),CONCATENATE("R5C",Riesgos!#REF!),"")</f>
        <v>#REF!</v>
      </c>
      <c r="Z20" s="262" t="e">
        <f>IF(AND(Riesgos!#REF!="Alta",Riesgos!#REF!="Moderado"),CONCATENATE("R5C",Riesgos!#REF!),"")</f>
        <v>#REF!</v>
      </c>
      <c r="AA20" s="263" t="e">
        <f>IF(AND(Riesgos!#REF!="Alta",Riesgos!#REF!="Moderado"),CONCATENATE("R5C",Riesgos!#REF!),"")</f>
        <v>#REF!</v>
      </c>
      <c r="AB20" s="261" t="e">
        <f>IF(AND(Riesgos!#REF!="Alta",Riesgos!#REF!="Mayor"),CONCATENATE("R5C",Riesgos!#REF!),"")</f>
        <v>#REF!</v>
      </c>
      <c r="AC20" s="262" t="e">
        <f>IF(AND(Riesgos!#REF!="Alta",Riesgos!#REF!="Mayor"),CONCATENATE("R5C",Riesgos!#REF!),"")</f>
        <v>#REF!</v>
      </c>
      <c r="AD20" s="262" t="e">
        <f>IF(AND(Riesgos!#REF!="Alta",Riesgos!#REF!="Mayor"),CONCATENATE("R5C",Riesgos!#REF!),"")</f>
        <v>#REF!</v>
      </c>
      <c r="AE20" s="262" t="e">
        <f>IF(AND(Riesgos!#REF!="Alta",Riesgos!#REF!="Mayor"),CONCATENATE("R5C",Riesgos!#REF!),"")</f>
        <v>#REF!</v>
      </c>
      <c r="AF20" s="262" t="e">
        <f>IF(AND(Riesgos!#REF!="Alta",Riesgos!#REF!="Mayor"),CONCATENATE("R5C",Riesgos!#REF!),"")</f>
        <v>#REF!</v>
      </c>
      <c r="AG20" s="263" t="e">
        <f>IF(AND(Riesgos!#REF!="Alta",Riesgos!#REF!="Mayor"),CONCATENATE("R5C",Riesgos!#REF!),"")</f>
        <v>#REF!</v>
      </c>
      <c r="AH20" s="264" t="e">
        <f>IF(AND(Riesgos!#REF!="Alta",Riesgos!#REF!="Catastrófico"),CONCATENATE("R5C",Riesgos!#REF!),"")</f>
        <v>#REF!</v>
      </c>
      <c r="AI20" s="265" t="e">
        <f>IF(AND(Riesgos!#REF!="Alta",Riesgos!#REF!="Catastrófico"),CONCATENATE("R5C",Riesgos!#REF!),"")</f>
        <v>#REF!</v>
      </c>
      <c r="AJ20" s="265" t="e">
        <f>IF(AND(Riesgos!#REF!="Alta",Riesgos!#REF!="Catastrófico"),CONCATENATE("R5C",Riesgos!#REF!),"")</f>
        <v>#REF!</v>
      </c>
      <c r="AK20" s="265" t="e">
        <f>IF(AND(Riesgos!#REF!="Alta",Riesgos!#REF!="Catastrófico"),CONCATENATE("R5C",Riesgos!#REF!),"")</f>
        <v>#REF!</v>
      </c>
      <c r="AL20" s="265" t="e">
        <f>IF(AND(Riesgos!#REF!="Alta",Riesgos!#REF!="Catastrófico"),CONCATENATE("R5C",Riesgos!#REF!),"")</f>
        <v>#REF!</v>
      </c>
      <c r="AM20" s="266" t="e">
        <f>IF(AND(Riesgos!#REF!="Alta",Riesgos!#REF!="Catastrófico"),CONCATENATE("R5C",Riesgos!#REF!),"")</f>
        <v>#REF!</v>
      </c>
      <c r="AN20" s="1"/>
      <c r="AO20" s="649"/>
      <c r="AP20" s="539"/>
      <c r="AQ20" s="539"/>
      <c r="AR20" s="539"/>
      <c r="AS20" s="539"/>
      <c r="AT20" s="650"/>
      <c r="AU20" s="1"/>
      <c r="AV20" s="1"/>
      <c r="AW20" s="1"/>
      <c r="AX20" s="1"/>
      <c r="AY20" s="1"/>
      <c r="AZ20" s="1"/>
      <c r="BA20" s="1"/>
      <c r="BB20" s="1"/>
      <c r="BC20" s="1"/>
      <c r="BD20" s="1"/>
      <c r="BE20" s="1"/>
      <c r="BF20" s="1"/>
      <c r="BG20" s="1"/>
      <c r="BH20" s="1"/>
      <c r="BI20" s="1"/>
    </row>
    <row r="21" spans="1:61" ht="15" customHeight="1">
      <c r="A21" s="1"/>
      <c r="B21" s="644"/>
      <c r="C21" s="539"/>
      <c r="D21" s="540"/>
      <c r="E21" s="551"/>
      <c r="F21" s="539"/>
      <c r="G21" s="539"/>
      <c r="H21" s="539"/>
      <c r="I21" s="539"/>
      <c r="J21" s="276" t="e">
        <f>IF(AND(Riesgos!#REF!="Alta",Riesgos!#REF!="Leve"),CONCATENATE("R6C",Riesgos!#REF!),"")</f>
        <v>#REF!</v>
      </c>
      <c r="K21" s="277" t="e">
        <f>IF(AND(Riesgos!#REF!="Alta",Riesgos!#REF!="Leve"),CONCATENATE("R6C",Riesgos!#REF!),"")</f>
        <v>#REF!</v>
      </c>
      <c r="L21" s="277" t="e">
        <f>IF(AND(Riesgos!#REF!="Alta",Riesgos!#REF!="Leve"),CONCATENATE("R6C",Riesgos!#REF!),"")</f>
        <v>#REF!</v>
      </c>
      <c r="M21" s="277" t="e">
        <f>IF(AND(Riesgos!#REF!="Alta",Riesgos!#REF!="Leve"),CONCATENATE("R6C",Riesgos!#REF!),"")</f>
        <v>#REF!</v>
      </c>
      <c r="N21" s="277" t="e">
        <f>IF(AND(Riesgos!#REF!="Alta",Riesgos!#REF!="Leve"),CONCATENATE("R6C",Riesgos!#REF!),"")</f>
        <v>#REF!</v>
      </c>
      <c r="O21" s="278" t="e">
        <f>IF(AND(Riesgos!#REF!="Alta",Riesgos!#REF!="Leve"),CONCATENATE("R6C",Riesgos!#REF!),"")</f>
        <v>#REF!</v>
      </c>
      <c r="P21" s="276" t="e">
        <f>IF(AND(Riesgos!#REF!="Alta",Riesgos!#REF!="Menor"),CONCATENATE("R6C",Riesgos!#REF!),"")</f>
        <v>#REF!</v>
      </c>
      <c r="Q21" s="277" t="e">
        <f>IF(AND(Riesgos!#REF!="Alta",Riesgos!#REF!="Menor"),CONCATENATE("R6C",Riesgos!#REF!),"")</f>
        <v>#REF!</v>
      </c>
      <c r="R21" s="277" t="e">
        <f>IF(AND(Riesgos!#REF!="Alta",Riesgos!#REF!="Menor"),CONCATENATE("R6C",Riesgos!#REF!),"")</f>
        <v>#REF!</v>
      </c>
      <c r="S21" s="277" t="e">
        <f>IF(AND(Riesgos!#REF!="Alta",Riesgos!#REF!="Menor"),CONCATENATE("R6C",Riesgos!#REF!),"")</f>
        <v>#REF!</v>
      </c>
      <c r="T21" s="277" t="e">
        <f>IF(AND(Riesgos!#REF!="Alta",Riesgos!#REF!="Menor"),CONCATENATE("R6C",Riesgos!#REF!),"")</f>
        <v>#REF!</v>
      </c>
      <c r="U21" s="278" t="e">
        <f>IF(AND(Riesgos!#REF!="Alta",Riesgos!#REF!="Menor"),CONCATENATE("R6C",Riesgos!#REF!),"")</f>
        <v>#REF!</v>
      </c>
      <c r="V21" s="261" t="e">
        <f>IF(AND(Riesgos!#REF!="Alta",Riesgos!#REF!="Moderado"),CONCATENATE("R6C",Riesgos!#REF!),"")</f>
        <v>#REF!</v>
      </c>
      <c r="W21" s="262" t="e">
        <f>IF(AND(Riesgos!#REF!="Alta",Riesgos!#REF!="Moderado"),CONCATENATE("R6C",Riesgos!#REF!),"")</f>
        <v>#REF!</v>
      </c>
      <c r="X21" s="262" t="e">
        <f>IF(AND(Riesgos!#REF!="Alta",Riesgos!#REF!="Moderado"),CONCATENATE("R6C",Riesgos!#REF!),"")</f>
        <v>#REF!</v>
      </c>
      <c r="Y21" s="262" t="e">
        <f>IF(AND(Riesgos!#REF!="Alta",Riesgos!#REF!="Moderado"),CONCATENATE("R6C",Riesgos!#REF!),"")</f>
        <v>#REF!</v>
      </c>
      <c r="Z21" s="262" t="e">
        <f>IF(AND(Riesgos!#REF!="Alta",Riesgos!#REF!="Moderado"),CONCATENATE("R6C",Riesgos!#REF!),"")</f>
        <v>#REF!</v>
      </c>
      <c r="AA21" s="263" t="e">
        <f>IF(AND(Riesgos!#REF!="Alta",Riesgos!#REF!="Moderado"),CONCATENATE("R6C",Riesgos!#REF!),"")</f>
        <v>#REF!</v>
      </c>
      <c r="AB21" s="261" t="e">
        <f>IF(AND(Riesgos!#REF!="Alta",Riesgos!#REF!="Mayor"),CONCATENATE("R6C",Riesgos!#REF!),"")</f>
        <v>#REF!</v>
      </c>
      <c r="AC21" s="262" t="e">
        <f>IF(AND(Riesgos!#REF!="Alta",Riesgos!#REF!="Mayor"),CONCATENATE("R6C",Riesgos!#REF!),"")</f>
        <v>#REF!</v>
      </c>
      <c r="AD21" s="262" t="e">
        <f>IF(AND(Riesgos!#REF!="Alta",Riesgos!#REF!="Mayor"),CONCATENATE("R6C",Riesgos!#REF!),"")</f>
        <v>#REF!</v>
      </c>
      <c r="AE21" s="262" t="e">
        <f>IF(AND(Riesgos!#REF!="Alta",Riesgos!#REF!="Mayor"),CONCATENATE("R6C",Riesgos!#REF!),"")</f>
        <v>#REF!</v>
      </c>
      <c r="AF21" s="262" t="e">
        <f>IF(AND(Riesgos!#REF!="Alta",Riesgos!#REF!="Mayor"),CONCATENATE("R6C",Riesgos!#REF!),"")</f>
        <v>#REF!</v>
      </c>
      <c r="AG21" s="263" t="e">
        <f>IF(AND(Riesgos!#REF!="Alta",Riesgos!#REF!="Mayor"),CONCATENATE("R6C",Riesgos!#REF!),"")</f>
        <v>#REF!</v>
      </c>
      <c r="AH21" s="264" t="e">
        <f>IF(AND(Riesgos!#REF!="Alta",Riesgos!#REF!="Catastrófico"),CONCATENATE("R6C",Riesgos!#REF!),"")</f>
        <v>#REF!</v>
      </c>
      <c r="AI21" s="265" t="e">
        <f>IF(AND(Riesgos!#REF!="Alta",Riesgos!#REF!="Catastrófico"),CONCATENATE("R6C",Riesgos!#REF!),"")</f>
        <v>#REF!</v>
      </c>
      <c r="AJ21" s="265" t="e">
        <f>IF(AND(Riesgos!#REF!="Alta",Riesgos!#REF!="Catastrófico"),CONCATENATE("R6C",Riesgos!#REF!),"")</f>
        <v>#REF!</v>
      </c>
      <c r="AK21" s="265" t="e">
        <f>IF(AND(Riesgos!#REF!="Alta",Riesgos!#REF!="Catastrófico"),CONCATENATE("R6C",Riesgos!#REF!),"")</f>
        <v>#REF!</v>
      </c>
      <c r="AL21" s="265" t="e">
        <f>IF(AND(Riesgos!#REF!="Alta",Riesgos!#REF!="Catastrófico"),CONCATENATE("R6C",Riesgos!#REF!),"")</f>
        <v>#REF!</v>
      </c>
      <c r="AM21" s="266" t="e">
        <f>IF(AND(Riesgos!#REF!="Alta",Riesgos!#REF!="Catastrófico"),CONCATENATE("R6C",Riesgos!#REF!),"")</f>
        <v>#REF!</v>
      </c>
      <c r="AN21" s="1"/>
      <c r="AO21" s="649"/>
      <c r="AP21" s="539"/>
      <c r="AQ21" s="539"/>
      <c r="AR21" s="539"/>
      <c r="AS21" s="539"/>
      <c r="AT21" s="650"/>
      <c r="AU21" s="1"/>
      <c r="AV21" s="1"/>
      <c r="AW21" s="1"/>
      <c r="AX21" s="1"/>
      <c r="AY21" s="1"/>
      <c r="AZ21" s="1"/>
      <c r="BA21" s="1"/>
      <c r="BB21" s="1"/>
      <c r="BC21" s="1"/>
      <c r="BD21" s="1"/>
      <c r="BE21" s="1"/>
      <c r="BF21" s="1"/>
      <c r="BG21" s="1"/>
      <c r="BH21" s="1"/>
      <c r="BI21" s="1"/>
    </row>
    <row r="22" spans="1:61" ht="15" customHeight="1">
      <c r="A22" s="1"/>
      <c r="B22" s="644"/>
      <c r="C22" s="539"/>
      <c r="D22" s="540"/>
      <c r="E22" s="551"/>
      <c r="F22" s="539"/>
      <c r="G22" s="539"/>
      <c r="H22" s="539"/>
      <c r="I22" s="539"/>
      <c r="J22" s="276" t="e">
        <f>IF(AND(Riesgos!#REF!="Alta",Riesgos!#REF!="Leve"),CONCATENATE("R7C",Riesgos!#REF!),"")</f>
        <v>#REF!</v>
      </c>
      <c r="K22" s="277" t="e">
        <f>IF(AND(Riesgos!#REF!="Alta",Riesgos!#REF!="Leve"),CONCATENATE("R7C",Riesgos!#REF!),"")</f>
        <v>#REF!</v>
      </c>
      <c r="L22" s="277" t="e">
        <f>IF(AND(Riesgos!#REF!="Alta",Riesgos!#REF!="Leve"),CONCATENATE("R7C",Riesgos!#REF!),"")</f>
        <v>#REF!</v>
      </c>
      <c r="M22" s="277" t="e">
        <f>IF(AND(Riesgos!#REF!="Alta",Riesgos!#REF!="Leve"),CONCATENATE("R7C",Riesgos!#REF!),"")</f>
        <v>#REF!</v>
      </c>
      <c r="N22" s="277" t="e">
        <f>IF(AND(Riesgos!#REF!="Alta",Riesgos!#REF!="Leve"),CONCATENATE("R7C",Riesgos!#REF!),"")</f>
        <v>#REF!</v>
      </c>
      <c r="O22" s="278" t="e">
        <f>IF(AND(Riesgos!#REF!="Alta",Riesgos!#REF!="Leve"),CONCATENATE("R7C",Riesgos!#REF!),"")</f>
        <v>#REF!</v>
      </c>
      <c r="P22" s="276" t="e">
        <f>IF(AND(Riesgos!#REF!="Alta",Riesgos!#REF!="Menor"),CONCATENATE("R7C",Riesgos!#REF!),"")</f>
        <v>#REF!</v>
      </c>
      <c r="Q22" s="277" t="e">
        <f>IF(AND(Riesgos!#REF!="Alta",Riesgos!#REF!="Menor"),CONCATENATE("R7C",Riesgos!#REF!),"")</f>
        <v>#REF!</v>
      </c>
      <c r="R22" s="277" t="e">
        <f>IF(AND(Riesgos!#REF!="Alta",Riesgos!#REF!="Menor"),CONCATENATE("R7C",Riesgos!#REF!),"")</f>
        <v>#REF!</v>
      </c>
      <c r="S22" s="277" t="e">
        <f>IF(AND(Riesgos!#REF!="Alta",Riesgos!#REF!="Menor"),CONCATENATE("R7C",Riesgos!#REF!),"")</f>
        <v>#REF!</v>
      </c>
      <c r="T22" s="277" t="e">
        <f>IF(AND(Riesgos!#REF!="Alta",Riesgos!#REF!="Menor"),CONCATENATE("R7C",Riesgos!#REF!),"")</f>
        <v>#REF!</v>
      </c>
      <c r="U22" s="278" t="e">
        <f>IF(AND(Riesgos!#REF!="Alta",Riesgos!#REF!="Menor"),CONCATENATE("R7C",Riesgos!#REF!),"")</f>
        <v>#REF!</v>
      </c>
      <c r="V22" s="261" t="e">
        <f>IF(AND(Riesgos!#REF!="Alta",Riesgos!#REF!="Moderado"),CONCATENATE("R7C",Riesgos!#REF!),"")</f>
        <v>#REF!</v>
      </c>
      <c r="W22" s="262" t="e">
        <f>IF(AND(Riesgos!#REF!="Alta",Riesgos!#REF!="Moderado"),CONCATENATE("R7C",Riesgos!#REF!),"")</f>
        <v>#REF!</v>
      </c>
      <c r="X22" s="262" t="e">
        <f>IF(AND(Riesgos!#REF!="Alta",Riesgos!#REF!="Moderado"),CONCATENATE("R7C",Riesgos!#REF!),"")</f>
        <v>#REF!</v>
      </c>
      <c r="Y22" s="262" t="e">
        <f>IF(AND(Riesgos!#REF!="Alta",Riesgos!#REF!="Moderado"),CONCATENATE("R7C",Riesgos!#REF!),"")</f>
        <v>#REF!</v>
      </c>
      <c r="Z22" s="262" t="e">
        <f>IF(AND(Riesgos!#REF!="Alta",Riesgos!#REF!="Moderado"),CONCATENATE("R7C",Riesgos!#REF!),"")</f>
        <v>#REF!</v>
      </c>
      <c r="AA22" s="263" t="e">
        <f>IF(AND(Riesgos!#REF!="Alta",Riesgos!#REF!="Moderado"),CONCATENATE("R7C",Riesgos!#REF!),"")</f>
        <v>#REF!</v>
      </c>
      <c r="AB22" s="261" t="e">
        <f>IF(AND(Riesgos!#REF!="Alta",Riesgos!#REF!="Mayor"),CONCATENATE("R7C",Riesgos!#REF!),"")</f>
        <v>#REF!</v>
      </c>
      <c r="AC22" s="262" t="e">
        <f>IF(AND(Riesgos!#REF!="Alta",Riesgos!#REF!="Mayor"),CONCATENATE("R7C",Riesgos!#REF!),"")</f>
        <v>#REF!</v>
      </c>
      <c r="AD22" s="262" t="e">
        <f>IF(AND(Riesgos!#REF!="Alta",Riesgos!#REF!="Mayor"),CONCATENATE("R7C",Riesgos!#REF!),"")</f>
        <v>#REF!</v>
      </c>
      <c r="AE22" s="262" t="e">
        <f>IF(AND(Riesgos!#REF!="Alta",Riesgos!#REF!="Mayor"),CONCATENATE("R7C",Riesgos!#REF!),"")</f>
        <v>#REF!</v>
      </c>
      <c r="AF22" s="262" t="e">
        <f>IF(AND(Riesgos!#REF!="Alta",Riesgos!#REF!="Mayor"),CONCATENATE("R7C",Riesgos!#REF!),"")</f>
        <v>#REF!</v>
      </c>
      <c r="AG22" s="263" t="e">
        <f>IF(AND(Riesgos!#REF!="Alta",Riesgos!#REF!="Mayor"),CONCATENATE("R7C",Riesgos!#REF!),"")</f>
        <v>#REF!</v>
      </c>
      <c r="AH22" s="264" t="e">
        <f>IF(AND(Riesgos!#REF!="Alta",Riesgos!#REF!="Catastrófico"),CONCATENATE("R7C",Riesgos!#REF!),"")</f>
        <v>#REF!</v>
      </c>
      <c r="AI22" s="265" t="e">
        <f>IF(AND(Riesgos!#REF!="Alta",Riesgos!#REF!="Catastrófico"),CONCATENATE("R7C",Riesgos!#REF!),"")</f>
        <v>#REF!</v>
      </c>
      <c r="AJ22" s="265" t="e">
        <f>IF(AND(Riesgos!#REF!="Alta",Riesgos!#REF!="Catastrófico"),CONCATENATE("R7C",Riesgos!#REF!),"")</f>
        <v>#REF!</v>
      </c>
      <c r="AK22" s="265" t="e">
        <f>IF(AND(Riesgos!#REF!="Alta",Riesgos!#REF!="Catastrófico"),CONCATENATE("R7C",Riesgos!#REF!),"")</f>
        <v>#REF!</v>
      </c>
      <c r="AL22" s="265" t="e">
        <f>IF(AND(Riesgos!#REF!="Alta",Riesgos!#REF!="Catastrófico"),CONCATENATE("R7C",Riesgos!#REF!),"")</f>
        <v>#REF!</v>
      </c>
      <c r="AM22" s="266" t="e">
        <f>IF(AND(Riesgos!#REF!="Alta",Riesgos!#REF!="Catastrófico"),CONCATENATE("R7C",Riesgos!#REF!),"")</f>
        <v>#REF!</v>
      </c>
      <c r="AN22" s="1"/>
      <c r="AO22" s="649"/>
      <c r="AP22" s="539"/>
      <c r="AQ22" s="539"/>
      <c r="AR22" s="539"/>
      <c r="AS22" s="539"/>
      <c r="AT22" s="650"/>
      <c r="AU22" s="1"/>
      <c r="AV22" s="1"/>
      <c r="AW22" s="1"/>
      <c r="AX22" s="1"/>
      <c r="AY22" s="1"/>
      <c r="AZ22" s="1"/>
      <c r="BA22" s="1"/>
      <c r="BB22" s="1"/>
      <c r="BC22" s="1"/>
      <c r="BD22" s="1"/>
      <c r="BE22" s="1"/>
      <c r="BF22" s="1"/>
      <c r="BG22" s="1"/>
      <c r="BH22" s="1"/>
      <c r="BI22" s="1"/>
    </row>
    <row r="23" spans="1:61" ht="15" customHeight="1">
      <c r="A23" s="1"/>
      <c r="B23" s="644"/>
      <c r="C23" s="539"/>
      <c r="D23" s="540"/>
      <c r="E23" s="551"/>
      <c r="F23" s="539"/>
      <c r="G23" s="539"/>
      <c r="H23" s="539"/>
      <c r="I23" s="539"/>
      <c r="J23" s="276" t="e">
        <f>IF(AND(Riesgos!#REF!="Alta",Riesgos!#REF!="Leve"),CONCATENATE("R8C",Riesgos!#REF!),"")</f>
        <v>#REF!</v>
      </c>
      <c r="K23" s="277" t="e">
        <f>IF(AND(Riesgos!#REF!="Alta",Riesgos!#REF!="Leve"),CONCATENATE("R8C",Riesgos!#REF!),"")</f>
        <v>#REF!</v>
      </c>
      <c r="L23" s="277" t="e">
        <f>IF(AND(Riesgos!#REF!="Alta",Riesgos!#REF!="Leve"),CONCATENATE("R8C",Riesgos!#REF!),"")</f>
        <v>#REF!</v>
      </c>
      <c r="M23" s="277" t="e">
        <f>IF(AND(Riesgos!#REF!="Alta",Riesgos!#REF!="Leve"),CONCATENATE("R8C",Riesgos!#REF!),"")</f>
        <v>#REF!</v>
      </c>
      <c r="N23" s="277" t="e">
        <f>IF(AND(Riesgos!#REF!="Alta",Riesgos!#REF!="Leve"),CONCATENATE("R8C",Riesgos!#REF!),"")</f>
        <v>#REF!</v>
      </c>
      <c r="O23" s="278" t="e">
        <f>IF(AND(Riesgos!#REF!="Alta",Riesgos!#REF!="Leve"),CONCATENATE("R8C",Riesgos!#REF!),"")</f>
        <v>#REF!</v>
      </c>
      <c r="P23" s="276" t="e">
        <f>IF(AND(Riesgos!#REF!="Alta",Riesgos!#REF!="Menor"),CONCATENATE("R8C",Riesgos!#REF!),"")</f>
        <v>#REF!</v>
      </c>
      <c r="Q23" s="277" t="e">
        <f>IF(AND(Riesgos!#REF!="Alta",Riesgos!#REF!="Menor"),CONCATENATE("R8C",Riesgos!#REF!),"")</f>
        <v>#REF!</v>
      </c>
      <c r="R23" s="277" t="e">
        <f>IF(AND(Riesgos!#REF!="Alta",Riesgos!#REF!="Menor"),CONCATENATE("R8C",Riesgos!#REF!),"")</f>
        <v>#REF!</v>
      </c>
      <c r="S23" s="277" t="e">
        <f>IF(AND(Riesgos!#REF!="Alta",Riesgos!#REF!="Menor"),CONCATENATE("R8C",Riesgos!#REF!),"")</f>
        <v>#REF!</v>
      </c>
      <c r="T23" s="277" t="e">
        <f>IF(AND(Riesgos!#REF!="Alta",Riesgos!#REF!="Menor"),CONCATENATE("R8C",Riesgos!#REF!),"")</f>
        <v>#REF!</v>
      </c>
      <c r="U23" s="278" t="e">
        <f>IF(AND(Riesgos!#REF!="Alta",Riesgos!#REF!="Menor"),CONCATENATE("R8C",Riesgos!#REF!),"")</f>
        <v>#REF!</v>
      </c>
      <c r="V23" s="261" t="e">
        <f>IF(AND(Riesgos!#REF!="Alta",Riesgos!#REF!="Moderado"),CONCATENATE("R8C",Riesgos!#REF!),"")</f>
        <v>#REF!</v>
      </c>
      <c r="W23" s="262" t="e">
        <f>IF(AND(Riesgos!#REF!="Alta",Riesgos!#REF!="Moderado"),CONCATENATE("R8C",Riesgos!#REF!),"")</f>
        <v>#REF!</v>
      </c>
      <c r="X23" s="262" t="e">
        <f>IF(AND(Riesgos!#REF!="Alta",Riesgos!#REF!="Moderado"),CONCATENATE("R8C",Riesgos!#REF!),"")</f>
        <v>#REF!</v>
      </c>
      <c r="Y23" s="262" t="e">
        <f>IF(AND(Riesgos!#REF!="Alta",Riesgos!#REF!="Moderado"),CONCATENATE("R8C",Riesgos!#REF!),"")</f>
        <v>#REF!</v>
      </c>
      <c r="Z23" s="262" t="e">
        <f>IF(AND(Riesgos!#REF!="Alta",Riesgos!#REF!="Moderado"),CONCATENATE("R8C",Riesgos!#REF!),"")</f>
        <v>#REF!</v>
      </c>
      <c r="AA23" s="263" t="e">
        <f>IF(AND(Riesgos!#REF!="Alta",Riesgos!#REF!="Moderado"),CONCATENATE("R8C",Riesgos!#REF!),"")</f>
        <v>#REF!</v>
      </c>
      <c r="AB23" s="261" t="e">
        <f>IF(AND(Riesgos!#REF!="Alta",Riesgos!#REF!="Mayor"),CONCATENATE("R8C",Riesgos!#REF!),"")</f>
        <v>#REF!</v>
      </c>
      <c r="AC23" s="262" t="e">
        <f>IF(AND(Riesgos!#REF!="Alta",Riesgos!#REF!="Mayor"),CONCATENATE("R8C",Riesgos!#REF!),"")</f>
        <v>#REF!</v>
      </c>
      <c r="AD23" s="262" t="e">
        <f>IF(AND(Riesgos!#REF!="Alta",Riesgos!#REF!="Mayor"),CONCATENATE("R8C",Riesgos!#REF!),"")</f>
        <v>#REF!</v>
      </c>
      <c r="AE23" s="262" t="e">
        <f>IF(AND(Riesgos!#REF!="Alta",Riesgos!#REF!="Mayor"),CONCATENATE("R8C",Riesgos!#REF!),"")</f>
        <v>#REF!</v>
      </c>
      <c r="AF23" s="262" t="e">
        <f>IF(AND(Riesgos!#REF!="Alta",Riesgos!#REF!="Mayor"),CONCATENATE("R8C",Riesgos!#REF!),"")</f>
        <v>#REF!</v>
      </c>
      <c r="AG23" s="263" t="e">
        <f>IF(AND(Riesgos!#REF!="Alta",Riesgos!#REF!="Mayor"),CONCATENATE("R8C",Riesgos!#REF!),"")</f>
        <v>#REF!</v>
      </c>
      <c r="AH23" s="264" t="e">
        <f>IF(AND(Riesgos!#REF!="Alta",Riesgos!#REF!="Catastrófico"),CONCATENATE("R8C",Riesgos!#REF!),"")</f>
        <v>#REF!</v>
      </c>
      <c r="AI23" s="265" t="e">
        <f>IF(AND(Riesgos!#REF!="Alta",Riesgos!#REF!="Catastrófico"),CONCATENATE("R8C",Riesgos!#REF!),"")</f>
        <v>#REF!</v>
      </c>
      <c r="AJ23" s="265" t="e">
        <f>IF(AND(Riesgos!#REF!="Alta",Riesgos!#REF!="Catastrófico"),CONCATENATE("R8C",Riesgos!#REF!),"")</f>
        <v>#REF!</v>
      </c>
      <c r="AK23" s="265" t="e">
        <f>IF(AND(Riesgos!#REF!="Alta",Riesgos!#REF!="Catastrófico"),CONCATENATE("R8C",Riesgos!#REF!),"")</f>
        <v>#REF!</v>
      </c>
      <c r="AL23" s="265" t="e">
        <f>IF(AND(Riesgos!#REF!="Alta",Riesgos!#REF!="Catastrófico"),CONCATENATE("R8C",Riesgos!#REF!),"")</f>
        <v>#REF!</v>
      </c>
      <c r="AM23" s="266" t="e">
        <f>IF(AND(Riesgos!#REF!="Alta",Riesgos!#REF!="Catastrófico"),CONCATENATE("R8C",Riesgos!#REF!),"")</f>
        <v>#REF!</v>
      </c>
      <c r="AN23" s="1"/>
      <c r="AO23" s="649"/>
      <c r="AP23" s="539"/>
      <c r="AQ23" s="539"/>
      <c r="AR23" s="539"/>
      <c r="AS23" s="539"/>
      <c r="AT23" s="650"/>
      <c r="AU23" s="1"/>
      <c r="AV23" s="1"/>
      <c r="AW23" s="1"/>
      <c r="AX23" s="1"/>
      <c r="AY23" s="1"/>
      <c r="AZ23" s="1"/>
      <c r="BA23" s="1"/>
      <c r="BB23" s="1"/>
      <c r="BC23" s="1"/>
      <c r="BD23" s="1"/>
      <c r="BE23" s="1"/>
      <c r="BF23" s="1"/>
      <c r="BG23" s="1"/>
      <c r="BH23" s="1"/>
      <c r="BI23" s="1"/>
    </row>
    <row r="24" spans="1:61" ht="15" customHeight="1">
      <c r="A24" s="1"/>
      <c r="B24" s="644"/>
      <c r="C24" s="539"/>
      <c r="D24" s="540"/>
      <c r="E24" s="551"/>
      <c r="F24" s="539"/>
      <c r="G24" s="539"/>
      <c r="H24" s="539"/>
      <c r="I24" s="539"/>
      <c r="J24" s="276" t="e">
        <f>IF(AND(Riesgos!#REF!="Alta",Riesgos!#REF!="Leve"),CONCATENATE("R9C",Riesgos!#REF!),"")</f>
        <v>#REF!</v>
      </c>
      <c r="K24" s="277" t="e">
        <f>IF(AND(Riesgos!#REF!="Alta",Riesgos!#REF!="Leve"),CONCATENATE("R9C",Riesgos!#REF!),"")</f>
        <v>#REF!</v>
      </c>
      <c r="L24" s="277" t="e">
        <f>IF(AND(Riesgos!#REF!="Alta",Riesgos!#REF!="Leve"),CONCATENATE("R9C",Riesgos!#REF!),"")</f>
        <v>#REF!</v>
      </c>
      <c r="M24" s="277" t="e">
        <f>IF(AND(Riesgos!#REF!="Alta",Riesgos!#REF!="Leve"),CONCATENATE("R9C",Riesgos!#REF!),"")</f>
        <v>#REF!</v>
      </c>
      <c r="N24" s="277" t="e">
        <f>IF(AND(Riesgos!#REF!="Alta",Riesgos!#REF!="Leve"),CONCATENATE("R9C",Riesgos!#REF!),"")</f>
        <v>#REF!</v>
      </c>
      <c r="O24" s="278" t="e">
        <f>IF(AND(Riesgos!#REF!="Alta",Riesgos!#REF!="Leve"),CONCATENATE("R9C",Riesgos!#REF!),"")</f>
        <v>#REF!</v>
      </c>
      <c r="P24" s="276" t="e">
        <f>IF(AND(Riesgos!#REF!="Alta",Riesgos!#REF!="Menor"),CONCATENATE("R9C",Riesgos!#REF!),"")</f>
        <v>#REF!</v>
      </c>
      <c r="Q24" s="277" t="e">
        <f>IF(AND(Riesgos!#REF!="Alta",Riesgos!#REF!="Menor"),CONCATENATE("R9C",Riesgos!#REF!),"")</f>
        <v>#REF!</v>
      </c>
      <c r="R24" s="277" t="e">
        <f>IF(AND(Riesgos!#REF!="Alta",Riesgos!#REF!="Menor"),CONCATENATE("R9C",Riesgos!#REF!),"")</f>
        <v>#REF!</v>
      </c>
      <c r="S24" s="277" t="e">
        <f>IF(AND(Riesgos!#REF!="Alta",Riesgos!#REF!="Menor"),CONCATENATE("R9C",Riesgos!#REF!),"")</f>
        <v>#REF!</v>
      </c>
      <c r="T24" s="277" t="e">
        <f>IF(AND(Riesgos!#REF!="Alta",Riesgos!#REF!="Menor"),CONCATENATE("R9C",Riesgos!#REF!),"")</f>
        <v>#REF!</v>
      </c>
      <c r="U24" s="278" t="e">
        <f>IF(AND(Riesgos!#REF!="Alta",Riesgos!#REF!="Menor"),CONCATENATE("R9C",Riesgos!#REF!),"")</f>
        <v>#REF!</v>
      </c>
      <c r="V24" s="261" t="e">
        <f>IF(AND(Riesgos!#REF!="Alta",Riesgos!#REF!="Moderado"),CONCATENATE("R9C",Riesgos!#REF!),"")</f>
        <v>#REF!</v>
      </c>
      <c r="W24" s="262" t="e">
        <f>IF(AND(Riesgos!#REF!="Alta",Riesgos!#REF!="Moderado"),CONCATENATE("R9C",Riesgos!#REF!),"")</f>
        <v>#REF!</v>
      </c>
      <c r="X24" s="262" t="e">
        <f>IF(AND(Riesgos!#REF!="Alta",Riesgos!#REF!="Moderado"),CONCATENATE("R9C",Riesgos!#REF!),"")</f>
        <v>#REF!</v>
      </c>
      <c r="Y24" s="262" t="e">
        <f>IF(AND(Riesgos!#REF!="Alta",Riesgos!#REF!="Moderado"),CONCATENATE("R9C",Riesgos!#REF!),"")</f>
        <v>#REF!</v>
      </c>
      <c r="Z24" s="262" t="e">
        <f>IF(AND(Riesgos!#REF!="Alta",Riesgos!#REF!="Moderado"),CONCATENATE("R9C",Riesgos!#REF!),"")</f>
        <v>#REF!</v>
      </c>
      <c r="AA24" s="263" t="e">
        <f>IF(AND(Riesgos!#REF!="Alta",Riesgos!#REF!="Moderado"),CONCATENATE("R9C",Riesgos!#REF!),"")</f>
        <v>#REF!</v>
      </c>
      <c r="AB24" s="261" t="e">
        <f>IF(AND(Riesgos!#REF!="Alta",Riesgos!#REF!="Mayor"),CONCATENATE("R9C",Riesgos!#REF!),"")</f>
        <v>#REF!</v>
      </c>
      <c r="AC24" s="262" t="e">
        <f>IF(AND(Riesgos!#REF!="Alta",Riesgos!#REF!="Mayor"),CONCATENATE("R9C",Riesgos!#REF!),"")</f>
        <v>#REF!</v>
      </c>
      <c r="AD24" s="262" t="e">
        <f>IF(AND(Riesgos!#REF!="Alta",Riesgos!#REF!="Mayor"),CONCATENATE("R9C",Riesgos!#REF!),"")</f>
        <v>#REF!</v>
      </c>
      <c r="AE24" s="262" t="e">
        <f>IF(AND(Riesgos!#REF!="Alta",Riesgos!#REF!="Mayor"),CONCATENATE("R9C",Riesgos!#REF!),"")</f>
        <v>#REF!</v>
      </c>
      <c r="AF24" s="262" t="e">
        <f>IF(AND(Riesgos!#REF!="Alta",Riesgos!#REF!="Mayor"),CONCATENATE("R9C",Riesgos!#REF!),"")</f>
        <v>#REF!</v>
      </c>
      <c r="AG24" s="263" t="e">
        <f>IF(AND(Riesgos!#REF!="Alta",Riesgos!#REF!="Mayor"),CONCATENATE("R9C",Riesgos!#REF!),"")</f>
        <v>#REF!</v>
      </c>
      <c r="AH24" s="264" t="e">
        <f>IF(AND(Riesgos!#REF!="Alta",Riesgos!#REF!="Catastrófico"),CONCATENATE("R9C",Riesgos!#REF!),"")</f>
        <v>#REF!</v>
      </c>
      <c r="AI24" s="265" t="e">
        <f>IF(AND(Riesgos!#REF!="Alta",Riesgos!#REF!="Catastrófico"),CONCATENATE("R9C",Riesgos!#REF!),"")</f>
        <v>#REF!</v>
      </c>
      <c r="AJ24" s="265" t="e">
        <f>IF(AND(Riesgos!#REF!="Alta",Riesgos!#REF!="Catastrófico"),CONCATENATE("R9C",Riesgos!#REF!),"")</f>
        <v>#REF!</v>
      </c>
      <c r="AK24" s="265" t="e">
        <f>IF(AND(Riesgos!#REF!="Alta",Riesgos!#REF!="Catastrófico"),CONCATENATE("R9C",Riesgos!#REF!),"")</f>
        <v>#REF!</v>
      </c>
      <c r="AL24" s="265" t="e">
        <f>IF(AND(Riesgos!#REF!="Alta",Riesgos!#REF!="Catastrófico"),CONCATENATE("R9C",Riesgos!#REF!),"")</f>
        <v>#REF!</v>
      </c>
      <c r="AM24" s="266" t="e">
        <f>IF(AND(Riesgos!#REF!="Alta",Riesgos!#REF!="Catastrófico"),CONCATENATE("R9C",Riesgos!#REF!),"")</f>
        <v>#REF!</v>
      </c>
      <c r="AN24" s="1"/>
      <c r="AO24" s="649"/>
      <c r="AP24" s="539"/>
      <c r="AQ24" s="539"/>
      <c r="AR24" s="539"/>
      <c r="AS24" s="539"/>
      <c r="AT24" s="650"/>
      <c r="AU24" s="1"/>
      <c r="AV24" s="1"/>
      <c r="AW24" s="1"/>
      <c r="AX24" s="1"/>
      <c r="AY24" s="1"/>
      <c r="AZ24" s="1"/>
      <c r="BA24" s="1"/>
      <c r="BB24" s="1"/>
      <c r="BC24" s="1"/>
      <c r="BD24" s="1"/>
      <c r="BE24" s="1"/>
      <c r="BF24" s="1"/>
      <c r="BG24" s="1"/>
      <c r="BH24" s="1"/>
      <c r="BI24" s="1"/>
    </row>
    <row r="25" spans="1:61" ht="15.75" customHeight="1">
      <c r="A25" s="1"/>
      <c r="B25" s="644"/>
      <c r="C25" s="539"/>
      <c r="D25" s="540"/>
      <c r="E25" s="625"/>
      <c r="F25" s="626"/>
      <c r="G25" s="626"/>
      <c r="H25" s="626"/>
      <c r="I25" s="626"/>
      <c r="J25" s="279" t="e">
        <f>IF(AND(Riesgos!#REF!="Alta",Riesgos!#REF!="Leve"),CONCATENATE("R10C",Riesgos!#REF!),"")</f>
        <v>#REF!</v>
      </c>
      <c r="K25" s="280" t="e">
        <f>IF(AND(Riesgos!#REF!="Alta",Riesgos!#REF!="Leve"),CONCATENATE("R10C",Riesgos!#REF!),"")</f>
        <v>#REF!</v>
      </c>
      <c r="L25" s="280" t="e">
        <f>IF(AND(Riesgos!#REF!="Alta",Riesgos!#REF!="Leve"),CONCATENATE("R10C",Riesgos!#REF!),"")</f>
        <v>#REF!</v>
      </c>
      <c r="M25" s="280" t="e">
        <f>IF(AND(Riesgos!#REF!="Alta",Riesgos!#REF!="Leve"),CONCATENATE("R10C",Riesgos!#REF!),"")</f>
        <v>#REF!</v>
      </c>
      <c r="N25" s="280" t="e">
        <f>IF(AND(Riesgos!#REF!="Alta",Riesgos!#REF!="Leve"),CONCATENATE("R10C",Riesgos!#REF!),"")</f>
        <v>#REF!</v>
      </c>
      <c r="O25" s="281" t="e">
        <f>IF(AND(Riesgos!#REF!="Alta",Riesgos!#REF!="Leve"),CONCATENATE("R10C",Riesgos!#REF!),"")</f>
        <v>#REF!</v>
      </c>
      <c r="P25" s="279" t="e">
        <f>IF(AND(Riesgos!#REF!="Alta",Riesgos!#REF!="Menor"),CONCATENATE("R10C",Riesgos!#REF!),"")</f>
        <v>#REF!</v>
      </c>
      <c r="Q25" s="280" t="e">
        <f>IF(AND(Riesgos!#REF!="Alta",Riesgos!#REF!="Menor"),CONCATENATE("R10C",Riesgos!#REF!),"")</f>
        <v>#REF!</v>
      </c>
      <c r="R25" s="280" t="e">
        <f>IF(AND(Riesgos!#REF!="Alta",Riesgos!#REF!="Menor"),CONCATENATE("R10C",Riesgos!#REF!),"")</f>
        <v>#REF!</v>
      </c>
      <c r="S25" s="280" t="e">
        <f>IF(AND(Riesgos!#REF!="Alta",Riesgos!#REF!="Menor"),CONCATENATE("R10C",Riesgos!#REF!),"")</f>
        <v>#REF!</v>
      </c>
      <c r="T25" s="280" t="e">
        <f>IF(AND(Riesgos!#REF!="Alta",Riesgos!#REF!="Menor"),CONCATENATE("R10C",Riesgos!#REF!),"")</f>
        <v>#REF!</v>
      </c>
      <c r="U25" s="281" t="e">
        <f>IF(AND(Riesgos!#REF!="Alta",Riesgos!#REF!="Menor"),CONCATENATE("R10C",Riesgos!#REF!),"")</f>
        <v>#REF!</v>
      </c>
      <c r="V25" s="267" t="e">
        <f>IF(AND(Riesgos!#REF!="Alta",Riesgos!#REF!="Moderado"),CONCATENATE("R10C",Riesgos!#REF!),"")</f>
        <v>#REF!</v>
      </c>
      <c r="W25" s="268" t="e">
        <f>IF(AND(Riesgos!#REF!="Alta",Riesgos!#REF!="Moderado"),CONCATENATE("R10C",Riesgos!#REF!),"")</f>
        <v>#REF!</v>
      </c>
      <c r="X25" s="268" t="e">
        <f>IF(AND(Riesgos!#REF!="Alta",Riesgos!#REF!="Moderado"),CONCATENATE("R10C",Riesgos!#REF!),"")</f>
        <v>#REF!</v>
      </c>
      <c r="Y25" s="268" t="e">
        <f>IF(AND(Riesgos!#REF!="Alta",Riesgos!#REF!="Moderado"),CONCATENATE("R10C",Riesgos!#REF!),"")</f>
        <v>#REF!</v>
      </c>
      <c r="Z25" s="268" t="e">
        <f>IF(AND(Riesgos!#REF!="Alta",Riesgos!#REF!="Moderado"),CONCATENATE("R10C",Riesgos!#REF!),"")</f>
        <v>#REF!</v>
      </c>
      <c r="AA25" s="269" t="e">
        <f>IF(AND(Riesgos!#REF!="Alta",Riesgos!#REF!="Moderado"),CONCATENATE("R10C",Riesgos!#REF!),"")</f>
        <v>#REF!</v>
      </c>
      <c r="AB25" s="267" t="e">
        <f>IF(AND(Riesgos!#REF!="Alta",Riesgos!#REF!="Mayor"),CONCATENATE("R10C",Riesgos!#REF!),"")</f>
        <v>#REF!</v>
      </c>
      <c r="AC25" s="268" t="e">
        <f>IF(AND(Riesgos!#REF!="Alta",Riesgos!#REF!="Mayor"),CONCATENATE("R10C",Riesgos!#REF!),"")</f>
        <v>#REF!</v>
      </c>
      <c r="AD25" s="268" t="e">
        <f>IF(AND(Riesgos!#REF!="Alta",Riesgos!#REF!="Mayor"),CONCATENATE("R10C",Riesgos!#REF!),"")</f>
        <v>#REF!</v>
      </c>
      <c r="AE25" s="268" t="e">
        <f>IF(AND(Riesgos!#REF!="Alta",Riesgos!#REF!="Mayor"),CONCATENATE("R10C",Riesgos!#REF!),"")</f>
        <v>#REF!</v>
      </c>
      <c r="AF25" s="268" t="e">
        <f>IF(AND(Riesgos!#REF!="Alta",Riesgos!#REF!="Mayor"),CONCATENATE("R10C",Riesgos!#REF!),"")</f>
        <v>#REF!</v>
      </c>
      <c r="AG25" s="269" t="e">
        <f>IF(AND(Riesgos!#REF!="Alta",Riesgos!#REF!="Mayor"),CONCATENATE("R10C",Riesgos!#REF!),"")</f>
        <v>#REF!</v>
      </c>
      <c r="AH25" s="270" t="e">
        <f>IF(AND(Riesgos!#REF!="Alta",Riesgos!#REF!="Catastrófico"),CONCATENATE("R10C",Riesgos!#REF!),"")</f>
        <v>#REF!</v>
      </c>
      <c r="AI25" s="271" t="e">
        <f>IF(AND(Riesgos!#REF!="Alta",Riesgos!#REF!="Catastrófico"),CONCATENATE("R10C",Riesgos!#REF!),"")</f>
        <v>#REF!</v>
      </c>
      <c r="AJ25" s="271" t="e">
        <f>IF(AND(Riesgos!#REF!="Alta",Riesgos!#REF!="Catastrófico"),CONCATENATE("R10C",Riesgos!#REF!),"")</f>
        <v>#REF!</v>
      </c>
      <c r="AK25" s="271" t="e">
        <f>IF(AND(Riesgos!#REF!="Alta",Riesgos!#REF!="Catastrófico"),CONCATENATE("R10C",Riesgos!#REF!),"")</f>
        <v>#REF!</v>
      </c>
      <c r="AL25" s="271" t="e">
        <f>IF(AND(Riesgos!#REF!="Alta",Riesgos!#REF!="Catastrófico"),CONCATENATE("R10C",Riesgos!#REF!),"")</f>
        <v>#REF!</v>
      </c>
      <c r="AM25" s="272" t="e">
        <f>IF(AND(Riesgos!#REF!="Alta",Riesgos!#REF!="Catastrófico"),CONCATENATE("R10C",Riesgos!#REF!),"")</f>
        <v>#REF!</v>
      </c>
      <c r="AN25" s="1"/>
      <c r="AO25" s="651"/>
      <c r="AP25" s="652"/>
      <c r="AQ25" s="652"/>
      <c r="AR25" s="652"/>
      <c r="AS25" s="652"/>
      <c r="AT25" s="653"/>
      <c r="AU25" s="1"/>
      <c r="AV25" s="1"/>
      <c r="AW25" s="1"/>
      <c r="AX25" s="1"/>
      <c r="AY25" s="1"/>
      <c r="AZ25" s="1"/>
      <c r="BA25" s="1"/>
      <c r="BB25" s="1"/>
      <c r="BC25" s="1"/>
      <c r="BD25" s="1"/>
      <c r="BE25" s="1"/>
      <c r="BF25" s="1"/>
      <c r="BG25" s="1"/>
      <c r="BH25" s="1"/>
      <c r="BI25" s="1"/>
    </row>
    <row r="26" spans="1:61" ht="15" customHeight="1">
      <c r="A26" s="1"/>
      <c r="B26" s="644"/>
      <c r="C26" s="539"/>
      <c r="D26" s="540"/>
      <c r="E26" s="666" t="s">
        <v>1057</v>
      </c>
      <c r="F26" s="624"/>
      <c r="G26" s="624"/>
      <c r="H26" s="624"/>
      <c r="I26" s="614"/>
      <c r="J26" s="273" t="e">
        <f>IF(AND(Riesgos!#REF!="Media",Riesgos!#REF!="Leve"),CONCATENATE("R1C",Riesgos!#REF!),"")</f>
        <v>#REF!</v>
      </c>
      <c r="K26" s="274" t="e">
        <f>IF(AND(Riesgos!#REF!="Media",Riesgos!#REF!="Leve"),CONCATENATE("R1C",Riesgos!#REF!),"")</f>
        <v>#REF!</v>
      </c>
      <c r="L26" s="274" t="e">
        <f>IF(AND(Riesgos!#REF!="Media",Riesgos!#REF!="Leve"),CONCATENATE("R1C",Riesgos!#REF!),"")</f>
        <v>#REF!</v>
      </c>
      <c r="M26" s="274" t="e">
        <f>IF(AND(Riesgos!#REF!="Media",Riesgos!#REF!="Leve"),CONCATENATE("R1C",Riesgos!#REF!),"")</f>
        <v>#REF!</v>
      </c>
      <c r="N26" s="274" t="e">
        <f>IF(AND(Riesgos!#REF!="Media",Riesgos!#REF!="Leve"),CONCATENATE("R1C",Riesgos!#REF!),"")</f>
        <v>#REF!</v>
      </c>
      <c r="O26" s="275" t="e">
        <f>IF(AND(Riesgos!#REF!="Media",Riesgos!#REF!="Leve"),CONCATENATE("R1C",Riesgos!#REF!),"")</f>
        <v>#REF!</v>
      </c>
      <c r="P26" s="273" t="e">
        <f>IF(AND(Riesgos!#REF!="Media",Riesgos!#REF!="Menor"),CONCATENATE("R1C",Riesgos!#REF!),"")</f>
        <v>#REF!</v>
      </c>
      <c r="Q26" s="274" t="e">
        <f>IF(AND(Riesgos!#REF!="Media",Riesgos!#REF!="Menor"),CONCATENATE("R1C",Riesgos!#REF!),"")</f>
        <v>#REF!</v>
      </c>
      <c r="R26" s="274" t="e">
        <f>IF(AND(Riesgos!#REF!="Media",Riesgos!#REF!="Menor"),CONCATENATE("R1C",Riesgos!#REF!),"")</f>
        <v>#REF!</v>
      </c>
      <c r="S26" s="274" t="e">
        <f>IF(AND(Riesgos!#REF!="Media",Riesgos!#REF!="Menor"),CONCATENATE("R1C",Riesgos!#REF!),"")</f>
        <v>#REF!</v>
      </c>
      <c r="T26" s="274" t="e">
        <f>IF(AND(Riesgos!#REF!="Media",Riesgos!#REF!="Menor"),CONCATENATE("R1C",Riesgos!#REF!),"")</f>
        <v>#REF!</v>
      </c>
      <c r="U26" s="275" t="e">
        <f>IF(AND(Riesgos!#REF!="Media",Riesgos!#REF!="Menor"),CONCATENATE("R1C",Riesgos!#REF!),"")</f>
        <v>#REF!</v>
      </c>
      <c r="V26" s="273" t="e">
        <f>IF(AND(Riesgos!#REF!="Media",Riesgos!#REF!="Moderado"),CONCATENATE("R1C",Riesgos!#REF!),"")</f>
        <v>#REF!</v>
      </c>
      <c r="W26" s="274" t="e">
        <f>IF(AND(Riesgos!#REF!="Media",Riesgos!#REF!="Moderado"),CONCATENATE("R1C",Riesgos!#REF!),"")</f>
        <v>#REF!</v>
      </c>
      <c r="X26" s="274" t="e">
        <f>IF(AND(Riesgos!#REF!="Media",Riesgos!#REF!="Moderado"),CONCATENATE("R1C",Riesgos!#REF!),"")</f>
        <v>#REF!</v>
      </c>
      <c r="Y26" s="274" t="e">
        <f>IF(AND(Riesgos!#REF!="Media",Riesgos!#REF!="Moderado"),CONCATENATE("R1C",Riesgos!#REF!),"")</f>
        <v>#REF!</v>
      </c>
      <c r="Z26" s="274" t="e">
        <f>IF(AND(Riesgos!#REF!="Media",Riesgos!#REF!="Moderado"),CONCATENATE("R1C",Riesgos!#REF!),"")</f>
        <v>#REF!</v>
      </c>
      <c r="AA26" s="275" t="e">
        <f>IF(AND(Riesgos!#REF!="Media",Riesgos!#REF!="Moderado"),CONCATENATE("R1C",Riesgos!#REF!),"")</f>
        <v>#REF!</v>
      </c>
      <c r="AB26" s="255" t="e">
        <f>IF(AND(Riesgos!#REF!="Media",Riesgos!#REF!="Mayor"),CONCATENATE("R1C",Riesgos!#REF!),"")</f>
        <v>#REF!</v>
      </c>
      <c r="AC26" s="256" t="e">
        <f>IF(AND(Riesgos!#REF!="Media",Riesgos!#REF!="Mayor"),CONCATENATE("R1C",Riesgos!#REF!),"")</f>
        <v>#REF!</v>
      </c>
      <c r="AD26" s="256" t="e">
        <f>IF(AND(Riesgos!#REF!="Media",Riesgos!#REF!="Mayor"),CONCATENATE("R1C",Riesgos!#REF!),"")</f>
        <v>#REF!</v>
      </c>
      <c r="AE26" s="256" t="e">
        <f>IF(AND(Riesgos!#REF!="Media",Riesgos!#REF!="Mayor"),CONCATENATE("R1C",Riesgos!#REF!),"")</f>
        <v>#REF!</v>
      </c>
      <c r="AF26" s="256" t="e">
        <f>IF(AND(Riesgos!#REF!="Media",Riesgos!#REF!="Mayor"),CONCATENATE("R1C",Riesgos!#REF!),"")</f>
        <v>#REF!</v>
      </c>
      <c r="AG26" s="257" t="e">
        <f>IF(AND(Riesgos!#REF!="Media",Riesgos!#REF!="Mayor"),CONCATENATE("R1C",Riesgos!#REF!),"")</f>
        <v>#REF!</v>
      </c>
      <c r="AH26" s="258" t="e">
        <f>IF(AND(Riesgos!#REF!="Media",Riesgos!#REF!="Catastrófico"),CONCATENATE("R1C",Riesgos!#REF!),"")</f>
        <v>#REF!</v>
      </c>
      <c r="AI26" s="259" t="e">
        <f>IF(AND(Riesgos!#REF!="Media",Riesgos!#REF!="Catastrófico"),CONCATENATE("R1C",Riesgos!#REF!),"")</f>
        <v>#REF!</v>
      </c>
      <c r="AJ26" s="259" t="e">
        <f>IF(AND(Riesgos!#REF!="Media",Riesgos!#REF!="Catastrófico"),CONCATENATE("R1C",Riesgos!#REF!),"")</f>
        <v>#REF!</v>
      </c>
      <c r="AK26" s="259" t="e">
        <f>IF(AND(Riesgos!#REF!="Media",Riesgos!#REF!="Catastrófico"),CONCATENATE("R1C",Riesgos!#REF!),"")</f>
        <v>#REF!</v>
      </c>
      <c r="AL26" s="259" t="e">
        <f>IF(AND(Riesgos!#REF!="Media",Riesgos!#REF!="Catastrófico"),CONCATENATE("R1C",Riesgos!#REF!),"")</f>
        <v>#REF!</v>
      </c>
      <c r="AM26" s="260" t="e">
        <f>IF(AND(Riesgos!#REF!="Media",Riesgos!#REF!="Catastrófico"),CONCATENATE("R1C",Riesgos!#REF!),"")</f>
        <v>#REF!</v>
      </c>
      <c r="AN26" s="1"/>
      <c r="AO26" s="668" t="s">
        <v>839</v>
      </c>
      <c r="AP26" s="647"/>
      <c r="AQ26" s="647"/>
      <c r="AR26" s="647"/>
      <c r="AS26" s="647"/>
      <c r="AT26" s="648"/>
      <c r="AU26" s="1"/>
      <c r="AV26" s="1"/>
      <c r="AW26" s="1"/>
      <c r="AX26" s="1"/>
      <c r="AY26" s="1"/>
      <c r="AZ26" s="1"/>
      <c r="BA26" s="1"/>
      <c r="BB26" s="1"/>
      <c r="BC26" s="1"/>
      <c r="BD26" s="1"/>
      <c r="BE26" s="1"/>
      <c r="BF26" s="1"/>
      <c r="BG26" s="1"/>
      <c r="BH26" s="1"/>
      <c r="BI26" s="1"/>
    </row>
    <row r="27" spans="1:61" ht="15" customHeight="1">
      <c r="A27" s="1"/>
      <c r="B27" s="644"/>
      <c r="C27" s="539"/>
      <c r="D27" s="540"/>
      <c r="E27" s="551"/>
      <c r="F27" s="539"/>
      <c r="G27" s="539"/>
      <c r="H27" s="539"/>
      <c r="I27" s="540"/>
      <c r="J27" s="276" t="e">
        <f>IF(AND(Riesgos!#REF!="Media",Riesgos!#REF!="Leve"),CONCATENATE("R2C",Riesgos!#REF!),"")</f>
        <v>#REF!</v>
      </c>
      <c r="K27" s="277" t="e">
        <f>IF(AND(Riesgos!#REF!="Media",Riesgos!#REF!="Leve"),CONCATENATE("R2C",Riesgos!#REF!),"")</f>
        <v>#REF!</v>
      </c>
      <c r="L27" s="277" t="e">
        <f>IF(AND(Riesgos!#REF!="Media",Riesgos!#REF!="Leve"),CONCATENATE("R2C",Riesgos!#REF!),"")</f>
        <v>#REF!</v>
      </c>
      <c r="M27" s="277" t="e">
        <f>IF(AND(Riesgos!#REF!="Media",Riesgos!#REF!="Leve"),CONCATENATE("R2C",Riesgos!#REF!),"")</f>
        <v>#REF!</v>
      </c>
      <c r="N27" s="277" t="e">
        <f>IF(AND(Riesgos!#REF!="Media",Riesgos!#REF!="Leve"),CONCATENATE("R2C",Riesgos!#REF!),"")</f>
        <v>#REF!</v>
      </c>
      <c r="O27" s="278" t="e">
        <f>IF(AND(Riesgos!#REF!="Media",Riesgos!#REF!="Leve"),CONCATENATE("R2C",Riesgos!#REF!),"")</f>
        <v>#REF!</v>
      </c>
      <c r="P27" s="276" t="e">
        <f>IF(AND(Riesgos!#REF!="Media",Riesgos!#REF!="Menor"),CONCATENATE("R2C",Riesgos!#REF!),"")</f>
        <v>#REF!</v>
      </c>
      <c r="Q27" s="277" t="e">
        <f>IF(AND(Riesgos!#REF!="Media",Riesgos!#REF!="Menor"),CONCATENATE("R2C",Riesgos!#REF!),"")</f>
        <v>#REF!</v>
      </c>
      <c r="R27" s="277" t="e">
        <f>IF(AND(Riesgos!#REF!="Media",Riesgos!#REF!="Menor"),CONCATENATE("R2C",Riesgos!#REF!),"")</f>
        <v>#REF!</v>
      </c>
      <c r="S27" s="277" t="e">
        <f>IF(AND(Riesgos!#REF!="Media",Riesgos!#REF!="Menor"),CONCATENATE("R2C",Riesgos!#REF!),"")</f>
        <v>#REF!</v>
      </c>
      <c r="T27" s="277" t="e">
        <f>IF(AND(Riesgos!#REF!="Media",Riesgos!#REF!="Menor"),CONCATENATE("R2C",Riesgos!#REF!),"")</f>
        <v>#REF!</v>
      </c>
      <c r="U27" s="278" t="e">
        <f>IF(AND(Riesgos!#REF!="Media",Riesgos!#REF!="Menor"),CONCATENATE("R2C",Riesgos!#REF!),"")</f>
        <v>#REF!</v>
      </c>
      <c r="V27" s="276" t="e">
        <f>IF(AND(Riesgos!#REF!="Media",Riesgos!#REF!="Moderado"),CONCATENATE("R2C",Riesgos!#REF!),"")</f>
        <v>#REF!</v>
      </c>
      <c r="W27" s="277" t="e">
        <f>IF(AND(Riesgos!#REF!="Media",Riesgos!#REF!="Moderado"),CONCATENATE("R2C",Riesgos!#REF!),"")</f>
        <v>#REF!</v>
      </c>
      <c r="X27" s="277" t="e">
        <f>IF(AND(Riesgos!#REF!="Media",Riesgos!#REF!="Moderado"),CONCATENATE("R2C",Riesgos!#REF!),"")</f>
        <v>#REF!</v>
      </c>
      <c r="Y27" s="277" t="e">
        <f>IF(AND(Riesgos!#REF!="Media",Riesgos!#REF!="Moderado"),CONCATENATE("R2C",Riesgos!#REF!),"")</f>
        <v>#REF!</v>
      </c>
      <c r="Z27" s="277" t="e">
        <f>IF(AND(Riesgos!#REF!="Media",Riesgos!#REF!="Moderado"),CONCATENATE("R2C",Riesgos!#REF!),"")</f>
        <v>#REF!</v>
      </c>
      <c r="AA27" s="278" t="e">
        <f>IF(AND(Riesgos!#REF!="Media",Riesgos!#REF!="Moderado"),CONCATENATE("R2C",Riesgos!#REF!),"")</f>
        <v>#REF!</v>
      </c>
      <c r="AB27" s="261" t="e">
        <f>IF(AND(Riesgos!#REF!="Media",Riesgos!#REF!="Mayor"),CONCATENATE("R2C",Riesgos!#REF!),"")</f>
        <v>#REF!</v>
      </c>
      <c r="AC27" s="262" t="e">
        <f>IF(AND(Riesgos!#REF!="Media",Riesgos!#REF!="Mayor"),CONCATENATE("R2C",Riesgos!#REF!),"")</f>
        <v>#REF!</v>
      </c>
      <c r="AD27" s="262" t="e">
        <f>IF(AND(Riesgos!#REF!="Media",Riesgos!#REF!="Mayor"),CONCATENATE("R2C",Riesgos!#REF!),"")</f>
        <v>#REF!</v>
      </c>
      <c r="AE27" s="262" t="e">
        <f>IF(AND(Riesgos!#REF!="Media",Riesgos!#REF!="Mayor"),CONCATENATE("R2C",Riesgos!#REF!),"")</f>
        <v>#REF!</v>
      </c>
      <c r="AF27" s="262" t="e">
        <f>IF(AND(Riesgos!#REF!="Media",Riesgos!#REF!="Mayor"),CONCATENATE("R2C",Riesgos!#REF!),"")</f>
        <v>#REF!</v>
      </c>
      <c r="AG27" s="263" t="e">
        <f>IF(AND(Riesgos!#REF!="Media",Riesgos!#REF!="Mayor"),CONCATENATE("R2C",Riesgos!#REF!),"")</f>
        <v>#REF!</v>
      </c>
      <c r="AH27" s="264" t="e">
        <f>IF(AND(Riesgos!#REF!="Media",Riesgos!#REF!="Catastrófico"),CONCATENATE("R2C",Riesgos!#REF!),"")</f>
        <v>#REF!</v>
      </c>
      <c r="AI27" s="265" t="e">
        <f>IF(AND(Riesgos!#REF!="Media",Riesgos!#REF!="Catastrófico"),CONCATENATE("R2C",Riesgos!#REF!),"")</f>
        <v>#REF!</v>
      </c>
      <c r="AJ27" s="265" t="e">
        <f>IF(AND(Riesgos!#REF!="Media",Riesgos!#REF!="Catastrófico"),CONCATENATE("R2C",Riesgos!#REF!),"")</f>
        <v>#REF!</v>
      </c>
      <c r="AK27" s="265" t="e">
        <f>IF(AND(Riesgos!#REF!="Media",Riesgos!#REF!="Catastrófico"),CONCATENATE("R2C",Riesgos!#REF!),"")</f>
        <v>#REF!</v>
      </c>
      <c r="AL27" s="265" t="e">
        <f>IF(AND(Riesgos!#REF!="Media",Riesgos!#REF!="Catastrófico"),CONCATENATE("R2C",Riesgos!#REF!),"")</f>
        <v>#REF!</v>
      </c>
      <c r="AM27" s="266" t="e">
        <f>IF(AND(Riesgos!#REF!="Media",Riesgos!#REF!="Catastrófico"),CONCATENATE("R2C",Riesgos!#REF!),"")</f>
        <v>#REF!</v>
      </c>
      <c r="AN27" s="1"/>
      <c r="AO27" s="649"/>
      <c r="AP27" s="539"/>
      <c r="AQ27" s="539"/>
      <c r="AR27" s="539"/>
      <c r="AS27" s="539"/>
      <c r="AT27" s="650"/>
      <c r="AU27" s="1"/>
      <c r="AV27" s="1"/>
      <c r="AW27" s="1"/>
      <c r="AX27" s="1"/>
      <c r="AY27" s="1"/>
      <c r="AZ27" s="1"/>
      <c r="BA27" s="1"/>
      <c r="BB27" s="1"/>
      <c r="BC27" s="1"/>
      <c r="BD27" s="1"/>
      <c r="BE27" s="1"/>
      <c r="BF27" s="1"/>
      <c r="BG27" s="1"/>
      <c r="BH27" s="1"/>
      <c r="BI27" s="1"/>
    </row>
    <row r="28" spans="1:61" ht="15" customHeight="1">
      <c r="A28" s="1"/>
      <c r="B28" s="644"/>
      <c r="C28" s="539"/>
      <c r="D28" s="540"/>
      <c r="E28" s="551"/>
      <c r="F28" s="539"/>
      <c r="G28" s="539"/>
      <c r="H28" s="539"/>
      <c r="I28" s="540"/>
      <c r="J28" s="276" t="e">
        <f>IF(AND(Riesgos!#REF!="Media",Riesgos!#REF!="Leve"),CONCATENATE("R3C",Riesgos!#REF!),"")</f>
        <v>#REF!</v>
      </c>
      <c r="K28" s="277" t="e">
        <f>IF(AND(Riesgos!#REF!="Media",Riesgos!#REF!="Leve"),CONCATENATE("R3C",Riesgos!#REF!),"")</f>
        <v>#REF!</v>
      </c>
      <c r="L28" s="277" t="e">
        <f>IF(AND(Riesgos!#REF!="Media",Riesgos!#REF!="Leve"),CONCATENATE("R3C",Riesgos!#REF!),"")</f>
        <v>#REF!</v>
      </c>
      <c r="M28" s="277" t="e">
        <f>IF(AND(Riesgos!#REF!="Media",Riesgos!#REF!="Leve"),CONCATENATE("R3C",Riesgos!#REF!),"")</f>
        <v>#REF!</v>
      </c>
      <c r="N28" s="277" t="e">
        <f>IF(AND(Riesgos!#REF!="Media",Riesgos!#REF!="Leve"),CONCATENATE("R3C",Riesgos!#REF!),"")</f>
        <v>#REF!</v>
      </c>
      <c r="O28" s="278" t="e">
        <f>IF(AND(Riesgos!#REF!="Media",Riesgos!#REF!="Leve"),CONCATENATE("R3C",Riesgos!#REF!),"")</f>
        <v>#REF!</v>
      </c>
      <c r="P28" s="276" t="e">
        <f>IF(AND(Riesgos!#REF!="Media",Riesgos!#REF!="Menor"),CONCATENATE("R3C",Riesgos!#REF!),"")</f>
        <v>#REF!</v>
      </c>
      <c r="Q28" s="277" t="e">
        <f>IF(AND(Riesgos!#REF!="Media",Riesgos!#REF!="Menor"),CONCATENATE("R3C",Riesgos!#REF!),"")</f>
        <v>#REF!</v>
      </c>
      <c r="R28" s="277" t="e">
        <f>IF(AND(Riesgos!#REF!="Media",Riesgos!#REF!="Menor"),CONCATENATE("R3C",Riesgos!#REF!),"")</f>
        <v>#REF!</v>
      </c>
      <c r="S28" s="277" t="e">
        <f>IF(AND(Riesgos!#REF!="Media",Riesgos!#REF!="Menor"),CONCATENATE("R3C",Riesgos!#REF!),"")</f>
        <v>#REF!</v>
      </c>
      <c r="T28" s="277" t="e">
        <f>IF(AND(Riesgos!#REF!="Media",Riesgos!#REF!="Menor"),CONCATENATE("R3C",Riesgos!#REF!),"")</f>
        <v>#REF!</v>
      </c>
      <c r="U28" s="278" t="e">
        <f>IF(AND(Riesgos!#REF!="Media",Riesgos!#REF!="Menor"),CONCATENATE("R3C",Riesgos!#REF!),"")</f>
        <v>#REF!</v>
      </c>
      <c r="V28" s="276" t="e">
        <f>IF(AND(Riesgos!#REF!="Media",Riesgos!#REF!="Moderado"),CONCATENATE("R3C",Riesgos!#REF!),"")</f>
        <v>#REF!</v>
      </c>
      <c r="W28" s="277" t="e">
        <f>IF(AND(Riesgos!#REF!="Media",Riesgos!#REF!="Moderado"),CONCATENATE("R3C",Riesgos!#REF!),"")</f>
        <v>#REF!</v>
      </c>
      <c r="X28" s="277" t="e">
        <f>IF(AND(Riesgos!#REF!="Media",Riesgos!#REF!="Moderado"),CONCATENATE("R3C",Riesgos!#REF!),"")</f>
        <v>#REF!</v>
      </c>
      <c r="Y28" s="277" t="e">
        <f>IF(AND(Riesgos!#REF!="Media",Riesgos!#REF!="Moderado"),CONCATENATE("R3C",Riesgos!#REF!),"")</f>
        <v>#REF!</v>
      </c>
      <c r="Z28" s="277" t="e">
        <f>IF(AND(Riesgos!#REF!="Media",Riesgos!#REF!="Moderado"),CONCATENATE("R3C",Riesgos!#REF!),"")</f>
        <v>#REF!</v>
      </c>
      <c r="AA28" s="278" t="e">
        <f>IF(AND(Riesgos!#REF!="Media",Riesgos!#REF!="Moderado"),CONCATENATE("R3C",Riesgos!#REF!),"")</f>
        <v>#REF!</v>
      </c>
      <c r="AB28" s="261" t="e">
        <f>IF(AND(Riesgos!#REF!="Media",Riesgos!#REF!="Mayor"),CONCATENATE("R3C",Riesgos!#REF!),"")</f>
        <v>#REF!</v>
      </c>
      <c r="AC28" s="262" t="e">
        <f>IF(AND(Riesgos!#REF!="Media",Riesgos!#REF!="Mayor"),CONCATENATE("R3C",Riesgos!#REF!),"")</f>
        <v>#REF!</v>
      </c>
      <c r="AD28" s="262" t="e">
        <f>IF(AND(Riesgos!#REF!="Media",Riesgos!#REF!="Mayor"),CONCATENATE("R3C",Riesgos!#REF!),"")</f>
        <v>#REF!</v>
      </c>
      <c r="AE28" s="262" t="e">
        <f>IF(AND(Riesgos!#REF!="Media",Riesgos!#REF!="Mayor"),CONCATENATE("R3C",Riesgos!#REF!),"")</f>
        <v>#REF!</v>
      </c>
      <c r="AF28" s="262" t="e">
        <f>IF(AND(Riesgos!#REF!="Media",Riesgos!#REF!="Mayor"),CONCATENATE("R3C",Riesgos!#REF!),"")</f>
        <v>#REF!</v>
      </c>
      <c r="AG28" s="263" t="e">
        <f>IF(AND(Riesgos!#REF!="Media",Riesgos!#REF!="Mayor"),CONCATENATE("R3C",Riesgos!#REF!),"")</f>
        <v>#REF!</v>
      </c>
      <c r="AH28" s="264" t="e">
        <f>IF(AND(Riesgos!#REF!="Media",Riesgos!#REF!="Catastrófico"),CONCATENATE("R3C",Riesgos!#REF!),"")</f>
        <v>#REF!</v>
      </c>
      <c r="AI28" s="265" t="e">
        <f>IF(AND(Riesgos!#REF!="Media",Riesgos!#REF!="Catastrófico"),CONCATENATE("R3C",Riesgos!#REF!),"")</f>
        <v>#REF!</v>
      </c>
      <c r="AJ28" s="265" t="e">
        <f>IF(AND(Riesgos!#REF!="Media",Riesgos!#REF!="Catastrófico"),CONCATENATE("R3C",Riesgos!#REF!),"")</f>
        <v>#REF!</v>
      </c>
      <c r="AK28" s="265" t="e">
        <f>IF(AND(Riesgos!#REF!="Media",Riesgos!#REF!="Catastrófico"),CONCATENATE("R3C",Riesgos!#REF!),"")</f>
        <v>#REF!</v>
      </c>
      <c r="AL28" s="265" t="e">
        <f>IF(AND(Riesgos!#REF!="Media",Riesgos!#REF!="Catastrófico"),CONCATENATE("R3C",Riesgos!#REF!),"")</f>
        <v>#REF!</v>
      </c>
      <c r="AM28" s="266" t="e">
        <f>IF(AND(Riesgos!#REF!="Media",Riesgos!#REF!="Catastrófico"),CONCATENATE("R3C",Riesgos!#REF!),"")</f>
        <v>#REF!</v>
      </c>
      <c r="AN28" s="1"/>
      <c r="AO28" s="649"/>
      <c r="AP28" s="539"/>
      <c r="AQ28" s="539"/>
      <c r="AR28" s="539"/>
      <c r="AS28" s="539"/>
      <c r="AT28" s="650"/>
      <c r="AU28" s="1"/>
      <c r="AV28" s="1"/>
      <c r="AW28" s="1"/>
      <c r="AX28" s="1"/>
      <c r="AY28" s="1"/>
      <c r="AZ28" s="1"/>
      <c r="BA28" s="1"/>
      <c r="BB28" s="1"/>
      <c r="BC28" s="1"/>
      <c r="BD28" s="1"/>
      <c r="BE28" s="1"/>
      <c r="BF28" s="1"/>
      <c r="BG28" s="1"/>
      <c r="BH28" s="1"/>
      <c r="BI28" s="1"/>
    </row>
    <row r="29" spans="1:61" ht="15" customHeight="1">
      <c r="A29" s="1"/>
      <c r="B29" s="644"/>
      <c r="C29" s="539"/>
      <c r="D29" s="540"/>
      <c r="E29" s="551"/>
      <c r="F29" s="539"/>
      <c r="G29" s="539"/>
      <c r="H29" s="539"/>
      <c r="I29" s="540"/>
      <c r="J29" s="276" t="e">
        <f>IF(AND(Riesgos!#REF!="Media",Riesgos!#REF!="Leve"),CONCATENATE("R4C",Riesgos!#REF!),"")</f>
        <v>#REF!</v>
      </c>
      <c r="K29" s="277" t="e">
        <f>IF(AND(Riesgos!#REF!="Media",Riesgos!#REF!="Leve"),CONCATENATE("R4C",Riesgos!#REF!),"")</f>
        <v>#REF!</v>
      </c>
      <c r="L29" s="277" t="e">
        <f>IF(AND(Riesgos!#REF!="Media",Riesgos!#REF!="Leve"),CONCATENATE("R4C",Riesgos!#REF!),"")</f>
        <v>#REF!</v>
      </c>
      <c r="M29" s="277" t="e">
        <f>IF(AND(Riesgos!#REF!="Media",Riesgos!#REF!="Leve"),CONCATENATE("R4C",Riesgos!#REF!),"")</f>
        <v>#REF!</v>
      </c>
      <c r="N29" s="277" t="e">
        <f>IF(AND(Riesgos!#REF!="Media",Riesgos!#REF!="Leve"),CONCATENATE("R4C",Riesgos!#REF!),"")</f>
        <v>#REF!</v>
      </c>
      <c r="O29" s="278" t="e">
        <f>IF(AND(Riesgos!#REF!="Media",Riesgos!#REF!="Leve"),CONCATENATE("R4C",Riesgos!#REF!),"")</f>
        <v>#REF!</v>
      </c>
      <c r="P29" s="276" t="e">
        <f>IF(AND(Riesgos!#REF!="Media",Riesgos!#REF!="Menor"),CONCATENATE("R4C",Riesgos!#REF!),"")</f>
        <v>#REF!</v>
      </c>
      <c r="Q29" s="277" t="e">
        <f>IF(AND(Riesgos!#REF!="Media",Riesgos!#REF!="Menor"),CONCATENATE("R4C",Riesgos!#REF!),"")</f>
        <v>#REF!</v>
      </c>
      <c r="R29" s="277" t="e">
        <f>IF(AND(Riesgos!#REF!="Media",Riesgos!#REF!="Menor"),CONCATENATE("R4C",Riesgos!#REF!),"")</f>
        <v>#REF!</v>
      </c>
      <c r="S29" s="277" t="e">
        <f>IF(AND(Riesgos!#REF!="Media",Riesgos!#REF!="Menor"),CONCATENATE("R4C",Riesgos!#REF!),"")</f>
        <v>#REF!</v>
      </c>
      <c r="T29" s="277" t="e">
        <f>IF(AND(Riesgos!#REF!="Media",Riesgos!#REF!="Menor"),CONCATENATE("R4C",Riesgos!#REF!),"")</f>
        <v>#REF!</v>
      </c>
      <c r="U29" s="278" t="e">
        <f>IF(AND(Riesgos!#REF!="Media",Riesgos!#REF!="Menor"),CONCATENATE("R4C",Riesgos!#REF!),"")</f>
        <v>#REF!</v>
      </c>
      <c r="V29" s="276" t="e">
        <f>IF(AND(Riesgos!#REF!="Media",Riesgos!#REF!="Moderado"),CONCATENATE("R4C",Riesgos!#REF!),"")</f>
        <v>#REF!</v>
      </c>
      <c r="W29" s="277" t="e">
        <f>IF(AND(Riesgos!#REF!="Media",Riesgos!#REF!="Moderado"),CONCATENATE("R4C",Riesgos!#REF!),"")</f>
        <v>#REF!</v>
      </c>
      <c r="X29" s="277" t="e">
        <f>IF(AND(Riesgos!#REF!="Media",Riesgos!#REF!="Moderado"),CONCATENATE("R4C",Riesgos!#REF!),"")</f>
        <v>#REF!</v>
      </c>
      <c r="Y29" s="277" t="e">
        <f>IF(AND(Riesgos!#REF!="Media",Riesgos!#REF!="Moderado"),CONCATENATE("R4C",Riesgos!#REF!),"")</f>
        <v>#REF!</v>
      </c>
      <c r="Z29" s="277" t="e">
        <f>IF(AND(Riesgos!#REF!="Media",Riesgos!#REF!="Moderado"),CONCATENATE("R4C",Riesgos!#REF!),"")</f>
        <v>#REF!</v>
      </c>
      <c r="AA29" s="278" t="e">
        <f>IF(AND(Riesgos!#REF!="Media",Riesgos!#REF!="Moderado"),CONCATENATE("R4C",Riesgos!#REF!),"")</f>
        <v>#REF!</v>
      </c>
      <c r="AB29" s="261" t="e">
        <f>IF(AND(Riesgos!#REF!="Media",Riesgos!#REF!="Mayor"),CONCATENATE("R4C",Riesgos!#REF!),"")</f>
        <v>#REF!</v>
      </c>
      <c r="AC29" s="262" t="e">
        <f>IF(AND(Riesgos!#REF!="Media",Riesgos!#REF!="Mayor"),CONCATENATE("R4C",Riesgos!#REF!),"")</f>
        <v>#REF!</v>
      </c>
      <c r="AD29" s="262" t="e">
        <f>IF(AND(Riesgos!#REF!="Media",Riesgos!#REF!="Mayor"),CONCATENATE("R4C",Riesgos!#REF!),"")</f>
        <v>#REF!</v>
      </c>
      <c r="AE29" s="262" t="e">
        <f>IF(AND(Riesgos!#REF!="Media",Riesgos!#REF!="Mayor"),CONCATENATE("R4C",Riesgos!#REF!),"")</f>
        <v>#REF!</v>
      </c>
      <c r="AF29" s="262" t="e">
        <f>IF(AND(Riesgos!#REF!="Media",Riesgos!#REF!="Mayor"),CONCATENATE("R4C",Riesgos!#REF!),"")</f>
        <v>#REF!</v>
      </c>
      <c r="AG29" s="263" t="e">
        <f>IF(AND(Riesgos!#REF!="Media",Riesgos!#REF!="Mayor"),CONCATENATE("R4C",Riesgos!#REF!),"")</f>
        <v>#REF!</v>
      </c>
      <c r="AH29" s="264" t="e">
        <f>IF(AND(Riesgos!#REF!="Media",Riesgos!#REF!="Catastrófico"),CONCATENATE("R4C",Riesgos!#REF!),"")</f>
        <v>#REF!</v>
      </c>
      <c r="AI29" s="265" t="e">
        <f>IF(AND(Riesgos!#REF!="Media",Riesgos!#REF!="Catastrófico"),CONCATENATE("R4C",Riesgos!#REF!),"")</f>
        <v>#REF!</v>
      </c>
      <c r="AJ29" s="265" t="e">
        <f>IF(AND(Riesgos!#REF!="Media",Riesgos!#REF!="Catastrófico"),CONCATENATE("R4C",Riesgos!#REF!),"")</f>
        <v>#REF!</v>
      </c>
      <c r="AK29" s="265" t="e">
        <f>IF(AND(Riesgos!#REF!="Media",Riesgos!#REF!="Catastrófico"),CONCATENATE("R4C",Riesgos!#REF!),"")</f>
        <v>#REF!</v>
      </c>
      <c r="AL29" s="265" t="e">
        <f>IF(AND(Riesgos!#REF!="Media",Riesgos!#REF!="Catastrófico"),CONCATENATE("R4C",Riesgos!#REF!),"")</f>
        <v>#REF!</v>
      </c>
      <c r="AM29" s="266" t="e">
        <f>IF(AND(Riesgos!#REF!="Media",Riesgos!#REF!="Catastrófico"),CONCATENATE("R4C",Riesgos!#REF!),"")</f>
        <v>#REF!</v>
      </c>
      <c r="AN29" s="1"/>
      <c r="AO29" s="649"/>
      <c r="AP29" s="539"/>
      <c r="AQ29" s="539"/>
      <c r="AR29" s="539"/>
      <c r="AS29" s="539"/>
      <c r="AT29" s="650"/>
      <c r="AU29" s="1"/>
      <c r="AV29" s="1"/>
      <c r="AW29" s="1"/>
      <c r="AX29" s="1"/>
      <c r="AY29" s="1"/>
      <c r="AZ29" s="1"/>
      <c r="BA29" s="1"/>
      <c r="BB29" s="1"/>
      <c r="BC29" s="1"/>
      <c r="BD29" s="1"/>
      <c r="BE29" s="1"/>
      <c r="BF29" s="1"/>
      <c r="BG29" s="1"/>
      <c r="BH29" s="1"/>
      <c r="BI29" s="1"/>
    </row>
    <row r="30" spans="1:61" ht="15" customHeight="1">
      <c r="A30" s="1"/>
      <c r="B30" s="644"/>
      <c r="C30" s="539"/>
      <c r="D30" s="540"/>
      <c r="E30" s="551"/>
      <c r="F30" s="539"/>
      <c r="G30" s="539"/>
      <c r="H30" s="539"/>
      <c r="I30" s="540"/>
      <c r="J30" s="276" t="e">
        <f>IF(AND(Riesgos!#REF!="Media",Riesgos!#REF!="Leve"),CONCATENATE("R5C",Riesgos!#REF!),"")</f>
        <v>#REF!</v>
      </c>
      <c r="K30" s="277" t="e">
        <f>IF(AND(Riesgos!#REF!="Media",Riesgos!#REF!="Leve"),CONCATENATE("R5C",Riesgos!#REF!),"")</f>
        <v>#REF!</v>
      </c>
      <c r="L30" s="277" t="e">
        <f>IF(AND(Riesgos!#REF!="Media",Riesgos!#REF!="Leve"),CONCATENATE("R5C",Riesgos!#REF!),"")</f>
        <v>#REF!</v>
      </c>
      <c r="M30" s="277" t="e">
        <f>IF(AND(Riesgos!#REF!="Media",Riesgos!#REF!="Leve"),CONCATENATE("R5C",Riesgos!#REF!),"")</f>
        <v>#REF!</v>
      </c>
      <c r="N30" s="277" t="e">
        <f>IF(AND(Riesgos!#REF!="Media",Riesgos!#REF!="Leve"),CONCATENATE("R5C",Riesgos!#REF!),"")</f>
        <v>#REF!</v>
      </c>
      <c r="O30" s="278" t="e">
        <f>IF(AND(Riesgos!#REF!="Media",Riesgos!#REF!="Leve"),CONCATENATE("R5C",Riesgos!#REF!),"")</f>
        <v>#REF!</v>
      </c>
      <c r="P30" s="276" t="e">
        <f>IF(AND(Riesgos!#REF!="Media",Riesgos!#REF!="Menor"),CONCATENATE("R5C",Riesgos!#REF!),"")</f>
        <v>#REF!</v>
      </c>
      <c r="Q30" s="277" t="e">
        <f>IF(AND(Riesgos!#REF!="Media",Riesgos!#REF!="Menor"),CONCATENATE("R5C",Riesgos!#REF!),"")</f>
        <v>#REF!</v>
      </c>
      <c r="R30" s="277" t="e">
        <f>IF(AND(Riesgos!#REF!="Media",Riesgos!#REF!="Menor"),CONCATENATE("R5C",Riesgos!#REF!),"")</f>
        <v>#REF!</v>
      </c>
      <c r="S30" s="277" t="e">
        <f>IF(AND(Riesgos!#REF!="Media",Riesgos!#REF!="Menor"),CONCATENATE("R5C",Riesgos!#REF!),"")</f>
        <v>#REF!</v>
      </c>
      <c r="T30" s="277" t="e">
        <f>IF(AND(Riesgos!#REF!="Media",Riesgos!#REF!="Menor"),CONCATENATE("R5C",Riesgos!#REF!),"")</f>
        <v>#REF!</v>
      </c>
      <c r="U30" s="278" t="e">
        <f>IF(AND(Riesgos!#REF!="Media",Riesgos!#REF!="Menor"),CONCATENATE("R5C",Riesgos!#REF!),"")</f>
        <v>#REF!</v>
      </c>
      <c r="V30" s="276" t="e">
        <f>IF(AND(Riesgos!#REF!="Media",Riesgos!#REF!="Moderado"),CONCATENATE("R5C",Riesgos!#REF!),"")</f>
        <v>#REF!</v>
      </c>
      <c r="W30" s="277" t="e">
        <f>IF(AND(Riesgos!#REF!="Media",Riesgos!#REF!="Moderado"),CONCATENATE("R5C",Riesgos!#REF!),"")</f>
        <v>#REF!</v>
      </c>
      <c r="X30" s="277" t="e">
        <f>IF(AND(Riesgos!#REF!="Media",Riesgos!#REF!="Moderado"),CONCATENATE("R5C",Riesgos!#REF!),"")</f>
        <v>#REF!</v>
      </c>
      <c r="Y30" s="277" t="e">
        <f>IF(AND(Riesgos!#REF!="Media",Riesgos!#REF!="Moderado"),CONCATENATE("R5C",Riesgos!#REF!),"")</f>
        <v>#REF!</v>
      </c>
      <c r="Z30" s="277" t="e">
        <f>IF(AND(Riesgos!#REF!="Media",Riesgos!#REF!="Moderado"),CONCATENATE("R5C",Riesgos!#REF!),"")</f>
        <v>#REF!</v>
      </c>
      <c r="AA30" s="278" t="e">
        <f>IF(AND(Riesgos!#REF!="Media",Riesgos!#REF!="Moderado"),CONCATENATE("R5C",Riesgos!#REF!),"")</f>
        <v>#REF!</v>
      </c>
      <c r="AB30" s="261" t="e">
        <f>IF(AND(Riesgos!#REF!="Media",Riesgos!#REF!="Mayor"),CONCATENATE("R5C",Riesgos!#REF!),"")</f>
        <v>#REF!</v>
      </c>
      <c r="AC30" s="262" t="e">
        <f>IF(AND(Riesgos!#REF!="Media",Riesgos!#REF!="Mayor"),CONCATENATE("R5C",Riesgos!#REF!),"")</f>
        <v>#REF!</v>
      </c>
      <c r="AD30" s="262" t="e">
        <f>IF(AND(Riesgos!#REF!="Media",Riesgos!#REF!="Mayor"),CONCATENATE("R5C",Riesgos!#REF!),"")</f>
        <v>#REF!</v>
      </c>
      <c r="AE30" s="262" t="e">
        <f>IF(AND(Riesgos!#REF!="Media",Riesgos!#REF!="Mayor"),CONCATENATE("R5C",Riesgos!#REF!),"")</f>
        <v>#REF!</v>
      </c>
      <c r="AF30" s="262" t="e">
        <f>IF(AND(Riesgos!#REF!="Media",Riesgos!#REF!="Mayor"),CONCATENATE("R5C",Riesgos!#REF!),"")</f>
        <v>#REF!</v>
      </c>
      <c r="AG30" s="263" t="e">
        <f>IF(AND(Riesgos!#REF!="Media",Riesgos!#REF!="Mayor"),CONCATENATE("R5C",Riesgos!#REF!),"")</f>
        <v>#REF!</v>
      </c>
      <c r="AH30" s="264" t="e">
        <f>IF(AND(Riesgos!#REF!="Media",Riesgos!#REF!="Catastrófico"),CONCATENATE("R5C",Riesgos!#REF!),"")</f>
        <v>#REF!</v>
      </c>
      <c r="AI30" s="265" t="e">
        <f>IF(AND(Riesgos!#REF!="Media",Riesgos!#REF!="Catastrófico"),CONCATENATE("R5C",Riesgos!#REF!),"")</f>
        <v>#REF!</v>
      </c>
      <c r="AJ30" s="265" t="e">
        <f>IF(AND(Riesgos!#REF!="Media",Riesgos!#REF!="Catastrófico"),CONCATENATE("R5C",Riesgos!#REF!),"")</f>
        <v>#REF!</v>
      </c>
      <c r="AK30" s="265" t="e">
        <f>IF(AND(Riesgos!#REF!="Media",Riesgos!#REF!="Catastrófico"),CONCATENATE("R5C",Riesgos!#REF!),"")</f>
        <v>#REF!</v>
      </c>
      <c r="AL30" s="265" t="e">
        <f>IF(AND(Riesgos!#REF!="Media",Riesgos!#REF!="Catastrófico"),CONCATENATE("R5C",Riesgos!#REF!),"")</f>
        <v>#REF!</v>
      </c>
      <c r="AM30" s="266" t="e">
        <f>IF(AND(Riesgos!#REF!="Media",Riesgos!#REF!="Catastrófico"),CONCATENATE("R5C",Riesgos!#REF!),"")</f>
        <v>#REF!</v>
      </c>
      <c r="AN30" s="1"/>
      <c r="AO30" s="649"/>
      <c r="AP30" s="539"/>
      <c r="AQ30" s="539"/>
      <c r="AR30" s="539"/>
      <c r="AS30" s="539"/>
      <c r="AT30" s="650"/>
      <c r="AU30" s="1"/>
      <c r="AV30" s="1"/>
      <c r="AW30" s="1"/>
      <c r="AX30" s="1"/>
      <c r="AY30" s="1"/>
      <c r="AZ30" s="1"/>
      <c r="BA30" s="1"/>
      <c r="BB30" s="1"/>
      <c r="BC30" s="1"/>
      <c r="BD30" s="1"/>
      <c r="BE30" s="1"/>
      <c r="BF30" s="1"/>
      <c r="BG30" s="1"/>
      <c r="BH30" s="1"/>
      <c r="BI30" s="1"/>
    </row>
    <row r="31" spans="1:61" ht="15" customHeight="1">
      <c r="A31" s="1"/>
      <c r="B31" s="644"/>
      <c r="C31" s="539"/>
      <c r="D31" s="540"/>
      <c r="E31" s="551"/>
      <c r="F31" s="539"/>
      <c r="G31" s="539"/>
      <c r="H31" s="539"/>
      <c r="I31" s="540"/>
      <c r="J31" s="276" t="e">
        <f>IF(AND(Riesgos!#REF!="Media",Riesgos!#REF!="Leve"),CONCATENATE("R6C",Riesgos!#REF!),"")</f>
        <v>#REF!</v>
      </c>
      <c r="K31" s="277" t="e">
        <f>IF(AND(Riesgos!#REF!="Media",Riesgos!#REF!="Leve"),CONCATENATE("R6C",Riesgos!#REF!),"")</f>
        <v>#REF!</v>
      </c>
      <c r="L31" s="277" t="e">
        <f>IF(AND(Riesgos!#REF!="Media",Riesgos!#REF!="Leve"),CONCATENATE("R6C",Riesgos!#REF!),"")</f>
        <v>#REF!</v>
      </c>
      <c r="M31" s="277" t="e">
        <f>IF(AND(Riesgos!#REF!="Media",Riesgos!#REF!="Leve"),CONCATENATE("R6C",Riesgos!#REF!),"")</f>
        <v>#REF!</v>
      </c>
      <c r="N31" s="277" t="e">
        <f>IF(AND(Riesgos!#REF!="Media",Riesgos!#REF!="Leve"),CONCATENATE("R6C",Riesgos!#REF!),"")</f>
        <v>#REF!</v>
      </c>
      <c r="O31" s="278" t="e">
        <f>IF(AND(Riesgos!#REF!="Media",Riesgos!#REF!="Leve"),CONCATENATE("R6C",Riesgos!#REF!),"")</f>
        <v>#REF!</v>
      </c>
      <c r="P31" s="276" t="e">
        <f>IF(AND(Riesgos!#REF!="Media",Riesgos!#REF!="Menor"),CONCATENATE("R6C",Riesgos!#REF!),"")</f>
        <v>#REF!</v>
      </c>
      <c r="Q31" s="277" t="e">
        <f>IF(AND(Riesgos!#REF!="Media",Riesgos!#REF!="Menor"),CONCATENATE("R6C",Riesgos!#REF!),"")</f>
        <v>#REF!</v>
      </c>
      <c r="R31" s="277" t="e">
        <f>IF(AND(Riesgos!#REF!="Media",Riesgos!#REF!="Menor"),CONCATENATE("R6C",Riesgos!#REF!),"")</f>
        <v>#REF!</v>
      </c>
      <c r="S31" s="277" t="e">
        <f>IF(AND(Riesgos!#REF!="Media",Riesgos!#REF!="Menor"),CONCATENATE("R6C",Riesgos!#REF!),"")</f>
        <v>#REF!</v>
      </c>
      <c r="T31" s="277" t="e">
        <f>IF(AND(Riesgos!#REF!="Media",Riesgos!#REF!="Menor"),CONCATENATE("R6C",Riesgos!#REF!),"")</f>
        <v>#REF!</v>
      </c>
      <c r="U31" s="278" t="e">
        <f>IF(AND(Riesgos!#REF!="Media",Riesgos!#REF!="Menor"),CONCATENATE("R6C",Riesgos!#REF!),"")</f>
        <v>#REF!</v>
      </c>
      <c r="V31" s="276" t="e">
        <f>IF(AND(Riesgos!#REF!="Media",Riesgos!#REF!="Moderado"),CONCATENATE("R6C",Riesgos!#REF!),"")</f>
        <v>#REF!</v>
      </c>
      <c r="W31" s="277" t="e">
        <f>IF(AND(Riesgos!#REF!="Media",Riesgos!#REF!="Moderado"),CONCATENATE("R6C",Riesgos!#REF!),"")</f>
        <v>#REF!</v>
      </c>
      <c r="X31" s="277" t="e">
        <f>IF(AND(Riesgos!#REF!="Media",Riesgos!#REF!="Moderado"),CONCATENATE("R6C",Riesgos!#REF!),"")</f>
        <v>#REF!</v>
      </c>
      <c r="Y31" s="277" t="e">
        <f>IF(AND(Riesgos!#REF!="Media",Riesgos!#REF!="Moderado"),CONCATENATE("R6C",Riesgos!#REF!),"")</f>
        <v>#REF!</v>
      </c>
      <c r="Z31" s="277" t="e">
        <f>IF(AND(Riesgos!#REF!="Media",Riesgos!#REF!="Moderado"),CONCATENATE("R6C",Riesgos!#REF!),"")</f>
        <v>#REF!</v>
      </c>
      <c r="AA31" s="278" t="e">
        <f>IF(AND(Riesgos!#REF!="Media",Riesgos!#REF!="Moderado"),CONCATENATE("R6C",Riesgos!#REF!),"")</f>
        <v>#REF!</v>
      </c>
      <c r="AB31" s="261" t="e">
        <f>IF(AND(Riesgos!#REF!="Media",Riesgos!#REF!="Mayor"),CONCATENATE("R6C",Riesgos!#REF!),"")</f>
        <v>#REF!</v>
      </c>
      <c r="AC31" s="262" t="e">
        <f>IF(AND(Riesgos!#REF!="Media",Riesgos!#REF!="Mayor"),CONCATENATE("R6C",Riesgos!#REF!),"")</f>
        <v>#REF!</v>
      </c>
      <c r="AD31" s="262" t="e">
        <f>IF(AND(Riesgos!#REF!="Media",Riesgos!#REF!="Mayor"),CONCATENATE("R6C",Riesgos!#REF!),"")</f>
        <v>#REF!</v>
      </c>
      <c r="AE31" s="262" t="e">
        <f>IF(AND(Riesgos!#REF!="Media",Riesgos!#REF!="Mayor"),CONCATENATE("R6C",Riesgos!#REF!),"")</f>
        <v>#REF!</v>
      </c>
      <c r="AF31" s="262" t="e">
        <f>IF(AND(Riesgos!#REF!="Media",Riesgos!#REF!="Mayor"),CONCATENATE("R6C",Riesgos!#REF!),"")</f>
        <v>#REF!</v>
      </c>
      <c r="AG31" s="263" t="e">
        <f>IF(AND(Riesgos!#REF!="Media",Riesgos!#REF!="Mayor"),CONCATENATE("R6C",Riesgos!#REF!),"")</f>
        <v>#REF!</v>
      </c>
      <c r="AH31" s="264" t="e">
        <f>IF(AND(Riesgos!#REF!="Media",Riesgos!#REF!="Catastrófico"),CONCATENATE("R6C",Riesgos!#REF!),"")</f>
        <v>#REF!</v>
      </c>
      <c r="AI31" s="265" t="e">
        <f>IF(AND(Riesgos!#REF!="Media",Riesgos!#REF!="Catastrófico"),CONCATENATE("R6C",Riesgos!#REF!),"")</f>
        <v>#REF!</v>
      </c>
      <c r="AJ31" s="265" t="e">
        <f>IF(AND(Riesgos!#REF!="Media",Riesgos!#REF!="Catastrófico"),CONCATENATE("R6C",Riesgos!#REF!),"")</f>
        <v>#REF!</v>
      </c>
      <c r="AK31" s="265" t="e">
        <f>IF(AND(Riesgos!#REF!="Media",Riesgos!#REF!="Catastrófico"),CONCATENATE("R6C",Riesgos!#REF!),"")</f>
        <v>#REF!</v>
      </c>
      <c r="AL31" s="265" t="e">
        <f>IF(AND(Riesgos!#REF!="Media",Riesgos!#REF!="Catastrófico"),CONCATENATE("R6C",Riesgos!#REF!),"")</f>
        <v>#REF!</v>
      </c>
      <c r="AM31" s="266" t="e">
        <f>IF(AND(Riesgos!#REF!="Media",Riesgos!#REF!="Catastrófico"),CONCATENATE("R6C",Riesgos!#REF!),"")</f>
        <v>#REF!</v>
      </c>
      <c r="AN31" s="1"/>
      <c r="AO31" s="649"/>
      <c r="AP31" s="539"/>
      <c r="AQ31" s="539"/>
      <c r="AR31" s="539"/>
      <c r="AS31" s="539"/>
      <c r="AT31" s="650"/>
      <c r="AU31" s="1"/>
      <c r="AV31" s="1"/>
      <c r="AW31" s="1"/>
      <c r="AX31" s="1"/>
      <c r="AY31" s="1"/>
      <c r="AZ31" s="1"/>
      <c r="BA31" s="1"/>
      <c r="BB31" s="1"/>
      <c r="BC31" s="1"/>
      <c r="BD31" s="1"/>
      <c r="BE31" s="1"/>
      <c r="BF31" s="1"/>
      <c r="BG31" s="1"/>
      <c r="BH31" s="1"/>
      <c r="BI31" s="1"/>
    </row>
    <row r="32" spans="1:61" ht="15" customHeight="1">
      <c r="A32" s="1"/>
      <c r="B32" s="644"/>
      <c r="C32" s="539"/>
      <c r="D32" s="540"/>
      <c r="E32" s="551"/>
      <c r="F32" s="539"/>
      <c r="G32" s="539"/>
      <c r="H32" s="539"/>
      <c r="I32" s="540"/>
      <c r="J32" s="276" t="e">
        <f>IF(AND(Riesgos!#REF!="Media",Riesgos!#REF!="Leve"),CONCATENATE("R7C",Riesgos!#REF!),"")</f>
        <v>#REF!</v>
      </c>
      <c r="K32" s="277" t="e">
        <f>IF(AND(Riesgos!#REF!="Media",Riesgos!#REF!="Leve"),CONCATENATE("R7C",Riesgos!#REF!),"")</f>
        <v>#REF!</v>
      </c>
      <c r="L32" s="277" t="e">
        <f>IF(AND(Riesgos!#REF!="Media",Riesgos!#REF!="Leve"),CONCATENATE("R7C",Riesgos!#REF!),"")</f>
        <v>#REF!</v>
      </c>
      <c r="M32" s="277" t="e">
        <f>IF(AND(Riesgos!#REF!="Media",Riesgos!#REF!="Leve"),CONCATENATE("R7C",Riesgos!#REF!),"")</f>
        <v>#REF!</v>
      </c>
      <c r="N32" s="277" t="e">
        <f>IF(AND(Riesgos!#REF!="Media",Riesgos!#REF!="Leve"),CONCATENATE("R7C",Riesgos!#REF!),"")</f>
        <v>#REF!</v>
      </c>
      <c r="O32" s="278" t="e">
        <f>IF(AND(Riesgos!#REF!="Media",Riesgos!#REF!="Leve"),CONCATENATE("R7C",Riesgos!#REF!),"")</f>
        <v>#REF!</v>
      </c>
      <c r="P32" s="276" t="e">
        <f>IF(AND(Riesgos!#REF!="Media",Riesgos!#REF!="Menor"),CONCATENATE("R7C",Riesgos!#REF!),"")</f>
        <v>#REF!</v>
      </c>
      <c r="Q32" s="277" t="e">
        <f>IF(AND(Riesgos!#REF!="Media",Riesgos!#REF!="Menor"),CONCATENATE("R7C",Riesgos!#REF!),"")</f>
        <v>#REF!</v>
      </c>
      <c r="R32" s="277" t="e">
        <f>IF(AND(Riesgos!#REF!="Media",Riesgos!#REF!="Menor"),CONCATENATE("R7C",Riesgos!#REF!),"")</f>
        <v>#REF!</v>
      </c>
      <c r="S32" s="277" t="e">
        <f>IF(AND(Riesgos!#REF!="Media",Riesgos!#REF!="Menor"),CONCATENATE("R7C",Riesgos!#REF!),"")</f>
        <v>#REF!</v>
      </c>
      <c r="T32" s="277" t="e">
        <f>IF(AND(Riesgos!#REF!="Media",Riesgos!#REF!="Menor"),CONCATENATE("R7C",Riesgos!#REF!),"")</f>
        <v>#REF!</v>
      </c>
      <c r="U32" s="278" t="e">
        <f>IF(AND(Riesgos!#REF!="Media",Riesgos!#REF!="Menor"),CONCATENATE("R7C",Riesgos!#REF!),"")</f>
        <v>#REF!</v>
      </c>
      <c r="V32" s="276" t="e">
        <f>IF(AND(Riesgos!#REF!="Media",Riesgos!#REF!="Moderado"),CONCATENATE("R7C",Riesgos!#REF!),"")</f>
        <v>#REF!</v>
      </c>
      <c r="W32" s="277" t="e">
        <f>IF(AND(Riesgos!#REF!="Media",Riesgos!#REF!="Moderado"),CONCATENATE("R7C",Riesgos!#REF!),"")</f>
        <v>#REF!</v>
      </c>
      <c r="X32" s="277" t="e">
        <f>IF(AND(Riesgos!#REF!="Media",Riesgos!#REF!="Moderado"),CONCATENATE("R7C",Riesgos!#REF!),"")</f>
        <v>#REF!</v>
      </c>
      <c r="Y32" s="277" t="e">
        <f>IF(AND(Riesgos!#REF!="Media",Riesgos!#REF!="Moderado"),CONCATENATE("R7C",Riesgos!#REF!),"")</f>
        <v>#REF!</v>
      </c>
      <c r="Z32" s="277" t="e">
        <f>IF(AND(Riesgos!#REF!="Media",Riesgos!#REF!="Moderado"),CONCATENATE("R7C",Riesgos!#REF!),"")</f>
        <v>#REF!</v>
      </c>
      <c r="AA32" s="278" t="e">
        <f>IF(AND(Riesgos!#REF!="Media",Riesgos!#REF!="Moderado"),CONCATENATE("R7C",Riesgos!#REF!),"")</f>
        <v>#REF!</v>
      </c>
      <c r="AB32" s="261" t="e">
        <f>IF(AND(Riesgos!#REF!="Media",Riesgos!#REF!="Mayor"),CONCATENATE("R7C",Riesgos!#REF!),"")</f>
        <v>#REF!</v>
      </c>
      <c r="AC32" s="262" t="e">
        <f>IF(AND(Riesgos!#REF!="Media",Riesgos!#REF!="Mayor"),CONCATENATE("R7C",Riesgos!#REF!),"")</f>
        <v>#REF!</v>
      </c>
      <c r="AD32" s="262" t="e">
        <f>IF(AND(Riesgos!#REF!="Media",Riesgos!#REF!="Mayor"),CONCATENATE("R7C",Riesgos!#REF!),"")</f>
        <v>#REF!</v>
      </c>
      <c r="AE32" s="262" t="e">
        <f>IF(AND(Riesgos!#REF!="Media",Riesgos!#REF!="Mayor"),CONCATENATE("R7C",Riesgos!#REF!),"")</f>
        <v>#REF!</v>
      </c>
      <c r="AF32" s="262" t="e">
        <f>IF(AND(Riesgos!#REF!="Media",Riesgos!#REF!="Mayor"),CONCATENATE("R7C",Riesgos!#REF!),"")</f>
        <v>#REF!</v>
      </c>
      <c r="AG32" s="263" t="e">
        <f>IF(AND(Riesgos!#REF!="Media",Riesgos!#REF!="Mayor"),CONCATENATE("R7C",Riesgos!#REF!),"")</f>
        <v>#REF!</v>
      </c>
      <c r="AH32" s="264" t="e">
        <f>IF(AND(Riesgos!#REF!="Media",Riesgos!#REF!="Catastrófico"),CONCATENATE("R7C",Riesgos!#REF!),"")</f>
        <v>#REF!</v>
      </c>
      <c r="AI32" s="265" t="e">
        <f>IF(AND(Riesgos!#REF!="Media",Riesgos!#REF!="Catastrófico"),CONCATENATE("R7C",Riesgos!#REF!),"")</f>
        <v>#REF!</v>
      </c>
      <c r="AJ32" s="265" t="e">
        <f>IF(AND(Riesgos!#REF!="Media",Riesgos!#REF!="Catastrófico"),CONCATENATE("R7C",Riesgos!#REF!),"")</f>
        <v>#REF!</v>
      </c>
      <c r="AK32" s="265" t="e">
        <f>IF(AND(Riesgos!#REF!="Media",Riesgos!#REF!="Catastrófico"),CONCATENATE("R7C",Riesgos!#REF!),"")</f>
        <v>#REF!</v>
      </c>
      <c r="AL32" s="265" t="e">
        <f>IF(AND(Riesgos!#REF!="Media",Riesgos!#REF!="Catastrófico"),CONCATENATE("R7C",Riesgos!#REF!),"")</f>
        <v>#REF!</v>
      </c>
      <c r="AM32" s="266" t="e">
        <f>IF(AND(Riesgos!#REF!="Media",Riesgos!#REF!="Catastrófico"),CONCATENATE("R7C",Riesgos!#REF!),"")</f>
        <v>#REF!</v>
      </c>
      <c r="AN32" s="1"/>
      <c r="AO32" s="649"/>
      <c r="AP32" s="539"/>
      <c r="AQ32" s="539"/>
      <c r="AR32" s="539"/>
      <c r="AS32" s="539"/>
      <c r="AT32" s="650"/>
      <c r="AU32" s="1"/>
      <c r="AV32" s="1"/>
      <c r="AW32" s="1"/>
      <c r="AX32" s="1"/>
      <c r="AY32" s="1"/>
      <c r="AZ32" s="1"/>
      <c r="BA32" s="1"/>
      <c r="BB32" s="1"/>
      <c r="BC32" s="1"/>
      <c r="BD32" s="1"/>
      <c r="BE32" s="1"/>
      <c r="BF32" s="1"/>
      <c r="BG32" s="1"/>
      <c r="BH32" s="1"/>
      <c r="BI32" s="1"/>
    </row>
    <row r="33" spans="1:61" ht="15" customHeight="1">
      <c r="A33" s="1"/>
      <c r="B33" s="644"/>
      <c r="C33" s="539"/>
      <c r="D33" s="540"/>
      <c r="E33" s="551"/>
      <c r="F33" s="539"/>
      <c r="G33" s="539"/>
      <c r="H33" s="539"/>
      <c r="I33" s="540"/>
      <c r="J33" s="276" t="e">
        <f>IF(AND(Riesgos!#REF!="Media",Riesgos!#REF!="Leve"),CONCATENATE("R8C",Riesgos!#REF!),"")</f>
        <v>#REF!</v>
      </c>
      <c r="K33" s="277" t="e">
        <f>IF(AND(Riesgos!#REF!="Media",Riesgos!#REF!="Leve"),CONCATENATE("R8C",Riesgos!#REF!),"")</f>
        <v>#REF!</v>
      </c>
      <c r="L33" s="277" t="e">
        <f>IF(AND(Riesgos!#REF!="Media",Riesgos!#REF!="Leve"),CONCATENATE("R8C",Riesgos!#REF!),"")</f>
        <v>#REF!</v>
      </c>
      <c r="M33" s="277" t="e">
        <f>IF(AND(Riesgos!#REF!="Media",Riesgos!#REF!="Leve"),CONCATENATE("R8C",Riesgos!#REF!),"")</f>
        <v>#REF!</v>
      </c>
      <c r="N33" s="277" t="e">
        <f>IF(AND(Riesgos!#REF!="Media",Riesgos!#REF!="Leve"),CONCATENATE("R8C",Riesgos!#REF!),"")</f>
        <v>#REF!</v>
      </c>
      <c r="O33" s="278" t="e">
        <f>IF(AND(Riesgos!#REF!="Media",Riesgos!#REF!="Leve"),CONCATENATE("R8C",Riesgos!#REF!),"")</f>
        <v>#REF!</v>
      </c>
      <c r="P33" s="276" t="e">
        <f>IF(AND(Riesgos!#REF!="Media",Riesgos!#REF!="Menor"),CONCATENATE("R8C",Riesgos!#REF!),"")</f>
        <v>#REF!</v>
      </c>
      <c r="Q33" s="277" t="e">
        <f>IF(AND(Riesgos!#REF!="Media",Riesgos!#REF!="Menor"),CONCATENATE("R8C",Riesgos!#REF!),"")</f>
        <v>#REF!</v>
      </c>
      <c r="R33" s="277" t="e">
        <f>IF(AND(Riesgos!#REF!="Media",Riesgos!#REF!="Menor"),CONCATENATE("R8C",Riesgos!#REF!),"")</f>
        <v>#REF!</v>
      </c>
      <c r="S33" s="277" t="e">
        <f>IF(AND(Riesgos!#REF!="Media",Riesgos!#REF!="Menor"),CONCATENATE("R8C",Riesgos!#REF!),"")</f>
        <v>#REF!</v>
      </c>
      <c r="T33" s="277" t="e">
        <f>IF(AND(Riesgos!#REF!="Media",Riesgos!#REF!="Menor"),CONCATENATE("R8C",Riesgos!#REF!),"")</f>
        <v>#REF!</v>
      </c>
      <c r="U33" s="278" t="e">
        <f>IF(AND(Riesgos!#REF!="Media",Riesgos!#REF!="Menor"),CONCATENATE("R8C",Riesgos!#REF!),"")</f>
        <v>#REF!</v>
      </c>
      <c r="V33" s="276" t="e">
        <f>IF(AND(Riesgos!#REF!="Media",Riesgos!#REF!="Moderado"),CONCATENATE("R8C",Riesgos!#REF!),"")</f>
        <v>#REF!</v>
      </c>
      <c r="W33" s="277" t="e">
        <f>IF(AND(Riesgos!#REF!="Media",Riesgos!#REF!="Moderado"),CONCATENATE("R8C",Riesgos!#REF!),"")</f>
        <v>#REF!</v>
      </c>
      <c r="X33" s="277" t="e">
        <f>IF(AND(Riesgos!#REF!="Media",Riesgos!#REF!="Moderado"),CONCATENATE("R8C",Riesgos!#REF!),"")</f>
        <v>#REF!</v>
      </c>
      <c r="Y33" s="277" t="e">
        <f>IF(AND(Riesgos!#REF!="Media",Riesgos!#REF!="Moderado"),CONCATENATE("R8C",Riesgos!#REF!),"")</f>
        <v>#REF!</v>
      </c>
      <c r="Z33" s="277" t="e">
        <f>IF(AND(Riesgos!#REF!="Media",Riesgos!#REF!="Moderado"),CONCATENATE("R8C",Riesgos!#REF!),"")</f>
        <v>#REF!</v>
      </c>
      <c r="AA33" s="278" t="e">
        <f>IF(AND(Riesgos!#REF!="Media",Riesgos!#REF!="Moderado"),CONCATENATE("R8C",Riesgos!#REF!),"")</f>
        <v>#REF!</v>
      </c>
      <c r="AB33" s="261" t="e">
        <f>IF(AND(Riesgos!#REF!="Media",Riesgos!#REF!="Mayor"),CONCATENATE("R8C",Riesgos!#REF!),"")</f>
        <v>#REF!</v>
      </c>
      <c r="AC33" s="262" t="e">
        <f>IF(AND(Riesgos!#REF!="Media",Riesgos!#REF!="Mayor"),CONCATENATE("R8C",Riesgos!#REF!),"")</f>
        <v>#REF!</v>
      </c>
      <c r="AD33" s="262" t="e">
        <f>IF(AND(Riesgos!#REF!="Media",Riesgos!#REF!="Mayor"),CONCATENATE("R8C",Riesgos!#REF!),"")</f>
        <v>#REF!</v>
      </c>
      <c r="AE33" s="262" t="e">
        <f>IF(AND(Riesgos!#REF!="Media",Riesgos!#REF!="Mayor"),CONCATENATE("R8C",Riesgos!#REF!),"")</f>
        <v>#REF!</v>
      </c>
      <c r="AF33" s="262" t="e">
        <f>IF(AND(Riesgos!#REF!="Media",Riesgos!#REF!="Mayor"),CONCATENATE("R8C",Riesgos!#REF!),"")</f>
        <v>#REF!</v>
      </c>
      <c r="AG33" s="263" t="e">
        <f>IF(AND(Riesgos!#REF!="Media",Riesgos!#REF!="Mayor"),CONCATENATE("R8C",Riesgos!#REF!),"")</f>
        <v>#REF!</v>
      </c>
      <c r="AH33" s="264" t="e">
        <f>IF(AND(Riesgos!#REF!="Media",Riesgos!#REF!="Catastrófico"),CONCATENATE("R8C",Riesgos!#REF!),"")</f>
        <v>#REF!</v>
      </c>
      <c r="AI33" s="265" t="e">
        <f>IF(AND(Riesgos!#REF!="Media",Riesgos!#REF!="Catastrófico"),CONCATENATE("R8C",Riesgos!#REF!),"")</f>
        <v>#REF!</v>
      </c>
      <c r="AJ33" s="265" t="e">
        <f>IF(AND(Riesgos!#REF!="Media",Riesgos!#REF!="Catastrófico"),CONCATENATE("R8C",Riesgos!#REF!),"")</f>
        <v>#REF!</v>
      </c>
      <c r="AK33" s="265" t="e">
        <f>IF(AND(Riesgos!#REF!="Media",Riesgos!#REF!="Catastrófico"),CONCATENATE("R8C",Riesgos!#REF!),"")</f>
        <v>#REF!</v>
      </c>
      <c r="AL33" s="265" t="e">
        <f>IF(AND(Riesgos!#REF!="Media",Riesgos!#REF!="Catastrófico"),CONCATENATE("R8C",Riesgos!#REF!),"")</f>
        <v>#REF!</v>
      </c>
      <c r="AM33" s="266" t="e">
        <f>IF(AND(Riesgos!#REF!="Media",Riesgos!#REF!="Catastrófico"),CONCATENATE("R8C",Riesgos!#REF!),"")</f>
        <v>#REF!</v>
      </c>
      <c r="AN33" s="1"/>
      <c r="AO33" s="649"/>
      <c r="AP33" s="539"/>
      <c r="AQ33" s="539"/>
      <c r="AR33" s="539"/>
      <c r="AS33" s="539"/>
      <c r="AT33" s="650"/>
      <c r="AU33" s="1"/>
      <c r="AV33" s="1"/>
      <c r="AW33" s="1"/>
      <c r="AX33" s="1"/>
      <c r="AY33" s="1"/>
      <c r="AZ33" s="1"/>
      <c r="BA33" s="1"/>
      <c r="BB33" s="1"/>
      <c r="BC33" s="1"/>
      <c r="BD33" s="1"/>
      <c r="BE33" s="1"/>
      <c r="BF33" s="1"/>
      <c r="BG33" s="1"/>
      <c r="BH33" s="1"/>
      <c r="BI33" s="1"/>
    </row>
    <row r="34" spans="1:61" ht="15" customHeight="1">
      <c r="A34" s="1"/>
      <c r="B34" s="644"/>
      <c r="C34" s="539"/>
      <c r="D34" s="540"/>
      <c r="E34" s="551"/>
      <c r="F34" s="539"/>
      <c r="G34" s="539"/>
      <c r="H34" s="539"/>
      <c r="I34" s="540"/>
      <c r="J34" s="276" t="e">
        <f>IF(AND(Riesgos!#REF!="Media",Riesgos!#REF!="Leve"),CONCATENATE("R9C",Riesgos!#REF!),"")</f>
        <v>#REF!</v>
      </c>
      <c r="K34" s="277" t="e">
        <f>IF(AND(Riesgos!#REF!="Media",Riesgos!#REF!="Leve"),CONCATENATE("R9C",Riesgos!#REF!),"")</f>
        <v>#REF!</v>
      </c>
      <c r="L34" s="277" t="e">
        <f>IF(AND(Riesgos!#REF!="Media",Riesgos!#REF!="Leve"),CONCATENATE("R9C",Riesgos!#REF!),"")</f>
        <v>#REF!</v>
      </c>
      <c r="M34" s="277" t="e">
        <f>IF(AND(Riesgos!#REF!="Media",Riesgos!#REF!="Leve"),CONCATENATE("R9C",Riesgos!#REF!),"")</f>
        <v>#REF!</v>
      </c>
      <c r="N34" s="277" t="e">
        <f>IF(AND(Riesgos!#REF!="Media",Riesgos!#REF!="Leve"),CONCATENATE("R9C",Riesgos!#REF!),"")</f>
        <v>#REF!</v>
      </c>
      <c r="O34" s="278" t="e">
        <f>IF(AND(Riesgos!#REF!="Media",Riesgos!#REF!="Leve"),CONCATENATE("R9C",Riesgos!#REF!),"")</f>
        <v>#REF!</v>
      </c>
      <c r="P34" s="276" t="e">
        <f>IF(AND(Riesgos!#REF!="Media",Riesgos!#REF!="Menor"),CONCATENATE("R9C",Riesgos!#REF!),"")</f>
        <v>#REF!</v>
      </c>
      <c r="Q34" s="277" t="e">
        <f>IF(AND(Riesgos!#REF!="Media",Riesgos!#REF!="Menor"),CONCATENATE("R9C",Riesgos!#REF!),"")</f>
        <v>#REF!</v>
      </c>
      <c r="R34" s="277" t="e">
        <f>IF(AND(Riesgos!#REF!="Media",Riesgos!#REF!="Menor"),CONCATENATE("R9C",Riesgos!#REF!),"")</f>
        <v>#REF!</v>
      </c>
      <c r="S34" s="277" t="e">
        <f>IF(AND(Riesgos!#REF!="Media",Riesgos!#REF!="Menor"),CONCATENATE("R9C",Riesgos!#REF!),"")</f>
        <v>#REF!</v>
      </c>
      <c r="T34" s="277" t="e">
        <f>IF(AND(Riesgos!#REF!="Media",Riesgos!#REF!="Menor"),CONCATENATE("R9C",Riesgos!#REF!),"")</f>
        <v>#REF!</v>
      </c>
      <c r="U34" s="278" t="e">
        <f>IF(AND(Riesgos!#REF!="Media",Riesgos!#REF!="Menor"),CONCATENATE("R9C",Riesgos!#REF!),"")</f>
        <v>#REF!</v>
      </c>
      <c r="V34" s="276" t="e">
        <f>IF(AND(Riesgos!#REF!="Media",Riesgos!#REF!="Moderado"),CONCATENATE("R9C",Riesgos!#REF!),"")</f>
        <v>#REF!</v>
      </c>
      <c r="W34" s="277" t="e">
        <f>IF(AND(Riesgos!#REF!="Media",Riesgos!#REF!="Moderado"),CONCATENATE("R9C",Riesgos!#REF!),"")</f>
        <v>#REF!</v>
      </c>
      <c r="X34" s="277" t="e">
        <f>IF(AND(Riesgos!#REF!="Media",Riesgos!#REF!="Moderado"),CONCATENATE("R9C",Riesgos!#REF!),"")</f>
        <v>#REF!</v>
      </c>
      <c r="Y34" s="277" t="e">
        <f>IF(AND(Riesgos!#REF!="Media",Riesgos!#REF!="Moderado"),CONCATENATE("R9C",Riesgos!#REF!),"")</f>
        <v>#REF!</v>
      </c>
      <c r="Z34" s="277" t="e">
        <f>IF(AND(Riesgos!#REF!="Media",Riesgos!#REF!="Moderado"),CONCATENATE("R9C",Riesgos!#REF!),"")</f>
        <v>#REF!</v>
      </c>
      <c r="AA34" s="278" t="e">
        <f>IF(AND(Riesgos!#REF!="Media",Riesgos!#REF!="Moderado"),CONCATENATE("R9C",Riesgos!#REF!),"")</f>
        <v>#REF!</v>
      </c>
      <c r="AB34" s="261" t="e">
        <f>IF(AND(Riesgos!#REF!="Media",Riesgos!#REF!="Mayor"),CONCATENATE("R9C",Riesgos!#REF!),"")</f>
        <v>#REF!</v>
      </c>
      <c r="AC34" s="262" t="e">
        <f>IF(AND(Riesgos!#REF!="Media",Riesgos!#REF!="Mayor"),CONCATENATE("R9C",Riesgos!#REF!),"")</f>
        <v>#REF!</v>
      </c>
      <c r="AD34" s="262" t="e">
        <f>IF(AND(Riesgos!#REF!="Media",Riesgos!#REF!="Mayor"),CONCATENATE("R9C",Riesgos!#REF!),"")</f>
        <v>#REF!</v>
      </c>
      <c r="AE34" s="262" t="e">
        <f>IF(AND(Riesgos!#REF!="Media",Riesgos!#REF!="Mayor"),CONCATENATE("R9C",Riesgos!#REF!),"")</f>
        <v>#REF!</v>
      </c>
      <c r="AF34" s="262" t="e">
        <f>IF(AND(Riesgos!#REF!="Media",Riesgos!#REF!="Mayor"),CONCATENATE("R9C",Riesgos!#REF!),"")</f>
        <v>#REF!</v>
      </c>
      <c r="AG34" s="263" t="e">
        <f>IF(AND(Riesgos!#REF!="Media",Riesgos!#REF!="Mayor"),CONCATENATE("R9C",Riesgos!#REF!),"")</f>
        <v>#REF!</v>
      </c>
      <c r="AH34" s="264" t="e">
        <f>IF(AND(Riesgos!#REF!="Media",Riesgos!#REF!="Catastrófico"),CONCATENATE("R9C",Riesgos!#REF!),"")</f>
        <v>#REF!</v>
      </c>
      <c r="AI34" s="265" t="e">
        <f>IF(AND(Riesgos!#REF!="Media",Riesgos!#REF!="Catastrófico"),CONCATENATE("R9C",Riesgos!#REF!),"")</f>
        <v>#REF!</v>
      </c>
      <c r="AJ34" s="265" t="e">
        <f>IF(AND(Riesgos!#REF!="Media",Riesgos!#REF!="Catastrófico"),CONCATENATE("R9C",Riesgos!#REF!),"")</f>
        <v>#REF!</v>
      </c>
      <c r="AK34" s="265" t="e">
        <f>IF(AND(Riesgos!#REF!="Media",Riesgos!#REF!="Catastrófico"),CONCATENATE("R9C",Riesgos!#REF!),"")</f>
        <v>#REF!</v>
      </c>
      <c r="AL34" s="265" t="e">
        <f>IF(AND(Riesgos!#REF!="Media",Riesgos!#REF!="Catastrófico"),CONCATENATE("R9C",Riesgos!#REF!),"")</f>
        <v>#REF!</v>
      </c>
      <c r="AM34" s="266" t="e">
        <f>IF(AND(Riesgos!#REF!="Media",Riesgos!#REF!="Catastrófico"),CONCATENATE("R9C",Riesgos!#REF!),"")</f>
        <v>#REF!</v>
      </c>
      <c r="AN34" s="1"/>
      <c r="AO34" s="649"/>
      <c r="AP34" s="539"/>
      <c r="AQ34" s="539"/>
      <c r="AR34" s="539"/>
      <c r="AS34" s="539"/>
      <c r="AT34" s="650"/>
      <c r="AU34" s="1"/>
      <c r="AV34" s="1"/>
      <c r="AW34" s="1"/>
      <c r="AX34" s="1"/>
      <c r="AY34" s="1"/>
      <c r="AZ34" s="1"/>
      <c r="BA34" s="1"/>
      <c r="BB34" s="1"/>
      <c r="BC34" s="1"/>
      <c r="BD34" s="1"/>
      <c r="BE34" s="1"/>
      <c r="BF34" s="1"/>
      <c r="BG34" s="1"/>
      <c r="BH34" s="1"/>
      <c r="BI34" s="1"/>
    </row>
    <row r="35" spans="1:61" ht="15.75" customHeight="1">
      <c r="A35" s="1"/>
      <c r="B35" s="644"/>
      <c r="C35" s="539"/>
      <c r="D35" s="540"/>
      <c r="E35" s="625"/>
      <c r="F35" s="626"/>
      <c r="G35" s="626"/>
      <c r="H35" s="626"/>
      <c r="I35" s="627"/>
      <c r="J35" s="276" t="e">
        <f>IF(AND(Riesgos!#REF!="Media",Riesgos!#REF!="Leve"),CONCATENATE("R10C",Riesgos!#REF!),"")</f>
        <v>#REF!</v>
      </c>
      <c r="K35" s="277" t="e">
        <f>IF(AND(Riesgos!#REF!="Media",Riesgos!#REF!="Leve"),CONCATENATE("R10C",Riesgos!#REF!),"")</f>
        <v>#REF!</v>
      </c>
      <c r="L35" s="277" t="e">
        <f>IF(AND(Riesgos!#REF!="Media",Riesgos!#REF!="Leve"),CONCATENATE("R10C",Riesgos!#REF!),"")</f>
        <v>#REF!</v>
      </c>
      <c r="M35" s="277" t="e">
        <f>IF(AND(Riesgos!#REF!="Media",Riesgos!#REF!="Leve"),CONCATENATE("R10C",Riesgos!#REF!),"")</f>
        <v>#REF!</v>
      </c>
      <c r="N35" s="277" t="e">
        <f>IF(AND(Riesgos!#REF!="Media",Riesgos!#REF!="Leve"),CONCATENATE("R10C",Riesgos!#REF!),"")</f>
        <v>#REF!</v>
      </c>
      <c r="O35" s="278" t="e">
        <f>IF(AND(Riesgos!#REF!="Media",Riesgos!#REF!="Leve"),CONCATENATE("R10C",Riesgos!#REF!),"")</f>
        <v>#REF!</v>
      </c>
      <c r="P35" s="276" t="e">
        <f>IF(AND(Riesgos!#REF!="Media",Riesgos!#REF!="Menor"),CONCATENATE("R10C",Riesgos!#REF!),"")</f>
        <v>#REF!</v>
      </c>
      <c r="Q35" s="277" t="e">
        <f>IF(AND(Riesgos!#REF!="Media",Riesgos!#REF!="Menor"),CONCATENATE("R10C",Riesgos!#REF!),"")</f>
        <v>#REF!</v>
      </c>
      <c r="R35" s="277" t="e">
        <f>IF(AND(Riesgos!#REF!="Media",Riesgos!#REF!="Menor"),CONCATENATE("R10C",Riesgos!#REF!),"")</f>
        <v>#REF!</v>
      </c>
      <c r="S35" s="277" t="e">
        <f>IF(AND(Riesgos!#REF!="Media",Riesgos!#REF!="Menor"),CONCATENATE("R10C",Riesgos!#REF!),"")</f>
        <v>#REF!</v>
      </c>
      <c r="T35" s="277" t="e">
        <f>IF(AND(Riesgos!#REF!="Media",Riesgos!#REF!="Menor"),CONCATENATE("R10C",Riesgos!#REF!),"")</f>
        <v>#REF!</v>
      </c>
      <c r="U35" s="278" t="e">
        <f>IF(AND(Riesgos!#REF!="Media",Riesgos!#REF!="Menor"),CONCATENATE("R10C",Riesgos!#REF!),"")</f>
        <v>#REF!</v>
      </c>
      <c r="V35" s="276" t="e">
        <f>IF(AND(Riesgos!#REF!="Media",Riesgos!#REF!="Moderado"),CONCATENATE("R10C",Riesgos!#REF!),"")</f>
        <v>#REF!</v>
      </c>
      <c r="W35" s="277" t="e">
        <f>IF(AND(Riesgos!#REF!="Media",Riesgos!#REF!="Moderado"),CONCATENATE("R10C",Riesgos!#REF!),"")</f>
        <v>#REF!</v>
      </c>
      <c r="X35" s="277" t="e">
        <f>IF(AND(Riesgos!#REF!="Media",Riesgos!#REF!="Moderado"),CONCATENATE("R10C",Riesgos!#REF!),"")</f>
        <v>#REF!</v>
      </c>
      <c r="Y35" s="277" t="e">
        <f>IF(AND(Riesgos!#REF!="Media",Riesgos!#REF!="Moderado"),CONCATENATE("R10C",Riesgos!#REF!),"")</f>
        <v>#REF!</v>
      </c>
      <c r="Z35" s="277" t="e">
        <f>IF(AND(Riesgos!#REF!="Media",Riesgos!#REF!="Moderado"),CONCATENATE("R10C",Riesgos!#REF!),"")</f>
        <v>#REF!</v>
      </c>
      <c r="AA35" s="278" t="e">
        <f>IF(AND(Riesgos!#REF!="Media",Riesgos!#REF!="Moderado"),CONCATENATE("R10C",Riesgos!#REF!),"")</f>
        <v>#REF!</v>
      </c>
      <c r="AB35" s="267" t="e">
        <f>IF(AND(Riesgos!#REF!="Media",Riesgos!#REF!="Mayor"),CONCATENATE("R10C",Riesgos!#REF!),"")</f>
        <v>#REF!</v>
      </c>
      <c r="AC35" s="268" t="e">
        <f>IF(AND(Riesgos!#REF!="Media",Riesgos!#REF!="Mayor"),CONCATENATE("R10C",Riesgos!#REF!),"")</f>
        <v>#REF!</v>
      </c>
      <c r="AD35" s="268" t="e">
        <f>IF(AND(Riesgos!#REF!="Media",Riesgos!#REF!="Mayor"),CONCATENATE("R10C",Riesgos!#REF!),"")</f>
        <v>#REF!</v>
      </c>
      <c r="AE35" s="268" t="e">
        <f>IF(AND(Riesgos!#REF!="Media",Riesgos!#REF!="Mayor"),CONCATENATE("R10C",Riesgos!#REF!),"")</f>
        <v>#REF!</v>
      </c>
      <c r="AF35" s="268" t="e">
        <f>IF(AND(Riesgos!#REF!="Media",Riesgos!#REF!="Mayor"),CONCATENATE("R10C",Riesgos!#REF!),"")</f>
        <v>#REF!</v>
      </c>
      <c r="AG35" s="269" t="e">
        <f>IF(AND(Riesgos!#REF!="Media",Riesgos!#REF!="Mayor"),CONCATENATE("R10C",Riesgos!#REF!),"")</f>
        <v>#REF!</v>
      </c>
      <c r="AH35" s="270" t="e">
        <f>IF(AND(Riesgos!#REF!="Media",Riesgos!#REF!="Catastrófico"),CONCATENATE("R10C",Riesgos!#REF!),"")</f>
        <v>#REF!</v>
      </c>
      <c r="AI35" s="271" t="e">
        <f>IF(AND(Riesgos!#REF!="Media",Riesgos!#REF!="Catastrófico"),CONCATENATE("R10C",Riesgos!#REF!),"")</f>
        <v>#REF!</v>
      </c>
      <c r="AJ35" s="271" t="e">
        <f>IF(AND(Riesgos!#REF!="Media",Riesgos!#REF!="Catastrófico"),CONCATENATE("R10C",Riesgos!#REF!),"")</f>
        <v>#REF!</v>
      </c>
      <c r="AK35" s="271" t="e">
        <f>IF(AND(Riesgos!#REF!="Media",Riesgos!#REF!="Catastrófico"),CONCATENATE("R10C",Riesgos!#REF!),"")</f>
        <v>#REF!</v>
      </c>
      <c r="AL35" s="271" t="e">
        <f>IF(AND(Riesgos!#REF!="Media",Riesgos!#REF!="Catastrófico"),CONCATENATE("R10C",Riesgos!#REF!),"")</f>
        <v>#REF!</v>
      </c>
      <c r="AM35" s="272" t="e">
        <f>IF(AND(Riesgos!#REF!="Media",Riesgos!#REF!="Catastrófico"),CONCATENATE("R10C",Riesgos!#REF!),"")</f>
        <v>#REF!</v>
      </c>
      <c r="AN35" s="1"/>
      <c r="AO35" s="651"/>
      <c r="AP35" s="652"/>
      <c r="AQ35" s="652"/>
      <c r="AR35" s="652"/>
      <c r="AS35" s="652"/>
      <c r="AT35" s="653"/>
      <c r="AU35" s="1"/>
      <c r="AV35" s="1"/>
      <c r="AW35" s="1"/>
      <c r="AX35" s="1"/>
      <c r="AY35" s="1"/>
      <c r="AZ35" s="1"/>
      <c r="BA35" s="1"/>
      <c r="BB35" s="1"/>
      <c r="BC35" s="1"/>
      <c r="BD35" s="1"/>
      <c r="BE35" s="1"/>
      <c r="BF35" s="1"/>
      <c r="BG35" s="1"/>
      <c r="BH35" s="1"/>
      <c r="BI35" s="1"/>
    </row>
    <row r="36" spans="1:61" ht="15" customHeight="1">
      <c r="A36" s="1"/>
      <c r="B36" s="644"/>
      <c r="C36" s="539"/>
      <c r="D36" s="540"/>
      <c r="E36" s="666" t="s">
        <v>1058</v>
      </c>
      <c r="F36" s="624"/>
      <c r="G36" s="624"/>
      <c r="H36" s="624"/>
      <c r="I36" s="624"/>
      <c r="J36" s="282" t="e">
        <f>IF(AND(Riesgos!#REF!="Baja",Riesgos!#REF!="Leve"),CONCATENATE("R1C",Riesgos!#REF!),"")</f>
        <v>#REF!</v>
      </c>
      <c r="K36" s="283" t="e">
        <f>IF(AND(Riesgos!#REF!="Baja",Riesgos!#REF!="Leve"),CONCATENATE("R1C",Riesgos!#REF!),"")</f>
        <v>#REF!</v>
      </c>
      <c r="L36" s="283" t="e">
        <f>IF(AND(Riesgos!#REF!="Baja",Riesgos!#REF!="Leve"),CONCATENATE("R1C",Riesgos!#REF!),"")</f>
        <v>#REF!</v>
      </c>
      <c r="M36" s="283" t="e">
        <f>IF(AND(Riesgos!#REF!="Baja",Riesgos!#REF!="Leve"),CONCATENATE("R1C",Riesgos!#REF!),"")</f>
        <v>#REF!</v>
      </c>
      <c r="N36" s="283" t="e">
        <f>IF(AND(Riesgos!#REF!="Baja",Riesgos!#REF!="Leve"),CONCATENATE("R1C",Riesgos!#REF!),"")</f>
        <v>#REF!</v>
      </c>
      <c r="O36" s="284" t="e">
        <f>IF(AND(Riesgos!#REF!="Baja",Riesgos!#REF!="Leve"),CONCATENATE("R1C",Riesgos!#REF!),"")</f>
        <v>#REF!</v>
      </c>
      <c r="P36" s="273" t="e">
        <f>IF(AND(Riesgos!#REF!="Baja",Riesgos!#REF!="Menor"),CONCATENATE("R1C",Riesgos!#REF!),"")</f>
        <v>#REF!</v>
      </c>
      <c r="Q36" s="274" t="e">
        <f>IF(AND(Riesgos!#REF!="Baja",Riesgos!#REF!="Menor"),CONCATENATE("R1C",Riesgos!#REF!),"")</f>
        <v>#REF!</v>
      </c>
      <c r="R36" s="274" t="e">
        <f>IF(AND(Riesgos!#REF!="Baja",Riesgos!#REF!="Menor"),CONCATENATE("R1C",Riesgos!#REF!),"")</f>
        <v>#REF!</v>
      </c>
      <c r="S36" s="274" t="e">
        <f>IF(AND(Riesgos!#REF!="Baja",Riesgos!#REF!="Menor"),CONCATENATE("R1C",Riesgos!#REF!),"")</f>
        <v>#REF!</v>
      </c>
      <c r="T36" s="274" t="e">
        <f>IF(AND(Riesgos!#REF!="Baja",Riesgos!#REF!="Menor"),CONCATENATE("R1C",Riesgos!#REF!),"")</f>
        <v>#REF!</v>
      </c>
      <c r="U36" s="275" t="e">
        <f>IF(AND(Riesgos!#REF!="Baja",Riesgos!#REF!="Menor"),CONCATENATE("R1C",Riesgos!#REF!),"")</f>
        <v>#REF!</v>
      </c>
      <c r="V36" s="273" t="e">
        <f>IF(AND(Riesgos!#REF!="Baja",Riesgos!#REF!="Moderado"),CONCATENATE("R1C",Riesgos!#REF!),"")</f>
        <v>#REF!</v>
      </c>
      <c r="W36" s="274" t="e">
        <f>IF(AND(Riesgos!#REF!="Baja",Riesgos!#REF!="Moderado"),CONCATENATE("R1C",Riesgos!#REF!),"")</f>
        <v>#REF!</v>
      </c>
      <c r="X36" s="274" t="e">
        <f>IF(AND(Riesgos!#REF!="Baja",Riesgos!#REF!="Moderado"),CONCATENATE("R1C",Riesgos!#REF!),"")</f>
        <v>#REF!</v>
      </c>
      <c r="Y36" s="274" t="e">
        <f>IF(AND(Riesgos!#REF!="Baja",Riesgos!#REF!="Moderado"),CONCATENATE("R1C",Riesgos!#REF!),"")</f>
        <v>#REF!</v>
      </c>
      <c r="Z36" s="274" t="e">
        <f>IF(AND(Riesgos!#REF!="Baja",Riesgos!#REF!="Moderado"),CONCATENATE("R1C",Riesgos!#REF!),"")</f>
        <v>#REF!</v>
      </c>
      <c r="AA36" s="275" t="e">
        <f>IF(AND(Riesgos!#REF!="Baja",Riesgos!#REF!="Moderado"),CONCATENATE("R1C",Riesgos!#REF!),"")</f>
        <v>#REF!</v>
      </c>
      <c r="AB36" s="255" t="e">
        <f>IF(AND(Riesgos!#REF!="Baja",Riesgos!#REF!="Mayor"),CONCATENATE("R1C",Riesgos!#REF!),"")</f>
        <v>#REF!</v>
      </c>
      <c r="AC36" s="256" t="e">
        <f>IF(AND(Riesgos!#REF!="Baja",Riesgos!#REF!="Mayor"),CONCATENATE("R1C",Riesgos!#REF!),"")</f>
        <v>#REF!</v>
      </c>
      <c r="AD36" s="256" t="e">
        <f>IF(AND(Riesgos!#REF!="Baja",Riesgos!#REF!="Mayor"),CONCATENATE("R1C",Riesgos!#REF!),"")</f>
        <v>#REF!</v>
      </c>
      <c r="AE36" s="256" t="e">
        <f>IF(AND(Riesgos!#REF!="Baja",Riesgos!#REF!="Mayor"),CONCATENATE("R1C",Riesgos!#REF!),"")</f>
        <v>#REF!</v>
      </c>
      <c r="AF36" s="256" t="e">
        <f>IF(AND(Riesgos!#REF!="Baja",Riesgos!#REF!="Mayor"),CONCATENATE("R1C",Riesgos!#REF!),"")</f>
        <v>#REF!</v>
      </c>
      <c r="AG36" s="257" t="e">
        <f>IF(AND(Riesgos!#REF!="Baja",Riesgos!#REF!="Mayor"),CONCATENATE("R1C",Riesgos!#REF!),"")</f>
        <v>#REF!</v>
      </c>
      <c r="AH36" s="258" t="e">
        <f>IF(AND(Riesgos!#REF!="Baja",Riesgos!#REF!="Catastrófico"),CONCATENATE("R1C",Riesgos!#REF!),"")</f>
        <v>#REF!</v>
      </c>
      <c r="AI36" s="259" t="e">
        <f>IF(AND(Riesgos!#REF!="Baja",Riesgos!#REF!="Catastrófico"),CONCATENATE("R1C",Riesgos!#REF!),"")</f>
        <v>#REF!</v>
      </c>
      <c r="AJ36" s="259" t="e">
        <f>IF(AND(Riesgos!#REF!="Baja",Riesgos!#REF!="Catastrófico"),CONCATENATE("R1C",Riesgos!#REF!),"")</f>
        <v>#REF!</v>
      </c>
      <c r="AK36" s="259" t="e">
        <f>IF(AND(Riesgos!#REF!="Baja",Riesgos!#REF!="Catastrófico"),CONCATENATE("R1C",Riesgos!#REF!),"")</f>
        <v>#REF!</v>
      </c>
      <c r="AL36" s="259" t="e">
        <f>IF(AND(Riesgos!#REF!="Baja",Riesgos!#REF!="Catastrófico"),CONCATENATE("R1C",Riesgos!#REF!),"")</f>
        <v>#REF!</v>
      </c>
      <c r="AM36" s="260" t="e">
        <f>IF(AND(Riesgos!#REF!="Baja",Riesgos!#REF!="Catastrófico"),CONCATENATE("R1C",Riesgos!#REF!),"")</f>
        <v>#REF!</v>
      </c>
      <c r="AN36" s="1"/>
      <c r="AO36" s="670" t="s">
        <v>1042</v>
      </c>
      <c r="AP36" s="647"/>
      <c r="AQ36" s="647"/>
      <c r="AR36" s="647"/>
      <c r="AS36" s="647"/>
      <c r="AT36" s="648"/>
      <c r="AU36" s="1"/>
      <c r="AV36" s="1"/>
      <c r="AW36" s="1"/>
      <c r="AX36" s="1"/>
      <c r="AY36" s="1"/>
      <c r="AZ36" s="1"/>
      <c r="BA36" s="1"/>
      <c r="BB36" s="1"/>
      <c r="BC36" s="1"/>
      <c r="BD36" s="1"/>
      <c r="BE36" s="1"/>
      <c r="BF36" s="1"/>
      <c r="BG36" s="1"/>
      <c r="BH36" s="1"/>
      <c r="BI36" s="1"/>
    </row>
    <row r="37" spans="1:61" ht="15" customHeight="1">
      <c r="A37" s="1"/>
      <c r="B37" s="644"/>
      <c r="C37" s="539"/>
      <c r="D37" s="540"/>
      <c r="E37" s="551"/>
      <c r="F37" s="539"/>
      <c r="G37" s="539"/>
      <c r="H37" s="539"/>
      <c r="I37" s="539"/>
      <c r="J37" s="285" t="e">
        <f>IF(AND(Riesgos!#REF!="Baja",Riesgos!#REF!="Leve"),CONCATENATE("R2C",Riesgos!#REF!),"")</f>
        <v>#REF!</v>
      </c>
      <c r="K37" s="286" t="e">
        <f>IF(AND(Riesgos!#REF!="Baja",Riesgos!#REF!="Leve"),CONCATENATE("R2C",Riesgos!#REF!),"")</f>
        <v>#REF!</v>
      </c>
      <c r="L37" s="286" t="e">
        <f>IF(AND(Riesgos!#REF!="Baja",Riesgos!#REF!="Leve"),CONCATENATE("R2C",Riesgos!#REF!),"")</f>
        <v>#REF!</v>
      </c>
      <c r="M37" s="286" t="e">
        <f>IF(AND(Riesgos!#REF!="Baja",Riesgos!#REF!="Leve"),CONCATENATE("R2C",Riesgos!#REF!),"")</f>
        <v>#REF!</v>
      </c>
      <c r="N37" s="286" t="e">
        <f>IF(AND(Riesgos!#REF!="Baja",Riesgos!#REF!="Leve"),CONCATENATE("R2C",Riesgos!#REF!),"")</f>
        <v>#REF!</v>
      </c>
      <c r="O37" s="287" t="e">
        <f>IF(AND(Riesgos!#REF!="Baja",Riesgos!#REF!="Leve"),CONCATENATE("R2C",Riesgos!#REF!),"")</f>
        <v>#REF!</v>
      </c>
      <c r="P37" s="276" t="e">
        <f>IF(AND(Riesgos!#REF!="Baja",Riesgos!#REF!="Menor"),CONCATENATE("R2C",Riesgos!#REF!),"")</f>
        <v>#REF!</v>
      </c>
      <c r="Q37" s="277" t="e">
        <f>IF(AND(Riesgos!#REF!="Baja",Riesgos!#REF!="Menor"),CONCATENATE("R2C",Riesgos!#REF!),"")</f>
        <v>#REF!</v>
      </c>
      <c r="R37" s="277" t="e">
        <f>IF(AND(Riesgos!#REF!="Baja",Riesgos!#REF!="Menor"),CONCATENATE("R2C",Riesgos!#REF!),"")</f>
        <v>#REF!</v>
      </c>
      <c r="S37" s="277" t="e">
        <f>IF(AND(Riesgos!#REF!="Baja",Riesgos!#REF!="Menor"),CONCATENATE("R2C",Riesgos!#REF!),"")</f>
        <v>#REF!</v>
      </c>
      <c r="T37" s="277" t="e">
        <f>IF(AND(Riesgos!#REF!="Baja",Riesgos!#REF!="Menor"),CONCATENATE("R2C",Riesgos!#REF!),"")</f>
        <v>#REF!</v>
      </c>
      <c r="U37" s="278" t="e">
        <f>IF(AND(Riesgos!#REF!="Baja",Riesgos!#REF!="Menor"),CONCATENATE("R2C",Riesgos!#REF!),"")</f>
        <v>#REF!</v>
      </c>
      <c r="V37" s="276" t="e">
        <f>IF(AND(Riesgos!#REF!="Baja",Riesgos!#REF!="Moderado"),CONCATENATE("R2C",Riesgos!#REF!),"")</f>
        <v>#REF!</v>
      </c>
      <c r="W37" s="277" t="e">
        <f>IF(AND(Riesgos!#REF!="Baja",Riesgos!#REF!="Moderado"),CONCATENATE("R2C",Riesgos!#REF!),"")</f>
        <v>#REF!</v>
      </c>
      <c r="X37" s="277" t="e">
        <f>IF(AND(Riesgos!#REF!="Baja",Riesgos!#REF!="Moderado"),CONCATENATE("R2C",Riesgos!#REF!),"")</f>
        <v>#REF!</v>
      </c>
      <c r="Y37" s="277" t="e">
        <f>IF(AND(Riesgos!#REF!="Baja",Riesgos!#REF!="Moderado"),CONCATENATE("R2C",Riesgos!#REF!),"")</f>
        <v>#REF!</v>
      </c>
      <c r="Z37" s="277" t="e">
        <f>IF(AND(Riesgos!#REF!="Baja",Riesgos!#REF!="Moderado"),CONCATENATE("R2C",Riesgos!#REF!),"")</f>
        <v>#REF!</v>
      </c>
      <c r="AA37" s="278" t="e">
        <f>IF(AND(Riesgos!#REF!="Baja",Riesgos!#REF!="Moderado"),CONCATENATE("R2C",Riesgos!#REF!),"")</f>
        <v>#REF!</v>
      </c>
      <c r="AB37" s="261" t="e">
        <f>IF(AND(Riesgos!#REF!="Baja",Riesgos!#REF!="Mayor"),CONCATENATE("R2C",Riesgos!#REF!),"")</f>
        <v>#REF!</v>
      </c>
      <c r="AC37" s="262" t="e">
        <f>IF(AND(Riesgos!#REF!="Baja",Riesgos!#REF!="Mayor"),CONCATENATE("R2C",Riesgos!#REF!),"")</f>
        <v>#REF!</v>
      </c>
      <c r="AD37" s="262" t="e">
        <f>IF(AND(Riesgos!#REF!="Baja",Riesgos!#REF!="Mayor"),CONCATENATE("R2C",Riesgos!#REF!),"")</f>
        <v>#REF!</v>
      </c>
      <c r="AE37" s="262" t="e">
        <f>IF(AND(Riesgos!#REF!="Baja",Riesgos!#REF!="Mayor"),CONCATENATE("R2C",Riesgos!#REF!),"")</f>
        <v>#REF!</v>
      </c>
      <c r="AF37" s="262" t="e">
        <f>IF(AND(Riesgos!#REF!="Baja",Riesgos!#REF!="Mayor"),CONCATENATE("R2C",Riesgos!#REF!),"")</f>
        <v>#REF!</v>
      </c>
      <c r="AG37" s="263" t="e">
        <f>IF(AND(Riesgos!#REF!="Baja",Riesgos!#REF!="Mayor"),CONCATENATE("R2C",Riesgos!#REF!),"")</f>
        <v>#REF!</v>
      </c>
      <c r="AH37" s="264" t="e">
        <f>IF(AND(Riesgos!#REF!="Baja",Riesgos!#REF!="Catastrófico"),CONCATENATE("R2C",Riesgos!#REF!),"")</f>
        <v>#REF!</v>
      </c>
      <c r="AI37" s="265" t="e">
        <f>IF(AND(Riesgos!#REF!="Baja",Riesgos!#REF!="Catastrófico"),CONCATENATE("R2C",Riesgos!#REF!),"")</f>
        <v>#REF!</v>
      </c>
      <c r="AJ37" s="265" t="e">
        <f>IF(AND(Riesgos!#REF!="Baja",Riesgos!#REF!="Catastrófico"),CONCATENATE("R2C",Riesgos!#REF!),"")</f>
        <v>#REF!</v>
      </c>
      <c r="AK37" s="265" t="e">
        <f>IF(AND(Riesgos!#REF!="Baja",Riesgos!#REF!="Catastrófico"),CONCATENATE("R2C",Riesgos!#REF!),"")</f>
        <v>#REF!</v>
      </c>
      <c r="AL37" s="265" t="e">
        <f>IF(AND(Riesgos!#REF!="Baja",Riesgos!#REF!="Catastrófico"),CONCATENATE("R2C",Riesgos!#REF!),"")</f>
        <v>#REF!</v>
      </c>
      <c r="AM37" s="266" t="e">
        <f>IF(AND(Riesgos!#REF!="Baja",Riesgos!#REF!="Catastrófico"),CONCATENATE("R2C",Riesgos!#REF!),"")</f>
        <v>#REF!</v>
      </c>
      <c r="AN37" s="1"/>
      <c r="AO37" s="649"/>
      <c r="AP37" s="539"/>
      <c r="AQ37" s="539"/>
      <c r="AR37" s="539"/>
      <c r="AS37" s="539"/>
      <c r="AT37" s="650"/>
      <c r="AU37" s="1"/>
      <c r="AV37" s="1"/>
      <c r="AW37" s="1"/>
      <c r="AX37" s="1"/>
      <c r="AY37" s="1"/>
      <c r="AZ37" s="1"/>
      <c r="BA37" s="1"/>
      <c r="BB37" s="1"/>
      <c r="BC37" s="1"/>
      <c r="BD37" s="1"/>
      <c r="BE37" s="1"/>
      <c r="BF37" s="1"/>
      <c r="BG37" s="1"/>
      <c r="BH37" s="1"/>
      <c r="BI37" s="1"/>
    </row>
    <row r="38" spans="1:61" ht="15" customHeight="1">
      <c r="A38" s="1"/>
      <c r="B38" s="644"/>
      <c r="C38" s="539"/>
      <c r="D38" s="540"/>
      <c r="E38" s="551"/>
      <c r="F38" s="539"/>
      <c r="G38" s="539"/>
      <c r="H38" s="539"/>
      <c r="I38" s="539"/>
      <c r="J38" s="285" t="e">
        <f>IF(AND(Riesgos!#REF!="Baja",Riesgos!#REF!="Leve"),CONCATENATE("R3C",Riesgos!#REF!),"")</f>
        <v>#REF!</v>
      </c>
      <c r="K38" s="286" t="e">
        <f>IF(AND(Riesgos!#REF!="Baja",Riesgos!#REF!="Leve"),CONCATENATE("R3C",Riesgos!#REF!),"")</f>
        <v>#REF!</v>
      </c>
      <c r="L38" s="286" t="e">
        <f>IF(AND(Riesgos!#REF!="Baja",Riesgos!#REF!="Leve"),CONCATENATE("R3C",Riesgos!#REF!),"")</f>
        <v>#REF!</v>
      </c>
      <c r="M38" s="286" t="e">
        <f>IF(AND(Riesgos!#REF!="Baja",Riesgos!#REF!="Leve"),CONCATENATE("R3C",Riesgos!#REF!),"")</f>
        <v>#REF!</v>
      </c>
      <c r="N38" s="286" t="e">
        <f>IF(AND(Riesgos!#REF!="Baja",Riesgos!#REF!="Leve"),CONCATENATE("R3C",Riesgos!#REF!),"")</f>
        <v>#REF!</v>
      </c>
      <c r="O38" s="287" t="e">
        <f>IF(AND(Riesgos!#REF!="Baja",Riesgos!#REF!="Leve"),CONCATENATE("R3C",Riesgos!#REF!),"")</f>
        <v>#REF!</v>
      </c>
      <c r="P38" s="276" t="e">
        <f>IF(AND(Riesgos!#REF!="Baja",Riesgos!#REF!="Menor"),CONCATENATE("R3C",Riesgos!#REF!),"")</f>
        <v>#REF!</v>
      </c>
      <c r="Q38" s="277" t="e">
        <f>IF(AND(Riesgos!#REF!="Baja",Riesgos!#REF!="Menor"),CONCATENATE("R3C",Riesgos!#REF!),"")</f>
        <v>#REF!</v>
      </c>
      <c r="R38" s="277" t="e">
        <f>IF(AND(Riesgos!#REF!="Baja",Riesgos!#REF!="Menor"),CONCATENATE("R3C",Riesgos!#REF!),"")</f>
        <v>#REF!</v>
      </c>
      <c r="S38" s="277" t="e">
        <f>IF(AND(Riesgos!#REF!="Baja",Riesgos!#REF!="Menor"),CONCATENATE("R3C",Riesgos!#REF!),"")</f>
        <v>#REF!</v>
      </c>
      <c r="T38" s="277" t="e">
        <f>IF(AND(Riesgos!#REF!="Baja",Riesgos!#REF!="Menor"),CONCATENATE("R3C",Riesgos!#REF!),"")</f>
        <v>#REF!</v>
      </c>
      <c r="U38" s="278" t="e">
        <f>IF(AND(Riesgos!#REF!="Baja",Riesgos!#REF!="Menor"),CONCATENATE("R3C",Riesgos!#REF!),"")</f>
        <v>#REF!</v>
      </c>
      <c r="V38" s="276" t="e">
        <f>IF(AND(Riesgos!#REF!="Baja",Riesgos!#REF!="Moderado"),CONCATENATE("R3C",Riesgos!#REF!),"")</f>
        <v>#REF!</v>
      </c>
      <c r="W38" s="277" t="e">
        <f>IF(AND(Riesgos!#REF!="Baja",Riesgos!#REF!="Moderado"),CONCATENATE("R3C",Riesgos!#REF!),"")</f>
        <v>#REF!</v>
      </c>
      <c r="X38" s="277" t="e">
        <f>IF(AND(Riesgos!#REF!="Baja",Riesgos!#REF!="Moderado"),CONCATENATE("R3C",Riesgos!#REF!),"")</f>
        <v>#REF!</v>
      </c>
      <c r="Y38" s="277" t="e">
        <f>IF(AND(Riesgos!#REF!="Baja",Riesgos!#REF!="Moderado"),CONCATENATE("R3C",Riesgos!#REF!),"")</f>
        <v>#REF!</v>
      </c>
      <c r="Z38" s="277" t="e">
        <f>IF(AND(Riesgos!#REF!="Baja",Riesgos!#REF!="Moderado"),CONCATENATE("R3C",Riesgos!#REF!),"")</f>
        <v>#REF!</v>
      </c>
      <c r="AA38" s="278" t="e">
        <f>IF(AND(Riesgos!#REF!="Baja",Riesgos!#REF!="Moderado"),CONCATENATE("R3C",Riesgos!#REF!),"")</f>
        <v>#REF!</v>
      </c>
      <c r="AB38" s="261" t="e">
        <f>IF(AND(Riesgos!#REF!="Baja",Riesgos!#REF!="Mayor"),CONCATENATE("R3C",Riesgos!#REF!),"")</f>
        <v>#REF!</v>
      </c>
      <c r="AC38" s="262" t="e">
        <f>IF(AND(Riesgos!#REF!="Baja",Riesgos!#REF!="Mayor"),CONCATENATE("R3C",Riesgos!#REF!),"")</f>
        <v>#REF!</v>
      </c>
      <c r="AD38" s="262" t="e">
        <f>IF(AND(Riesgos!#REF!="Baja",Riesgos!#REF!="Mayor"),CONCATENATE("R3C",Riesgos!#REF!),"")</f>
        <v>#REF!</v>
      </c>
      <c r="AE38" s="262" t="e">
        <f>IF(AND(Riesgos!#REF!="Baja",Riesgos!#REF!="Mayor"),CONCATENATE("R3C",Riesgos!#REF!),"")</f>
        <v>#REF!</v>
      </c>
      <c r="AF38" s="262" t="e">
        <f>IF(AND(Riesgos!#REF!="Baja",Riesgos!#REF!="Mayor"),CONCATENATE("R3C",Riesgos!#REF!),"")</f>
        <v>#REF!</v>
      </c>
      <c r="AG38" s="263" t="e">
        <f>IF(AND(Riesgos!#REF!="Baja",Riesgos!#REF!="Mayor"),CONCATENATE("R3C",Riesgos!#REF!),"")</f>
        <v>#REF!</v>
      </c>
      <c r="AH38" s="264" t="e">
        <f>IF(AND(Riesgos!#REF!="Baja",Riesgos!#REF!="Catastrófico"),CONCATENATE("R3C",Riesgos!#REF!),"")</f>
        <v>#REF!</v>
      </c>
      <c r="AI38" s="265" t="e">
        <f>IF(AND(Riesgos!#REF!="Baja",Riesgos!#REF!="Catastrófico"),CONCATENATE("R3C",Riesgos!#REF!),"")</f>
        <v>#REF!</v>
      </c>
      <c r="AJ38" s="265" t="e">
        <f>IF(AND(Riesgos!#REF!="Baja",Riesgos!#REF!="Catastrófico"),CONCATENATE("R3C",Riesgos!#REF!),"")</f>
        <v>#REF!</v>
      </c>
      <c r="AK38" s="265" t="e">
        <f>IF(AND(Riesgos!#REF!="Baja",Riesgos!#REF!="Catastrófico"),CONCATENATE("R3C",Riesgos!#REF!),"")</f>
        <v>#REF!</v>
      </c>
      <c r="AL38" s="265" t="e">
        <f>IF(AND(Riesgos!#REF!="Baja",Riesgos!#REF!="Catastrófico"),CONCATENATE("R3C",Riesgos!#REF!),"")</f>
        <v>#REF!</v>
      </c>
      <c r="AM38" s="266" t="e">
        <f>IF(AND(Riesgos!#REF!="Baja",Riesgos!#REF!="Catastrófico"),CONCATENATE("R3C",Riesgos!#REF!),"")</f>
        <v>#REF!</v>
      </c>
      <c r="AN38" s="1"/>
      <c r="AO38" s="649"/>
      <c r="AP38" s="539"/>
      <c r="AQ38" s="539"/>
      <c r="AR38" s="539"/>
      <c r="AS38" s="539"/>
      <c r="AT38" s="650"/>
      <c r="AU38" s="1"/>
      <c r="AV38" s="1"/>
      <c r="AW38" s="1"/>
      <c r="AX38" s="1"/>
      <c r="AY38" s="1"/>
      <c r="AZ38" s="1"/>
      <c r="BA38" s="1"/>
      <c r="BB38" s="1"/>
      <c r="BC38" s="1"/>
      <c r="BD38" s="1"/>
      <c r="BE38" s="1"/>
      <c r="BF38" s="1"/>
      <c r="BG38" s="1"/>
      <c r="BH38" s="1"/>
      <c r="BI38" s="1"/>
    </row>
    <row r="39" spans="1:61" ht="15" customHeight="1">
      <c r="A39" s="1"/>
      <c r="B39" s="644"/>
      <c r="C39" s="539"/>
      <c r="D39" s="540"/>
      <c r="E39" s="551"/>
      <c r="F39" s="539"/>
      <c r="G39" s="539"/>
      <c r="H39" s="539"/>
      <c r="I39" s="539"/>
      <c r="J39" s="285" t="e">
        <f>IF(AND(Riesgos!#REF!="Baja",Riesgos!#REF!="Leve"),CONCATENATE("R4C",Riesgos!#REF!),"")</f>
        <v>#REF!</v>
      </c>
      <c r="K39" s="286" t="e">
        <f>IF(AND(Riesgos!#REF!="Baja",Riesgos!#REF!="Leve"),CONCATENATE("R4C",Riesgos!#REF!),"")</f>
        <v>#REF!</v>
      </c>
      <c r="L39" s="286" t="e">
        <f>IF(AND(Riesgos!#REF!="Baja",Riesgos!#REF!="Leve"),CONCATENATE("R4C",Riesgos!#REF!),"")</f>
        <v>#REF!</v>
      </c>
      <c r="M39" s="286" t="e">
        <f>IF(AND(Riesgos!#REF!="Baja",Riesgos!#REF!="Leve"),CONCATENATE("R4C",Riesgos!#REF!),"")</f>
        <v>#REF!</v>
      </c>
      <c r="N39" s="286" t="e">
        <f>IF(AND(Riesgos!#REF!="Baja",Riesgos!#REF!="Leve"),CONCATENATE("R4C",Riesgos!#REF!),"")</f>
        <v>#REF!</v>
      </c>
      <c r="O39" s="287" t="e">
        <f>IF(AND(Riesgos!#REF!="Baja",Riesgos!#REF!="Leve"),CONCATENATE("R4C",Riesgos!#REF!),"")</f>
        <v>#REF!</v>
      </c>
      <c r="P39" s="276" t="e">
        <f>IF(AND(Riesgos!#REF!="Baja",Riesgos!#REF!="Menor"),CONCATENATE("R4C",Riesgos!#REF!),"")</f>
        <v>#REF!</v>
      </c>
      <c r="Q39" s="277" t="e">
        <f>IF(AND(Riesgos!#REF!="Baja",Riesgos!#REF!="Menor"),CONCATENATE("R4C",Riesgos!#REF!),"")</f>
        <v>#REF!</v>
      </c>
      <c r="R39" s="277" t="e">
        <f>IF(AND(Riesgos!#REF!="Baja",Riesgos!#REF!="Menor"),CONCATENATE("R4C",Riesgos!#REF!),"")</f>
        <v>#REF!</v>
      </c>
      <c r="S39" s="277" t="e">
        <f>IF(AND(Riesgos!#REF!="Baja",Riesgos!#REF!="Menor"),CONCATENATE("R4C",Riesgos!#REF!),"")</f>
        <v>#REF!</v>
      </c>
      <c r="T39" s="277" t="e">
        <f>IF(AND(Riesgos!#REF!="Baja",Riesgos!#REF!="Menor"),CONCATENATE("R4C",Riesgos!#REF!),"")</f>
        <v>#REF!</v>
      </c>
      <c r="U39" s="278" t="e">
        <f>IF(AND(Riesgos!#REF!="Baja",Riesgos!#REF!="Menor"),CONCATENATE("R4C",Riesgos!#REF!),"")</f>
        <v>#REF!</v>
      </c>
      <c r="V39" s="276" t="e">
        <f>IF(AND(Riesgos!#REF!="Baja",Riesgos!#REF!="Moderado"),CONCATENATE("R4C",Riesgos!#REF!),"")</f>
        <v>#REF!</v>
      </c>
      <c r="W39" s="277" t="e">
        <f>IF(AND(Riesgos!#REF!="Baja",Riesgos!#REF!="Moderado"),CONCATENATE("R4C",Riesgos!#REF!),"")</f>
        <v>#REF!</v>
      </c>
      <c r="X39" s="277" t="e">
        <f>IF(AND(Riesgos!#REF!="Baja",Riesgos!#REF!="Moderado"),CONCATENATE("R4C",Riesgos!#REF!),"")</f>
        <v>#REF!</v>
      </c>
      <c r="Y39" s="277" t="e">
        <f>IF(AND(Riesgos!#REF!="Baja",Riesgos!#REF!="Moderado"),CONCATENATE("R4C",Riesgos!#REF!),"")</f>
        <v>#REF!</v>
      </c>
      <c r="Z39" s="277" t="e">
        <f>IF(AND(Riesgos!#REF!="Baja",Riesgos!#REF!="Moderado"),CONCATENATE("R4C",Riesgos!#REF!),"")</f>
        <v>#REF!</v>
      </c>
      <c r="AA39" s="278" t="e">
        <f>IF(AND(Riesgos!#REF!="Baja",Riesgos!#REF!="Moderado"),CONCATENATE("R4C",Riesgos!#REF!),"")</f>
        <v>#REF!</v>
      </c>
      <c r="AB39" s="261" t="e">
        <f>IF(AND(Riesgos!#REF!="Baja",Riesgos!#REF!="Mayor"),CONCATENATE("R4C",Riesgos!#REF!),"")</f>
        <v>#REF!</v>
      </c>
      <c r="AC39" s="262" t="e">
        <f>IF(AND(Riesgos!#REF!="Baja",Riesgos!#REF!="Mayor"),CONCATENATE("R4C",Riesgos!#REF!),"")</f>
        <v>#REF!</v>
      </c>
      <c r="AD39" s="262" t="e">
        <f>IF(AND(Riesgos!#REF!="Baja",Riesgos!#REF!="Mayor"),CONCATENATE("R4C",Riesgos!#REF!),"")</f>
        <v>#REF!</v>
      </c>
      <c r="AE39" s="262" t="e">
        <f>IF(AND(Riesgos!#REF!="Baja",Riesgos!#REF!="Mayor"),CONCATENATE("R4C",Riesgos!#REF!),"")</f>
        <v>#REF!</v>
      </c>
      <c r="AF39" s="262" t="e">
        <f>IF(AND(Riesgos!#REF!="Baja",Riesgos!#REF!="Mayor"),CONCATENATE("R4C",Riesgos!#REF!),"")</f>
        <v>#REF!</v>
      </c>
      <c r="AG39" s="263" t="e">
        <f>IF(AND(Riesgos!#REF!="Baja",Riesgos!#REF!="Mayor"),CONCATENATE("R4C",Riesgos!#REF!),"")</f>
        <v>#REF!</v>
      </c>
      <c r="AH39" s="264" t="e">
        <f>IF(AND(Riesgos!#REF!="Baja",Riesgos!#REF!="Catastrófico"),CONCATENATE("R4C",Riesgos!#REF!),"")</f>
        <v>#REF!</v>
      </c>
      <c r="AI39" s="265" t="e">
        <f>IF(AND(Riesgos!#REF!="Baja",Riesgos!#REF!="Catastrófico"),CONCATENATE("R4C",Riesgos!#REF!),"")</f>
        <v>#REF!</v>
      </c>
      <c r="AJ39" s="265" t="e">
        <f>IF(AND(Riesgos!#REF!="Baja",Riesgos!#REF!="Catastrófico"),CONCATENATE("R4C",Riesgos!#REF!),"")</f>
        <v>#REF!</v>
      </c>
      <c r="AK39" s="265" t="e">
        <f>IF(AND(Riesgos!#REF!="Baja",Riesgos!#REF!="Catastrófico"),CONCATENATE("R4C",Riesgos!#REF!),"")</f>
        <v>#REF!</v>
      </c>
      <c r="AL39" s="265" t="e">
        <f>IF(AND(Riesgos!#REF!="Baja",Riesgos!#REF!="Catastrófico"),CONCATENATE("R4C",Riesgos!#REF!),"")</f>
        <v>#REF!</v>
      </c>
      <c r="AM39" s="266" t="e">
        <f>IF(AND(Riesgos!#REF!="Baja",Riesgos!#REF!="Catastrófico"),CONCATENATE("R4C",Riesgos!#REF!),"")</f>
        <v>#REF!</v>
      </c>
      <c r="AN39" s="1"/>
      <c r="AO39" s="649"/>
      <c r="AP39" s="539"/>
      <c r="AQ39" s="539"/>
      <c r="AR39" s="539"/>
      <c r="AS39" s="539"/>
      <c r="AT39" s="650"/>
      <c r="AU39" s="1"/>
      <c r="AV39" s="1"/>
      <c r="AW39" s="1"/>
      <c r="AX39" s="1"/>
      <c r="AY39" s="1"/>
      <c r="AZ39" s="1"/>
      <c r="BA39" s="1"/>
      <c r="BB39" s="1"/>
      <c r="BC39" s="1"/>
      <c r="BD39" s="1"/>
      <c r="BE39" s="1"/>
      <c r="BF39" s="1"/>
      <c r="BG39" s="1"/>
      <c r="BH39" s="1"/>
      <c r="BI39" s="1"/>
    </row>
    <row r="40" spans="1:61" ht="15" customHeight="1">
      <c r="A40" s="1"/>
      <c r="B40" s="644"/>
      <c r="C40" s="539"/>
      <c r="D40" s="540"/>
      <c r="E40" s="551"/>
      <c r="F40" s="539"/>
      <c r="G40" s="539"/>
      <c r="H40" s="539"/>
      <c r="I40" s="539"/>
      <c r="J40" s="285" t="e">
        <f>IF(AND(Riesgos!#REF!="Baja",Riesgos!#REF!="Leve"),CONCATENATE("R5C",Riesgos!#REF!),"")</f>
        <v>#REF!</v>
      </c>
      <c r="K40" s="286" t="e">
        <f>IF(AND(Riesgos!#REF!="Baja",Riesgos!#REF!="Leve"),CONCATENATE("R5C",Riesgos!#REF!),"")</f>
        <v>#REF!</v>
      </c>
      <c r="L40" s="286" t="e">
        <f>IF(AND(Riesgos!#REF!="Baja",Riesgos!#REF!="Leve"),CONCATENATE("R5C",Riesgos!#REF!),"")</f>
        <v>#REF!</v>
      </c>
      <c r="M40" s="286" t="e">
        <f>IF(AND(Riesgos!#REF!="Baja",Riesgos!#REF!="Leve"),CONCATENATE("R5C",Riesgos!#REF!),"")</f>
        <v>#REF!</v>
      </c>
      <c r="N40" s="286" t="e">
        <f>IF(AND(Riesgos!#REF!="Baja",Riesgos!#REF!="Leve"),CONCATENATE("R5C",Riesgos!#REF!),"")</f>
        <v>#REF!</v>
      </c>
      <c r="O40" s="287" t="e">
        <f>IF(AND(Riesgos!#REF!="Baja",Riesgos!#REF!="Leve"),CONCATENATE("R5C",Riesgos!#REF!),"")</f>
        <v>#REF!</v>
      </c>
      <c r="P40" s="276" t="e">
        <f>IF(AND(Riesgos!#REF!="Baja",Riesgos!#REF!="Menor"),CONCATENATE("R5C",Riesgos!#REF!),"")</f>
        <v>#REF!</v>
      </c>
      <c r="Q40" s="277" t="e">
        <f>IF(AND(Riesgos!#REF!="Baja",Riesgos!#REF!="Menor"),CONCATENATE("R5C",Riesgos!#REF!),"")</f>
        <v>#REF!</v>
      </c>
      <c r="R40" s="277" t="e">
        <f>IF(AND(Riesgos!#REF!="Baja",Riesgos!#REF!="Menor"),CONCATENATE("R5C",Riesgos!#REF!),"")</f>
        <v>#REF!</v>
      </c>
      <c r="S40" s="277" t="e">
        <f>IF(AND(Riesgos!#REF!="Baja",Riesgos!#REF!="Menor"),CONCATENATE("R5C",Riesgos!#REF!),"")</f>
        <v>#REF!</v>
      </c>
      <c r="T40" s="277" t="e">
        <f>IF(AND(Riesgos!#REF!="Baja",Riesgos!#REF!="Menor"),CONCATENATE("R5C",Riesgos!#REF!),"")</f>
        <v>#REF!</v>
      </c>
      <c r="U40" s="278" t="e">
        <f>IF(AND(Riesgos!#REF!="Baja",Riesgos!#REF!="Menor"),CONCATENATE("R5C",Riesgos!#REF!),"")</f>
        <v>#REF!</v>
      </c>
      <c r="V40" s="276" t="e">
        <f>IF(AND(Riesgos!#REF!="Baja",Riesgos!#REF!="Moderado"),CONCATENATE("R5C",Riesgos!#REF!),"")</f>
        <v>#REF!</v>
      </c>
      <c r="W40" s="277" t="e">
        <f>IF(AND(Riesgos!#REF!="Baja",Riesgos!#REF!="Moderado"),CONCATENATE("R5C",Riesgos!#REF!),"")</f>
        <v>#REF!</v>
      </c>
      <c r="X40" s="277" t="e">
        <f>IF(AND(Riesgos!#REF!="Baja",Riesgos!#REF!="Moderado"),CONCATENATE("R5C",Riesgos!#REF!),"")</f>
        <v>#REF!</v>
      </c>
      <c r="Y40" s="277" t="e">
        <f>IF(AND(Riesgos!#REF!="Baja",Riesgos!#REF!="Moderado"),CONCATENATE("R5C",Riesgos!#REF!),"")</f>
        <v>#REF!</v>
      </c>
      <c r="Z40" s="277" t="e">
        <f>IF(AND(Riesgos!#REF!="Baja",Riesgos!#REF!="Moderado"),CONCATENATE("R5C",Riesgos!#REF!),"")</f>
        <v>#REF!</v>
      </c>
      <c r="AA40" s="278" t="e">
        <f>IF(AND(Riesgos!#REF!="Baja",Riesgos!#REF!="Moderado"),CONCATENATE("R5C",Riesgos!#REF!),"")</f>
        <v>#REF!</v>
      </c>
      <c r="AB40" s="261" t="e">
        <f>IF(AND(Riesgos!#REF!="Baja",Riesgos!#REF!="Mayor"),CONCATENATE("R5C",Riesgos!#REF!),"")</f>
        <v>#REF!</v>
      </c>
      <c r="AC40" s="262" t="e">
        <f>IF(AND(Riesgos!#REF!="Baja",Riesgos!#REF!="Mayor"),CONCATENATE("R5C",Riesgos!#REF!),"")</f>
        <v>#REF!</v>
      </c>
      <c r="AD40" s="262" t="e">
        <f>IF(AND(Riesgos!#REF!="Baja",Riesgos!#REF!="Mayor"),CONCATENATE("R5C",Riesgos!#REF!),"")</f>
        <v>#REF!</v>
      </c>
      <c r="AE40" s="262" t="e">
        <f>IF(AND(Riesgos!#REF!="Baja",Riesgos!#REF!="Mayor"),CONCATENATE("R5C",Riesgos!#REF!),"")</f>
        <v>#REF!</v>
      </c>
      <c r="AF40" s="262" t="e">
        <f>IF(AND(Riesgos!#REF!="Baja",Riesgos!#REF!="Mayor"),CONCATENATE("R5C",Riesgos!#REF!),"")</f>
        <v>#REF!</v>
      </c>
      <c r="AG40" s="263" t="e">
        <f>IF(AND(Riesgos!#REF!="Baja",Riesgos!#REF!="Mayor"),CONCATENATE("R5C",Riesgos!#REF!),"")</f>
        <v>#REF!</v>
      </c>
      <c r="AH40" s="264" t="e">
        <f>IF(AND(Riesgos!#REF!="Baja",Riesgos!#REF!="Catastrófico"),CONCATENATE("R5C",Riesgos!#REF!),"")</f>
        <v>#REF!</v>
      </c>
      <c r="AI40" s="265" t="e">
        <f>IF(AND(Riesgos!#REF!="Baja",Riesgos!#REF!="Catastrófico"),CONCATENATE("R5C",Riesgos!#REF!),"")</f>
        <v>#REF!</v>
      </c>
      <c r="AJ40" s="265" t="e">
        <f>IF(AND(Riesgos!#REF!="Baja",Riesgos!#REF!="Catastrófico"),CONCATENATE("R5C",Riesgos!#REF!),"")</f>
        <v>#REF!</v>
      </c>
      <c r="AK40" s="265" t="e">
        <f>IF(AND(Riesgos!#REF!="Baja",Riesgos!#REF!="Catastrófico"),CONCATENATE("R5C",Riesgos!#REF!),"")</f>
        <v>#REF!</v>
      </c>
      <c r="AL40" s="265" t="e">
        <f>IF(AND(Riesgos!#REF!="Baja",Riesgos!#REF!="Catastrófico"),CONCATENATE("R5C",Riesgos!#REF!),"")</f>
        <v>#REF!</v>
      </c>
      <c r="AM40" s="266" t="e">
        <f>IF(AND(Riesgos!#REF!="Baja",Riesgos!#REF!="Catastrófico"),CONCATENATE("R5C",Riesgos!#REF!),"")</f>
        <v>#REF!</v>
      </c>
      <c r="AN40" s="1"/>
      <c r="AO40" s="649"/>
      <c r="AP40" s="539"/>
      <c r="AQ40" s="539"/>
      <c r="AR40" s="539"/>
      <c r="AS40" s="539"/>
      <c r="AT40" s="650"/>
      <c r="AU40" s="1"/>
      <c r="AV40" s="1"/>
      <c r="AW40" s="1"/>
      <c r="AX40" s="1"/>
      <c r="AY40" s="1"/>
      <c r="AZ40" s="1"/>
      <c r="BA40" s="1"/>
      <c r="BB40" s="1"/>
      <c r="BC40" s="1"/>
      <c r="BD40" s="1"/>
      <c r="BE40" s="1"/>
      <c r="BF40" s="1"/>
      <c r="BG40" s="1"/>
      <c r="BH40" s="1"/>
      <c r="BI40" s="1"/>
    </row>
    <row r="41" spans="1:61" ht="15" customHeight="1">
      <c r="A41" s="1"/>
      <c r="B41" s="644"/>
      <c r="C41" s="539"/>
      <c r="D41" s="540"/>
      <c r="E41" s="551"/>
      <c r="F41" s="539"/>
      <c r="G41" s="539"/>
      <c r="H41" s="539"/>
      <c r="I41" s="539"/>
      <c r="J41" s="285" t="e">
        <f>IF(AND(Riesgos!#REF!="Baja",Riesgos!#REF!="Leve"),CONCATENATE("R6C",Riesgos!#REF!),"")</f>
        <v>#REF!</v>
      </c>
      <c r="K41" s="286" t="e">
        <f>IF(AND(Riesgos!#REF!="Baja",Riesgos!#REF!="Leve"),CONCATENATE("R6C",Riesgos!#REF!),"")</f>
        <v>#REF!</v>
      </c>
      <c r="L41" s="286" t="e">
        <f>IF(AND(Riesgos!#REF!="Baja",Riesgos!#REF!="Leve"),CONCATENATE("R6C",Riesgos!#REF!),"")</f>
        <v>#REF!</v>
      </c>
      <c r="M41" s="286" t="e">
        <f>IF(AND(Riesgos!#REF!="Baja",Riesgos!#REF!="Leve"),CONCATENATE("R6C",Riesgos!#REF!),"")</f>
        <v>#REF!</v>
      </c>
      <c r="N41" s="286" t="e">
        <f>IF(AND(Riesgos!#REF!="Baja",Riesgos!#REF!="Leve"),CONCATENATE("R6C",Riesgos!#REF!),"")</f>
        <v>#REF!</v>
      </c>
      <c r="O41" s="287" t="e">
        <f>IF(AND(Riesgos!#REF!="Baja",Riesgos!#REF!="Leve"),CONCATENATE("R6C",Riesgos!#REF!),"")</f>
        <v>#REF!</v>
      </c>
      <c r="P41" s="276" t="e">
        <f>IF(AND(Riesgos!#REF!="Baja",Riesgos!#REF!="Menor"),CONCATENATE("R6C",Riesgos!#REF!),"")</f>
        <v>#REF!</v>
      </c>
      <c r="Q41" s="277" t="e">
        <f>IF(AND(Riesgos!#REF!="Baja",Riesgos!#REF!="Menor"),CONCATENATE("R6C",Riesgos!#REF!),"")</f>
        <v>#REF!</v>
      </c>
      <c r="R41" s="277" t="e">
        <f>IF(AND(Riesgos!#REF!="Baja",Riesgos!#REF!="Menor"),CONCATENATE("R6C",Riesgos!#REF!),"")</f>
        <v>#REF!</v>
      </c>
      <c r="S41" s="277" t="e">
        <f>IF(AND(Riesgos!#REF!="Baja",Riesgos!#REF!="Menor"),CONCATENATE("R6C",Riesgos!#REF!),"")</f>
        <v>#REF!</v>
      </c>
      <c r="T41" s="277" t="e">
        <f>IF(AND(Riesgos!#REF!="Baja",Riesgos!#REF!="Menor"),CONCATENATE("R6C",Riesgos!#REF!),"")</f>
        <v>#REF!</v>
      </c>
      <c r="U41" s="278" t="e">
        <f>IF(AND(Riesgos!#REF!="Baja",Riesgos!#REF!="Menor"),CONCATENATE("R6C",Riesgos!#REF!),"")</f>
        <v>#REF!</v>
      </c>
      <c r="V41" s="276" t="e">
        <f>IF(AND(Riesgos!#REF!="Baja",Riesgos!#REF!="Moderado"),CONCATENATE("R6C",Riesgos!#REF!),"")</f>
        <v>#REF!</v>
      </c>
      <c r="W41" s="277" t="e">
        <f>IF(AND(Riesgos!#REF!="Baja",Riesgos!#REF!="Moderado"),CONCATENATE("R6C",Riesgos!#REF!),"")</f>
        <v>#REF!</v>
      </c>
      <c r="X41" s="277" t="e">
        <f>IF(AND(Riesgos!#REF!="Baja",Riesgos!#REF!="Moderado"),CONCATENATE("R6C",Riesgos!#REF!),"")</f>
        <v>#REF!</v>
      </c>
      <c r="Y41" s="277" t="e">
        <f>IF(AND(Riesgos!#REF!="Baja",Riesgos!#REF!="Moderado"),CONCATENATE("R6C",Riesgos!#REF!),"")</f>
        <v>#REF!</v>
      </c>
      <c r="Z41" s="277" t="e">
        <f>IF(AND(Riesgos!#REF!="Baja",Riesgos!#REF!="Moderado"),CONCATENATE("R6C",Riesgos!#REF!),"")</f>
        <v>#REF!</v>
      </c>
      <c r="AA41" s="278" t="e">
        <f>IF(AND(Riesgos!#REF!="Baja",Riesgos!#REF!="Moderado"),CONCATENATE("R6C",Riesgos!#REF!),"")</f>
        <v>#REF!</v>
      </c>
      <c r="AB41" s="261" t="e">
        <f>IF(AND(Riesgos!#REF!="Baja",Riesgos!#REF!="Mayor"),CONCATENATE("R6C",Riesgos!#REF!),"")</f>
        <v>#REF!</v>
      </c>
      <c r="AC41" s="262" t="e">
        <f>IF(AND(Riesgos!#REF!="Baja",Riesgos!#REF!="Mayor"),CONCATENATE("R6C",Riesgos!#REF!),"")</f>
        <v>#REF!</v>
      </c>
      <c r="AD41" s="262" t="e">
        <f>IF(AND(Riesgos!#REF!="Baja",Riesgos!#REF!="Mayor"),CONCATENATE("R6C",Riesgos!#REF!),"")</f>
        <v>#REF!</v>
      </c>
      <c r="AE41" s="262" t="e">
        <f>IF(AND(Riesgos!#REF!="Baja",Riesgos!#REF!="Mayor"),CONCATENATE("R6C",Riesgos!#REF!),"")</f>
        <v>#REF!</v>
      </c>
      <c r="AF41" s="262" t="e">
        <f>IF(AND(Riesgos!#REF!="Baja",Riesgos!#REF!="Mayor"),CONCATENATE("R6C",Riesgos!#REF!),"")</f>
        <v>#REF!</v>
      </c>
      <c r="AG41" s="263" t="e">
        <f>IF(AND(Riesgos!#REF!="Baja",Riesgos!#REF!="Mayor"),CONCATENATE("R6C",Riesgos!#REF!),"")</f>
        <v>#REF!</v>
      </c>
      <c r="AH41" s="264" t="e">
        <f>IF(AND(Riesgos!#REF!="Baja",Riesgos!#REF!="Catastrófico"),CONCATENATE("R6C",Riesgos!#REF!),"")</f>
        <v>#REF!</v>
      </c>
      <c r="AI41" s="265" t="e">
        <f>IF(AND(Riesgos!#REF!="Baja",Riesgos!#REF!="Catastrófico"),CONCATENATE("R6C",Riesgos!#REF!),"")</f>
        <v>#REF!</v>
      </c>
      <c r="AJ41" s="265" t="e">
        <f>IF(AND(Riesgos!#REF!="Baja",Riesgos!#REF!="Catastrófico"),CONCATENATE("R6C",Riesgos!#REF!),"")</f>
        <v>#REF!</v>
      </c>
      <c r="AK41" s="265" t="e">
        <f>IF(AND(Riesgos!#REF!="Baja",Riesgos!#REF!="Catastrófico"),CONCATENATE("R6C",Riesgos!#REF!),"")</f>
        <v>#REF!</v>
      </c>
      <c r="AL41" s="265" t="e">
        <f>IF(AND(Riesgos!#REF!="Baja",Riesgos!#REF!="Catastrófico"),CONCATENATE("R6C",Riesgos!#REF!),"")</f>
        <v>#REF!</v>
      </c>
      <c r="AM41" s="266" t="e">
        <f>IF(AND(Riesgos!#REF!="Baja",Riesgos!#REF!="Catastrófico"),CONCATENATE("R6C",Riesgos!#REF!),"")</f>
        <v>#REF!</v>
      </c>
      <c r="AN41" s="1"/>
      <c r="AO41" s="649"/>
      <c r="AP41" s="539"/>
      <c r="AQ41" s="539"/>
      <c r="AR41" s="539"/>
      <c r="AS41" s="539"/>
      <c r="AT41" s="650"/>
      <c r="AU41" s="1"/>
      <c r="AV41" s="1"/>
      <c r="AW41" s="1"/>
      <c r="AX41" s="1"/>
      <c r="AY41" s="1"/>
      <c r="AZ41" s="1"/>
      <c r="BA41" s="1"/>
      <c r="BB41" s="1"/>
      <c r="BC41" s="1"/>
      <c r="BD41" s="1"/>
      <c r="BE41" s="1"/>
      <c r="BF41" s="1"/>
      <c r="BG41" s="1"/>
      <c r="BH41" s="1"/>
      <c r="BI41" s="1"/>
    </row>
    <row r="42" spans="1:61" ht="15" customHeight="1">
      <c r="A42" s="1"/>
      <c r="B42" s="644"/>
      <c r="C42" s="539"/>
      <c r="D42" s="540"/>
      <c r="E42" s="551"/>
      <c r="F42" s="539"/>
      <c r="G42" s="539"/>
      <c r="H42" s="539"/>
      <c r="I42" s="539"/>
      <c r="J42" s="285" t="e">
        <f>IF(AND(Riesgos!#REF!="Baja",Riesgos!#REF!="Leve"),CONCATENATE("R7C",Riesgos!#REF!),"")</f>
        <v>#REF!</v>
      </c>
      <c r="K42" s="286" t="e">
        <f>IF(AND(Riesgos!#REF!="Baja",Riesgos!#REF!="Leve"),CONCATENATE("R7C",Riesgos!#REF!),"")</f>
        <v>#REF!</v>
      </c>
      <c r="L42" s="286" t="e">
        <f>IF(AND(Riesgos!#REF!="Baja",Riesgos!#REF!="Leve"),CONCATENATE("R7C",Riesgos!#REF!),"")</f>
        <v>#REF!</v>
      </c>
      <c r="M42" s="286" t="e">
        <f>IF(AND(Riesgos!#REF!="Baja",Riesgos!#REF!="Leve"),CONCATENATE("R7C",Riesgos!#REF!),"")</f>
        <v>#REF!</v>
      </c>
      <c r="N42" s="286" t="e">
        <f>IF(AND(Riesgos!#REF!="Baja",Riesgos!#REF!="Leve"),CONCATENATE("R7C",Riesgos!#REF!),"")</f>
        <v>#REF!</v>
      </c>
      <c r="O42" s="287" t="e">
        <f>IF(AND(Riesgos!#REF!="Baja",Riesgos!#REF!="Leve"),CONCATENATE("R7C",Riesgos!#REF!),"")</f>
        <v>#REF!</v>
      </c>
      <c r="P42" s="276" t="e">
        <f>IF(AND(Riesgos!#REF!="Baja",Riesgos!#REF!="Menor"),CONCATENATE("R7C",Riesgos!#REF!),"")</f>
        <v>#REF!</v>
      </c>
      <c r="Q42" s="277" t="e">
        <f>IF(AND(Riesgos!#REF!="Baja",Riesgos!#REF!="Menor"),CONCATENATE("R7C",Riesgos!#REF!),"")</f>
        <v>#REF!</v>
      </c>
      <c r="R42" s="277" t="e">
        <f>IF(AND(Riesgos!#REF!="Baja",Riesgos!#REF!="Menor"),CONCATENATE("R7C",Riesgos!#REF!),"")</f>
        <v>#REF!</v>
      </c>
      <c r="S42" s="277" t="e">
        <f>IF(AND(Riesgos!#REF!="Baja",Riesgos!#REF!="Menor"),CONCATENATE("R7C",Riesgos!#REF!),"")</f>
        <v>#REF!</v>
      </c>
      <c r="T42" s="277" t="e">
        <f>IF(AND(Riesgos!#REF!="Baja",Riesgos!#REF!="Menor"),CONCATENATE("R7C",Riesgos!#REF!),"")</f>
        <v>#REF!</v>
      </c>
      <c r="U42" s="278" t="e">
        <f>IF(AND(Riesgos!#REF!="Baja",Riesgos!#REF!="Menor"),CONCATENATE("R7C",Riesgos!#REF!),"")</f>
        <v>#REF!</v>
      </c>
      <c r="V42" s="276" t="e">
        <f>IF(AND(Riesgos!#REF!="Baja",Riesgos!#REF!="Moderado"),CONCATENATE("R7C",Riesgos!#REF!),"")</f>
        <v>#REF!</v>
      </c>
      <c r="W42" s="277" t="e">
        <f>IF(AND(Riesgos!#REF!="Baja",Riesgos!#REF!="Moderado"),CONCATENATE("R7C",Riesgos!#REF!),"")</f>
        <v>#REF!</v>
      </c>
      <c r="X42" s="277" t="e">
        <f>IF(AND(Riesgos!#REF!="Baja",Riesgos!#REF!="Moderado"),CONCATENATE("R7C",Riesgos!#REF!),"")</f>
        <v>#REF!</v>
      </c>
      <c r="Y42" s="277" t="e">
        <f>IF(AND(Riesgos!#REF!="Baja",Riesgos!#REF!="Moderado"),CONCATENATE("R7C",Riesgos!#REF!),"")</f>
        <v>#REF!</v>
      </c>
      <c r="Z42" s="277" t="e">
        <f>IF(AND(Riesgos!#REF!="Baja",Riesgos!#REF!="Moderado"),CONCATENATE("R7C",Riesgos!#REF!),"")</f>
        <v>#REF!</v>
      </c>
      <c r="AA42" s="278" t="e">
        <f>IF(AND(Riesgos!#REF!="Baja",Riesgos!#REF!="Moderado"),CONCATENATE("R7C",Riesgos!#REF!),"")</f>
        <v>#REF!</v>
      </c>
      <c r="AB42" s="261" t="e">
        <f>IF(AND(Riesgos!#REF!="Baja",Riesgos!#REF!="Mayor"),CONCATENATE("R7C",Riesgos!#REF!),"")</f>
        <v>#REF!</v>
      </c>
      <c r="AC42" s="262" t="e">
        <f>IF(AND(Riesgos!#REF!="Baja",Riesgos!#REF!="Mayor"),CONCATENATE("R7C",Riesgos!#REF!),"")</f>
        <v>#REF!</v>
      </c>
      <c r="AD42" s="262" t="e">
        <f>IF(AND(Riesgos!#REF!="Baja",Riesgos!#REF!="Mayor"),CONCATENATE("R7C",Riesgos!#REF!),"")</f>
        <v>#REF!</v>
      </c>
      <c r="AE42" s="262" t="e">
        <f>IF(AND(Riesgos!#REF!="Baja",Riesgos!#REF!="Mayor"),CONCATENATE("R7C",Riesgos!#REF!),"")</f>
        <v>#REF!</v>
      </c>
      <c r="AF42" s="262" t="e">
        <f>IF(AND(Riesgos!#REF!="Baja",Riesgos!#REF!="Mayor"),CONCATENATE("R7C",Riesgos!#REF!),"")</f>
        <v>#REF!</v>
      </c>
      <c r="AG42" s="263" t="e">
        <f>IF(AND(Riesgos!#REF!="Baja",Riesgos!#REF!="Mayor"),CONCATENATE("R7C",Riesgos!#REF!),"")</f>
        <v>#REF!</v>
      </c>
      <c r="AH42" s="264" t="e">
        <f>IF(AND(Riesgos!#REF!="Baja",Riesgos!#REF!="Catastrófico"),CONCATENATE("R7C",Riesgos!#REF!),"")</f>
        <v>#REF!</v>
      </c>
      <c r="AI42" s="265" t="e">
        <f>IF(AND(Riesgos!#REF!="Baja",Riesgos!#REF!="Catastrófico"),CONCATENATE("R7C",Riesgos!#REF!),"")</f>
        <v>#REF!</v>
      </c>
      <c r="AJ42" s="265" t="e">
        <f>IF(AND(Riesgos!#REF!="Baja",Riesgos!#REF!="Catastrófico"),CONCATENATE("R7C",Riesgos!#REF!),"")</f>
        <v>#REF!</v>
      </c>
      <c r="AK42" s="265" t="e">
        <f>IF(AND(Riesgos!#REF!="Baja",Riesgos!#REF!="Catastrófico"),CONCATENATE("R7C",Riesgos!#REF!),"")</f>
        <v>#REF!</v>
      </c>
      <c r="AL42" s="265" t="e">
        <f>IF(AND(Riesgos!#REF!="Baja",Riesgos!#REF!="Catastrófico"),CONCATENATE("R7C",Riesgos!#REF!),"")</f>
        <v>#REF!</v>
      </c>
      <c r="AM42" s="266" t="e">
        <f>IF(AND(Riesgos!#REF!="Baja",Riesgos!#REF!="Catastrófico"),CONCATENATE("R7C",Riesgos!#REF!),"")</f>
        <v>#REF!</v>
      </c>
      <c r="AN42" s="1"/>
      <c r="AO42" s="649"/>
      <c r="AP42" s="539"/>
      <c r="AQ42" s="539"/>
      <c r="AR42" s="539"/>
      <c r="AS42" s="539"/>
      <c r="AT42" s="650"/>
      <c r="AU42" s="1"/>
      <c r="AV42" s="1"/>
      <c r="AW42" s="1"/>
      <c r="AX42" s="1"/>
      <c r="AY42" s="1"/>
      <c r="AZ42" s="1"/>
      <c r="BA42" s="1"/>
      <c r="BB42" s="1"/>
      <c r="BC42" s="1"/>
      <c r="BD42" s="1"/>
      <c r="BE42" s="1"/>
      <c r="BF42" s="1"/>
      <c r="BG42" s="1"/>
      <c r="BH42" s="1"/>
      <c r="BI42" s="1"/>
    </row>
    <row r="43" spans="1:61" ht="15" customHeight="1">
      <c r="A43" s="1"/>
      <c r="B43" s="644"/>
      <c r="C43" s="539"/>
      <c r="D43" s="540"/>
      <c r="E43" s="551"/>
      <c r="F43" s="539"/>
      <c r="G43" s="539"/>
      <c r="H43" s="539"/>
      <c r="I43" s="539"/>
      <c r="J43" s="285" t="e">
        <f>IF(AND(Riesgos!#REF!="Baja",Riesgos!#REF!="Leve"),CONCATENATE("R8C",Riesgos!#REF!),"")</f>
        <v>#REF!</v>
      </c>
      <c r="K43" s="286" t="e">
        <f>IF(AND(Riesgos!#REF!="Baja",Riesgos!#REF!="Leve"),CONCATENATE("R8C",Riesgos!#REF!),"")</f>
        <v>#REF!</v>
      </c>
      <c r="L43" s="286" t="e">
        <f>IF(AND(Riesgos!#REF!="Baja",Riesgos!#REF!="Leve"),CONCATENATE("R8C",Riesgos!#REF!),"")</f>
        <v>#REF!</v>
      </c>
      <c r="M43" s="286" t="e">
        <f>IF(AND(Riesgos!#REF!="Baja",Riesgos!#REF!="Leve"),CONCATENATE("R8C",Riesgos!#REF!),"")</f>
        <v>#REF!</v>
      </c>
      <c r="N43" s="286" t="e">
        <f>IF(AND(Riesgos!#REF!="Baja",Riesgos!#REF!="Leve"),CONCATENATE("R8C",Riesgos!#REF!),"")</f>
        <v>#REF!</v>
      </c>
      <c r="O43" s="287" t="e">
        <f>IF(AND(Riesgos!#REF!="Baja",Riesgos!#REF!="Leve"),CONCATENATE("R8C",Riesgos!#REF!),"")</f>
        <v>#REF!</v>
      </c>
      <c r="P43" s="276" t="e">
        <f>IF(AND(Riesgos!#REF!="Baja",Riesgos!#REF!="Menor"),CONCATENATE("R8C",Riesgos!#REF!),"")</f>
        <v>#REF!</v>
      </c>
      <c r="Q43" s="277" t="e">
        <f>IF(AND(Riesgos!#REF!="Baja",Riesgos!#REF!="Menor"),CONCATENATE("R8C",Riesgos!#REF!),"")</f>
        <v>#REF!</v>
      </c>
      <c r="R43" s="277" t="e">
        <f>IF(AND(Riesgos!#REF!="Baja",Riesgos!#REF!="Menor"),CONCATENATE("R8C",Riesgos!#REF!),"")</f>
        <v>#REF!</v>
      </c>
      <c r="S43" s="277" t="e">
        <f>IF(AND(Riesgos!#REF!="Baja",Riesgos!#REF!="Menor"),CONCATENATE("R8C",Riesgos!#REF!),"")</f>
        <v>#REF!</v>
      </c>
      <c r="T43" s="277" t="e">
        <f>IF(AND(Riesgos!#REF!="Baja",Riesgos!#REF!="Menor"),CONCATENATE("R8C",Riesgos!#REF!),"")</f>
        <v>#REF!</v>
      </c>
      <c r="U43" s="278" t="e">
        <f>IF(AND(Riesgos!#REF!="Baja",Riesgos!#REF!="Menor"),CONCATENATE("R8C",Riesgos!#REF!),"")</f>
        <v>#REF!</v>
      </c>
      <c r="V43" s="276" t="e">
        <f>IF(AND(Riesgos!#REF!="Baja",Riesgos!#REF!="Moderado"),CONCATENATE("R8C",Riesgos!#REF!),"")</f>
        <v>#REF!</v>
      </c>
      <c r="W43" s="277" t="e">
        <f>IF(AND(Riesgos!#REF!="Baja",Riesgos!#REF!="Moderado"),CONCATENATE("R8C",Riesgos!#REF!),"")</f>
        <v>#REF!</v>
      </c>
      <c r="X43" s="277" t="e">
        <f>IF(AND(Riesgos!#REF!="Baja",Riesgos!#REF!="Moderado"),CONCATENATE("R8C",Riesgos!#REF!),"")</f>
        <v>#REF!</v>
      </c>
      <c r="Y43" s="277" t="e">
        <f>IF(AND(Riesgos!#REF!="Baja",Riesgos!#REF!="Moderado"),CONCATENATE("R8C",Riesgos!#REF!),"")</f>
        <v>#REF!</v>
      </c>
      <c r="Z43" s="277" t="e">
        <f>IF(AND(Riesgos!#REF!="Baja",Riesgos!#REF!="Moderado"),CONCATENATE("R8C",Riesgos!#REF!),"")</f>
        <v>#REF!</v>
      </c>
      <c r="AA43" s="278" t="e">
        <f>IF(AND(Riesgos!#REF!="Baja",Riesgos!#REF!="Moderado"),CONCATENATE("R8C",Riesgos!#REF!),"")</f>
        <v>#REF!</v>
      </c>
      <c r="AB43" s="261" t="e">
        <f>IF(AND(Riesgos!#REF!="Baja",Riesgos!#REF!="Mayor"),CONCATENATE("R8C",Riesgos!#REF!),"")</f>
        <v>#REF!</v>
      </c>
      <c r="AC43" s="262" t="e">
        <f>IF(AND(Riesgos!#REF!="Baja",Riesgos!#REF!="Mayor"),CONCATENATE("R8C",Riesgos!#REF!),"")</f>
        <v>#REF!</v>
      </c>
      <c r="AD43" s="262" t="e">
        <f>IF(AND(Riesgos!#REF!="Baja",Riesgos!#REF!="Mayor"),CONCATENATE("R8C",Riesgos!#REF!),"")</f>
        <v>#REF!</v>
      </c>
      <c r="AE43" s="262" t="e">
        <f>IF(AND(Riesgos!#REF!="Baja",Riesgos!#REF!="Mayor"),CONCATENATE("R8C",Riesgos!#REF!),"")</f>
        <v>#REF!</v>
      </c>
      <c r="AF43" s="262" t="e">
        <f>IF(AND(Riesgos!#REF!="Baja",Riesgos!#REF!="Mayor"),CONCATENATE("R8C",Riesgos!#REF!),"")</f>
        <v>#REF!</v>
      </c>
      <c r="AG43" s="263" t="e">
        <f>IF(AND(Riesgos!#REF!="Baja",Riesgos!#REF!="Mayor"),CONCATENATE("R8C",Riesgos!#REF!),"")</f>
        <v>#REF!</v>
      </c>
      <c r="AH43" s="264" t="e">
        <f>IF(AND(Riesgos!#REF!="Baja",Riesgos!#REF!="Catastrófico"),CONCATENATE("R8C",Riesgos!#REF!),"")</f>
        <v>#REF!</v>
      </c>
      <c r="AI43" s="265" t="e">
        <f>IF(AND(Riesgos!#REF!="Baja",Riesgos!#REF!="Catastrófico"),CONCATENATE("R8C",Riesgos!#REF!),"")</f>
        <v>#REF!</v>
      </c>
      <c r="AJ43" s="265" t="e">
        <f>IF(AND(Riesgos!#REF!="Baja",Riesgos!#REF!="Catastrófico"),CONCATENATE("R8C",Riesgos!#REF!),"")</f>
        <v>#REF!</v>
      </c>
      <c r="AK43" s="265" t="e">
        <f>IF(AND(Riesgos!#REF!="Baja",Riesgos!#REF!="Catastrófico"),CONCATENATE("R8C",Riesgos!#REF!),"")</f>
        <v>#REF!</v>
      </c>
      <c r="AL43" s="265" t="e">
        <f>IF(AND(Riesgos!#REF!="Baja",Riesgos!#REF!="Catastrófico"),CONCATENATE("R8C",Riesgos!#REF!),"")</f>
        <v>#REF!</v>
      </c>
      <c r="AM43" s="266" t="e">
        <f>IF(AND(Riesgos!#REF!="Baja",Riesgos!#REF!="Catastrófico"),CONCATENATE("R8C",Riesgos!#REF!),"")</f>
        <v>#REF!</v>
      </c>
      <c r="AN43" s="1"/>
      <c r="AO43" s="649"/>
      <c r="AP43" s="539"/>
      <c r="AQ43" s="539"/>
      <c r="AR43" s="539"/>
      <c r="AS43" s="539"/>
      <c r="AT43" s="650"/>
      <c r="AU43" s="1"/>
      <c r="AV43" s="1"/>
      <c r="AW43" s="1"/>
      <c r="AX43" s="1"/>
      <c r="AY43" s="1"/>
      <c r="AZ43" s="1"/>
      <c r="BA43" s="1"/>
      <c r="BB43" s="1"/>
      <c r="BC43" s="1"/>
      <c r="BD43" s="1"/>
      <c r="BE43" s="1"/>
      <c r="BF43" s="1"/>
      <c r="BG43" s="1"/>
      <c r="BH43" s="1"/>
      <c r="BI43" s="1"/>
    </row>
    <row r="44" spans="1:61" ht="15" customHeight="1">
      <c r="A44" s="1"/>
      <c r="B44" s="644"/>
      <c r="C44" s="539"/>
      <c r="D44" s="540"/>
      <c r="E44" s="551"/>
      <c r="F44" s="539"/>
      <c r="G44" s="539"/>
      <c r="H44" s="539"/>
      <c r="I44" s="539"/>
      <c r="J44" s="285" t="e">
        <f>IF(AND(Riesgos!#REF!="Baja",Riesgos!#REF!="Leve"),CONCATENATE("R9C",Riesgos!#REF!),"")</f>
        <v>#REF!</v>
      </c>
      <c r="K44" s="286" t="e">
        <f>IF(AND(Riesgos!#REF!="Baja",Riesgos!#REF!="Leve"),CONCATENATE("R9C",Riesgos!#REF!),"")</f>
        <v>#REF!</v>
      </c>
      <c r="L44" s="286" t="e">
        <f>IF(AND(Riesgos!#REF!="Baja",Riesgos!#REF!="Leve"),CONCATENATE("R9C",Riesgos!#REF!),"")</f>
        <v>#REF!</v>
      </c>
      <c r="M44" s="286" t="e">
        <f>IF(AND(Riesgos!#REF!="Baja",Riesgos!#REF!="Leve"),CONCATENATE("R9C",Riesgos!#REF!),"")</f>
        <v>#REF!</v>
      </c>
      <c r="N44" s="286" t="e">
        <f>IF(AND(Riesgos!#REF!="Baja",Riesgos!#REF!="Leve"),CONCATENATE("R9C",Riesgos!#REF!),"")</f>
        <v>#REF!</v>
      </c>
      <c r="O44" s="287" t="e">
        <f>IF(AND(Riesgos!#REF!="Baja",Riesgos!#REF!="Leve"),CONCATENATE("R9C",Riesgos!#REF!),"")</f>
        <v>#REF!</v>
      </c>
      <c r="P44" s="276" t="e">
        <f>IF(AND(Riesgos!#REF!="Baja",Riesgos!#REF!="Menor"),CONCATENATE("R9C",Riesgos!#REF!),"")</f>
        <v>#REF!</v>
      </c>
      <c r="Q44" s="277" t="e">
        <f>IF(AND(Riesgos!#REF!="Baja",Riesgos!#REF!="Menor"),CONCATENATE("R9C",Riesgos!#REF!),"")</f>
        <v>#REF!</v>
      </c>
      <c r="R44" s="277" t="e">
        <f>IF(AND(Riesgos!#REF!="Baja",Riesgos!#REF!="Menor"),CONCATENATE("R9C",Riesgos!#REF!),"")</f>
        <v>#REF!</v>
      </c>
      <c r="S44" s="277" t="e">
        <f>IF(AND(Riesgos!#REF!="Baja",Riesgos!#REF!="Menor"),CONCATENATE("R9C",Riesgos!#REF!),"")</f>
        <v>#REF!</v>
      </c>
      <c r="T44" s="277" t="e">
        <f>IF(AND(Riesgos!#REF!="Baja",Riesgos!#REF!="Menor"),CONCATENATE("R9C",Riesgos!#REF!),"")</f>
        <v>#REF!</v>
      </c>
      <c r="U44" s="278" t="e">
        <f>IF(AND(Riesgos!#REF!="Baja",Riesgos!#REF!="Menor"),CONCATENATE("R9C",Riesgos!#REF!),"")</f>
        <v>#REF!</v>
      </c>
      <c r="V44" s="276" t="e">
        <f>IF(AND(Riesgos!#REF!="Baja",Riesgos!#REF!="Moderado"),CONCATENATE("R9C",Riesgos!#REF!),"")</f>
        <v>#REF!</v>
      </c>
      <c r="W44" s="277" t="e">
        <f>IF(AND(Riesgos!#REF!="Baja",Riesgos!#REF!="Moderado"),CONCATENATE("R9C",Riesgos!#REF!),"")</f>
        <v>#REF!</v>
      </c>
      <c r="X44" s="277" t="e">
        <f>IF(AND(Riesgos!#REF!="Baja",Riesgos!#REF!="Moderado"),CONCATENATE("R9C",Riesgos!#REF!),"")</f>
        <v>#REF!</v>
      </c>
      <c r="Y44" s="277" t="e">
        <f>IF(AND(Riesgos!#REF!="Baja",Riesgos!#REF!="Moderado"),CONCATENATE("R9C",Riesgos!#REF!),"")</f>
        <v>#REF!</v>
      </c>
      <c r="Z44" s="277" t="e">
        <f>IF(AND(Riesgos!#REF!="Baja",Riesgos!#REF!="Moderado"),CONCATENATE("R9C",Riesgos!#REF!),"")</f>
        <v>#REF!</v>
      </c>
      <c r="AA44" s="278" t="e">
        <f>IF(AND(Riesgos!#REF!="Baja",Riesgos!#REF!="Moderado"),CONCATENATE("R9C",Riesgos!#REF!),"")</f>
        <v>#REF!</v>
      </c>
      <c r="AB44" s="261" t="e">
        <f>IF(AND(Riesgos!#REF!="Baja",Riesgos!#REF!="Mayor"),CONCATENATE("R9C",Riesgos!#REF!),"")</f>
        <v>#REF!</v>
      </c>
      <c r="AC44" s="262" t="e">
        <f>IF(AND(Riesgos!#REF!="Baja",Riesgos!#REF!="Mayor"),CONCATENATE("R9C",Riesgos!#REF!),"")</f>
        <v>#REF!</v>
      </c>
      <c r="AD44" s="262" t="e">
        <f>IF(AND(Riesgos!#REF!="Baja",Riesgos!#REF!="Mayor"),CONCATENATE("R9C",Riesgos!#REF!),"")</f>
        <v>#REF!</v>
      </c>
      <c r="AE44" s="262" t="e">
        <f>IF(AND(Riesgos!#REF!="Baja",Riesgos!#REF!="Mayor"),CONCATENATE("R9C",Riesgos!#REF!),"")</f>
        <v>#REF!</v>
      </c>
      <c r="AF44" s="262" t="e">
        <f>IF(AND(Riesgos!#REF!="Baja",Riesgos!#REF!="Mayor"),CONCATENATE("R9C",Riesgos!#REF!),"")</f>
        <v>#REF!</v>
      </c>
      <c r="AG44" s="263" t="e">
        <f>IF(AND(Riesgos!#REF!="Baja",Riesgos!#REF!="Mayor"),CONCATENATE("R9C",Riesgos!#REF!),"")</f>
        <v>#REF!</v>
      </c>
      <c r="AH44" s="264" t="e">
        <f>IF(AND(Riesgos!#REF!="Baja",Riesgos!#REF!="Catastrófico"),CONCATENATE("R9C",Riesgos!#REF!),"")</f>
        <v>#REF!</v>
      </c>
      <c r="AI44" s="265" t="e">
        <f>IF(AND(Riesgos!#REF!="Baja",Riesgos!#REF!="Catastrófico"),CONCATENATE("R9C",Riesgos!#REF!),"")</f>
        <v>#REF!</v>
      </c>
      <c r="AJ44" s="265" t="e">
        <f>IF(AND(Riesgos!#REF!="Baja",Riesgos!#REF!="Catastrófico"),CONCATENATE("R9C",Riesgos!#REF!),"")</f>
        <v>#REF!</v>
      </c>
      <c r="AK44" s="265" t="e">
        <f>IF(AND(Riesgos!#REF!="Baja",Riesgos!#REF!="Catastrófico"),CONCATENATE("R9C",Riesgos!#REF!),"")</f>
        <v>#REF!</v>
      </c>
      <c r="AL44" s="265" t="e">
        <f>IF(AND(Riesgos!#REF!="Baja",Riesgos!#REF!="Catastrófico"),CONCATENATE("R9C",Riesgos!#REF!),"")</f>
        <v>#REF!</v>
      </c>
      <c r="AM44" s="266" t="e">
        <f>IF(AND(Riesgos!#REF!="Baja",Riesgos!#REF!="Catastrófico"),CONCATENATE("R9C",Riesgos!#REF!),"")</f>
        <v>#REF!</v>
      </c>
      <c r="AN44" s="1"/>
      <c r="AO44" s="649"/>
      <c r="AP44" s="539"/>
      <c r="AQ44" s="539"/>
      <c r="AR44" s="539"/>
      <c r="AS44" s="539"/>
      <c r="AT44" s="650"/>
      <c r="AU44" s="1"/>
      <c r="AV44" s="1"/>
      <c r="AW44" s="1"/>
      <c r="AX44" s="1"/>
      <c r="AY44" s="1"/>
      <c r="AZ44" s="1"/>
      <c r="BA44" s="1"/>
      <c r="BB44" s="1"/>
      <c r="BC44" s="1"/>
      <c r="BD44" s="1"/>
      <c r="BE44" s="1"/>
      <c r="BF44" s="1"/>
      <c r="BG44" s="1"/>
      <c r="BH44" s="1"/>
      <c r="BI44" s="1"/>
    </row>
    <row r="45" spans="1:61" ht="15.75" customHeight="1">
      <c r="A45" s="1"/>
      <c r="B45" s="644"/>
      <c r="C45" s="539"/>
      <c r="D45" s="540"/>
      <c r="E45" s="625"/>
      <c r="F45" s="626"/>
      <c r="G45" s="626"/>
      <c r="H45" s="626"/>
      <c r="I45" s="626"/>
      <c r="J45" s="288" t="e">
        <f>IF(AND(Riesgos!#REF!="Baja",Riesgos!#REF!="Leve"),CONCATENATE("R10C",Riesgos!#REF!),"")</f>
        <v>#REF!</v>
      </c>
      <c r="K45" s="289" t="e">
        <f>IF(AND(Riesgos!#REF!="Baja",Riesgos!#REF!="Leve"),CONCATENATE("R10C",Riesgos!#REF!),"")</f>
        <v>#REF!</v>
      </c>
      <c r="L45" s="289" t="e">
        <f>IF(AND(Riesgos!#REF!="Baja",Riesgos!#REF!="Leve"),CONCATENATE("R10C",Riesgos!#REF!),"")</f>
        <v>#REF!</v>
      </c>
      <c r="M45" s="289" t="e">
        <f>IF(AND(Riesgos!#REF!="Baja",Riesgos!#REF!="Leve"),CONCATENATE("R10C",Riesgos!#REF!),"")</f>
        <v>#REF!</v>
      </c>
      <c r="N45" s="289" t="e">
        <f>IF(AND(Riesgos!#REF!="Baja",Riesgos!#REF!="Leve"),CONCATENATE("R10C",Riesgos!#REF!),"")</f>
        <v>#REF!</v>
      </c>
      <c r="O45" s="290" t="e">
        <f>IF(AND(Riesgos!#REF!="Baja",Riesgos!#REF!="Leve"),CONCATENATE("R10C",Riesgos!#REF!),"")</f>
        <v>#REF!</v>
      </c>
      <c r="P45" s="276" t="e">
        <f>IF(AND(Riesgos!#REF!="Baja",Riesgos!#REF!="Menor"),CONCATENATE("R10C",Riesgos!#REF!),"")</f>
        <v>#REF!</v>
      </c>
      <c r="Q45" s="277" t="e">
        <f>IF(AND(Riesgos!#REF!="Baja",Riesgos!#REF!="Menor"),CONCATENATE("R10C",Riesgos!#REF!),"")</f>
        <v>#REF!</v>
      </c>
      <c r="R45" s="277" t="e">
        <f>IF(AND(Riesgos!#REF!="Baja",Riesgos!#REF!="Menor"),CONCATENATE("R10C",Riesgos!#REF!),"")</f>
        <v>#REF!</v>
      </c>
      <c r="S45" s="277" t="e">
        <f>IF(AND(Riesgos!#REF!="Baja",Riesgos!#REF!="Menor"),CONCATENATE("R10C",Riesgos!#REF!),"")</f>
        <v>#REF!</v>
      </c>
      <c r="T45" s="277" t="e">
        <f>IF(AND(Riesgos!#REF!="Baja",Riesgos!#REF!="Menor"),CONCATENATE("R10C",Riesgos!#REF!),"")</f>
        <v>#REF!</v>
      </c>
      <c r="U45" s="278" t="e">
        <f>IF(AND(Riesgos!#REF!="Baja",Riesgos!#REF!="Menor"),CONCATENATE("R10C",Riesgos!#REF!),"")</f>
        <v>#REF!</v>
      </c>
      <c r="V45" s="279" t="e">
        <f>IF(AND(Riesgos!#REF!="Baja",Riesgos!#REF!="Moderado"),CONCATENATE("R10C",Riesgos!#REF!),"")</f>
        <v>#REF!</v>
      </c>
      <c r="W45" s="280" t="e">
        <f>IF(AND(Riesgos!#REF!="Baja",Riesgos!#REF!="Moderado"),CONCATENATE("R10C",Riesgos!#REF!),"")</f>
        <v>#REF!</v>
      </c>
      <c r="X45" s="280" t="e">
        <f>IF(AND(Riesgos!#REF!="Baja",Riesgos!#REF!="Moderado"),CONCATENATE("R10C",Riesgos!#REF!),"")</f>
        <v>#REF!</v>
      </c>
      <c r="Y45" s="280" t="e">
        <f>IF(AND(Riesgos!#REF!="Baja",Riesgos!#REF!="Moderado"),CONCATENATE("R10C",Riesgos!#REF!),"")</f>
        <v>#REF!</v>
      </c>
      <c r="Z45" s="280" t="e">
        <f>IF(AND(Riesgos!#REF!="Baja",Riesgos!#REF!="Moderado"),CONCATENATE("R10C",Riesgos!#REF!),"")</f>
        <v>#REF!</v>
      </c>
      <c r="AA45" s="281" t="e">
        <f>IF(AND(Riesgos!#REF!="Baja",Riesgos!#REF!="Moderado"),CONCATENATE("R10C",Riesgos!#REF!),"")</f>
        <v>#REF!</v>
      </c>
      <c r="AB45" s="267" t="e">
        <f>IF(AND(Riesgos!#REF!="Baja",Riesgos!#REF!="Mayor"),CONCATENATE("R10C",Riesgos!#REF!),"")</f>
        <v>#REF!</v>
      </c>
      <c r="AC45" s="268" t="e">
        <f>IF(AND(Riesgos!#REF!="Baja",Riesgos!#REF!="Mayor"),CONCATENATE("R10C",Riesgos!#REF!),"")</f>
        <v>#REF!</v>
      </c>
      <c r="AD45" s="268" t="e">
        <f>IF(AND(Riesgos!#REF!="Baja",Riesgos!#REF!="Mayor"),CONCATENATE("R10C",Riesgos!#REF!),"")</f>
        <v>#REF!</v>
      </c>
      <c r="AE45" s="268" t="e">
        <f>IF(AND(Riesgos!#REF!="Baja",Riesgos!#REF!="Mayor"),CONCATENATE("R10C",Riesgos!#REF!),"")</f>
        <v>#REF!</v>
      </c>
      <c r="AF45" s="268" t="e">
        <f>IF(AND(Riesgos!#REF!="Baja",Riesgos!#REF!="Mayor"),CONCATENATE("R10C",Riesgos!#REF!),"")</f>
        <v>#REF!</v>
      </c>
      <c r="AG45" s="269" t="e">
        <f>IF(AND(Riesgos!#REF!="Baja",Riesgos!#REF!="Mayor"),CONCATENATE("R10C",Riesgos!#REF!),"")</f>
        <v>#REF!</v>
      </c>
      <c r="AH45" s="270" t="e">
        <f>IF(AND(Riesgos!#REF!="Baja",Riesgos!#REF!="Catastrófico"),CONCATENATE("R10C",Riesgos!#REF!),"")</f>
        <v>#REF!</v>
      </c>
      <c r="AI45" s="271" t="e">
        <f>IF(AND(Riesgos!#REF!="Baja",Riesgos!#REF!="Catastrófico"),CONCATENATE("R10C",Riesgos!#REF!),"")</f>
        <v>#REF!</v>
      </c>
      <c r="AJ45" s="271" t="e">
        <f>IF(AND(Riesgos!#REF!="Baja",Riesgos!#REF!="Catastrófico"),CONCATENATE("R10C",Riesgos!#REF!),"")</f>
        <v>#REF!</v>
      </c>
      <c r="AK45" s="271" t="e">
        <f>IF(AND(Riesgos!#REF!="Baja",Riesgos!#REF!="Catastrófico"),CONCATENATE("R10C",Riesgos!#REF!),"")</f>
        <v>#REF!</v>
      </c>
      <c r="AL45" s="271" t="e">
        <f>IF(AND(Riesgos!#REF!="Baja",Riesgos!#REF!="Catastrófico"),CONCATENATE("R10C",Riesgos!#REF!),"")</f>
        <v>#REF!</v>
      </c>
      <c r="AM45" s="272" t="e">
        <f>IF(AND(Riesgos!#REF!="Baja",Riesgos!#REF!="Catastrófico"),CONCATENATE("R10C",Riesgos!#REF!),"")</f>
        <v>#REF!</v>
      </c>
      <c r="AN45" s="1"/>
      <c r="AO45" s="651"/>
      <c r="AP45" s="652"/>
      <c r="AQ45" s="652"/>
      <c r="AR45" s="652"/>
      <c r="AS45" s="652"/>
      <c r="AT45" s="653"/>
    </row>
    <row r="46" spans="1:61" ht="46.5" customHeight="1">
      <c r="A46" s="1"/>
      <c r="B46" s="644"/>
      <c r="C46" s="539"/>
      <c r="D46" s="540"/>
      <c r="E46" s="666" t="s">
        <v>1059</v>
      </c>
      <c r="F46" s="624"/>
      <c r="G46" s="624"/>
      <c r="H46" s="624"/>
      <c r="I46" s="614"/>
      <c r="J46" s="282" t="e">
        <f>IF(AND(Riesgos!#REF!="Muy Baja",Riesgos!#REF!="Leve"),CONCATENATE("R1C",Riesgos!#REF!),"")</f>
        <v>#REF!</v>
      </c>
      <c r="K46" s="283" t="e">
        <f>IF(AND(Riesgos!#REF!="Muy Baja",Riesgos!#REF!="Leve"),CONCATENATE("R1C",Riesgos!#REF!),"")</f>
        <v>#REF!</v>
      </c>
      <c r="L46" s="283" t="e">
        <f>IF(AND(Riesgos!#REF!="Muy Baja",Riesgos!#REF!="Leve"),CONCATENATE("R1C",Riesgos!#REF!),"")</f>
        <v>#REF!</v>
      </c>
      <c r="M46" s="283" t="e">
        <f>IF(AND(Riesgos!#REF!="Muy Baja",Riesgos!#REF!="Leve"),CONCATENATE("R1C",Riesgos!#REF!),"")</f>
        <v>#REF!</v>
      </c>
      <c r="N46" s="283" t="e">
        <f>IF(AND(Riesgos!#REF!="Muy Baja",Riesgos!#REF!="Leve"),CONCATENATE("R1C",Riesgos!#REF!),"")</f>
        <v>#REF!</v>
      </c>
      <c r="O46" s="284" t="e">
        <f>IF(AND(Riesgos!#REF!="Muy Baja",Riesgos!#REF!="Leve"),CONCATENATE("R1C",Riesgos!#REF!),"")</f>
        <v>#REF!</v>
      </c>
      <c r="P46" s="282" t="e">
        <f>IF(AND(Riesgos!#REF!="Muy Baja",Riesgos!#REF!="Menor"),CONCATENATE("R1C",Riesgos!#REF!),"")</f>
        <v>#REF!</v>
      </c>
      <c r="Q46" s="283" t="e">
        <f>IF(AND(Riesgos!#REF!="Muy Baja",Riesgos!#REF!="Menor"),CONCATENATE("R1C",Riesgos!#REF!),"")</f>
        <v>#REF!</v>
      </c>
      <c r="R46" s="283" t="e">
        <f>IF(AND(Riesgos!#REF!="Muy Baja",Riesgos!#REF!="Menor"),CONCATENATE("R1C",Riesgos!#REF!),"")</f>
        <v>#REF!</v>
      </c>
      <c r="S46" s="283" t="e">
        <f>IF(AND(Riesgos!#REF!="Muy Baja",Riesgos!#REF!="Menor"),CONCATENATE("R1C",Riesgos!#REF!),"")</f>
        <v>#REF!</v>
      </c>
      <c r="T46" s="283" t="e">
        <f>IF(AND(Riesgos!#REF!="Muy Baja",Riesgos!#REF!="Menor"),CONCATENATE("R1C",Riesgos!#REF!),"")</f>
        <v>#REF!</v>
      </c>
      <c r="U46" s="284" t="e">
        <f>IF(AND(Riesgos!#REF!="Muy Baja",Riesgos!#REF!="Menor"),CONCATENATE("R1C",Riesgos!#REF!),"")</f>
        <v>#REF!</v>
      </c>
      <c r="V46" s="273" t="e">
        <f>IF(AND(Riesgos!#REF!="Muy Baja",Riesgos!#REF!="Moderado"),CONCATENATE("R1C",Riesgos!#REF!),"")</f>
        <v>#REF!</v>
      </c>
      <c r="W46" s="291" t="e">
        <f>IF(AND(Riesgos!#REF!="Muy Baja",Riesgos!#REF!="Moderado"),CONCATENATE("R1C",Riesgos!#REF!),"")</f>
        <v>#REF!</v>
      </c>
      <c r="X46" s="274" t="e">
        <f>IF(AND(Riesgos!#REF!="Muy Baja",Riesgos!#REF!="Moderado"),CONCATENATE("R1C",Riesgos!#REF!),"")</f>
        <v>#REF!</v>
      </c>
      <c r="Y46" s="274" t="e">
        <f>IF(AND(Riesgos!#REF!="Muy Baja",Riesgos!#REF!="Moderado"),CONCATENATE("R1C",Riesgos!#REF!),"")</f>
        <v>#REF!</v>
      </c>
      <c r="Z46" s="274" t="e">
        <f>IF(AND(Riesgos!#REF!="Muy Baja",Riesgos!#REF!="Moderado"),CONCATENATE("R1C",Riesgos!#REF!),"")</f>
        <v>#REF!</v>
      </c>
      <c r="AA46" s="275" t="e">
        <f>IF(AND(Riesgos!#REF!="Muy Baja",Riesgos!#REF!="Moderado"),CONCATENATE("R1C",Riesgos!#REF!),"")</f>
        <v>#REF!</v>
      </c>
      <c r="AB46" s="255" t="e">
        <f>IF(AND(Riesgos!#REF!="Muy Baja",Riesgos!#REF!="Mayor"),CONCATENATE("R1C",Riesgos!#REF!),"")</f>
        <v>#REF!</v>
      </c>
      <c r="AC46" s="256" t="e">
        <f>IF(AND(Riesgos!#REF!="Muy Baja",Riesgos!#REF!="Mayor"),CONCATENATE("R1C",Riesgos!#REF!),"")</f>
        <v>#REF!</v>
      </c>
      <c r="AD46" s="256" t="e">
        <f>IF(AND(Riesgos!#REF!="Muy Baja",Riesgos!#REF!="Mayor"),CONCATENATE("R1C",Riesgos!#REF!),"")</f>
        <v>#REF!</v>
      </c>
      <c r="AE46" s="256" t="e">
        <f>IF(AND(Riesgos!#REF!="Muy Baja",Riesgos!#REF!="Mayor"),CONCATENATE("R1C",Riesgos!#REF!),"")</f>
        <v>#REF!</v>
      </c>
      <c r="AF46" s="256" t="e">
        <f>IF(AND(Riesgos!#REF!="Muy Baja",Riesgos!#REF!="Mayor"),CONCATENATE("R1C",Riesgos!#REF!),"")</f>
        <v>#REF!</v>
      </c>
      <c r="AG46" s="257" t="e">
        <f>IF(AND(Riesgos!#REF!="Muy Baja",Riesgos!#REF!="Mayor"),CONCATENATE("R1C",Riesgos!#REF!),"")</f>
        <v>#REF!</v>
      </c>
      <c r="AH46" s="258" t="e">
        <f>IF(AND(Riesgos!#REF!="Muy Baja",Riesgos!#REF!="Catastrófico"),CONCATENATE("R1C",Riesgos!#REF!),"")</f>
        <v>#REF!</v>
      </c>
      <c r="AI46" s="259" t="e">
        <f>IF(AND(Riesgos!#REF!="Muy Baja",Riesgos!#REF!="Catastrófico"),CONCATENATE("R1C",Riesgos!#REF!),"")</f>
        <v>#REF!</v>
      </c>
      <c r="AJ46" s="259" t="e">
        <f>IF(AND(Riesgos!#REF!="Muy Baja",Riesgos!#REF!="Catastrófico"),CONCATENATE("R1C",Riesgos!#REF!),"")</f>
        <v>#REF!</v>
      </c>
      <c r="AK46" s="259" t="e">
        <f>IF(AND(Riesgos!#REF!="Muy Baja",Riesgos!#REF!="Catastrófico"),CONCATENATE("R1C",Riesgos!#REF!),"")</f>
        <v>#REF!</v>
      </c>
      <c r="AL46" s="259" t="e">
        <f>IF(AND(Riesgos!#REF!="Muy Baja",Riesgos!#REF!="Catastrófico"),CONCATENATE("R1C",Riesgos!#REF!),"")</f>
        <v>#REF!</v>
      </c>
      <c r="AM46" s="260"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44"/>
      <c r="C47" s="539"/>
      <c r="D47" s="540"/>
      <c r="E47" s="551"/>
      <c r="F47" s="539"/>
      <c r="G47" s="539"/>
      <c r="H47" s="539"/>
      <c r="I47" s="540"/>
      <c r="J47" s="285" t="e">
        <f>IF(AND(Riesgos!#REF!="Muy Baja",Riesgos!#REF!="Leve"),CONCATENATE("R2C",Riesgos!#REF!),"")</f>
        <v>#REF!</v>
      </c>
      <c r="K47" s="286" t="e">
        <f>IF(AND(Riesgos!#REF!="Muy Baja",Riesgos!#REF!="Leve"),CONCATENATE("R2C",Riesgos!#REF!),"")</f>
        <v>#REF!</v>
      </c>
      <c r="L47" s="286" t="e">
        <f>IF(AND(Riesgos!#REF!="Muy Baja",Riesgos!#REF!="Leve"),CONCATENATE("R2C",Riesgos!#REF!),"")</f>
        <v>#REF!</v>
      </c>
      <c r="M47" s="286" t="e">
        <f>IF(AND(Riesgos!#REF!="Muy Baja",Riesgos!#REF!="Leve"),CONCATENATE("R2C",Riesgos!#REF!),"")</f>
        <v>#REF!</v>
      </c>
      <c r="N47" s="286" t="e">
        <f>IF(AND(Riesgos!#REF!="Muy Baja",Riesgos!#REF!="Leve"),CONCATENATE("R2C",Riesgos!#REF!),"")</f>
        <v>#REF!</v>
      </c>
      <c r="O47" s="287" t="e">
        <f>IF(AND(Riesgos!#REF!="Muy Baja",Riesgos!#REF!="Leve"),CONCATENATE("R2C",Riesgos!#REF!),"")</f>
        <v>#REF!</v>
      </c>
      <c r="P47" s="285" t="e">
        <f>IF(AND(Riesgos!#REF!="Muy Baja",Riesgos!#REF!="Menor"),CONCATENATE("R2C",Riesgos!#REF!),"")</f>
        <v>#REF!</v>
      </c>
      <c r="Q47" s="286" t="e">
        <f>IF(AND(Riesgos!#REF!="Muy Baja",Riesgos!#REF!="Menor"),CONCATENATE("R2C",Riesgos!#REF!),"")</f>
        <v>#REF!</v>
      </c>
      <c r="R47" s="286" t="e">
        <f>IF(AND(Riesgos!#REF!="Muy Baja",Riesgos!#REF!="Menor"),CONCATENATE("R2C",Riesgos!#REF!),"")</f>
        <v>#REF!</v>
      </c>
      <c r="S47" s="286" t="e">
        <f>IF(AND(Riesgos!#REF!="Muy Baja",Riesgos!#REF!="Menor"),CONCATENATE("R2C",Riesgos!#REF!),"")</f>
        <v>#REF!</v>
      </c>
      <c r="T47" s="286" t="e">
        <f>IF(AND(Riesgos!#REF!="Muy Baja",Riesgos!#REF!="Menor"),CONCATENATE("R2C",Riesgos!#REF!),"")</f>
        <v>#REF!</v>
      </c>
      <c r="U47" s="287" t="e">
        <f>IF(AND(Riesgos!#REF!="Muy Baja",Riesgos!#REF!="Menor"),CONCATENATE("R2C",Riesgos!#REF!),"")</f>
        <v>#REF!</v>
      </c>
      <c r="V47" s="276" t="e">
        <f>IF(AND(Riesgos!#REF!="Muy Baja",Riesgos!#REF!="Moderado"),CONCATENATE("R2C",Riesgos!#REF!),"")</f>
        <v>#REF!</v>
      </c>
      <c r="W47" s="277" t="e">
        <f>IF(AND(Riesgos!#REF!="Muy Baja",Riesgos!#REF!="Moderado"),CONCATENATE("R2C",Riesgos!#REF!),"")</f>
        <v>#REF!</v>
      </c>
      <c r="X47" s="277" t="e">
        <f>IF(AND(Riesgos!#REF!="Muy Baja",Riesgos!#REF!="Moderado"),CONCATENATE("R2C",Riesgos!#REF!),"")</f>
        <v>#REF!</v>
      </c>
      <c r="Y47" s="277" t="e">
        <f>IF(AND(Riesgos!#REF!="Muy Baja",Riesgos!#REF!="Moderado"),CONCATENATE("R2C",Riesgos!#REF!),"")</f>
        <v>#REF!</v>
      </c>
      <c r="Z47" s="277" t="e">
        <f>IF(AND(Riesgos!#REF!="Muy Baja",Riesgos!#REF!="Moderado"),CONCATENATE("R2C",Riesgos!#REF!),"")</f>
        <v>#REF!</v>
      </c>
      <c r="AA47" s="278" t="e">
        <f>IF(AND(Riesgos!#REF!="Muy Baja",Riesgos!#REF!="Moderado"),CONCATENATE("R2C",Riesgos!#REF!),"")</f>
        <v>#REF!</v>
      </c>
      <c r="AB47" s="261" t="e">
        <f>IF(AND(Riesgos!#REF!="Muy Baja",Riesgos!#REF!="Mayor"),CONCATENATE("R2C",Riesgos!#REF!),"")</f>
        <v>#REF!</v>
      </c>
      <c r="AC47" s="262" t="e">
        <f>IF(AND(Riesgos!#REF!="Muy Baja",Riesgos!#REF!="Mayor"),CONCATENATE("R2C",Riesgos!#REF!),"")</f>
        <v>#REF!</v>
      </c>
      <c r="AD47" s="262" t="e">
        <f>IF(AND(Riesgos!#REF!="Muy Baja",Riesgos!#REF!="Mayor"),CONCATENATE("R2C",Riesgos!#REF!),"")</f>
        <v>#REF!</v>
      </c>
      <c r="AE47" s="262" t="e">
        <f>IF(AND(Riesgos!#REF!="Muy Baja",Riesgos!#REF!="Mayor"),CONCATENATE("R2C",Riesgos!#REF!),"")</f>
        <v>#REF!</v>
      </c>
      <c r="AF47" s="262" t="e">
        <f>IF(AND(Riesgos!#REF!="Muy Baja",Riesgos!#REF!="Mayor"),CONCATENATE("R2C",Riesgos!#REF!),"")</f>
        <v>#REF!</v>
      </c>
      <c r="AG47" s="263" t="e">
        <f>IF(AND(Riesgos!#REF!="Muy Baja",Riesgos!#REF!="Mayor"),CONCATENATE("R2C",Riesgos!#REF!),"")</f>
        <v>#REF!</v>
      </c>
      <c r="AH47" s="264" t="e">
        <f>IF(AND(Riesgos!#REF!="Muy Baja",Riesgos!#REF!="Catastrófico"),CONCATENATE("R2C",Riesgos!#REF!),"")</f>
        <v>#REF!</v>
      </c>
      <c r="AI47" s="265" t="e">
        <f>IF(AND(Riesgos!#REF!="Muy Baja",Riesgos!#REF!="Catastrófico"),CONCATENATE("R2C",Riesgos!#REF!),"")</f>
        <v>#REF!</v>
      </c>
      <c r="AJ47" s="265" t="e">
        <f>IF(AND(Riesgos!#REF!="Muy Baja",Riesgos!#REF!="Catastrófico"),CONCATENATE("R2C",Riesgos!#REF!),"")</f>
        <v>#REF!</v>
      </c>
      <c r="AK47" s="265" t="e">
        <f>IF(AND(Riesgos!#REF!="Muy Baja",Riesgos!#REF!="Catastrófico"),CONCATENATE("R2C",Riesgos!#REF!),"")</f>
        <v>#REF!</v>
      </c>
      <c r="AL47" s="265" t="e">
        <f>IF(AND(Riesgos!#REF!="Muy Baja",Riesgos!#REF!="Catastrófico"),CONCATENATE("R2C",Riesgos!#REF!),"")</f>
        <v>#REF!</v>
      </c>
      <c r="AM47" s="266"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44"/>
      <c r="C48" s="539"/>
      <c r="D48" s="540"/>
      <c r="E48" s="551"/>
      <c r="F48" s="539"/>
      <c r="G48" s="539"/>
      <c r="H48" s="539"/>
      <c r="I48" s="540"/>
      <c r="J48" s="285" t="e">
        <f>IF(AND(Riesgos!#REF!="Muy Baja",Riesgos!#REF!="Leve"),CONCATENATE("R3C",Riesgos!#REF!),"")</f>
        <v>#REF!</v>
      </c>
      <c r="K48" s="286" t="e">
        <f>IF(AND(Riesgos!#REF!="Muy Baja",Riesgos!#REF!="Leve"),CONCATENATE("R3C",Riesgos!#REF!),"")</f>
        <v>#REF!</v>
      </c>
      <c r="L48" s="286" t="e">
        <f>IF(AND(Riesgos!#REF!="Muy Baja",Riesgos!#REF!="Leve"),CONCATENATE("R3C",Riesgos!#REF!),"")</f>
        <v>#REF!</v>
      </c>
      <c r="M48" s="286" t="e">
        <f>IF(AND(Riesgos!#REF!="Muy Baja",Riesgos!#REF!="Leve"),CONCATENATE("R3C",Riesgos!#REF!),"")</f>
        <v>#REF!</v>
      </c>
      <c r="N48" s="286" t="e">
        <f>IF(AND(Riesgos!#REF!="Muy Baja",Riesgos!#REF!="Leve"),CONCATENATE("R3C",Riesgos!#REF!),"")</f>
        <v>#REF!</v>
      </c>
      <c r="O48" s="287" t="e">
        <f>IF(AND(Riesgos!#REF!="Muy Baja",Riesgos!#REF!="Leve"),CONCATENATE("R3C",Riesgos!#REF!),"")</f>
        <v>#REF!</v>
      </c>
      <c r="P48" s="285" t="e">
        <f>IF(AND(Riesgos!#REF!="Muy Baja",Riesgos!#REF!="Menor"),CONCATENATE("R3C",Riesgos!#REF!),"")</f>
        <v>#REF!</v>
      </c>
      <c r="Q48" s="286" t="e">
        <f>IF(AND(Riesgos!#REF!="Muy Baja",Riesgos!#REF!="Menor"),CONCATENATE("R3C",Riesgos!#REF!),"")</f>
        <v>#REF!</v>
      </c>
      <c r="R48" s="286" t="e">
        <f>IF(AND(Riesgos!#REF!="Muy Baja",Riesgos!#REF!="Menor"),CONCATENATE("R3C",Riesgos!#REF!),"")</f>
        <v>#REF!</v>
      </c>
      <c r="S48" s="286" t="e">
        <f>IF(AND(Riesgos!#REF!="Muy Baja",Riesgos!#REF!="Menor"),CONCATENATE("R3C",Riesgos!#REF!),"")</f>
        <v>#REF!</v>
      </c>
      <c r="T48" s="286" t="e">
        <f>IF(AND(Riesgos!#REF!="Muy Baja",Riesgos!#REF!="Menor"),CONCATENATE("R3C",Riesgos!#REF!),"")</f>
        <v>#REF!</v>
      </c>
      <c r="U48" s="287" t="e">
        <f>IF(AND(Riesgos!#REF!="Muy Baja",Riesgos!#REF!="Menor"),CONCATENATE("R3C",Riesgos!#REF!),"")</f>
        <v>#REF!</v>
      </c>
      <c r="V48" s="276" t="e">
        <f>IF(AND(Riesgos!#REF!="Muy Baja",Riesgos!#REF!="Moderado"),CONCATENATE("R3C",Riesgos!#REF!),"")</f>
        <v>#REF!</v>
      </c>
      <c r="W48" s="277" t="e">
        <f>IF(AND(Riesgos!#REF!="Muy Baja",Riesgos!#REF!="Moderado"),CONCATENATE("R3C",Riesgos!#REF!),"")</f>
        <v>#REF!</v>
      </c>
      <c r="X48" s="277" t="e">
        <f>IF(AND(Riesgos!#REF!="Muy Baja",Riesgos!#REF!="Moderado"),CONCATENATE("R3C",Riesgos!#REF!),"")</f>
        <v>#REF!</v>
      </c>
      <c r="Y48" s="277" t="e">
        <f>IF(AND(Riesgos!#REF!="Muy Baja",Riesgos!#REF!="Moderado"),CONCATENATE("R3C",Riesgos!#REF!),"")</f>
        <v>#REF!</v>
      </c>
      <c r="Z48" s="277" t="e">
        <f>IF(AND(Riesgos!#REF!="Muy Baja",Riesgos!#REF!="Moderado"),CONCATENATE("R3C",Riesgos!#REF!),"")</f>
        <v>#REF!</v>
      </c>
      <c r="AA48" s="278" t="e">
        <f>IF(AND(Riesgos!#REF!="Muy Baja",Riesgos!#REF!="Moderado"),CONCATENATE("R3C",Riesgos!#REF!),"")</f>
        <v>#REF!</v>
      </c>
      <c r="AB48" s="261" t="e">
        <f>IF(AND(Riesgos!#REF!="Muy Baja",Riesgos!#REF!="Mayor"),CONCATENATE("R3C",Riesgos!#REF!),"")</f>
        <v>#REF!</v>
      </c>
      <c r="AC48" s="262" t="e">
        <f>IF(AND(Riesgos!#REF!="Muy Baja",Riesgos!#REF!="Mayor"),CONCATENATE("R3C",Riesgos!#REF!),"")</f>
        <v>#REF!</v>
      </c>
      <c r="AD48" s="262" t="e">
        <f>IF(AND(Riesgos!#REF!="Muy Baja",Riesgos!#REF!="Mayor"),CONCATENATE("R3C",Riesgos!#REF!),"")</f>
        <v>#REF!</v>
      </c>
      <c r="AE48" s="262" t="e">
        <f>IF(AND(Riesgos!#REF!="Muy Baja",Riesgos!#REF!="Mayor"),CONCATENATE("R3C",Riesgos!#REF!),"")</f>
        <v>#REF!</v>
      </c>
      <c r="AF48" s="262" t="e">
        <f>IF(AND(Riesgos!#REF!="Muy Baja",Riesgos!#REF!="Mayor"),CONCATENATE("R3C",Riesgos!#REF!),"")</f>
        <v>#REF!</v>
      </c>
      <c r="AG48" s="263" t="e">
        <f>IF(AND(Riesgos!#REF!="Muy Baja",Riesgos!#REF!="Mayor"),CONCATENATE("R3C",Riesgos!#REF!),"")</f>
        <v>#REF!</v>
      </c>
      <c r="AH48" s="264" t="e">
        <f>IF(AND(Riesgos!#REF!="Muy Baja",Riesgos!#REF!="Catastrófico"),CONCATENATE("R3C",Riesgos!#REF!),"")</f>
        <v>#REF!</v>
      </c>
      <c r="AI48" s="265" t="e">
        <f>IF(AND(Riesgos!#REF!="Muy Baja",Riesgos!#REF!="Catastrófico"),CONCATENATE("R3C",Riesgos!#REF!),"")</f>
        <v>#REF!</v>
      </c>
      <c r="AJ48" s="265" t="e">
        <f>IF(AND(Riesgos!#REF!="Muy Baja",Riesgos!#REF!="Catastrófico"),CONCATENATE("R3C",Riesgos!#REF!),"")</f>
        <v>#REF!</v>
      </c>
      <c r="AK48" s="265" t="e">
        <f>IF(AND(Riesgos!#REF!="Muy Baja",Riesgos!#REF!="Catastrófico"),CONCATENATE("R3C",Riesgos!#REF!),"")</f>
        <v>#REF!</v>
      </c>
      <c r="AL48" s="265" t="e">
        <f>IF(AND(Riesgos!#REF!="Muy Baja",Riesgos!#REF!="Catastrófico"),CONCATENATE("R3C",Riesgos!#REF!),"")</f>
        <v>#REF!</v>
      </c>
      <c r="AM48" s="266"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44"/>
      <c r="C49" s="539"/>
      <c r="D49" s="540"/>
      <c r="E49" s="551"/>
      <c r="F49" s="539"/>
      <c r="G49" s="539"/>
      <c r="H49" s="539"/>
      <c r="I49" s="540"/>
      <c r="J49" s="285" t="e">
        <f>IF(AND(Riesgos!#REF!="Muy Baja",Riesgos!#REF!="Leve"),CONCATENATE("R4C",Riesgos!#REF!),"")</f>
        <v>#REF!</v>
      </c>
      <c r="K49" s="286" t="e">
        <f>IF(AND(Riesgos!#REF!="Muy Baja",Riesgos!#REF!="Leve"),CONCATENATE("R4C",Riesgos!#REF!),"")</f>
        <v>#REF!</v>
      </c>
      <c r="L49" s="286" t="e">
        <f>IF(AND(Riesgos!#REF!="Muy Baja",Riesgos!#REF!="Leve"),CONCATENATE("R4C",Riesgos!#REF!),"")</f>
        <v>#REF!</v>
      </c>
      <c r="M49" s="286" t="e">
        <f>IF(AND(Riesgos!#REF!="Muy Baja",Riesgos!#REF!="Leve"),CONCATENATE("R4C",Riesgos!#REF!),"")</f>
        <v>#REF!</v>
      </c>
      <c r="N49" s="286" t="e">
        <f>IF(AND(Riesgos!#REF!="Muy Baja",Riesgos!#REF!="Leve"),CONCATENATE("R4C",Riesgos!#REF!),"")</f>
        <v>#REF!</v>
      </c>
      <c r="O49" s="287" t="e">
        <f>IF(AND(Riesgos!#REF!="Muy Baja",Riesgos!#REF!="Leve"),CONCATENATE("R4C",Riesgos!#REF!),"")</f>
        <v>#REF!</v>
      </c>
      <c r="P49" s="285" t="e">
        <f>IF(AND(Riesgos!#REF!="Muy Baja",Riesgos!#REF!="Menor"),CONCATENATE("R4C",Riesgos!#REF!),"")</f>
        <v>#REF!</v>
      </c>
      <c r="Q49" s="286" t="e">
        <f>IF(AND(Riesgos!#REF!="Muy Baja",Riesgos!#REF!="Menor"),CONCATENATE("R4C",Riesgos!#REF!),"")</f>
        <v>#REF!</v>
      </c>
      <c r="R49" s="286" t="e">
        <f>IF(AND(Riesgos!#REF!="Muy Baja",Riesgos!#REF!="Menor"),CONCATENATE("R4C",Riesgos!#REF!),"")</f>
        <v>#REF!</v>
      </c>
      <c r="S49" s="286" t="e">
        <f>IF(AND(Riesgos!#REF!="Muy Baja",Riesgos!#REF!="Menor"),CONCATENATE("R4C",Riesgos!#REF!),"")</f>
        <v>#REF!</v>
      </c>
      <c r="T49" s="286" t="e">
        <f>IF(AND(Riesgos!#REF!="Muy Baja",Riesgos!#REF!="Menor"),CONCATENATE("R4C",Riesgos!#REF!),"")</f>
        <v>#REF!</v>
      </c>
      <c r="U49" s="287" t="e">
        <f>IF(AND(Riesgos!#REF!="Muy Baja",Riesgos!#REF!="Menor"),CONCATENATE("R4C",Riesgos!#REF!),"")</f>
        <v>#REF!</v>
      </c>
      <c r="V49" s="276" t="e">
        <f>IF(AND(Riesgos!#REF!="Muy Baja",Riesgos!#REF!="Moderado"),CONCATENATE("R4C",Riesgos!#REF!),"")</f>
        <v>#REF!</v>
      </c>
      <c r="W49" s="277" t="e">
        <f>IF(AND(Riesgos!#REF!="Muy Baja",Riesgos!#REF!="Moderado"),CONCATENATE("R4C",Riesgos!#REF!),"")</f>
        <v>#REF!</v>
      </c>
      <c r="X49" s="277" t="e">
        <f>IF(AND(Riesgos!#REF!="Muy Baja",Riesgos!#REF!="Moderado"),CONCATENATE("R4C",Riesgos!#REF!),"")</f>
        <v>#REF!</v>
      </c>
      <c r="Y49" s="277" t="e">
        <f>IF(AND(Riesgos!#REF!="Muy Baja",Riesgos!#REF!="Moderado"),CONCATENATE("R4C",Riesgos!#REF!),"")</f>
        <v>#REF!</v>
      </c>
      <c r="Z49" s="277" t="e">
        <f>IF(AND(Riesgos!#REF!="Muy Baja",Riesgos!#REF!="Moderado"),CONCATENATE("R4C",Riesgos!#REF!),"")</f>
        <v>#REF!</v>
      </c>
      <c r="AA49" s="278" t="e">
        <f>IF(AND(Riesgos!#REF!="Muy Baja",Riesgos!#REF!="Moderado"),CONCATENATE("R4C",Riesgos!#REF!),"")</f>
        <v>#REF!</v>
      </c>
      <c r="AB49" s="261" t="e">
        <f>IF(AND(Riesgos!#REF!="Muy Baja",Riesgos!#REF!="Mayor"),CONCATENATE("R4C",Riesgos!#REF!),"")</f>
        <v>#REF!</v>
      </c>
      <c r="AC49" s="262" t="e">
        <f>IF(AND(Riesgos!#REF!="Muy Baja",Riesgos!#REF!="Mayor"),CONCATENATE("R4C",Riesgos!#REF!),"")</f>
        <v>#REF!</v>
      </c>
      <c r="AD49" s="262" t="e">
        <f>IF(AND(Riesgos!#REF!="Muy Baja",Riesgos!#REF!="Mayor"),CONCATENATE("R4C",Riesgos!#REF!),"")</f>
        <v>#REF!</v>
      </c>
      <c r="AE49" s="262" t="e">
        <f>IF(AND(Riesgos!#REF!="Muy Baja",Riesgos!#REF!="Mayor"),CONCATENATE("R4C",Riesgos!#REF!),"")</f>
        <v>#REF!</v>
      </c>
      <c r="AF49" s="262" t="e">
        <f>IF(AND(Riesgos!#REF!="Muy Baja",Riesgos!#REF!="Mayor"),CONCATENATE("R4C",Riesgos!#REF!),"")</f>
        <v>#REF!</v>
      </c>
      <c r="AG49" s="263" t="e">
        <f>IF(AND(Riesgos!#REF!="Muy Baja",Riesgos!#REF!="Mayor"),CONCATENATE("R4C",Riesgos!#REF!),"")</f>
        <v>#REF!</v>
      </c>
      <c r="AH49" s="264" t="e">
        <f>IF(AND(Riesgos!#REF!="Muy Baja",Riesgos!#REF!="Catastrófico"),CONCATENATE("R4C",Riesgos!#REF!),"")</f>
        <v>#REF!</v>
      </c>
      <c r="AI49" s="265" t="e">
        <f>IF(AND(Riesgos!#REF!="Muy Baja",Riesgos!#REF!="Catastrófico"),CONCATENATE("R4C",Riesgos!#REF!),"")</f>
        <v>#REF!</v>
      </c>
      <c r="AJ49" s="265" t="e">
        <f>IF(AND(Riesgos!#REF!="Muy Baja",Riesgos!#REF!="Catastrófico"),CONCATENATE("R4C",Riesgos!#REF!),"")</f>
        <v>#REF!</v>
      </c>
      <c r="AK49" s="265" t="e">
        <f>IF(AND(Riesgos!#REF!="Muy Baja",Riesgos!#REF!="Catastrófico"),CONCATENATE("R4C",Riesgos!#REF!),"")</f>
        <v>#REF!</v>
      </c>
      <c r="AL49" s="265" t="e">
        <f>IF(AND(Riesgos!#REF!="Muy Baja",Riesgos!#REF!="Catastrófico"),CONCATENATE("R4C",Riesgos!#REF!),"")</f>
        <v>#REF!</v>
      </c>
      <c r="AM49" s="266"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44"/>
      <c r="C50" s="539"/>
      <c r="D50" s="540"/>
      <c r="E50" s="551"/>
      <c r="F50" s="539"/>
      <c r="G50" s="539"/>
      <c r="H50" s="539"/>
      <c r="I50" s="540"/>
      <c r="J50" s="285" t="e">
        <f>IF(AND(Riesgos!#REF!="Muy Baja",Riesgos!#REF!="Leve"),CONCATENATE("R5C",Riesgos!#REF!),"")</f>
        <v>#REF!</v>
      </c>
      <c r="K50" s="286" t="e">
        <f>IF(AND(Riesgos!#REF!="Muy Baja",Riesgos!#REF!="Leve"),CONCATENATE("R5C",Riesgos!#REF!),"")</f>
        <v>#REF!</v>
      </c>
      <c r="L50" s="286" t="e">
        <f>IF(AND(Riesgos!#REF!="Muy Baja",Riesgos!#REF!="Leve"),CONCATENATE("R5C",Riesgos!#REF!),"")</f>
        <v>#REF!</v>
      </c>
      <c r="M50" s="286" t="e">
        <f>IF(AND(Riesgos!#REF!="Muy Baja",Riesgos!#REF!="Leve"),CONCATENATE("R5C",Riesgos!#REF!),"")</f>
        <v>#REF!</v>
      </c>
      <c r="N50" s="286" t="e">
        <f>IF(AND(Riesgos!#REF!="Muy Baja",Riesgos!#REF!="Leve"),CONCATENATE("R5C",Riesgos!#REF!),"")</f>
        <v>#REF!</v>
      </c>
      <c r="O50" s="287" t="e">
        <f>IF(AND(Riesgos!#REF!="Muy Baja",Riesgos!#REF!="Leve"),CONCATENATE("R5C",Riesgos!#REF!),"")</f>
        <v>#REF!</v>
      </c>
      <c r="P50" s="285" t="e">
        <f>IF(AND(Riesgos!#REF!="Muy Baja",Riesgos!#REF!="Menor"),CONCATENATE("R5C",Riesgos!#REF!),"")</f>
        <v>#REF!</v>
      </c>
      <c r="Q50" s="286" t="e">
        <f>IF(AND(Riesgos!#REF!="Muy Baja",Riesgos!#REF!="Menor"),CONCATENATE("R5C",Riesgos!#REF!),"")</f>
        <v>#REF!</v>
      </c>
      <c r="R50" s="286" t="e">
        <f>IF(AND(Riesgos!#REF!="Muy Baja",Riesgos!#REF!="Menor"),CONCATENATE("R5C",Riesgos!#REF!),"")</f>
        <v>#REF!</v>
      </c>
      <c r="S50" s="286" t="e">
        <f>IF(AND(Riesgos!#REF!="Muy Baja",Riesgos!#REF!="Menor"),CONCATENATE("R5C",Riesgos!#REF!),"")</f>
        <v>#REF!</v>
      </c>
      <c r="T50" s="286" t="e">
        <f>IF(AND(Riesgos!#REF!="Muy Baja",Riesgos!#REF!="Menor"),CONCATENATE("R5C",Riesgos!#REF!),"")</f>
        <v>#REF!</v>
      </c>
      <c r="U50" s="287" t="e">
        <f>IF(AND(Riesgos!#REF!="Muy Baja",Riesgos!#REF!="Menor"),CONCATENATE("R5C",Riesgos!#REF!),"")</f>
        <v>#REF!</v>
      </c>
      <c r="V50" s="276" t="e">
        <f>IF(AND(Riesgos!#REF!="Muy Baja",Riesgos!#REF!="Moderado"),CONCATENATE("R5C",Riesgos!#REF!),"")</f>
        <v>#REF!</v>
      </c>
      <c r="W50" s="277" t="e">
        <f>IF(AND(Riesgos!#REF!="Muy Baja",Riesgos!#REF!="Moderado"),CONCATENATE("R5C",Riesgos!#REF!),"")</f>
        <v>#REF!</v>
      </c>
      <c r="X50" s="277" t="e">
        <f>IF(AND(Riesgos!#REF!="Muy Baja",Riesgos!#REF!="Moderado"),CONCATENATE("R5C",Riesgos!#REF!),"")</f>
        <v>#REF!</v>
      </c>
      <c r="Y50" s="277" t="e">
        <f>IF(AND(Riesgos!#REF!="Muy Baja",Riesgos!#REF!="Moderado"),CONCATENATE("R5C",Riesgos!#REF!),"")</f>
        <v>#REF!</v>
      </c>
      <c r="Z50" s="277" t="e">
        <f>IF(AND(Riesgos!#REF!="Muy Baja",Riesgos!#REF!="Moderado"),CONCATENATE("R5C",Riesgos!#REF!),"")</f>
        <v>#REF!</v>
      </c>
      <c r="AA50" s="278" t="e">
        <f>IF(AND(Riesgos!#REF!="Muy Baja",Riesgos!#REF!="Moderado"),CONCATENATE("R5C",Riesgos!#REF!),"")</f>
        <v>#REF!</v>
      </c>
      <c r="AB50" s="261" t="e">
        <f>IF(AND(Riesgos!#REF!="Muy Baja",Riesgos!#REF!="Mayor"),CONCATENATE("R5C",Riesgos!#REF!),"")</f>
        <v>#REF!</v>
      </c>
      <c r="AC50" s="262" t="e">
        <f>IF(AND(Riesgos!#REF!="Muy Baja",Riesgos!#REF!="Mayor"),CONCATENATE("R5C",Riesgos!#REF!),"")</f>
        <v>#REF!</v>
      </c>
      <c r="AD50" s="262" t="e">
        <f>IF(AND(Riesgos!#REF!="Muy Baja",Riesgos!#REF!="Mayor"),CONCATENATE("R5C",Riesgos!#REF!),"")</f>
        <v>#REF!</v>
      </c>
      <c r="AE50" s="262" t="e">
        <f>IF(AND(Riesgos!#REF!="Muy Baja",Riesgos!#REF!="Mayor"),CONCATENATE("R5C",Riesgos!#REF!),"")</f>
        <v>#REF!</v>
      </c>
      <c r="AF50" s="262" t="e">
        <f>IF(AND(Riesgos!#REF!="Muy Baja",Riesgos!#REF!="Mayor"),CONCATENATE("R5C",Riesgos!#REF!),"")</f>
        <v>#REF!</v>
      </c>
      <c r="AG50" s="263" t="e">
        <f>IF(AND(Riesgos!#REF!="Muy Baja",Riesgos!#REF!="Mayor"),CONCATENATE("R5C",Riesgos!#REF!),"")</f>
        <v>#REF!</v>
      </c>
      <c r="AH50" s="264" t="e">
        <f>IF(AND(Riesgos!#REF!="Muy Baja",Riesgos!#REF!="Catastrófico"),CONCATENATE("R5C",Riesgos!#REF!),"")</f>
        <v>#REF!</v>
      </c>
      <c r="AI50" s="265" t="e">
        <f>IF(AND(Riesgos!#REF!="Muy Baja",Riesgos!#REF!="Catastrófico"),CONCATENATE("R5C",Riesgos!#REF!),"")</f>
        <v>#REF!</v>
      </c>
      <c r="AJ50" s="265" t="e">
        <f>IF(AND(Riesgos!#REF!="Muy Baja",Riesgos!#REF!="Catastrófico"),CONCATENATE("R5C",Riesgos!#REF!),"")</f>
        <v>#REF!</v>
      </c>
      <c r="AK50" s="265" t="e">
        <f>IF(AND(Riesgos!#REF!="Muy Baja",Riesgos!#REF!="Catastrófico"),CONCATENATE("R5C",Riesgos!#REF!),"")</f>
        <v>#REF!</v>
      </c>
      <c r="AL50" s="265" t="e">
        <f>IF(AND(Riesgos!#REF!="Muy Baja",Riesgos!#REF!="Catastrófico"),CONCATENATE("R5C",Riesgos!#REF!),"")</f>
        <v>#REF!</v>
      </c>
      <c r="AM50" s="266"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44"/>
      <c r="C51" s="539"/>
      <c r="D51" s="540"/>
      <c r="E51" s="551"/>
      <c r="F51" s="539"/>
      <c r="G51" s="539"/>
      <c r="H51" s="539"/>
      <c r="I51" s="540"/>
      <c r="J51" s="285" t="e">
        <f>IF(AND(Riesgos!#REF!="Muy Baja",Riesgos!#REF!="Leve"),CONCATENATE("R6C",Riesgos!#REF!),"")</f>
        <v>#REF!</v>
      </c>
      <c r="K51" s="286" t="e">
        <f>IF(AND(Riesgos!#REF!="Muy Baja",Riesgos!#REF!="Leve"),CONCATENATE("R6C",Riesgos!#REF!),"")</f>
        <v>#REF!</v>
      </c>
      <c r="L51" s="286" t="e">
        <f>IF(AND(Riesgos!#REF!="Muy Baja",Riesgos!#REF!="Leve"),CONCATENATE("R6C",Riesgos!#REF!),"")</f>
        <v>#REF!</v>
      </c>
      <c r="M51" s="286" t="e">
        <f>IF(AND(Riesgos!#REF!="Muy Baja",Riesgos!#REF!="Leve"),CONCATENATE("R6C",Riesgos!#REF!),"")</f>
        <v>#REF!</v>
      </c>
      <c r="N51" s="286" t="e">
        <f>IF(AND(Riesgos!#REF!="Muy Baja",Riesgos!#REF!="Leve"),CONCATENATE("R6C",Riesgos!#REF!),"")</f>
        <v>#REF!</v>
      </c>
      <c r="O51" s="287" t="e">
        <f>IF(AND(Riesgos!#REF!="Muy Baja",Riesgos!#REF!="Leve"),CONCATENATE("R6C",Riesgos!#REF!),"")</f>
        <v>#REF!</v>
      </c>
      <c r="P51" s="285" t="e">
        <f>IF(AND(Riesgos!#REF!="Muy Baja",Riesgos!#REF!="Menor"),CONCATENATE("R6C",Riesgos!#REF!),"")</f>
        <v>#REF!</v>
      </c>
      <c r="Q51" s="286" t="e">
        <f>IF(AND(Riesgos!#REF!="Muy Baja",Riesgos!#REF!="Menor"),CONCATENATE("R6C",Riesgos!#REF!),"")</f>
        <v>#REF!</v>
      </c>
      <c r="R51" s="286" t="e">
        <f>IF(AND(Riesgos!#REF!="Muy Baja",Riesgos!#REF!="Menor"),CONCATENATE("R6C",Riesgos!#REF!),"")</f>
        <v>#REF!</v>
      </c>
      <c r="S51" s="286" t="e">
        <f>IF(AND(Riesgos!#REF!="Muy Baja",Riesgos!#REF!="Menor"),CONCATENATE("R6C",Riesgos!#REF!),"")</f>
        <v>#REF!</v>
      </c>
      <c r="T51" s="286" t="e">
        <f>IF(AND(Riesgos!#REF!="Muy Baja",Riesgos!#REF!="Menor"),CONCATENATE("R6C",Riesgos!#REF!),"")</f>
        <v>#REF!</v>
      </c>
      <c r="U51" s="287" t="e">
        <f>IF(AND(Riesgos!#REF!="Muy Baja",Riesgos!#REF!="Menor"),CONCATENATE("R6C",Riesgos!#REF!),"")</f>
        <v>#REF!</v>
      </c>
      <c r="V51" s="276" t="e">
        <f>IF(AND(Riesgos!#REF!="Muy Baja",Riesgos!#REF!="Moderado"),CONCATENATE("R6C",Riesgos!#REF!),"")</f>
        <v>#REF!</v>
      </c>
      <c r="W51" s="277" t="e">
        <f>IF(AND(Riesgos!#REF!="Muy Baja",Riesgos!#REF!="Moderado"),CONCATENATE("R6C",Riesgos!#REF!),"")</f>
        <v>#REF!</v>
      </c>
      <c r="X51" s="277" t="e">
        <f>IF(AND(Riesgos!#REF!="Muy Baja",Riesgos!#REF!="Moderado"),CONCATENATE("R6C",Riesgos!#REF!),"")</f>
        <v>#REF!</v>
      </c>
      <c r="Y51" s="277" t="e">
        <f>IF(AND(Riesgos!#REF!="Muy Baja",Riesgos!#REF!="Moderado"),CONCATENATE("R6C",Riesgos!#REF!),"")</f>
        <v>#REF!</v>
      </c>
      <c r="Z51" s="277" t="e">
        <f>IF(AND(Riesgos!#REF!="Muy Baja",Riesgos!#REF!="Moderado"),CONCATENATE("R6C",Riesgos!#REF!),"")</f>
        <v>#REF!</v>
      </c>
      <c r="AA51" s="278" t="e">
        <f>IF(AND(Riesgos!#REF!="Muy Baja",Riesgos!#REF!="Moderado"),CONCATENATE("R6C",Riesgos!#REF!),"")</f>
        <v>#REF!</v>
      </c>
      <c r="AB51" s="261" t="e">
        <f>IF(AND(Riesgos!#REF!="Muy Baja",Riesgos!#REF!="Mayor"),CONCATENATE("R6C",Riesgos!#REF!),"")</f>
        <v>#REF!</v>
      </c>
      <c r="AC51" s="262" t="e">
        <f>IF(AND(Riesgos!#REF!="Muy Baja",Riesgos!#REF!="Mayor"),CONCATENATE("R6C",Riesgos!#REF!),"")</f>
        <v>#REF!</v>
      </c>
      <c r="AD51" s="262" t="e">
        <f>IF(AND(Riesgos!#REF!="Muy Baja",Riesgos!#REF!="Mayor"),CONCATENATE("R6C",Riesgos!#REF!),"")</f>
        <v>#REF!</v>
      </c>
      <c r="AE51" s="262" t="e">
        <f>IF(AND(Riesgos!#REF!="Muy Baja",Riesgos!#REF!="Mayor"),CONCATENATE("R6C",Riesgos!#REF!),"")</f>
        <v>#REF!</v>
      </c>
      <c r="AF51" s="262" t="e">
        <f>IF(AND(Riesgos!#REF!="Muy Baja",Riesgos!#REF!="Mayor"),CONCATENATE("R6C",Riesgos!#REF!),"")</f>
        <v>#REF!</v>
      </c>
      <c r="AG51" s="263" t="e">
        <f>IF(AND(Riesgos!#REF!="Muy Baja",Riesgos!#REF!="Mayor"),CONCATENATE("R6C",Riesgos!#REF!),"")</f>
        <v>#REF!</v>
      </c>
      <c r="AH51" s="264" t="e">
        <f>IF(AND(Riesgos!#REF!="Muy Baja",Riesgos!#REF!="Catastrófico"),CONCATENATE("R6C",Riesgos!#REF!),"")</f>
        <v>#REF!</v>
      </c>
      <c r="AI51" s="265" t="e">
        <f>IF(AND(Riesgos!#REF!="Muy Baja",Riesgos!#REF!="Catastrófico"),CONCATENATE("R6C",Riesgos!#REF!),"")</f>
        <v>#REF!</v>
      </c>
      <c r="AJ51" s="265" t="e">
        <f>IF(AND(Riesgos!#REF!="Muy Baja",Riesgos!#REF!="Catastrófico"),CONCATENATE("R6C",Riesgos!#REF!),"")</f>
        <v>#REF!</v>
      </c>
      <c r="AK51" s="265" t="e">
        <f>IF(AND(Riesgos!#REF!="Muy Baja",Riesgos!#REF!="Catastrófico"),CONCATENATE("R6C",Riesgos!#REF!),"")</f>
        <v>#REF!</v>
      </c>
      <c r="AL51" s="265" t="e">
        <f>IF(AND(Riesgos!#REF!="Muy Baja",Riesgos!#REF!="Catastrófico"),CONCATENATE("R6C",Riesgos!#REF!),"")</f>
        <v>#REF!</v>
      </c>
      <c r="AM51" s="266"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44"/>
      <c r="C52" s="539"/>
      <c r="D52" s="540"/>
      <c r="E52" s="551"/>
      <c r="F52" s="539"/>
      <c r="G52" s="539"/>
      <c r="H52" s="539"/>
      <c r="I52" s="540"/>
      <c r="J52" s="285" t="e">
        <f>IF(AND(Riesgos!#REF!="Muy Baja",Riesgos!#REF!="Leve"),CONCATENATE("R7C",Riesgos!#REF!),"")</f>
        <v>#REF!</v>
      </c>
      <c r="K52" s="286" t="e">
        <f>IF(AND(Riesgos!#REF!="Muy Baja",Riesgos!#REF!="Leve"),CONCATENATE("R7C",Riesgos!#REF!),"")</f>
        <v>#REF!</v>
      </c>
      <c r="L52" s="286" t="e">
        <f>IF(AND(Riesgos!#REF!="Muy Baja",Riesgos!#REF!="Leve"),CONCATENATE("R7C",Riesgos!#REF!),"")</f>
        <v>#REF!</v>
      </c>
      <c r="M52" s="286" t="e">
        <f>IF(AND(Riesgos!#REF!="Muy Baja",Riesgos!#REF!="Leve"),CONCATENATE("R7C",Riesgos!#REF!),"")</f>
        <v>#REF!</v>
      </c>
      <c r="N52" s="286" t="e">
        <f>IF(AND(Riesgos!#REF!="Muy Baja",Riesgos!#REF!="Leve"),CONCATENATE("R7C",Riesgos!#REF!),"")</f>
        <v>#REF!</v>
      </c>
      <c r="O52" s="287" t="e">
        <f>IF(AND(Riesgos!#REF!="Muy Baja",Riesgos!#REF!="Leve"),CONCATENATE("R7C",Riesgos!#REF!),"")</f>
        <v>#REF!</v>
      </c>
      <c r="P52" s="285" t="e">
        <f>IF(AND(Riesgos!#REF!="Muy Baja",Riesgos!#REF!="Menor"),CONCATENATE("R7C",Riesgos!#REF!),"")</f>
        <v>#REF!</v>
      </c>
      <c r="Q52" s="286" t="e">
        <f>IF(AND(Riesgos!#REF!="Muy Baja",Riesgos!#REF!="Menor"),CONCATENATE("R7C",Riesgos!#REF!),"")</f>
        <v>#REF!</v>
      </c>
      <c r="R52" s="286" t="e">
        <f>IF(AND(Riesgos!#REF!="Muy Baja",Riesgos!#REF!="Menor"),CONCATENATE("R7C",Riesgos!#REF!),"")</f>
        <v>#REF!</v>
      </c>
      <c r="S52" s="286" t="e">
        <f>IF(AND(Riesgos!#REF!="Muy Baja",Riesgos!#REF!="Menor"),CONCATENATE("R7C",Riesgos!#REF!),"")</f>
        <v>#REF!</v>
      </c>
      <c r="T52" s="286" t="e">
        <f>IF(AND(Riesgos!#REF!="Muy Baja",Riesgos!#REF!="Menor"),CONCATENATE("R7C",Riesgos!#REF!),"")</f>
        <v>#REF!</v>
      </c>
      <c r="U52" s="287" t="e">
        <f>IF(AND(Riesgos!#REF!="Muy Baja",Riesgos!#REF!="Menor"),CONCATENATE("R7C",Riesgos!#REF!),"")</f>
        <v>#REF!</v>
      </c>
      <c r="V52" s="276" t="e">
        <f>IF(AND(Riesgos!#REF!="Muy Baja",Riesgos!#REF!="Moderado"),CONCATENATE("R7C",Riesgos!#REF!),"")</f>
        <v>#REF!</v>
      </c>
      <c r="W52" s="277" t="e">
        <f>IF(AND(Riesgos!#REF!="Muy Baja",Riesgos!#REF!="Moderado"),CONCATENATE("R7C",Riesgos!#REF!),"")</f>
        <v>#REF!</v>
      </c>
      <c r="X52" s="277" t="e">
        <f>IF(AND(Riesgos!#REF!="Muy Baja",Riesgos!#REF!="Moderado"),CONCATENATE("R7C",Riesgos!#REF!),"")</f>
        <v>#REF!</v>
      </c>
      <c r="Y52" s="277" t="e">
        <f>IF(AND(Riesgos!#REF!="Muy Baja",Riesgos!#REF!="Moderado"),CONCATENATE("R7C",Riesgos!#REF!),"")</f>
        <v>#REF!</v>
      </c>
      <c r="Z52" s="277" t="e">
        <f>IF(AND(Riesgos!#REF!="Muy Baja",Riesgos!#REF!="Moderado"),CONCATENATE("R7C",Riesgos!#REF!),"")</f>
        <v>#REF!</v>
      </c>
      <c r="AA52" s="278" t="e">
        <f>IF(AND(Riesgos!#REF!="Muy Baja",Riesgos!#REF!="Moderado"),CONCATENATE("R7C",Riesgos!#REF!),"")</f>
        <v>#REF!</v>
      </c>
      <c r="AB52" s="261" t="e">
        <f>IF(AND(Riesgos!#REF!="Muy Baja",Riesgos!#REF!="Mayor"),CONCATENATE("R7C",Riesgos!#REF!),"")</f>
        <v>#REF!</v>
      </c>
      <c r="AC52" s="262" t="e">
        <f>IF(AND(Riesgos!#REF!="Muy Baja",Riesgos!#REF!="Mayor"),CONCATENATE("R7C",Riesgos!#REF!),"")</f>
        <v>#REF!</v>
      </c>
      <c r="AD52" s="262" t="e">
        <f>IF(AND(Riesgos!#REF!="Muy Baja",Riesgos!#REF!="Mayor"),CONCATENATE("R7C",Riesgos!#REF!),"")</f>
        <v>#REF!</v>
      </c>
      <c r="AE52" s="262" t="e">
        <f>IF(AND(Riesgos!#REF!="Muy Baja",Riesgos!#REF!="Mayor"),CONCATENATE("R7C",Riesgos!#REF!),"")</f>
        <v>#REF!</v>
      </c>
      <c r="AF52" s="262" t="e">
        <f>IF(AND(Riesgos!#REF!="Muy Baja",Riesgos!#REF!="Mayor"),CONCATENATE("R7C",Riesgos!#REF!),"")</f>
        <v>#REF!</v>
      </c>
      <c r="AG52" s="263" t="e">
        <f>IF(AND(Riesgos!#REF!="Muy Baja",Riesgos!#REF!="Mayor"),CONCATENATE("R7C",Riesgos!#REF!),"")</f>
        <v>#REF!</v>
      </c>
      <c r="AH52" s="264" t="e">
        <f>IF(AND(Riesgos!#REF!="Muy Baja",Riesgos!#REF!="Catastrófico"),CONCATENATE("R7C",Riesgos!#REF!),"")</f>
        <v>#REF!</v>
      </c>
      <c r="AI52" s="265" t="e">
        <f>IF(AND(Riesgos!#REF!="Muy Baja",Riesgos!#REF!="Catastrófico"),CONCATENATE("R7C",Riesgos!#REF!),"")</f>
        <v>#REF!</v>
      </c>
      <c r="AJ52" s="265" t="e">
        <f>IF(AND(Riesgos!#REF!="Muy Baja",Riesgos!#REF!="Catastrófico"),CONCATENATE("R7C",Riesgos!#REF!),"")</f>
        <v>#REF!</v>
      </c>
      <c r="AK52" s="265" t="e">
        <f>IF(AND(Riesgos!#REF!="Muy Baja",Riesgos!#REF!="Catastrófico"),CONCATENATE("R7C",Riesgos!#REF!),"")</f>
        <v>#REF!</v>
      </c>
      <c r="AL52" s="265" t="e">
        <f>IF(AND(Riesgos!#REF!="Muy Baja",Riesgos!#REF!="Catastrófico"),CONCATENATE("R7C",Riesgos!#REF!),"")</f>
        <v>#REF!</v>
      </c>
      <c r="AM52" s="266"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44"/>
      <c r="C53" s="539"/>
      <c r="D53" s="540"/>
      <c r="E53" s="551"/>
      <c r="F53" s="539"/>
      <c r="G53" s="539"/>
      <c r="H53" s="539"/>
      <c r="I53" s="540"/>
      <c r="J53" s="285" t="e">
        <f>IF(AND(Riesgos!#REF!="Muy Baja",Riesgos!#REF!="Leve"),CONCATENATE("R8C",Riesgos!#REF!),"")</f>
        <v>#REF!</v>
      </c>
      <c r="K53" s="286" t="e">
        <f>IF(AND(Riesgos!#REF!="Muy Baja",Riesgos!#REF!="Leve"),CONCATENATE("R8C",Riesgos!#REF!),"")</f>
        <v>#REF!</v>
      </c>
      <c r="L53" s="286" t="e">
        <f>IF(AND(Riesgos!#REF!="Muy Baja",Riesgos!#REF!="Leve"),CONCATENATE("R8C",Riesgos!#REF!),"")</f>
        <v>#REF!</v>
      </c>
      <c r="M53" s="286" t="e">
        <f>IF(AND(Riesgos!#REF!="Muy Baja",Riesgos!#REF!="Leve"),CONCATENATE("R8C",Riesgos!#REF!),"")</f>
        <v>#REF!</v>
      </c>
      <c r="N53" s="286" t="e">
        <f>IF(AND(Riesgos!#REF!="Muy Baja",Riesgos!#REF!="Leve"),CONCATENATE("R8C",Riesgos!#REF!),"")</f>
        <v>#REF!</v>
      </c>
      <c r="O53" s="287" t="e">
        <f>IF(AND(Riesgos!#REF!="Muy Baja",Riesgos!#REF!="Leve"),CONCATENATE("R8C",Riesgos!#REF!),"")</f>
        <v>#REF!</v>
      </c>
      <c r="P53" s="285" t="e">
        <f>IF(AND(Riesgos!#REF!="Muy Baja",Riesgos!#REF!="Menor"),CONCATENATE("R8C",Riesgos!#REF!),"")</f>
        <v>#REF!</v>
      </c>
      <c r="Q53" s="286" t="e">
        <f>IF(AND(Riesgos!#REF!="Muy Baja",Riesgos!#REF!="Menor"),CONCATENATE("R8C",Riesgos!#REF!),"")</f>
        <v>#REF!</v>
      </c>
      <c r="R53" s="286" t="e">
        <f>IF(AND(Riesgos!#REF!="Muy Baja",Riesgos!#REF!="Menor"),CONCATENATE("R8C",Riesgos!#REF!),"")</f>
        <v>#REF!</v>
      </c>
      <c r="S53" s="286" t="e">
        <f>IF(AND(Riesgos!#REF!="Muy Baja",Riesgos!#REF!="Menor"),CONCATENATE("R8C",Riesgos!#REF!),"")</f>
        <v>#REF!</v>
      </c>
      <c r="T53" s="286" t="e">
        <f>IF(AND(Riesgos!#REF!="Muy Baja",Riesgos!#REF!="Menor"),CONCATENATE("R8C",Riesgos!#REF!),"")</f>
        <v>#REF!</v>
      </c>
      <c r="U53" s="287" t="e">
        <f>IF(AND(Riesgos!#REF!="Muy Baja",Riesgos!#REF!="Menor"),CONCATENATE("R8C",Riesgos!#REF!),"")</f>
        <v>#REF!</v>
      </c>
      <c r="V53" s="276" t="e">
        <f>IF(AND(Riesgos!#REF!="Muy Baja",Riesgos!#REF!="Moderado"),CONCATENATE("R8C",Riesgos!#REF!),"")</f>
        <v>#REF!</v>
      </c>
      <c r="W53" s="277" t="e">
        <f>IF(AND(Riesgos!#REF!="Muy Baja",Riesgos!#REF!="Moderado"),CONCATENATE("R8C",Riesgos!#REF!),"")</f>
        <v>#REF!</v>
      </c>
      <c r="X53" s="277" t="e">
        <f>IF(AND(Riesgos!#REF!="Muy Baja",Riesgos!#REF!="Moderado"),CONCATENATE("R8C",Riesgos!#REF!),"")</f>
        <v>#REF!</v>
      </c>
      <c r="Y53" s="277" t="e">
        <f>IF(AND(Riesgos!#REF!="Muy Baja",Riesgos!#REF!="Moderado"),CONCATENATE("R8C",Riesgos!#REF!),"")</f>
        <v>#REF!</v>
      </c>
      <c r="Z53" s="277" t="e">
        <f>IF(AND(Riesgos!#REF!="Muy Baja",Riesgos!#REF!="Moderado"),CONCATENATE("R8C",Riesgos!#REF!),"")</f>
        <v>#REF!</v>
      </c>
      <c r="AA53" s="278" t="e">
        <f>IF(AND(Riesgos!#REF!="Muy Baja",Riesgos!#REF!="Moderado"),CONCATENATE("R8C",Riesgos!#REF!),"")</f>
        <v>#REF!</v>
      </c>
      <c r="AB53" s="261" t="e">
        <f>IF(AND(Riesgos!#REF!="Muy Baja",Riesgos!#REF!="Mayor"),CONCATENATE("R8C",Riesgos!#REF!),"")</f>
        <v>#REF!</v>
      </c>
      <c r="AC53" s="262" t="e">
        <f>IF(AND(Riesgos!#REF!="Muy Baja",Riesgos!#REF!="Mayor"),CONCATENATE("R8C",Riesgos!#REF!),"")</f>
        <v>#REF!</v>
      </c>
      <c r="AD53" s="262" t="e">
        <f>IF(AND(Riesgos!#REF!="Muy Baja",Riesgos!#REF!="Mayor"),CONCATENATE("R8C",Riesgos!#REF!),"")</f>
        <v>#REF!</v>
      </c>
      <c r="AE53" s="262" t="e">
        <f>IF(AND(Riesgos!#REF!="Muy Baja",Riesgos!#REF!="Mayor"),CONCATENATE("R8C",Riesgos!#REF!),"")</f>
        <v>#REF!</v>
      </c>
      <c r="AF53" s="262" t="e">
        <f>IF(AND(Riesgos!#REF!="Muy Baja",Riesgos!#REF!="Mayor"),CONCATENATE("R8C",Riesgos!#REF!),"")</f>
        <v>#REF!</v>
      </c>
      <c r="AG53" s="263" t="e">
        <f>IF(AND(Riesgos!#REF!="Muy Baja",Riesgos!#REF!="Mayor"),CONCATENATE("R8C",Riesgos!#REF!),"")</f>
        <v>#REF!</v>
      </c>
      <c r="AH53" s="264" t="e">
        <f>IF(AND(Riesgos!#REF!="Muy Baja",Riesgos!#REF!="Catastrófico"),CONCATENATE("R8C",Riesgos!#REF!),"")</f>
        <v>#REF!</v>
      </c>
      <c r="AI53" s="265" t="e">
        <f>IF(AND(Riesgos!#REF!="Muy Baja",Riesgos!#REF!="Catastrófico"),CONCATENATE("R8C",Riesgos!#REF!),"")</f>
        <v>#REF!</v>
      </c>
      <c r="AJ53" s="265" t="e">
        <f>IF(AND(Riesgos!#REF!="Muy Baja",Riesgos!#REF!="Catastrófico"),CONCATENATE("R8C",Riesgos!#REF!),"")</f>
        <v>#REF!</v>
      </c>
      <c r="AK53" s="265" t="e">
        <f>IF(AND(Riesgos!#REF!="Muy Baja",Riesgos!#REF!="Catastrófico"),CONCATENATE("R8C",Riesgos!#REF!),"")</f>
        <v>#REF!</v>
      </c>
      <c r="AL53" s="265" t="e">
        <f>IF(AND(Riesgos!#REF!="Muy Baja",Riesgos!#REF!="Catastrófico"),CONCATENATE("R8C",Riesgos!#REF!),"")</f>
        <v>#REF!</v>
      </c>
      <c r="AM53" s="266"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44"/>
      <c r="C54" s="539"/>
      <c r="D54" s="540"/>
      <c r="E54" s="551"/>
      <c r="F54" s="539"/>
      <c r="G54" s="539"/>
      <c r="H54" s="539"/>
      <c r="I54" s="540"/>
      <c r="J54" s="285" t="e">
        <f>IF(AND(Riesgos!#REF!="Muy Baja",Riesgos!#REF!="Leve"),CONCATENATE("R9C",Riesgos!#REF!),"")</f>
        <v>#REF!</v>
      </c>
      <c r="K54" s="286" t="e">
        <f>IF(AND(Riesgos!#REF!="Muy Baja",Riesgos!#REF!="Leve"),CONCATENATE("R9C",Riesgos!#REF!),"")</f>
        <v>#REF!</v>
      </c>
      <c r="L54" s="286" t="e">
        <f>IF(AND(Riesgos!#REF!="Muy Baja",Riesgos!#REF!="Leve"),CONCATENATE("R9C",Riesgos!#REF!),"")</f>
        <v>#REF!</v>
      </c>
      <c r="M54" s="286" t="e">
        <f>IF(AND(Riesgos!#REF!="Muy Baja",Riesgos!#REF!="Leve"),CONCATENATE("R9C",Riesgos!#REF!),"")</f>
        <v>#REF!</v>
      </c>
      <c r="N54" s="286" t="e">
        <f>IF(AND(Riesgos!#REF!="Muy Baja",Riesgos!#REF!="Leve"),CONCATENATE("R9C",Riesgos!#REF!),"")</f>
        <v>#REF!</v>
      </c>
      <c r="O54" s="287" t="e">
        <f>IF(AND(Riesgos!#REF!="Muy Baja",Riesgos!#REF!="Leve"),CONCATENATE("R9C",Riesgos!#REF!),"")</f>
        <v>#REF!</v>
      </c>
      <c r="P54" s="285" t="e">
        <f>IF(AND(Riesgos!#REF!="Muy Baja",Riesgos!#REF!="Menor"),CONCATENATE("R9C",Riesgos!#REF!),"")</f>
        <v>#REF!</v>
      </c>
      <c r="Q54" s="286" t="e">
        <f>IF(AND(Riesgos!#REF!="Muy Baja",Riesgos!#REF!="Menor"),CONCATENATE("R9C",Riesgos!#REF!),"")</f>
        <v>#REF!</v>
      </c>
      <c r="R54" s="286" t="e">
        <f>IF(AND(Riesgos!#REF!="Muy Baja",Riesgos!#REF!="Menor"),CONCATENATE("R9C",Riesgos!#REF!),"")</f>
        <v>#REF!</v>
      </c>
      <c r="S54" s="286" t="e">
        <f>IF(AND(Riesgos!#REF!="Muy Baja",Riesgos!#REF!="Menor"),CONCATENATE("R9C",Riesgos!#REF!),"")</f>
        <v>#REF!</v>
      </c>
      <c r="T54" s="286" t="e">
        <f>IF(AND(Riesgos!#REF!="Muy Baja",Riesgos!#REF!="Menor"),CONCATENATE("R9C",Riesgos!#REF!),"")</f>
        <v>#REF!</v>
      </c>
      <c r="U54" s="287" t="e">
        <f>IF(AND(Riesgos!#REF!="Muy Baja",Riesgos!#REF!="Menor"),CONCATENATE("R9C",Riesgos!#REF!),"")</f>
        <v>#REF!</v>
      </c>
      <c r="V54" s="276" t="e">
        <f>IF(AND(Riesgos!#REF!="Muy Baja",Riesgos!#REF!="Moderado"),CONCATENATE("R9C",Riesgos!#REF!),"")</f>
        <v>#REF!</v>
      </c>
      <c r="W54" s="277" t="e">
        <f>IF(AND(Riesgos!#REF!="Muy Baja",Riesgos!#REF!="Moderado"),CONCATENATE("R9C",Riesgos!#REF!),"")</f>
        <v>#REF!</v>
      </c>
      <c r="X54" s="277" t="e">
        <f>IF(AND(Riesgos!#REF!="Muy Baja",Riesgos!#REF!="Moderado"),CONCATENATE("R9C",Riesgos!#REF!),"")</f>
        <v>#REF!</v>
      </c>
      <c r="Y54" s="277" t="e">
        <f>IF(AND(Riesgos!#REF!="Muy Baja",Riesgos!#REF!="Moderado"),CONCATENATE("R9C",Riesgos!#REF!),"")</f>
        <v>#REF!</v>
      </c>
      <c r="Z54" s="277" t="e">
        <f>IF(AND(Riesgos!#REF!="Muy Baja",Riesgos!#REF!="Moderado"),CONCATENATE("R9C",Riesgos!#REF!),"")</f>
        <v>#REF!</v>
      </c>
      <c r="AA54" s="278" t="e">
        <f>IF(AND(Riesgos!#REF!="Muy Baja",Riesgos!#REF!="Moderado"),CONCATENATE("R9C",Riesgos!#REF!),"")</f>
        <v>#REF!</v>
      </c>
      <c r="AB54" s="261" t="e">
        <f>IF(AND(Riesgos!#REF!="Muy Baja",Riesgos!#REF!="Mayor"),CONCATENATE("R9C",Riesgos!#REF!),"")</f>
        <v>#REF!</v>
      </c>
      <c r="AC54" s="262" t="e">
        <f>IF(AND(Riesgos!#REF!="Muy Baja",Riesgos!#REF!="Mayor"),CONCATENATE("R9C",Riesgos!#REF!),"")</f>
        <v>#REF!</v>
      </c>
      <c r="AD54" s="262" t="e">
        <f>IF(AND(Riesgos!#REF!="Muy Baja",Riesgos!#REF!="Mayor"),CONCATENATE("R9C",Riesgos!#REF!),"")</f>
        <v>#REF!</v>
      </c>
      <c r="AE54" s="262" t="e">
        <f>IF(AND(Riesgos!#REF!="Muy Baja",Riesgos!#REF!="Mayor"),CONCATENATE("R9C",Riesgos!#REF!),"")</f>
        <v>#REF!</v>
      </c>
      <c r="AF54" s="262" t="e">
        <f>IF(AND(Riesgos!#REF!="Muy Baja",Riesgos!#REF!="Mayor"),CONCATENATE("R9C",Riesgos!#REF!),"")</f>
        <v>#REF!</v>
      </c>
      <c r="AG54" s="263" t="e">
        <f>IF(AND(Riesgos!#REF!="Muy Baja",Riesgos!#REF!="Mayor"),CONCATENATE("R9C",Riesgos!#REF!),"")</f>
        <v>#REF!</v>
      </c>
      <c r="AH54" s="264" t="e">
        <f>IF(AND(Riesgos!#REF!="Muy Baja",Riesgos!#REF!="Catastrófico"),CONCATENATE("R9C",Riesgos!#REF!),"")</f>
        <v>#REF!</v>
      </c>
      <c r="AI54" s="265" t="e">
        <f>IF(AND(Riesgos!#REF!="Muy Baja",Riesgos!#REF!="Catastrófico"),CONCATENATE("R9C",Riesgos!#REF!),"")</f>
        <v>#REF!</v>
      </c>
      <c r="AJ54" s="265" t="e">
        <f>IF(AND(Riesgos!#REF!="Muy Baja",Riesgos!#REF!="Catastrófico"),CONCATENATE("R9C",Riesgos!#REF!),"")</f>
        <v>#REF!</v>
      </c>
      <c r="AK54" s="265" t="e">
        <f>IF(AND(Riesgos!#REF!="Muy Baja",Riesgos!#REF!="Catastrófico"),CONCATENATE("R9C",Riesgos!#REF!),"")</f>
        <v>#REF!</v>
      </c>
      <c r="AL54" s="265" t="e">
        <f>IF(AND(Riesgos!#REF!="Muy Baja",Riesgos!#REF!="Catastrófico"),CONCATENATE("R9C",Riesgos!#REF!),"")</f>
        <v>#REF!</v>
      </c>
      <c r="AM54" s="266"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13"/>
      <c r="C55" s="566"/>
      <c r="D55" s="615"/>
      <c r="E55" s="625"/>
      <c r="F55" s="626"/>
      <c r="G55" s="626"/>
      <c r="H55" s="626"/>
      <c r="I55" s="627"/>
      <c r="J55" s="288" t="e">
        <f>IF(AND(Riesgos!#REF!="Muy Baja",Riesgos!#REF!="Leve"),CONCATENATE("R10C",Riesgos!#REF!),"")</f>
        <v>#REF!</v>
      </c>
      <c r="K55" s="289" t="e">
        <f>IF(AND(Riesgos!#REF!="Muy Baja",Riesgos!#REF!="Leve"),CONCATENATE("R10C",Riesgos!#REF!),"")</f>
        <v>#REF!</v>
      </c>
      <c r="L55" s="289" t="e">
        <f>IF(AND(Riesgos!#REF!="Muy Baja",Riesgos!#REF!="Leve"),CONCATENATE("R10C",Riesgos!#REF!),"")</f>
        <v>#REF!</v>
      </c>
      <c r="M55" s="289" t="e">
        <f>IF(AND(Riesgos!#REF!="Muy Baja",Riesgos!#REF!="Leve"),CONCATENATE("R10C",Riesgos!#REF!),"")</f>
        <v>#REF!</v>
      </c>
      <c r="N55" s="289" t="e">
        <f>IF(AND(Riesgos!#REF!="Muy Baja",Riesgos!#REF!="Leve"),CONCATENATE("R10C",Riesgos!#REF!),"")</f>
        <v>#REF!</v>
      </c>
      <c r="O55" s="290" t="e">
        <f>IF(AND(Riesgos!#REF!="Muy Baja",Riesgos!#REF!="Leve"),CONCATENATE("R10C",Riesgos!#REF!),"")</f>
        <v>#REF!</v>
      </c>
      <c r="P55" s="288" t="e">
        <f>IF(AND(Riesgos!#REF!="Muy Baja",Riesgos!#REF!="Menor"),CONCATENATE("R10C",Riesgos!#REF!),"")</f>
        <v>#REF!</v>
      </c>
      <c r="Q55" s="289" t="e">
        <f>IF(AND(Riesgos!#REF!="Muy Baja",Riesgos!#REF!="Menor"),CONCATENATE("R10C",Riesgos!#REF!),"")</f>
        <v>#REF!</v>
      </c>
      <c r="R55" s="289" t="e">
        <f>IF(AND(Riesgos!#REF!="Muy Baja",Riesgos!#REF!="Menor"),CONCATENATE("R10C",Riesgos!#REF!),"")</f>
        <v>#REF!</v>
      </c>
      <c r="S55" s="289" t="e">
        <f>IF(AND(Riesgos!#REF!="Muy Baja",Riesgos!#REF!="Menor"),CONCATENATE("R10C",Riesgos!#REF!),"")</f>
        <v>#REF!</v>
      </c>
      <c r="T55" s="289" t="e">
        <f>IF(AND(Riesgos!#REF!="Muy Baja",Riesgos!#REF!="Menor"),CONCATENATE("R10C",Riesgos!#REF!),"")</f>
        <v>#REF!</v>
      </c>
      <c r="U55" s="290" t="e">
        <f>IF(AND(Riesgos!#REF!="Muy Baja",Riesgos!#REF!="Menor"),CONCATENATE("R10C",Riesgos!#REF!),"")</f>
        <v>#REF!</v>
      </c>
      <c r="V55" s="279" t="e">
        <f>IF(AND(Riesgos!#REF!="Muy Baja",Riesgos!#REF!="Moderado"),CONCATENATE("R10C",Riesgos!#REF!),"")</f>
        <v>#REF!</v>
      </c>
      <c r="W55" s="280" t="e">
        <f>IF(AND(Riesgos!#REF!="Muy Baja",Riesgos!#REF!="Moderado"),CONCATENATE("R10C",Riesgos!#REF!),"")</f>
        <v>#REF!</v>
      </c>
      <c r="X55" s="280" t="e">
        <f>IF(AND(Riesgos!#REF!="Muy Baja",Riesgos!#REF!="Moderado"),CONCATENATE("R10C",Riesgos!#REF!),"")</f>
        <v>#REF!</v>
      </c>
      <c r="Y55" s="280" t="e">
        <f>IF(AND(Riesgos!#REF!="Muy Baja",Riesgos!#REF!="Moderado"),CONCATENATE("R10C",Riesgos!#REF!),"")</f>
        <v>#REF!</v>
      </c>
      <c r="Z55" s="280" t="e">
        <f>IF(AND(Riesgos!#REF!="Muy Baja",Riesgos!#REF!="Moderado"),CONCATENATE("R10C",Riesgos!#REF!),"")</f>
        <v>#REF!</v>
      </c>
      <c r="AA55" s="281" t="e">
        <f>IF(AND(Riesgos!#REF!="Muy Baja",Riesgos!#REF!="Moderado"),CONCATENATE("R10C",Riesgos!#REF!),"")</f>
        <v>#REF!</v>
      </c>
      <c r="AB55" s="267" t="e">
        <f>IF(AND(Riesgos!#REF!="Muy Baja",Riesgos!#REF!="Mayor"),CONCATENATE("R10C",Riesgos!#REF!),"")</f>
        <v>#REF!</v>
      </c>
      <c r="AC55" s="268" t="e">
        <f>IF(AND(Riesgos!#REF!="Muy Baja",Riesgos!#REF!="Mayor"),CONCATENATE("R10C",Riesgos!#REF!),"")</f>
        <v>#REF!</v>
      </c>
      <c r="AD55" s="268" t="e">
        <f>IF(AND(Riesgos!#REF!="Muy Baja",Riesgos!#REF!="Mayor"),CONCATENATE("R10C",Riesgos!#REF!),"")</f>
        <v>#REF!</v>
      </c>
      <c r="AE55" s="268" t="e">
        <f>IF(AND(Riesgos!#REF!="Muy Baja",Riesgos!#REF!="Mayor"),CONCATENATE("R10C",Riesgos!#REF!),"")</f>
        <v>#REF!</v>
      </c>
      <c r="AF55" s="268" t="e">
        <f>IF(AND(Riesgos!#REF!="Muy Baja",Riesgos!#REF!="Mayor"),CONCATENATE("R10C",Riesgos!#REF!),"")</f>
        <v>#REF!</v>
      </c>
      <c r="AG55" s="269" t="e">
        <f>IF(AND(Riesgos!#REF!="Muy Baja",Riesgos!#REF!="Mayor"),CONCATENATE("R10C",Riesgos!#REF!),"")</f>
        <v>#REF!</v>
      </c>
      <c r="AH55" s="270" t="e">
        <f>IF(AND(Riesgos!#REF!="Muy Baja",Riesgos!#REF!="Catastrófico"),CONCATENATE("R10C",Riesgos!#REF!),"")</f>
        <v>#REF!</v>
      </c>
      <c r="AI55" s="271" t="e">
        <f>IF(AND(Riesgos!#REF!="Muy Baja",Riesgos!#REF!="Catastrófico"),CONCATENATE("R10C",Riesgos!#REF!),"")</f>
        <v>#REF!</v>
      </c>
      <c r="AJ55" s="271" t="e">
        <f>IF(AND(Riesgos!#REF!="Muy Baja",Riesgos!#REF!="Catastrófico"),CONCATENATE("R10C",Riesgos!#REF!),"")</f>
        <v>#REF!</v>
      </c>
      <c r="AK55" s="271" t="e">
        <f>IF(AND(Riesgos!#REF!="Muy Baja",Riesgos!#REF!="Catastrófico"),CONCATENATE("R10C",Riesgos!#REF!),"")</f>
        <v>#REF!</v>
      </c>
      <c r="AL55" s="271" t="e">
        <f>IF(AND(Riesgos!#REF!="Muy Baja",Riesgos!#REF!="Catastrófico"),CONCATENATE("R10C",Riesgos!#REF!),"")</f>
        <v>#REF!</v>
      </c>
      <c r="AM55" s="272"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666" t="s">
        <v>1060</v>
      </c>
      <c r="K56" s="624"/>
      <c r="L56" s="624"/>
      <c r="M56" s="624"/>
      <c r="N56" s="624"/>
      <c r="O56" s="614"/>
      <c r="P56" s="666" t="s">
        <v>1061</v>
      </c>
      <c r="Q56" s="624"/>
      <c r="R56" s="624"/>
      <c r="S56" s="624"/>
      <c r="T56" s="624"/>
      <c r="U56" s="614"/>
      <c r="V56" s="666" t="s">
        <v>1062</v>
      </c>
      <c r="W56" s="624"/>
      <c r="X56" s="624"/>
      <c r="Y56" s="624"/>
      <c r="Z56" s="624"/>
      <c r="AA56" s="614"/>
      <c r="AB56" s="666" t="s">
        <v>1063</v>
      </c>
      <c r="AC56" s="624"/>
      <c r="AD56" s="624"/>
      <c r="AE56" s="624"/>
      <c r="AF56" s="624"/>
      <c r="AG56" s="614"/>
      <c r="AH56" s="666" t="s">
        <v>1064</v>
      </c>
      <c r="AI56" s="624"/>
      <c r="AJ56" s="624"/>
      <c r="AK56" s="624"/>
      <c r="AL56" s="624"/>
      <c r="AM56" s="614"/>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51"/>
      <c r="K57" s="539"/>
      <c r="L57" s="539"/>
      <c r="M57" s="539"/>
      <c r="N57" s="539"/>
      <c r="O57" s="540"/>
      <c r="P57" s="551"/>
      <c r="Q57" s="539"/>
      <c r="R57" s="539"/>
      <c r="S57" s="539"/>
      <c r="T57" s="539"/>
      <c r="U57" s="540"/>
      <c r="V57" s="551"/>
      <c r="W57" s="539"/>
      <c r="X57" s="539"/>
      <c r="Y57" s="539"/>
      <c r="Z57" s="539"/>
      <c r="AA57" s="540"/>
      <c r="AB57" s="551"/>
      <c r="AC57" s="539"/>
      <c r="AD57" s="539"/>
      <c r="AE57" s="539"/>
      <c r="AF57" s="539"/>
      <c r="AG57" s="540"/>
      <c r="AH57" s="551"/>
      <c r="AI57" s="539"/>
      <c r="AJ57" s="539"/>
      <c r="AK57" s="539"/>
      <c r="AL57" s="539"/>
      <c r="AM57" s="540"/>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51"/>
      <c r="K58" s="539"/>
      <c r="L58" s="539"/>
      <c r="M58" s="539"/>
      <c r="N58" s="539"/>
      <c r="O58" s="540"/>
      <c r="P58" s="551"/>
      <c r="Q58" s="539"/>
      <c r="R58" s="539"/>
      <c r="S58" s="539"/>
      <c r="T58" s="539"/>
      <c r="U58" s="540"/>
      <c r="V58" s="551"/>
      <c r="W58" s="539"/>
      <c r="X58" s="539"/>
      <c r="Y58" s="539"/>
      <c r="Z58" s="539"/>
      <c r="AA58" s="540"/>
      <c r="AB58" s="551"/>
      <c r="AC58" s="539"/>
      <c r="AD58" s="539"/>
      <c r="AE58" s="539"/>
      <c r="AF58" s="539"/>
      <c r="AG58" s="540"/>
      <c r="AH58" s="551"/>
      <c r="AI58" s="539"/>
      <c r="AJ58" s="539"/>
      <c r="AK58" s="539"/>
      <c r="AL58" s="539"/>
      <c r="AM58" s="540"/>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51"/>
      <c r="K59" s="539"/>
      <c r="L59" s="539"/>
      <c r="M59" s="539"/>
      <c r="N59" s="539"/>
      <c r="O59" s="540"/>
      <c r="P59" s="551"/>
      <c r="Q59" s="539"/>
      <c r="R59" s="539"/>
      <c r="S59" s="539"/>
      <c r="T59" s="539"/>
      <c r="U59" s="540"/>
      <c r="V59" s="551"/>
      <c r="W59" s="539"/>
      <c r="X59" s="539"/>
      <c r="Y59" s="539"/>
      <c r="Z59" s="539"/>
      <c r="AA59" s="540"/>
      <c r="AB59" s="551"/>
      <c r="AC59" s="539"/>
      <c r="AD59" s="539"/>
      <c r="AE59" s="539"/>
      <c r="AF59" s="539"/>
      <c r="AG59" s="540"/>
      <c r="AH59" s="551"/>
      <c r="AI59" s="539"/>
      <c r="AJ59" s="539"/>
      <c r="AK59" s="539"/>
      <c r="AL59" s="539"/>
      <c r="AM59" s="540"/>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51"/>
      <c r="K60" s="539"/>
      <c r="L60" s="539"/>
      <c r="M60" s="539"/>
      <c r="N60" s="539"/>
      <c r="O60" s="540"/>
      <c r="P60" s="551"/>
      <c r="Q60" s="539"/>
      <c r="R60" s="539"/>
      <c r="S60" s="539"/>
      <c r="T60" s="539"/>
      <c r="U60" s="540"/>
      <c r="V60" s="551"/>
      <c r="W60" s="539"/>
      <c r="X60" s="539"/>
      <c r="Y60" s="539"/>
      <c r="Z60" s="539"/>
      <c r="AA60" s="540"/>
      <c r="AB60" s="551"/>
      <c r="AC60" s="539"/>
      <c r="AD60" s="539"/>
      <c r="AE60" s="539"/>
      <c r="AF60" s="539"/>
      <c r="AG60" s="540"/>
      <c r="AH60" s="551"/>
      <c r="AI60" s="539"/>
      <c r="AJ60" s="539"/>
      <c r="AK60" s="539"/>
      <c r="AL60" s="539"/>
      <c r="AM60" s="540"/>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25"/>
      <c r="K61" s="626"/>
      <c r="L61" s="626"/>
      <c r="M61" s="626"/>
      <c r="N61" s="626"/>
      <c r="O61" s="627"/>
      <c r="P61" s="625"/>
      <c r="Q61" s="626"/>
      <c r="R61" s="626"/>
      <c r="S61" s="626"/>
      <c r="T61" s="626"/>
      <c r="U61" s="627"/>
      <c r="V61" s="625"/>
      <c r="W61" s="626"/>
      <c r="X61" s="626"/>
      <c r="Y61" s="626"/>
      <c r="Z61" s="626"/>
      <c r="AA61" s="627"/>
      <c r="AB61" s="625"/>
      <c r="AC61" s="626"/>
      <c r="AD61" s="626"/>
      <c r="AE61" s="626"/>
      <c r="AF61" s="626"/>
      <c r="AG61" s="627"/>
      <c r="AH61" s="625"/>
      <c r="AI61" s="626"/>
      <c r="AJ61" s="626"/>
      <c r="AK61" s="626"/>
      <c r="AL61" s="626"/>
      <c r="AM61" s="627"/>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
      <c r="AV63" s="1"/>
      <c r="AW63" s="1"/>
      <c r="AX63" s="1"/>
      <c r="AY63" s="1"/>
      <c r="AZ63" s="1"/>
      <c r="BA63" s="1"/>
      <c r="BB63" s="1"/>
      <c r="BC63" s="1"/>
      <c r="BD63" s="1"/>
      <c r="BE63" s="1"/>
      <c r="BF63" s="1"/>
      <c r="BG63" s="1"/>
      <c r="BH63" s="1"/>
    </row>
    <row r="64" spans="1:61" ht="15" customHeight="1">
      <c r="A64" s="1"/>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671" t="s">
        <v>1066</v>
      </c>
      <c r="C1" s="539"/>
      <c r="D1" s="539"/>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92"/>
      <c r="C3" s="293" t="s">
        <v>1067</v>
      </c>
      <c r="D3" s="293" t="s">
        <v>842</v>
      </c>
      <c r="E3" s="1"/>
      <c r="F3" s="1"/>
      <c r="G3" s="1"/>
      <c r="H3" s="1"/>
      <c r="I3" s="1"/>
      <c r="J3" s="1"/>
      <c r="K3" s="1"/>
      <c r="L3" s="1"/>
      <c r="M3" s="1"/>
      <c r="N3" s="1"/>
      <c r="O3" s="1"/>
      <c r="P3" s="1"/>
      <c r="Q3" s="1"/>
      <c r="R3" s="1"/>
      <c r="S3" s="1"/>
      <c r="T3" s="1"/>
      <c r="U3" s="1"/>
      <c r="V3" s="1"/>
      <c r="W3" s="1"/>
      <c r="X3" s="1"/>
    </row>
    <row r="4" spans="1:24" ht="51">
      <c r="A4" s="1"/>
      <c r="B4" s="294" t="s">
        <v>985</v>
      </c>
      <c r="C4" s="295" t="s">
        <v>1068</v>
      </c>
      <c r="D4" s="296">
        <v>0.2</v>
      </c>
      <c r="E4" s="1"/>
      <c r="F4" s="1"/>
      <c r="G4" s="1"/>
      <c r="H4" s="1"/>
      <c r="I4" s="1"/>
      <c r="J4" s="1"/>
      <c r="K4" s="1"/>
      <c r="L4" s="1"/>
      <c r="M4" s="1"/>
      <c r="N4" s="1"/>
      <c r="O4" s="1"/>
      <c r="P4" s="1"/>
      <c r="Q4" s="1"/>
      <c r="R4" s="1"/>
      <c r="S4" s="1"/>
      <c r="T4" s="1"/>
      <c r="U4" s="1"/>
      <c r="V4" s="1"/>
      <c r="W4" s="1"/>
      <c r="X4" s="1"/>
    </row>
    <row r="5" spans="1:24" ht="51">
      <c r="A5" s="1"/>
      <c r="B5" s="297" t="s">
        <v>843</v>
      </c>
      <c r="C5" s="298" t="s">
        <v>1069</v>
      </c>
      <c r="D5" s="299">
        <v>0.4</v>
      </c>
      <c r="E5" s="1"/>
      <c r="F5" s="1"/>
      <c r="G5" s="1"/>
      <c r="H5" s="1"/>
      <c r="I5" s="1"/>
      <c r="J5" s="1"/>
      <c r="K5" s="1"/>
      <c r="L5" s="1"/>
      <c r="M5" s="1"/>
      <c r="N5" s="1"/>
      <c r="O5" s="1"/>
      <c r="P5" s="1"/>
      <c r="Q5" s="1"/>
      <c r="R5" s="1"/>
      <c r="S5" s="1"/>
      <c r="T5" s="1"/>
      <c r="U5" s="1"/>
      <c r="V5" s="1"/>
      <c r="W5" s="1"/>
      <c r="X5" s="1"/>
    </row>
    <row r="6" spans="1:24" ht="51">
      <c r="A6" s="1"/>
      <c r="B6" s="300" t="s">
        <v>1004</v>
      </c>
      <c r="C6" s="298" t="s">
        <v>1070</v>
      </c>
      <c r="D6" s="299">
        <v>0.6</v>
      </c>
      <c r="E6" s="1"/>
      <c r="F6" s="1"/>
      <c r="G6" s="1"/>
      <c r="H6" s="1"/>
      <c r="I6" s="1"/>
      <c r="J6" s="1"/>
      <c r="K6" s="1"/>
      <c r="L6" s="1"/>
      <c r="M6" s="1"/>
      <c r="N6" s="1"/>
      <c r="O6" s="1"/>
      <c r="P6" s="1"/>
      <c r="Q6" s="1"/>
      <c r="R6" s="1"/>
      <c r="S6" s="1"/>
      <c r="T6" s="1"/>
      <c r="U6" s="1"/>
      <c r="V6" s="1"/>
      <c r="W6" s="1"/>
      <c r="X6" s="1"/>
    </row>
    <row r="7" spans="1:24" ht="76.5">
      <c r="A7" s="1"/>
      <c r="B7" s="301" t="s">
        <v>1012</v>
      </c>
      <c r="C7" s="298" t="s">
        <v>1071</v>
      </c>
      <c r="D7" s="299">
        <v>0.8</v>
      </c>
      <c r="E7" s="1"/>
      <c r="F7" s="1"/>
      <c r="G7" s="1"/>
      <c r="H7" s="1"/>
      <c r="I7" s="1"/>
      <c r="J7" s="1"/>
      <c r="K7" s="1"/>
      <c r="L7" s="1"/>
      <c r="M7" s="1"/>
      <c r="N7" s="1"/>
      <c r="O7" s="1"/>
      <c r="P7" s="1"/>
      <c r="Q7" s="1"/>
      <c r="R7" s="1"/>
      <c r="S7" s="1"/>
      <c r="T7" s="1"/>
      <c r="U7" s="1"/>
      <c r="V7" s="1"/>
      <c r="W7" s="1"/>
      <c r="X7" s="1"/>
    </row>
    <row r="8" spans="1:24" ht="51">
      <c r="A8" s="1"/>
      <c r="B8" s="302" t="s">
        <v>1020</v>
      </c>
      <c r="C8" s="298" t="s">
        <v>1072</v>
      </c>
      <c r="D8" s="299">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03"/>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672" t="s">
        <v>1073</v>
      </c>
      <c r="C1" s="539"/>
      <c r="D1" s="539"/>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04"/>
      <c r="C3" s="305" t="s">
        <v>1074</v>
      </c>
      <c r="D3" s="305" t="s">
        <v>1075</v>
      </c>
      <c r="E3" s="1"/>
      <c r="F3" s="1"/>
      <c r="G3" s="1"/>
      <c r="H3" s="1"/>
      <c r="I3" s="1"/>
      <c r="J3" s="1"/>
      <c r="K3" s="1"/>
      <c r="L3" s="1"/>
      <c r="M3" s="1"/>
      <c r="N3" s="1"/>
      <c r="O3" s="1"/>
      <c r="P3" s="1"/>
      <c r="Q3" s="1"/>
      <c r="R3" s="1"/>
      <c r="S3" s="1"/>
      <c r="T3" s="1"/>
      <c r="U3" s="1"/>
    </row>
    <row r="4" spans="1:21" ht="33.75">
      <c r="A4" s="306" t="s">
        <v>1076</v>
      </c>
      <c r="B4" s="307" t="s">
        <v>1077</v>
      </c>
      <c r="C4" s="308" t="s">
        <v>1078</v>
      </c>
      <c r="D4" s="309" t="s">
        <v>1079</v>
      </c>
      <c r="E4" s="1"/>
      <c r="F4" s="1"/>
      <c r="G4" s="1"/>
      <c r="H4" s="1"/>
      <c r="I4" s="1"/>
      <c r="J4" s="1"/>
      <c r="K4" s="1"/>
      <c r="L4" s="1"/>
      <c r="M4" s="1"/>
      <c r="N4" s="1"/>
      <c r="O4" s="1"/>
      <c r="P4" s="1"/>
      <c r="Q4" s="1"/>
      <c r="R4" s="1"/>
      <c r="S4" s="1"/>
      <c r="T4" s="1"/>
      <c r="U4" s="1"/>
    </row>
    <row r="5" spans="1:21" ht="67.5">
      <c r="A5" s="306" t="s">
        <v>995</v>
      </c>
      <c r="B5" s="310" t="s">
        <v>1080</v>
      </c>
      <c r="C5" s="311" t="s">
        <v>1081</v>
      </c>
      <c r="D5" s="312" t="s">
        <v>1082</v>
      </c>
      <c r="E5" s="1"/>
      <c r="F5" s="1"/>
      <c r="G5" s="1"/>
      <c r="H5" s="1"/>
      <c r="I5" s="1"/>
      <c r="J5" s="1"/>
      <c r="K5" s="1"/>
      <c r="L5" s="1"/>
      <c r="M5" s="1"/>
      <c r="N5" s="1"/>
      <c r="O5" s="1"/>
      <c r="P5" s="1"/>
      <c r="Q5" s="1"/>
      <c r="R5" s="1"/>
      <c r="S5" s="1"/>
      <c r="T5" s="1"/>
      <c r="U5" s="1"/>
    </row>
    <row r="6" spans="1:21" ht="67.5">
      <c r="A6" s="306" t="s">
        <v>839</v>
      </c>
      <c r="B6" s="313" t="s">
        <v>1083</v>
      </c>
      <c r="C6" s="311" t="s">
        <v>1084</v>
      </c>
      <c r="D6" s="312" t="s">
        <v>890</v>
      </c>
      <c r="E6" s="1"/>
      <c r="F6" s="1"/>
      <c r="G6" s="1"/>
      <c r="H6" s="1"/>
      <c r="I6" s="1"/>
      <c r="J6" s="1"/>
      <c r="K6" s="1"/>
      <c r="L6" s="1"/>
      <c r="M6" s="1"/>
      <c r="N6" s="1"/>
      <c r="O6" s="1"/>
      <c r="P6" s="1"/>
      <c r="Q6" s="1"/>
      <c r="R6" s="1"/>
      <c r="S6" s="1"/>
      <c r="T6" s="1"/>
      <c r="U6" s="1"/>
    </row>
    <row r="7" spans="1:21" ht="101.25">
      <c r="A7" s="306" t="s">
        <v>1013</v>
      </c>
      <c r="B7" s="314" t="s">
        <v>1085</v>
      </c>
      <c r="C7" s="311" t="s">
        <v>1086</v>
      </c>
      <c r="D7" s="312" t="s">
        <v>1087</v>
      </c>
      <c r="E7" s="1"/>
      <c r="F7" s="1"/>
      <c r="G7" s="1"/>
      <c r="H7" s="1"/>
      <c r="I7" s="1"/>
      <c r="J7" s="1"/>
      <c r="K7" s="1"/>
      <c r="L7" s="1"/>
      <c r="M7" s="1"/>
      <c r="N7" s="1"/>
      <c r="O7" s="1"/>
      <c r="P7" s="1"/>
      <c r="Q7" s="1"/>
      <c r="R7" s="1"/>
      <c r="S7" s="1"/>
      <c r="T7" s="1"/>
      <c r="U7" s="1"/>
    </row>
    <row r="8" spans="1:21" ht="67.5">
      <c r="A8" s="306" t="s">
        <v>1021</v>
      </c>
      <c r="B8" s="315" t="s">
        <v>1088</v>
      </c>
      <c r="C8" s="311" t="s">
        <v>1089</v>
      </c>
      <c r="D8" s="312" t="s">
        <v>1090</v>
      </c>
      <c r="E8" s="1"/>
      <c r="F8" s="1"/>
      <c r="G8" s="1"/>
      <c r="H8" s="1"/>
      <c r="I8" s="1"/>
      <c r="J8" s="1"/>
      <c r="K8" s="1"/>
      <c r="L8" s="1"/>
      <c r="M8" s="1"/>
      <c r="N8" s="1"/>
      <c r="O8" s="1"/>
      <c r="P8" s="1"/>
      <c r="Q8" s="1"/>
      <c r="R8" s="1"/>
      <c r="S8" s="1"/>
      <c r="T8" s="1"/>
      <c r="U8" s="1"/>
    </row>
    <row r="9" spans="1:21" ht="20.25">
      <c r="A9" s="306"/>
      <c r="B9" s="306"/>
      <c r="C9" s="316"/>
      <c r="D9" s="316"/>
      <c r="E9" s="1"/>
      <c r="F9" s="1"/>
      <c r="G9" s="1"/>
      <c r="H9" s="1"/>
      <c r="I9" s="1"/>
      <c r="J9" s="1"/>
      <c r="K9" s="1"/>
      <c r="L9" s="1"/>
      <c r="M9" s="1"/>
      <c r="N9" s="1"/>
      <c r="O9" s="1"/>
      <c r="P9" s="1"/>
      <c r="Q9" s="1"/>
      <c r="R9" s="1"/>
      <c r="S9" s="1"/>
      <c r="T9" s="1"/>
      <c r="U9" s="1"/>
    </row>
    <row r="10" spans="1:21" ht="16.5">
      <c r="A10" s="306"/>
      <c r="B10" s="317"/>
      <c r="C10" s="317"/>
      <c r="D10" s="317"/>
      <c r="E10" s="1"/>
      <c r="F10" s="1"/>
      <c r="G10" s="1"/>
      <c r="H10" s="1"/>
      <c r="I10" s="1"/>
      <c r="J10" s="1"/>
      <c r="K10" s="1"/>
      <c r="L10" s="1"/>
      <c r="M10" s="1"/>
      <c r="N10" s="1"/>
      <c r="O10" s="1"/>
      <c r="P10" s="1"/>
      <c r="Q10" s="1"/>
      <c r="R10" s="1"/>
      <c r="S10" s="1"/>
      <c r="T10" s="1"/>
      <c r="U10" s="1"/>
    </row>
    <row r="11" spans="1:21">
      <c r="A11" s="306"/>
      <c r="B11" s="306" t="s">
        <v>1091</v>
      </c>
      <c r="C11" s="306" t="s">
        <v>204</v>
      </c>
      <c r="D11" s="306" t="s">
        <v>504</v>
      </c>
      <c r="E11" s="1"/>
      <c r="F11" s="1"/>
      <c r="G11" s="1"/>
      <c r="H11" s="1"/>
      <c r="I11" s="1"/>
      <c r="J11" s="1"/>
      <c r="K11" s="1"/>
      <c r="L11" s="1"/>
      <c r="M11" s="1"/>
      <c r="N11" s="1"/>
      <c r="O11" s="1"/>
      <c r="P11" s="1"/>
      <c r="Q11" s="1"/>
      <c r="R11" s="1"/>
      <c r="S11" s="1"/>
      <c r="T11" s="1"/>
      <c r="U11" s="1"/>
    </row>
    <row r="12" spans="1:21">
      <c r="A12" s="306"/>
      <c r="B12" s="306" t="s">
        <v>1092</v>
      </c>
      <c r="C12" s="306" t="s">
        <v>384</v>
      </c>
      <c r="D12" s="306" t="s">
        <v>370</v>
      </c>
      <c r="E12" s="1"/>
      <c r="F12" s="1"/>
      <c r="G12" s="1"/>
      <c r="H12" s="1"/>
      <c r="I12" s="1"/>
      <c r="J12" s="1"/>
      <c r="K12" s="1"/>
      <c r="L12" s="1"/>
      <c r="M12" s="1"/>
      <c r="N12" s="1"/>
      <c r="O12" s="1"/>
      <c r="P12" s="1"/>
      <c r="Q12" s="1"/>
      <c r="R12" s="1"/>
      <c r="S12" s="1"/>
      <c r="T12" s="1"/>
      <c r="U12" s="1"/>
    </row>
    <row r="13" spans="1:21">
      <c r="A13" s="306"/>
      <c r="B13" s="306"/>
      <c r="C13" s="306" t="s">
        <v>332</v>
      </c>
      <c r="D13" s="306" t="s">
        <v>185</v>
      </c>
      <c r="E13" s="1"/>
      <c r="F13" s="1"/>
      <c r="G13" s="1"/>
      <c r="H13" s="1"/>
      <c r="I13" s="1"/>
      <c r="J13" s="1"/>
      <c r="K13" s="1"/>
      <c r="L13" s="1"/>
      <c r="M13" s="1"/>
      <c r="N13" s="1"/>
      <c r="O13" s="1"/>
      <c r="P13" s="1"/>
      <c r="Q13" s="1"/>
      <c r="R13" s="1"/>
      <c r="S13" s="1"/>
      <c r="T13" s="1"/>
      <c r="U13" s="1"/>
    </row>
    <row r="14" spans="1:21">
      <c r="A14" s="306"/>
      <c r="B14" s="306"/>
      <c r="C14" s="306" t="s">
        <v>1093</v>
      </c>
      <c r="D14" s="306" t="s">
        <v>313</v>
      </c>
      <c r="E14" s="1"/>
      <c r="F14" s="1"/>
      <c r="G14" s="1"/>
      <c r="H14" s="1"/>
      <c r="I14" s="1"/>
      <c r="J14" s="1"/>
      <c r="K14" s="1"/>
      <c r="L14" s="1"/>
      <c r="M14" s="1"/>
      <c r="N14" s="1"/>
      <c r="O14" s="1"/>
      <c r="P14" s="1"/>
      <c r="Q14" s="1"/>
      <c r="R14" s="1"/>
      <c r="S14" s="1"/>
      <c r="T14" s="1"/>
      <c r="U14" s="1"/>
    </row>
    <row r="15" spans="1:21">
      <c r="A15" s="306"/>
      <c r="B15" s="306"/>
      <c r="C15" s="306" t="s">
        <v>301</v>
      </c>
      <c r="D15" s="306" t="s">
        <v>1094</v>
      </c>
      <c r="E15" s="1"/>
      <c r="F15" s="1"/>
      <c r="G15" s="1"/>
      <c r="H15" s="1"/>
      <c r="I15" s="1"/>
      <c r="J15" s="1"/>
      <c r="K15" s="1"/>
      <c r="L15" s="1"/>
      <c r="M15" s="1"/>
      <c r="N15" s="1"/>
      <c r="O15" s="1"/>
      <c r="P15" s="1"/>
      <c r="Q15" s="1"/>
      <c r="R15" s="1"/>
      <c r="S15" s="1"/>
      <c r="T15" s="1"/>
      <c r="U15" s="1"/>
    </row>
    <row r="16" spans="1:21">
      <c r="A16" s="306"/>
      <c r="B16" s="306"/>
      <c r="C16" s="306"/>
      <c r="D16" s="306"/>
      <c r="E16" s="1"/>
      <c r="F16" s="1"/>
      <c r="G16" s="1"/>
      <c r="H16" s="1"/>
      <c r="I16" s="1"/>
      <c r="J16" s="1"/>
      <c r="K16" s="1"/>
      <c r="L16" s="1"/>
      <c r="M16" s="1"/>
      <c r="N16" s="1"/>
      <c r="O16" s="1"/>
    </row>
    <row r="17" spans="1:15">
      <c r="A17" s="306"/>
      <c r="B17" s="306"/>
      <c r="C17" s="306"/>
      <c r="D17" s="306"/>
      <c r="E17" s="1"/>
      <c r="F17" s="1"/>
      <c r="G17" s="1"/>
      <c r="H17" s="1"/>
      <c r="I17" s="1"/>
      <c r="J17" s="1"/>
      <c r="K17" s="1"/>
      <c r="L17" s="1"/>
      <c r="M17" s="1"/>
      <c r="N17" s="1"/>
      <c r="O17" s="1"/>
    </row>
    <row r="18" spans="1:15">
      <c r="A18" s="306"/>
      <c r="B18" s="1"/>
      <c r="C18" s="1"/>
      <c r="D18" s="1"/>
      <c r="E18" s="1"/>
      <c r="F18" s="1"/>
      <c r="G18" s="1"/>
      <c r="H18" s="1"/>
      <c r="I18" s="1"/>
      <c r="J18" s="1"/>
      <c r="K18" s="1"/>
      <c r="L18" s="1"/>
      <c r="M18" s="1"/>
      <c r="N18" s="1"/>
      <c r="O18" s="1"/>
    </row>
    <row r="19" spans="1:15">
      <c r="A19" s="306"/>
      <c r="B19" s="1"/>
      <c r="C19" s="1"/>
      <c r="D19" s="1"/>
      <c r="E19" s="1"/>
      <c r="F19" s="1"/>
      <c r="G19" s="1"/>
      <c r="H19" s="1"/>
      <c r="I19" s="1"/>
      <c r="J19" s="1"/>
      <c r="K19" s="1"/>
      <c r="L19" s="1"/>
      <c r="M19" s="1"/>
      <c r="N19" s="1"/>
      <c r="O19" s="1"/>
    </row>
    <row r="20" spans="1:15">
      <c r="A20" s="306"/>
      <c r="B20" s="1"/>
      <c r="C20" s="1"/>
      <c r="D20" s="1"/>
      <c r="E20" s="1"/>
      <c r="F20" s="1"/>
      <c r="G20" s="1"/>
      <c r="H20" s="1"/>
      <c r="I20" s="1"/>
      <c r="J20" s="1"/>
      <c r="K20" s="1"/>
      <c r="L20" s="1"/>
      <c r="M20" s="1"/>
      <c r="N20" s="1"/>
      <c r="O20" s="1"/>
    </row>
    <row r="21" spans="1:15" ht="15.75" customHeight="1">
      <c r="A21" s="306"/>
      <c r="B21" s="1"/>
      <c r="C21" s="1"/>
      <c r="D21" s="1"/>
      <c r="E21" s="1"/>
      <c r="F21" s="1"/>
      <c r="G21" s="1"/>
      <c r="H21" s="1"/>
      <c r="I21" s="1"/>
      <c r="J21" s="1"/>
      <c r="K21" s="1"/>
      <c r="L21" s="1"/>
      <c r="M21" s="1"/>
      <c r="N21" s="1"/>
      <c r="O21" s="1"/>
    </row>
    <row r="22" spans="1:15" ht="15.75" customHeight="1">
      <c r="A22" s="306"/>
      <c r="B22" s="306"/>
      <c r="C22" s="316"/>
      <c r="D22" s="316"/>
      <c r="E22" s="1"/>
      <c r="F22" s="1"/>
      <c r="G22" s="1"/>
      <c r="H22" s="1"/>
      <c r="I22" s="1"/>
      <c r="J22" s="1"/>
      <c r="K22" s="1"/>
      <c r="L22" s="1"/>
      <c r="M22" s="1"/>
      <c r="N22" s="1"/>
      <c r="O22" s="1"/>
    </row>
    <row r="23" spans="1:15" ht="15.75" customHeight="1">
      <c r="A23" s="306"/>
      <c r="B23" s="306"/>
      <c r="C23" s="316"/>
      <c r="D23" s="316"/>
      <c r="E23" s="1"/>
      <c r="F23" s="1"/>
      <c r="G23" s="1"/>
      <c r="H23" s="1"/>
      <c r="I23" s="1"/>
      <c r="J23" s="1"/>
      <c r="K23" s="1"/>
      <c r="L23" s="1"/>
      <c r="M23" s="1"/>
      <c r="N23" s="1"/>
      <c r="O23" s="1"/>
    </row>
    <row r="24" spans="1:15" ht="15.75" customHeight="1">
      <c r="A24" s="306"/>
      <c r="B24" s="306"/>
      <c r="C24" s="316"/>
      <c r="D24" s="316"/>
      <c r="E24" s="1"/>
      <c r="F24" s="1"/>
      <c r="G24" s="1"/>
      <c r="H24" s="1"/>
      <c r="I24" s="1"/>
      <c r="J24" s="1"/>
      <c r="K24" s="1"/>
      <c r="L24" s="1"/>
      <c r="M24" s="1"/>
      <c r="N24" s="1"/>
      <c r="O24" s="1"/>
    </row>
    <row r="25" spans="1:15" ht="15.75" customHeight="1">
      <c r="A25" s="306"/>
      <c r="B25" s="306"/>
      <c r="C25" s="316"/>
      <c r="D25" s="316"/>
      <c r="E25" s="1"/>
      <c r="F25" s="1"/>
      <c r="G25" s="1"/>
      <c r="H25" s="1"/>
      <c r="I25" s="1"/>
      <c r="J25" s="1"/>
      <c r="K25" s="1"/>
      <c r="L25" s="1"/>
      <c r="M25" s="1"/>
      <c r="N25" s="1"/>
      <c r="O25" s="1"/>
    </row>
    <row r="26" spans="1:15" ht="15.75" customHeight="1">
      <c r="A26" s="306"/>
      <c r="B26" s="306"/>
      <c r="C26" s="316"/>
      <c r="D26" s="316"/>
      <c r="E26" s="1"/>
      <c r="F26" s="1"/>
      <c r="G26" s="1"/>
      <c r="H26" s="1"/>
      <c r="I26" s="1"/>
      <c r="J26" s="1"/>
      <c r="K26" s="1"/>
      <c r="L26" s="1"/>
      <c r="M26" s="1"/>
      <c r="N26" s="1"/>
      <c r="O26" s="1"/>
    </row>
    <row r="27" spans="1:15" ht="15.75" customHeight="1">
      <c r="A27" s="306"/>
      <c r="B27" s="306"/>
      <c r="C27" s="316"/>
      <c r="D27" s="316"/>
      <c r="E27" s="1"/>
      <c r="F27" s="1"/>
      <c r="G27" s="1"/>
      <c r="H27" s="1"/>
      <c r="I27" s="1"/>
      <c r="J27" s="1"/>
      <c r="K27" s="1"/>
      <c r="L27" s="1"/>
      <c r="M27" s="1"/>
      <c r="N27" s="1"/>
      <c r="O27" s="1"/>
    </row>
    <row r="28" spans="1:15" ht="15.75" customHeight="1">
      <c r="A28" s="306"/>
      <c r="B28" s="306"/>
      <c r="C28" s="316"/>
      <c r="D28" s="316"/>
      <c r="E28" s="1"/>
      <c r="F28" s="1"/>
      <c r="G28" s="1"/>
      <c r="H28" s="1"/>
      <c r="I28" s="1"/>
      <c r="J28" s="1"/>
      <c r="K28" s="1"/>
      <c r="L28" s="1"/>
      <c r="M28" s="1"/>
      <c r="N28" s="1"/>
      <c r="O28" s="1"/>
    </row>
    <row r="29" spans="1:15" ht="15.75" customHeight="1">
      <c r="A29" s="306"/>
      <c r="B29" s="306"/>
      <c r="C29" s="316"/>
      <c r="D29" s="316"/>
      <c r="E29" s="1"/>
      <c r="F29" s="1"/>
      <c r="G29" s="1"/>
      <c r="H29" s="1"/>
      <c r="I29" s="1"/>
      <c r="J29" s="1"/>
      <c r="K29" s="1"/>
      <c r="L29" s="1"/>
      <c r="M29" s="1"/>
      <c r="N29" s="1"/>
      <c r="O29" s="1"/>
    </row>
    <row r="30" spans="1:15" ht="15.75" customHeight="1">
      <c r="A30" s="306"/>
      <c r="B30" s="306"/>
      <c r="C30" s="316"/>
      <c r="D30" s="316"/>
      <c r="E30" s="1"/>
      <c r="F30" s="1"/>
      <c r="G30" s="1"/>
      <c r="H30" s="1"/>
      <c r="I30" s="1"/>
      <c r="J30" s="1"/>
      <c r="K30" s="1"/>
      <c r="L30" s="1"/>
      <c r="M30" s="1"/>
      <c r="N30" s="1"/>
      <c r="O30" s="1"/>
    </row>
    <row r="31" spans="1:15" ht="15.75" customHeight="1">
      <c r="A31" s="306"/>
      <c r="B31" s="306"/>
      <c r="C31" s="316"/>
      <c r="D31" s="316"/>
      <c r="E31" s="1"/>
      <c r="F31" s="1"/>
      <c r="G31" s="1"/>
      <c r="H31" s="1"/>
      <c r="I31" s="1"/>
      <c r="J31" s="1"/>
      <c r="K31" s="1"/>
      <c r="L31" s="1"/>
      <c r="M31" s="1"/>
      <c r="N31" s="1"/>
      <c r="O31" s="1"/>
    </row>
    <row r="32" spans="1:15" ht="15.75" customHeight="1">
      <c r="A32" s="306"/>
      <c r="B32" s="306"/>
      <c r="C32" s="316"/>
      <c r="D32" s="316"/>
      <c r="E32" s="1"/>
      <c r="F32" s="1"/>
      <c r="G32" s="1"/>
      <c r="H32" s="1"/>
      <c r="I32" s="1"/>
      <c r="J32" s="1"/>
      <c r="K32" s="1"/>
      <c r="L32" s="1"/>
      <c r="M32" s="1"/>
      <c r="N32" s="1"/>
      <c r="O32" s="1"/>
    </row>
    <row r="33" spans="1:15" ht="15.75" customHeight="1">
      <c r="A33" s="306"/>
      <c r="B33" s="306"/>
      <c r="C33" s="316"/>
      <c r="D33" s="316"/>
      <c r="E33" s="1"/>
      <c r="F33" s="1"/>
      <c r="G33" s="1"/>
      <c r="H33" s="1"/>
      <c r="I33" s="1"/>
      <c r="J33" s="1"/>
      <c r="K33" s="1"/>
      <c r="L33" s="1"/>
      <c r="M33" s="1"/>
      <c r="N33" s="1"/>
      <c r="O33" s="1"/>
    </row>
    <row r="34" spans="1:15" ht="15.75" customHeight="1">
      <c r="A34" s="306"/>
      <c r="B34" s="306"/>
      <c r="C34" s="316"/>
      <c r="D34" s="316"/>
      <c r="E34" s="1"/>
      <c r="F34" s="1"/>
      <c r="G34" s="1"/>
      <c r="H34" s="1"/>
      <c r="I34" s="1"/>
      <c r="J34" s="1"/>
      <c r="K34" s="1"/>
      <c r="L34" s="1"/>
      <c r="M34" s="1"/>
      <c r="N34" s="1"/>
      <c r="O34" s="1"/>
    </row>
    <row r="35" spans="1:15" ht="15.75" customHeight="1">
      <c r="A35" s="306"/>
      <c r="B35" s="306"/>
      <c r="C35" s="316"/>
      <c r="D35" s="316"/>
      <c r="E35" s="1"/>
      <c r="F35" s="1"/>
      <c r="G35" s="1"/>
      <c r="H35" s="1"/>
      <c r="I35" s="1"/>
      <c r="J35" s="1"/>
      <c r="K35" s="1"/>
      <c r="L35" s="1"/>
      <c r="M35" s="1"/>
      <c r="N35" s="1"/>
      <c r="O35" s="1"/>
    </row>
    <row r="36" spans="1:15" ht="15.75" customHeight="1">
      <c r="A36" s="306"/>
      <c r="B36" s="306"/>
      <c r="C36" s="316"/>
      <c r="D36" s="316"/>
      <c r="E36" s="1"/>
      <c r="F36" s="1"/>
      <c r="G36" s="1"/>
      <c r="H36" s="1"/>
      <c r="I36" s="1"/>
      <c r="J36" s="1"/>
      <c r="K36" s="1"/>
      <c r="L36" s="1"/>
      <c r="M36" s="1"/>
      <c r="N36" s="1"/>
      <c r="O36" s="1"/>
    </row>
    <row r="37" spans="1:15" ht="15.75" customHeight="1">
      <c r="A37" s="306"/>
      <c r="B37" s="306"/>
      <c r="C37" s="316"/>
      <c r="D37" s="316"/>
      <c r="E37" s="1"/>
      <c r="F37" s="1"/>
      <c r="G37" s="1"/>
      <c r="H37" s="1"/>
      <c r="I37" s="1"/>
      <c r="J37" s="1"/>
      <c r="K37" s="1"/>
      <c r="L37" s="1"/>
      <c r="M37" s="1"/>
      <c r="N37" s="1"/>
      <c r="O37" s="1"/>
    </row>
    <row r="38" spans="1:15" ht="15.75" customHeight="1">
      <c r="A38" s="306"/>
      <c r="B38" s="306"/>
      <c r="C38" s="316"/>
      <c r="D38" s="316"/>
      <c r="E38" s="1"/>
      <c r="F38" s="1"/>
      <c r="G38" s="1"/>
      <c r="H38" s="1"/>
      <c r="I38" s="1"/>
      <c r="J38" s="1"/>
      <c r="K38" s="1"/>
      <c r="L38" s="1"/>
      <c r="M38" s="1"/>
      <c r="N38" s="1"/>
      <c r="O38" s="1"/>
    </row>
    <row r="39" spans="1:15" ht="15.75" customHeight="1">
      <c r="A39" s="306"/>
      <c r="B39" s="306"/>
      <c r="C39" s="316"/>
      <c r="D39" s="316"/>
      <c r="E39" s="1"/>
      <c r="F39" s="1"/>
      <c r="G39" s="1"/>
      <c r="H39" s="1"/>
      <c r="I39" s="1"/>
      <c r="J39" s="1"/>
      <c r="K39" s="1"/>
      <c r="L39" s="1"/>
      <c r="M39" s="1"/>
      <c r="N39" s="1"/>
      <c r="O39" s="1"/>
    </row>
    <row r="40" spans="1:15" ht="15.75" customHeight="1">
      <c r="A40" s="306"/>
      <c r="B40" s="306"/>
      <c r="C40" s="316"/>
      <c r="D40" s="316"/>
      <c r="E40" s="1"/>
      <c r="F40" s="1"/>
      <c r="G40" s="1"/>
      <c r="H40" s="1"/>
      <c r="I40" s="1"/>
      <c r="J40" s="1"/>
      <c r="K40" s="1"/>
      <c r="L40" s="1"/>
      <c r="M40" s="1"/>
      <c r="N40" s="1"/>
      <c r="O40" s="1"/>
    </row>
    <row r="41" spans="1:15" ht="15.75" customHeight="1">
      <c r="A41" s="306"/>
      <c r="B41" s="306"/>
      <c r="C41" s="316"/>
      <c r="D41" s="316"/>
      <c r="E41" s="1"/>
      <c r="F41" s="1"/>
      <c r="G41" s="1"/>
      <c r="H41" s="1"/>
      <c r="I41" s="1"/>
      <c r="J41" s="1"/>
      <c r="K41" s="1"/>
      <c r="L41" s="1"/>
      <c r="M41" s="1"/>
      <c r="N41" s="1"/>
      <c r="O41" s="1"/>
    </row>
    <row r="42" spans="1:15" ht="15.75" customHeight="1">
      <c r="A42" s="306"/>
      <c r="B42" s="306"/>
      <c r="C42" s="316"/>
      <c r="D42" s="316"/>
      <c r="E42" s="1"/>
      <c r="F42" s="1"/>
      <c r="G42" s="1"/>
      <c r="H42" s="1"/>
      <c r="I42" s="1"/>
      <c r="J42" s="1"/>
      <c r="K42" s="1"/>
      <c r="L42" s="1"/>
      <c r="M42" s="1"/>
      <c r="N42" s="1"/>
      <c r="O42" s="1"/>
    </row>
    <row r="43" spans="1:15" ht="15.75" customHeight="1">
      <c r="A43" s="306"/>
      <c r="B43" s="306"/>
      <c r="C43" s="316"/>
      <c r="D43" s="316"/>
      <c r="E43" s="1"/>
      <c r="F43" s="1"/>
      <c r="G43" s="1"/>
      <c r="H43" s="1"/>
      <c r="I43" s="1"/>
      <c r="J43" s="1"/>
      <c r="K43" s="1"/>
      <c r="L43" s="1"/>
      <c r="M43" s="1"/>
      <c r="N43" s="1"/>
      <c r="O43" s="1"/>
    </row>
    <row r="44" spans="1:15" ht="15.75" customHeight="1">
      <c r="A44" s="306"/>
      <c r="B44" s="306"/>
      <c r="C44" s="316"/>
      <c r="D44" s="316"/>
      <c r="E44" s="1"/>
      <c r="F44" s="1"/>
      <c r="G44" s="1"/>
      <c r="H44" s="1"/>
      <c r="I44" s="1"/>
      <c r="J44" s="1"/>
      <c r="K44" s="1"/>
      <c r="L44" s="1"/>
      <c r="M44" s="1"/>
      <c r="N44" s="1"/>
      <c r="O44" s="1"/>
    </row>
    <row r="45" spans="1:15" ht="15.75" customHeight="1">
      <c r="A45" s="306"/>
      <c r="B45" s="306"/>
      <c r="C45" s="316"/>
      <c r="D45" s="316"/>
      <c r="E45" s="1"/>
      <c r="F45" s="1"/>
      <c r="G45" s="1"/>
      <c r="H45" s="1"/>
      <c r="I45" s="1"/>
      <c r="J45" s="1"/>
      <c r="K45" s="1"/>
      <c r="L45" s="1"/>
      <c r="M45" s="1"/>
      <c r="N45" s="1"/>
      <c r="O45" s="1"/>
    </row>
    <row r="46" spans="1:15" ht="15.75" customHeight="1">
      <c r="A46" s="306"/>
      <c r="B46" s="306"/>
      <c r="C46" s="316"/>
      <c r="D46" s="316"/>
      <c r="E46" s="1"/>
      <c r="F46" s="1"/>
      <c r="G46" s="1"/>
      <c r="H46" s="1"/>
      <c r="I46" s="1"/>
      <c r="J46" s="1"/>
      <c r="K46" s="1"/>
      <c r="L46" s="1"/>
      <c r="M46" s="1"/>
      <c r="N46" s="1"/>
      <c r="O46" s="1"/>
    </row>
    <row r="47" spans="1:15" ht="15.75" customHeight="1">
      <c r="A47" s="306"/>
      <c r="B47" s="306"/>
      <c r="C47" s="316"/>
      <c r="D47" s="316"/>
      <c r="E47" s="1"/>
      <c r="F47" s="1"/>
      <c r="G47" s="1"/>
      <c r="H47" s="1"/>
      <c r="I47" s="1"/>
      <c r="J47" s="1"/>
      <c r="K47" s="1"/>
      <c r="L47" s="1"/>
      <c r="M47" s="1"/>
      <c r="N47" s="1"/>
      <c r="O47" s="1"/>
    </row>
    <row r="48" spans="1:15" ht="15.75" customHeight="1">
      <c r="A48" s="306"/>
      <c r="B48" s="306"/>
      <c r="C48" s="316"/>
      <c r="D48" s="316"/>
      <c r="E48" s="1"/>
      <c r="F48" s="1"/>
      <c r="G48" s="1"/>
      <c r="H48" s="1"/>
      <c r="I48" s="1"/>
      <c r="J48" s="1"/>
      <c r="K48" s="1"/>
      <c r="L48" s="1"/>
      <c r="M48" s="1"/>
      <c r="N48" s="1"/>
      <c r="O48" s="1"/>
    </row>
    <row r="49" spans="1:15" ht="15.75" customHeight="1">
      <c r="A49" s="306"/>
      <c r="B49" s="306"/>
      <c r="C49" s="316"/>
      <c r="D49" s="316"/>
      <c r="E49" s="1"/>
      <c r="F49" s="1"/>
      <c r="G49" s="1"/>
      <c r="H49" s="1"/>
      <c r="I49" s="1"/>
      <c r="J49" s="1"/>
      <c r="K49" s="1"/>
      <c r="L49" s="1"/>
      <c r="M49" s="1"/>
      <c r="N49" s="1"/>
      <c r="O49" s="1"/>
    </row>
    <row r="50" spans="1:15" ht="15.75" customHeight="1">
      <c r="A50" s="306"/>
      <c r="B50" s="306"/>
      <c r="C50" s="316"/>
      <c r="D50" s="316"/>
      <c r="E50" s="1"/>
      <c r="F50" s="1"/>
      <c r="G50" s="1"/>
      <c r="H50" s="1"/>
      <c r="I50" s="1"/>
      <c r="J50" s="1"/>
      <c r="K50" s="1"/>
      <c r="L50" s="1"/>
      <c r="M50" s="1"/>
      <c r="N50" s="1"/>
      <c r="O50" s="1"/>
    </row>
    <row r="51" spans="1:15" ht="15.75" customHeight="1">
      <c r="A51" s="306"/>
      <c r="B51" s="306"/>
      <c r="C51" s="316"/>
      <c r="D51" s="316"/>
      <c r="E51" s="1"/>
      <c r="F51" s="1"/>
      <c r="G51" s="1"/>
      <c r="H51" s="1"/>
      <c r="I51" s="1"/>
      <c r="J51" s="1"/>
      <c r="K51" s="1"/>
      <c r="L51" s="1"/>
      <c r="M51" s="1"/>
      <c r="N51" s="1"/>
      <c r="O51" s="1"/>
    </row>
    <row r="52" spans="1:15" ht="15.75" customHeight="1">
      <c r="A52" s="306"/>
      <c r="B52" s="318"/>
      <c r="C52" s="319"/>
      <c r="D52" s="319"/>
    </row>
    <row r="53" spans="1:15" ht="15.75" customHeight="1">
      <c r="A53" s="306"/>
      <c r="B53" s="318"/>
      <c r="C53" s="319"/>
      <c r="D53" s="319"/>
    </row>
    <row r="54" spans="1:15" ht="15.75" customHeight="1">
      <c r="A54" s="306"/>
      <c r="B54" s="318"/>
      <c r="C54" s="319"/>
      <c r="D54" s="319"/>
    </row>
    <row r="55" spans="1:15" ht="15.75" customHeight="1">
      <c r="A55" s="306"/>
      <c r="B55" s="318"/>
      <c r="C55" s="319"/>
      <c r="D55" s="319"/>
    </row>
    <row r="56" spans="1:15" ht="15.75" customHeight="1">
      <c r="A56" s="306"/>
      <c r="B56" s="318"/>
      <c r="C56" s="319"/>
      <c r="D56" s="319"/>
    </row>
    <row r="57" spans="1:15" ht="15.75" customHeight="1">
      <c r="A57" s="306"/>
      <c r="B57" s="318"/>
      <c r="C57" s="319"/>
      <c r="D57" s="319"/>
    </row>
    <row r="58" spans="1:15" ht="15.75" customHeight="1">
      <c r="A58" s="306"/>
      <c r="B58" s="318"/>
      <c r="C58" s="319"/>
      <c r="D58" s="319"/>
    </row>
    <row r="59" spans="1:15" ht="15.75" customHeight="1">
      <c r="A59" s="306"/>
      <c r="B59" s="318"/>
      <c r="C59" s="319"/>
      <c r="D59" s="319"/>
    </row>
    <row r="60" spans="1:15" ht="15.75" customHeight="1">
      <c r="A60" s="306"/>
      <c r="B60" s="318"/>
      <c r="C60" s="319"/>
      <c r="D60" s="319"/>
    </row>
    <row r="61" spans="1:15" ht="15.75" customHeight="1">
      <c r="A61" s="306"/>
      <c r="B61" s="318"/>
      <c r="C61" s="319"/>
      <c r="D61" s="319"/>
    </row>
    <row r="62" spans="1:15" ht="15.75" customHeight="1">
      <c r="A62" s="306"/>
      <c r="B62" s="318"/>
      <c r="C62" s="319"/>
      <c r="D62" s="319"/>
    </row>
    <row r="63" spans="1:15" ht="15.75" customHeight="1">
      <c r="A63" s="306"/>
      <c r="B63" s="318"/>
      <c r="C63" s="319"/>
      <c r="D63" s="319"/>
    </row>
    <row r="64" spans="1:15" ht="15.75" customHeight="1">
      <c r="A64" s="306"/>
      <c r="B64" s="318"/>
      <c r="C64" s="319"/>
      <c r="D64" s="319"/>
    </row>
    <row r="65" spans="1:4" ht="15.75" customHeight="1">
      <c r="A65" s="306"/>
      <c r="B65" s="318"/>
      <c r="C65" s="319"/>
      <c r="D65" s="319"/>
    </row>
    <row r="66" spans="1:4" ht="15.75" customHeight="1">
      <c r="A66" s="306"/>
      <c r="B66" s="318"/>
      <c r="C66" s="319"/>
      <c r="D66" s="319"/>
    </row>
    <row r="67" spans="1:4" ht="15.75" customHeight="1">
      <c r="A67" s="306"/>
      <c r="B67" s="318"/>
      <c r="C67" s="319"/>
      <c r="D67" s="319"/>
    </row>
    <row r="68" spans="1:4" ht="15.75" customHeight="1">
      <c r="A68" s="306"/>
      <c r="B68" s="318"/>
      <c r="C68" s="319"/>
      <c r="D68" s="319"/>
    </row>
    <row r="69" spans="1:4" ht="15.75" customHeight="1">
      <c r="A69" s="306"/>
      <c r="B69" s="318"/>
      <c r="C69" s="319"/>
      <c r="D69" s="319"/>
    </row>
    <row r="70" spans="1:4" ht="15.75" customHeight="1">
      <c r="A70" s="306"/>
      <c r="B70" s="318"/>
      <c r="C70" s="319"/>
      <c r="D70" s="319"/>
    </row>
    <row r="71" spans="1:4" ht="15.75" customHeight="1">
      <c r="A71" s="306"/>
      <c r="B71" s="318"/>
      <c r="C71" s="319"/>
      <c r="D71" s="319"/>
    </row>
    <row r="72" spans="1:4" ht="15.75" customHeight="1">
      <c r="A72" s="306"/>
      <c r="B72" s="318"/>
      <c r="C72" s="319"/>
      <c r="D72" s="319"/>
    </row>
    <row r="73" spans="1:4" ht="15.75" customHeight="1">
      <c r="A73" s="306"/>
      <c r="B73" s="318"/>
      <c r="C73" s="319"/>
      <c r="D73" s="319"/>
    </row>
    <row r="74" spans="1:4" ht="15.75" customHeight="1">
      <c r="A74" s="306"/>
      <c r="B74" s="318"/>
      <c r="C74" s="319"/>
      <c r="D74" s="319"/>
    </row>
    <row r="75" spans="1:4" ht="15.75" customHeight="1">
      <c r="A75" s="306"/>
      <c r="B75" s="318"/>
      <c r="C75" s="319"/>
      <c r="D75" s="319"/>
    </row>
    <row r="76" spans="1:4" ht="15.75" customHeight="1">
      <c r="A76" s="306"/>
      <c r="B76" s="318"/>
      <c r="C76" s="319"/>
      <c r="D76" s="319"/>
    </row>
    <row r="77" spans="1:4" ht="15.75" customHeight="1">
      <c r="A77" s="306"/>
      <c r="B77" s="318"/>
      <c r="C77" s="319"/>
      <c r="D77" s="319"/>
    </row>
    <row r="78" spans="1:4" ht="15.75" customHeight="1">
      <c r="A78" s="306"/>
      <c r="B78" s="318"/>
      <c r="C78" s="319"/>
      <c r="D78" s="319"/>
    </row>
    <row r="79" spans="1:4" ht="15.75" customHeight="1">
      <c r="A79" s="306"/>
      <c r="B79" s="318"/>
      <c r="C79" s="319"/>
      <c r="D79" s="319"/>
    </row>
    <row r="80" spans="1:4" ht="15.75" customHeight="1">
      <c r="A80" s="306"/>
      <c r="B80" s="318"/>
      <c r="C80" s="319"/>
      <c r="D80" s="319"/>
    </row>
    <row r="81" spans="1:4" ht="15.75" customHeight="1">
      <c r="A81" s="306"/>
      <c r="B81" s="318"/>
      <c r="C81" s="319"/>
      <c r="D81" s="319"/>
    </row>
    <row r="82" spans="1:4" ht="15.75" customHeight="1">
      <c r="A82" s="306"/>
      <c r="B82" s="318"/>
      <c r="C82" s="319"/>
      <c r="D82" s="319"/>
    </row>
    <row r="83" spans="1:4" ht="15.75" customHeight="1">
      <c r="A83" s="306"/>
      <c r="B83" s="318"/>
      <c r="C83" s="319"/>
      <c r="D83" s="319"/>
    </row>
    <row r="84" spans="1:4" ht="15.75" customHeight="1">
      <c r="A84" s="306"/>
      <c r="B84" s="318"/>
      <c r="C84" s="319"/>
      <c r="D84" s="319"/>
    </row>
    <row r="85" spans="1:4" ht="15.75" customHeight="1">
      <c r="A85" s="306"/>
      <c r="B85" s="318"/>
      <c r="C85" s="319"/>
      <c r="D85" s="319"/>
    </row>
    <row r="86" spans="1:4" ht="15.75" customHeight="1">
      <c r="A86" s="306"/>
      <c r="B86" s="318"/>
      <c r="C86" s="319"/>
      <c r="D86" s="319"/>
    </row>
    <row r="87" spans="1:4" ht="15.75" customHeight="1">
      <c r="A87" s="306"/>
      <c r="B87" s="318"/>
      <c r="C87" s="319"/>
      <c r="D87" s="319"/>
    </row>
    <row r="88" spans="1:4" ht="15.75" customHeight="1">
      <c r="A88" s="306"/>
      <c r="B88" s="318"/>
      <c r="C88" s="319"/>
      <c r="D88" s="319"/>
    </row>
    <row r="89" spans="1:4" ht="15.75" customHeight="1">
      <c r="A89" s="306"/>
      <c r="B89" s="318"/>
      <c r="C89" s="319"/>
      <c r="D89" s="319"/>
    </row>
    <row r="90" spans="1:4" ht="15.75" customHeight="1">
      <c r="A90" s="306"/>
      <c r="B90" s="318"/>
      <c r="C90" s="319"/>
      <c r="D90" s="319"/>
    </row>
    <row r="91" spans="1:4" ht="15.75" customHeight="1">
      <c r="A91" s="306"/>
      <c r="B91" s="318"/>
      <c r="C91" s="319"/>
      <c r="D91" s="319"/>
    </row>
    <row r="92" spans="1:4" ht="15.75" customHeight="1">
      <c r="A92" s="306"/>
      <c r="B92" s="318"/>
      <c r="C92" s="319"/>
      <c r="D92" s="319"/>
    </row>
    <row r="93" spans="1:4" ht="15.75" customHeight="1">
      <c r="A93" s="306"/>
      <c r="B93" s="318"/>
      <c r="C93" s="319"/>
      <c r="D93" s="319"/>
    </row>
    <row r="94" spans="1:4" ht="15.75" customHeight="1">
      <c r="A94" s="306"/>
      <c r="B94" s="318"/>
      <c r="C94" s="319"/>
      <c r="D94" s="319"/>
    </row>
    <row r="95" spans="1:4" ht="15.75" customHeight="1">
      <c r="A95" s="306"/>
      <c r="B95" s="318"/>
      <c r="C95" s="319"/>
      <c r="D95" s="319"/>
    </row>
    <row r="96" spans="1:4" ht="15.75" customHeight="1">
      <c r="A96" s="306"/>
      <c r="B96" s="318"/>
      <c r="C96" s="319"/>
      <c r="D96" s="319"/>
    </row>
    <row r="97" spans="1:4" ht="15.75" customHeight="1">
      <c r="A97" s="306"/>
      <c r="B97" s="318"/>
      <c r="C97" s="319"/>
      <c r="D97" s="319"/>
    </row>
    <row r="98" spans="1:4" ht="15.75" customHeight="1">
      <c r="A98" s="306"/>
      <c r="B98" s="318"/>
      <c r="C98" s="319"/>
      <c r="D98" s="319"/>
    </row>
    <row r="99" spans="1:4" ht="15.75" customHeight="1">
      <c r="A99" s="306"/>
      <c r="B99" s="318"/>
      <c r="C99" s="319"/>
      <c r="D99" s="319"/>
    </row>
    <row r="100" spans="1:4" ht="15.75" customHeight="1">
      <c r="A100" s="306"/>
      <c r="B100" s="318"/>
      <c r="C100" s="319"/>
      <c r="D100" s="319"/>
    </row>
    <row r="101" spans="1:4" ht="15.75" customHeight="1">
      <c r="A101" s="306"/>
      <c r="B101" s="318"/>
      <c r="C101" s="319"/>
      <c r="D101" s="319"/>
    </row>
    <row r="102" spans="1:4" ht="15.75" customHeight="1">
      <c r="A102" s="306"/>
      <c r="B102" s="318"/>
      <c r="C102" s="319"/>
      <c r="D102" s="319"/>
    </row>
    <row r="103" spans="1:4" ht="15.75" customHeight="1">
      <c r="A103" s="306"/>
      <c r="B103" s="318"/>
      <c r="C103" s="319"/>
      <c r="D103" s="319"/>
    </row>
    <row r="104" spans="1:4" ht="15.75" customHeight="1">
      <c r="A104" s="306"/>
      <c r="B104" s="318"/>
      <c r="C104" s="319"/>
      <c r="D104" s="319"/>
    </row>
    <row r="105" spans="1:4" ht="15.75" customHeight="1">
      <c r="A105" s="306"/>
      <c r="B105" s="318"/>
      <c r="C105" s="319"/>
      <c r="D105" s="319"/>
    </row>
    <row r="106" spans="1:4" ht="15.75" customHeight="1">
      <c r="A106" s="306"/>
      <c r="B106" s="318"/>
      <c r="C106" s="319"/>
      <c r="D106" s="319"/>
    </row>
    <row r="107" spans="1:4" ht="15.75" customHeight="1">
      <c r="A107" s="306"/>
      <c r="B107" s="318"/>
      <c r="C107" s="319"/>
      <c r="D107" s="319"/>
    </row>
    <row r="108" spans="1:4" ht="15.75" customHeight="1">
      <c r="A108" s="306"/>
      <c r="B108" s="318"/>
      <c r="C108" s="319"/>
      <c r="D108" s="319"/>
    </row>
    <row r="109" spans="1:4" ht="15.75" customHeight="1">
      <c r="A109" s="306"/>
      <c r="B109" s="318"/>
      <c r="C109" s="319"/>
      <c r="D109" s="319"/>
    </row>
    <row r="110" spans="1:4" ht="15.75" customHeight="1">
      <c r="A110" s="306"/>
      <c r="B110" s="318"/>
      <c r="C110" s="319"/>
      <c r="D110" s="319"/>
    </row>
    <row r="111" spans="1:4" ht="15.75" customHeight="1">
      <c r="A111" s="306"/>
      <c r="B111" s="318"/>
      <c r="C111" s="319"/>
      <c r="D111" s="319"/>
    </row>
    <row r="112" spans="1:4" ht="15.75" customHeight="1">
      <c r="A112" s="306"/>
      <c r="B112" s="318"/>
      <c r="C112" s="319"/>
      <c r="D112" s="319"/>
    </row>
    <row r="113" spans="1:4" ht="15.75" customHeight="1">
      <c r="A113" s="306"/>
      <c r="B113" s="318"/>
      <c r="C113" s="319"/>
      <c r="D113" s="319"/>
    </row>
    <row r="114" spans="1:4" ht="15.75" customHeight="1">
      <c r="A114" s="306"/>
      <c r="B114" s="318"/>
      <c r="C114" s="319"/>
      <c r="D114" s="319"/>
    </row>
    <row r="115" spans="1:4" ht="15.75" customHeight="1">
      <c r="A115" s="306"/>
      <c r="B115" s="318"/>
      <c r="C115" s="319"/>
      <c r="D115" s="319"/>
    </row>
    <row r="116" spans="1:4" ht="15.75" customHeight="1">
      <c r="A116" s="306"/>
      <c r="B116" s="318"/>
      <c r="C116" s="319"/>
      <c r="D116" s="319"/>
    </row>
    <row r="117" spans="1:4" ht="15.75" customHeight="1">
      <c r="A117" s="306"/>
      <c r="B117" s="318"/>
      <c r="C117" s="319"/>
      <c r="D117" s="319"/>
    </row>
    <row r="118" spans="1:4" ht="15.75" customHeight="1">
      <c r="A118" s="306"/>
      <c r="B118" s="318"/>
      <c r="C118" s="319"/>
      <c r="D118" s="319"/>
    </row>
    <row r="119" spans="1:4" ht="15.75" customHeight="1">
      <c r="A119" s="306"/>
      <c r="B119" s="318"/>
      <c r="C119" s="319"/>
      <c r="D119" s="319"/>
    </row>
    <row r="120" spans="1:4" ht="15.75" customHeight="1">
      <c r="A120" s="306"/>
      <c r="B120" s="318"/>
      <c r="C120" s="319"/>
      <c r="D120" s="319"/>
    </row>
    <row r="121" spans="1:4" ht="15.75" customHeight="1">
      <c r="A121" s="306"/>
      <c r="B121" s="318"/>
      <c r="C121" s="319"/>
      <c r="D121" s="319"/>
    </row>
    <row r="122" spans="1:4" ht="15.75" customHeight="1">
      <c r="A122" s="306"/>
      <c r="B122" s="318"/>
      <c r="C122" s="319"/>
      <c r="D122" s="319"/>
    </row>
    <row r="123" spans="1:4" ht="15.75" customHeight="1">
      <c r="A123" s="306"/>
      <c r="B123" s="318"/>
      <c r="C123" s="319"/>
      <c r="D123" s="319"/>
    </row>
    <row r="124" spans="1:4" ht="15.75" customHeight="1">
      <c r="A124" s="306"/>
      <c r="B124" s="318"/>
      <c r="C124" s="319"/>
      <c r="D124" s="319"/>
    </row>
    <row r="125" spans="1:4" ht="15.75" customHeight="1">
      <c r="A125" s="306"/>
      <c r="B125" s="318"/>
      <c r="C125" s="319"/>
      <c r="D125" s="319"/>
    </row>
    <row r="126" spans="1:4" ht="15.75" customHeight="1">
      <c r="A126" s="306"/>
      <c r="B126" s="318"/>
      <c r="C126" s="319"/>
      <c r="D126" s="319"/>
    </row>
    <row r="127" spans="1:4" ht="15.75" customHeight="1">
      <c r="A127" s="306"/>
      <c r="B127" s="318"/>
      <c r="C127" s="319"/>
      <c r="D127" s="319"/>
    </row>
    <row r="128" spans="1:4" ht="15.75" customHeight="1">
      <c r="A128" s="306"/>
      <c r="B128" s="318"/>
      <c r="C128" s="319"/>
      <c r="D128" s="319"/>
    </row>
    <row r="129" spans="1:4" ht="15.75" customHeight="1">
      <c r="A129" s="306"/>
      <c r="B129" s="318"/>
      <c r="C129" s="319"/>
      <c r="D129" s="319"/>
    </row>
    <row r="130" spans="1:4" ht="15.75" customHeight="1">
      <c r="A130" s="306"/>
      <c r="B130" s="318"/>
      <c r="C130" s="319"/>
      <c r="D130" s="319"/>
    </row>
    <row r="131" spans="1:4" ht="15.75" customHeight="1">
      <c r="A131" s="306"/>
      <c r="B131" s="318"/>
      <c r="C131" s="319"/>
      <c r="D131" s="319"/>
    </row>
    <row r="132" spans="1:4" ht="15.75" customHeight="1">
      <c r="A132" s="306"/>
      <c r="B132" s="318"/>
      <c r="C132" s="319"/>
      <c r="D132" s="319"/>
    </row>
    <row r="133" spans="1:4" ht="15.75" customHeight="1">
      <c r="A133" s="306"/>
      <c r="B133" s="318"/>
      <c r="C133" s="319"/>
      <c r="D133" s="319"/>
    </row>
    <row r="134" spans="1:4" ht="15.75" customHeight="1">
      <c r="A134" s="306"/>
      <c r="B134" s="318"/>
      <c r="C134" s="319"/>
      <c r="D134" s="319"/>
    </row>
    <row r="135" spans="1:4" ht="15.75" customHeight="1">
      <c r="A135" s="306"/>
      <c r="B135" s="318"/>
      <c r="C135" s="319"/>
      <c r="D135" s="319"/>
    </row>
    <row r="136" spans="1:4" ht="15.75" customHeight="1">
      <c r="A136" s="306"/>
      <c r="B136" s="318"/>
      <c r="C136" s="319"/>
      <c r="D136" s="319"/>
    </row>
    <row r="137" spans="1:4" ht="15.75" customHeight="1">
      <c r="A137" s="306"/>
      <c r="B137" s="318"/>
      <c r="C137" s="319"/>
      <c r="D137" s="319"/>
    </row>
    <row r="138" spans="1:4" ht="15.75" customHeight="1">
      <c r="A138" s="306"/>
      <c r="B138" s="318"/>
      <c r="C138" s="319"/>
      <c r="D138" s="319"/>
    </row>
    <row r="139" spans="1:4" ht="15.75" customHeight="1">
      <c r="A139" s="306"/>
      <c r="B139" s="318"/>
      <c r="C139" s="319"/>
      <c r="D139" s="319"/>
    </row>
    <row r="140" spans="1:4" ht="15.75" customHeight="1">
      <c r="A140" s="306"/>
      <c r="B140" s="318"/>
      <c r="C140" s="319"/>
      <c r="D140" s="319"/>
    </row>
    <row r="141" spans="1:4" ht="15.75" customHeight="1">
      <c r="A141" s="306"/>
      <c r="B141" s="318"/>
      <c r="C141" s="319"/>
      <c r="D141" s="319"/>
    </row>
    <row r="142" spans="1:4" ht="15.75" customHeight="1">
      <c r="A142" s="306"/>
      <c r="B142" s="318"/>
      <c r="C142" s="319"/>
      <c r="D142" s="319"/>
    </row>
    <row r="143" spans="1:4" ht="15.75" customHeight="1">
      <c r="A143" s="306"/>
      <c r="B143" s="318"/>
      <c r="C143" s="319"/>
      <c r="D143" s="319"/>
    </row>
    <row r="144" spans="1:4" ht="15.75" customHeight="1">
      <c r="A144" s="306"/>
      <c r="B144" s="318"/>
      <c r="C144" s="319"/>
      <c r="D144" s="319"/>
    </row>
    <row r="145" spans="1:4" ht="15.75" customHeight="1">
      <c r="A145" s="306"/>
      <c r="B145" s="318"/>
      <c r="C145" s="319"/>
      <c r="D145" s="319"/>
    </row>
    <row r="146" spans="1:4" ht="15.75" customHeight="1">
      <c r="A146" s="306"/>
      <c r="B146" s="318"/>
      <c r="C146" s="319"/>
      <c r="D146" s="319"/>
    </row>
    <row r="147" spans="1:4" ht="15.75" customHeight="1">
      <c r="A147" s="306"/>
      <c r="B147" s="318"/>
      <c r="C147" s="319"/>
      <c r="D147" s="319"/>
    </row>
    <row r="148" spans="1:4" ht="15.75" customHeight="1">
      <c r="A148" s="306"/>
      <c r="B148" s="318"/>
      <c r="C148" s="319"/>
      <c r="D148" s="319"/>
    </row>
    <row r="149" spans="1:4" ht="15.75" customHeight="1">
      <c r="A149" s="306"/>
      <c r="B149" s="318"/>
      <c r="C149" s="319"/>
      <c r="D149" s="319"/>
    </row>
    <row r="150" spans="1:4" ht="15.75" customHeight="1">
      <c r="A150" s="306"/>
      <c r="B150" s="318"/>
      <c r="C150" s="319"/>
      <c r="D150" s="319"/>
    </row>
    <row r="151" spans="1:4" ht="15.75" customHeight="1">
      <c r="A151" s="306"/>
      <c r="B151" s="318"/>
      <c r="C151" s="319"/>
      <c r="D151" s="319"/>
    </row>
    <row r="152" spans="1:4" ht="15.75" customHeight="1">
      <c r="A152" s="306"/>
      <c r="B152" s="318"/>
      <c r="C152" s="319"/>
      <c r="D152" s="319"/>
    </row>
    <row r="153" spans="1:4" ht="15.75" customHeight="1">
      <c r="A153" s="306"/>
      <c r="B153" s="318"/>
      <c r="C153" s="319"/>
      <c r="D153" s="319"/>
    </row>
    <row r="154" spans="1:4" ht="15.75" customHeight="1">
      <c r="A154" s="306"/>
      <c r="B154" s="318"/>
      <c r="C154" s="319"/>
      <c r="D154" s="319"/>
    </row>
    <row r="155" spans="1:4" ht="15.75" customHeight="1">
      <c r="A155" s="306"/>
      <c r="B155" s="318"/>
      <c r="C155" s="319"/>
      <c r="D155" s="319"/>
    </row>
    <row r="156" spans="1:4" ht="15.75" customHeight="1">
      <c r="A156" s="306"/>
      <c r="B156" s="318"/>
      <c r="C156" s="319"/>
      <c r="D156" s="319"/>
    </row>
    <row r="157" spans="1:4" ht="15.75" customHeight="1">
      <c r="A157" s="306"/>
      <c r="B157" s="318"/>
      <c r="C157" s="319"/>
      <c r="D157" s="319"/>
    </row>
    <row r="158" spans="1:4" ht="15.75" customHeight="1">
      <c r="A158" s="306"/>
      <c r="B158" s="318"/>
      <c r="C158" s="319"/>
      <c r="D158" s="319"/>
    </row>
    <row r="159" spans="1:4" ht="15.75" customHeight="1">
      <c r="A159" s="306"/>
      <c r="B159" s="318"/>
      <c r="C159" s="319"/>
      <c r="D159" s="319"/>
    </row>
    <row r="160" spans="1:4" ht="15.75" customHeight="1">
      <c r="A160" s="306"/>
      <c r="B160" s="318"/>
      <c r="C160" s="319"/>
      <c r="D160" s="319"/>
    </row>
    <row r="161" spans="1:4" ht="15.75" customHeight="1">
      <c r="A161" s="306"/>
      <c r="B161" s="318"/>
      <c r="C161" s="319"/>
      <c r="D161" s="319"/>
    </row>
    <row r="162" spans="1:4" ht="15.75" customHeight="1">
      <c r="A162" s="306"/>
      <c r="B162" s="318"/>
      <c r="C162" s="319"/>
      <c r="D162" s="319"/>
    </row>
    <row r="163" spans="1:4" ht="15.75" customHeight="1">
      <c r="A163" s="306"/>
      <c r="B163" s="318"/>
      <c r="C163" s="319"/>
      <c r="D163" s="319"/>
    </row>
    <row r="164" spans="1:4" ht="15.75" customHeight="1">
      <c r="A164" s="306"/>
      <c r="B164" s="318"/>
      <c r="C164" s="319"/>
      <c r="D164" s="319"/>
    </row>
    <row r="165" spans="1:4" ht="15.75" customHeight="1">
      <c r="A165" s="306"/>
      <c r="B165" s="318"/>
      <c r="C165" s="319"/>
      <c r="D165" s="319"/>
    </row>
    <row r="166" spans="1:4" ht="15.75" customHeight="1">
      <c r="A166" s="306"/>
      <c r="B166" s="318"/>
      <c r="C166" s="319"/>
      <c r="D166" s="319"/>
    </row>
    <row r="167" spans="1:4" ht="15.75" customHeight="1">
      <c r="A167" s="306"/>
      <c r="B167" s="318"/>
      <c r="C167" s="319"/>
      <c r="D167" s="319"/>
    </row>
    <row r="168" spans="1:4" ht="15.75" customHeight="1">
      <c r="A168" s="306"/>
      <c r="B168" s="318"/>
      <c r="C168" s="319"/>
      <c r="D168" s="319"/>
    </row>
    <row r="169" spans="1:4" ht="15.75" customHeight="1">
      <c r="A169" s="306"/>
      <c r="B169" s="318"/>
      <c r="C169" s="319"/>
      <c r="D169" s="319"/>
    </row>
    <row r="170" spans="1:4" ht="15.75" customHeight="1">
      <c r="A170" s="306"/>
      <c r="B170" s="318"/>
      <c r="C170" s="319"/>
      <c r="D170" s="319"/>
    </row>
    <row r="171" spans="1:4" ht="15.75" customHeight="1">
      <c r="A171" s="306"/>
      <c r="B171" s="318"/>
      <c r="C171" s="319"/>
      <c r="D171" s="319"/>
    </row>
    <row r="172" spans="1:4" ht="15.75" customHeight="1">
      <c r="A172" s="306"/>
      <c r="B172" s="318"/>
      <c r="C172" s="319"/>
      <c r="D172" s="319"/>
    </row>
    <row r="173" spans="1:4" ht="15.75" customHeight="1">
      <c r="A173" s="306"/>
      <c r="B173" s="318"/>
      <c r="C173" s="319"/>
      <c r="D173" s="319"/>
    </row>
    <row r="174" spans="1:4" ht="15.75" customHeight="1">
      <c r="A174" s="306"/>
      <c r="B174" s="318"/>
      <c r="C174" s="319"/>
      <c r="D174" s="319"/>
    </row>
    <row r="175" spans="1:4" ht="15.75" customHeight="1">
      <c r="A175" s="306"/>
      <c r="B175" s="318"/>
      <c r="C175" s="319"/>
      <c r="D175" s="319"/>
    </row>
    <row r="176" spans="1:4" ht="15.75" customHeight="1">
      <c r="A176" s="306"/>
      <c r="B176" s="318"/>
      <c r="C176" s="319"/>
      <c r="D176" s="319"/>
    </row>
    <row r="177" spans="1:4" ht="15.75" customHeight="1">
      <c r="A177" s="306"/>
      <c r="B177" s="318"/>
      <c r="C177" s="319"/>
      <c r="D177" s="319"/>
    </row>
    <row r="178" spans="1:4" ht="15.75" customHeight="1">
      <c r="A178" s="306"/>
      <c r="B178" s="318"/>
      <c r="C178" s="319"/>
      <c r="D178" s="319"/>
    </row>
    <row r="179" spans="1:4" ht="15.75" customHeight="1">
      <c r="A179" s="306"/>
      <c r="B179" s="318"/>
      <c r="C179" s="319"/>
      <c r="D179" s="319"/>
    </row>
    <row r="180" spans="1:4" ht="15.75" customHeight="1">
      <c r="A180" s="306"/>
      <c r="B180" s="318"/>
      <c r="C180" s="319"/>
      <c r="D180" s="319"/>
    </row>
    <row r="181" spans="1:4" ht="15.75" customHeight="1">
      <c r="A181" s="306"/>
      <c r="B181" s="318"/>
      <c r="C181" s="319"/>
      <c r="D181" s="319"/>
    </row>
    <row r="182" spans="1:4" ht="15.75" customHeight="1">
      <c r="A182" s="306"/>
      <c r="B182" s="318"/>
      <c r="C182" s="319"/>
      <c r="D182" s="319"/>
    </row>
    <row r="183" spans="1:4" ht="15.75" customHeight="1">
      <c r="A183" s="306"/>
      <c r="B183" s="318"/>
      <c r="C183" s="319"/>
      <c r="D183" s="319"/>
    </row>
    <row r="184" spans="1:4" ht="15.75" customHeight="1">
      <c r="A184" s="306"/>
      <c r="B184" s="318"/>
      <c r="C184" s="319"/>
      <c r="D184" s="319"/>
    </row>
    <row r="185" spans="1:4" ht="15.75" customHeight="1">
      <c r="A185" s="306"/>
      <c r="B185" s="318"/>
      <c r="C185" s="319"/>
      <c r="D185" s="319"/>
    </row>
    <row r="186" spans="1:4" ht="15.75" customHeight="1">
      <c r="A186" s="306"/>
      <c r="B186" s="318"/>
      <c r="C186" s="319"/>
      <c r="D186" s="319"/>
    </row>
    <row r="187" spans="1:4" ht="15.75" customHeight="1">
      <c r="A187" s="306"/>
      <c r="B187" s="318"/>
      <c r="C187" s="319"/>
      <c r="D187" s="319"/>
    </row>
    <row r="188" spans="1:4" ht="15.75" customHeight="1">
      <c r="A188" s="306"/>
      <c r="B188" s="318"/>
      <c r="C188" s="319"/>
      <c r="D188" s="319"/>
    </row>
    <row r="189" spans="1:4" ht="15.75" customHeight="1">
      <c r="A189" s="306"/>
      <c r="B189" s="318"/>
      <c r="C189" s="319"/>
      <c r="D189" s="319"/>
    </row>
    <row r="190" spans="1:4" ht="15.75" customHeight="1">
      <c r="A190" s="306"/>
      <c r="B190" s="318"/>
      <c r="C190" s="319"/>
      <c r="D190" s="319"/>
    </row>
    <row r="191" spans="1:4" ht="15.75" customHeight="1">
      <c r="A191" s="306"/>
      <c r="B191" s="318"/>
      <c r="C191" s="319"/>
      <c r="D191" s="319"/>
    </row>
    <row r="192" spans="1:4" ht="15.75" customHeight="1">
      <c r="A192" s="306"/>
      <c r="B192" s="318"/>
      <c r="C192" s="319"/>
      <c r="D192" s="319"/>
    </row>
    <row r="193" spans="1:4" ht="15.75" customHeight="1">
      <c r="A193" s="306"/>
      <c r="B193" s="318"/>
      <c r="C193" s="319"/>
      <c r="D193" s="319"/>
    </row>
    <row r="194" spans="1:4" ht="15.75" customHeight="1">
      <c r="A194" s="306"/>
      <c r="B194" s="318"/>
      <c r="C194" s="319"/>
      <c r="D194" s="319"/>
    </row>
    <row r="195" spans="1:4" ht="15.75" customHeight="1">
      <c r="A195" s="306"/>
      <c r="B195" s="318"/>
      <c r="C195" s="319"/>
      <c r="D195" s="319"/>
    </row>
    <row r="196" spans="1:4" ht="15.75" customHeight="1">
      <c r="A196" s="306"/>
      <c r="B196" s="318"/>
      <c r="C196" s="319"/>
      <c r="D196" s="319"/>
    </row>
    <row r="197" spans="1:4" ht="15.75" customHeight="1">
      <c r="A197" s="306"/>
      <c r="B197" s="318"/>
      <c r="C197" s="319"/>
      <c r="D197" s="319"/>
    </row>
    <row r="198" spans="1:4" ht="15.75" customHeight="1">
      <c r="A198" s="306"/>
      <c r="B198" s="318"/>
      <c r="C198" s="319"/>
      <c r="D198" s="319"/>
    </row>
    <row r="199" spans="1:4" ht="15.75" customHeight="1">
      <c r="A199" s="306"/>
      <c r="B199" s="318"/>
      <c r="C199" s="319"/>
      <c r="D199" s="319"/>
    </row>
    <row r="200" spans="1:4" ht="15.75" customHeight="1">
      <c r="A200" s="306"/>
      <c r="B200" s="318"/>
      <c r="C200" s="319"/>
      <c r="D200" s="319"/>
    </row>
    <row r="201" spans="1:4" ht="15.75" customHeight="1">
      <c r="A201" s="306"/>
      <c r="B201" s="318"/>
      <c r="C201" s="319"/>
      <c r="D201" s="319"/>
    </row>
    <row r="202" spans="1:4" ht="15.75" customHeight="1">
      <c r="A202" s="306"/>
      <c r="B202" s="318"/>
      <c r="C202" s="319"/>
      <c r="D202" s="319"/>
    </row>
    <row r="203" spans="1:4" ht="15.75" customHeight="1">
      <c r="A203" s="306"/>
      <c r="B203" s="318"/>
      <c r="C203" s="319"/>
      <c r="D203" s="319"/>
    </row>
    <row r="204" spans="1:4" ht="15.75" customHeight="1">
      <c r="A204" s="306"/>
      <c r="B204" s="318"/>
      <c r="C204" s="319"/>
      <c r="D204" s="319"/>
    </row>
    <row r="205" spans="1:4" ht="15.75" customHeight="1">
      <c r="A205" s="306"/>
      <c r="B205" s="318"/>
      <c r="C205" s="319"/>
      <c r="D205" s="319"/>
    </row>
    <row r="206" spans="1:4" ht="15.75" customHeight="1">
      <c r="A206" s="306"/>
      <c r="B206" s="318"/>
      <c r="C206" s="319"/>
      <c r="D206" s="319"/>
    </row>
    <row r="207" spans="1:4" ht="15.75" customHeight="1">
      <c r="A207" s="306"/>
      <c r="B207" s="318"/>
      <c r="C207" s="319"/>
      <c r="D207" s="319"/>
    </row>
    <row r="208" spans="1:4" ht="15.75" customHeight="1">
      <c r="A208" s="1"/>
      <c r="B208" s="318"/>
      <c r="C208" s="318"/>
      <c r="D208" s="318"/>
    </row>
    <row r="209" spans="1:8" ht="15.75" customHeight="1">
      <c r="A209" s="1"/>
      <c r="B209" s="320" t="s">
        <v>1095</v>
      </c>
      <c r="C209" s="320" t="s">
        <v>1096</v>
      </c>
      <c r="D209" s="244" t="s">
        <v>1095</v>
      </c>
      <c r="E209" s="244" t="s">
        <v>1096</v>
      </c>
    </row>
    <row r="210" spans="1:8" ht="15.75" customHeight="1">
      <c r="A210" s="1"/>
      <c r="B210" s="321" t="s">
        <v>1097</v>
      </c>
      <c r="C210" s="321" t="s">
        <v>1098</v>
      </c>
      <c r="D210" s="244" t="s">
        <v>1097</v>
      </c>
      <c r="F210" s="244" t="str">
        <f t="shared" ref="F210:F221" si="0">IF(NOT(ISBLANK(D210)),D210,IF(NOT(ISBLANK(E210)),"     "&amp;E210,FALSE))</f>
        <v>Afectación Económica o presupuestal</v>
      </c>
      <c r="G210" s="244" t="s">
        <v>1097</v>
      </c>
      <c r="H210" s="244" t="str">
        <f ca="1">IF(NOT(ISERROR(MATCH(G210,ANCHORARRAY(B221),0))),F223&amp;"Por favor no seleccionar los criterios de impacto",G210)</f>
        <v>Afectación Económica o presupuestal</v>
      </c>
    </row>
    <row r="211" spans="1:8" ht="15.75" customHeight="1">
      <c r="A211" s="1"/>
      <c r="B211" s="321" t="s">
        <v>1097</v>
      </c>
      <c r="C211" s="321" t="s">
        <v>1081</v>
      </c>
      <c r="E211" s="244" t="s">
        <v>1098</v>
      </c>
      <c r="F211" s="244" t="str">
        <f t="shared" si="0"/>
        <v xml:space="preserve">     Afectación menor a 10 SMLMV .</v>
      </c>
    </row>
    <row r="212" spans="1:8" ht="15.75" customHeight="1">
      <c r="A212" s="1"/>
      <c r="B212" s="321" t="s">
        <v>1097</v>
      </c>
      <c r="C212" s="321" t="s">
        <v>1084</v>
      </c>
      <c r="E212" s="244" t="s">
        <v>1081</v>
      </c>
      <c r="F212" s="244" t="str">
        <f t="shared" si="0"/>
        <v xml:space="preserve">     Entre 10 y 50 SMLMV </v>
      </c>
    </row>
    <row r="213" spans="1:8" ht="15.75" customHeight="1">
      <c r="A213" s="1"/>
      <c r="B213" s="321" t="s">
        <v>1097</v>
      </c>
      <c r="C213" s="321" t="s">
        <v>1086</v>
      </c>
      <c r="E213" s="244" t="s">
        <v>1084</v>
      </c>
      <c r="F213" s="244" t="str">
        <f t="shared" si="0"/>
        <v xml:space="preserve">     Entre 50 y 100 SMLMV </v>
      </c>
    </row>
    <row r="214" spans="1:8" ht="15.75" customHeight="1">
      <c r="A214" s="1"/>
      <c r="B214" s="321" t="s">
        <v>1097</v>
      </c>
      <c r="C214" s="321" t="s">
        <v>1089</v>
      </c>
      <c r="E214" s="244" t="s">
        <v>1086</v>
      </c>
      <c r="F214" s="244" t="str">
        <f t="shared" si="0"/>
        <v xml:space="preserve">     Entre 100 y 500 SMLMV </v>
      </c>
    </row>
    <row r="215" spans="1:8" ht="15.75" customHeight="1">
      <c r="A215" s="1"/>
      <c r="B215" s="321" t="s">
        <v>1075</v>
      </c>
      <c r="C215" s="321" t="s">
        <v>1079</v>
      </c>
      <c r="E215" s="244" t="s">
        <v>1089</v>
      </c>
      <c r="F215" s="244" t="str">
        <f t="shared" si="0"/>
        <v xml:space="preserve">     Mayor a 500 SMLMV </v>
      </c>
    </row>
    <row r="216" spans="1:8" ht="15.75" customHeight="1">
      <c r="A216" s="1"/>
      <c r="B216" s="321" t="s">
        <v>1075</v>
      </c>
      <c r="C216" s="321" t="s">
        <v>1082</v>
      </c>
      <c r="D216" s="244" t="s">
        <v>1075</v>
      </c>
      <c r="F216" s="244" t="str">
        <f t="shared" si="0"/>
        <v>Pérdida Reputacional</v>
      </c>
    </row>
    <row r="217" spans="1:8" ht="15.75" customHeight="1">
      <c r="A217" s="1"/>
      <c r="B217" s="321" t="s">
        <v>1075</v>
      </c>
      <c r="C217" s="321" t="s">
        <v>890</v>
      </c>
      <c r="E217" s="244" t="s">
        <v>1079</v>
      </c>
      <c r="F217" s="244" t="str">
        <f t="shared" si="0"/>
        <v xml:space="preserve">     El riesgo afecta la imagen de alguna área de la organización</v>
      </c>
    </row>
    <row r="218" spans="1:8" ht="15.75" customHeight="1">
      <c r="A218" s="1"/>
      <c r="B218" s="321" t="s">
        <v>1075</v>
      </c>
      <c r="C218" s="321" t="s">
        <v>1087</v>
      </c>
      <c r="E218" s="244" t="s">
        <v>1082</v>
      </c>
      <c r="F218" s="244" t="str">
        <f t="shared" si="0"/>
        <v xml:space="preserve">     El riesgo afecta la imagen de la entidad internamente, de conocimiento general, nivel interno, de junta dircetiva y accionistas y/o de provedores</v>
      </c>
    </row>
    <row r="219" spans="1:8" ht="15.75" customHeight="1">
      <c r="A219" s="1"/>
      <c r="B219" s="321" t="s">
        <v>1075</v>
      </c>
      <c r="C219" s="321" t="s">
        <v>1090</v>
      </c>
      <c r="E219" s="244" t="s">
        <v>890</v>
      </c>
      <c r="F219" s="244" t="str">
        <f t="shared" si="0"/>
        <v xml:space="preserve">     El riesgo afecta la imagen de la entidad con algunos usuarios de relevancia frente al logro de los objetivos</v>
      </c>
    </row>
    <row r="220" spans="1:8" ht="15.75" customHeight="1">
      <c r="A220" s="1"/>
      <c r="B220" s="322"/>
      <c r="C220" s="322"/>
      <c r="E220" s="244" t="s">
        <v>1087</v>
      </c>
      <c r="F220" s="244" t="str">
        <f t="shared" si="0"/>
        <v xml:space="preserve">     El riesgo afecta la imagen de de la entidad con efecto publicitario sostenido a nivel de sector administrativo, nivel departamental o municipal</v>
      </c>
    </row>
    <row r="221" spans="1:8" ht="15.75" customHeight="1">
      <c r="A221" s="1"/>
      <c r="B221" s="322" t="str">
        <f ca="1">IFERROR(__xludf.DUMMYFUNCTION("ARRAY_CONSTRAIN(ARRAYFORMULA(UNIQUE('Tabla Impacto'!$B$209:$B$219)), 3, 1)"),"Criterios")</f>
        <v>Criterios</v>
      </c>
      <c r="C221" s="322"/>
      <c r="E221" s="244" t="s">
        <v>1090</v>
      </c>
      <c r="F221" s="244" t="str">
        <f t="shared" si="0"/>
        <v xml:space="preserve">     El riesgo afecta la imagen de la entidad a nivel nacional, con efecto publicitarios sostenible a nivel país</v>
      </c>
    </row>
    <row r="222" spans="1:8" ht="15.75" customHeight="1">
      <c r="A222" s="1"/>
      <c r="B222" s="322" t="str">
        <f ca="1">IFERROR(__xludf.DUMMYFUNCTION("""COMPUTED_VALUE"""),"Afectación Económica o presupuestal")</f>
        <v>Afectación Económica o presupuestal</v>
      </c>
      <c r="C222" s="322"/>
    </row>
    <row r="223" spans="1:8" ht="15.75" customHeight="1">
      <c r="B223" s="322" t="str">
        <f ca="1">IFERROR(__xludf.DUMMYFUNCTION("""COMPUTED_VALUE"""),"Pérdida Reputacional")</f>
        <v>Pérdida Reputacional</v>
      </c>
      <c r="C223" s="322"/>
      <c r="F223" s="323" t="s">
        <v>1099</v>
      </c>
    </row>
    <row r="224" spans="1:8" ht="15.75" customHeight="1">
      <c r="B224" s="244"/>
      <c r="C224" s="244"/>
      <c r="F224" s="323" t="s">
        <v>1100</v>
      </c>
    </row>
    <row r="225" spans="2:4" ht="15.75" customHeight="1">
      <c r="B225" s="244"/>
      <c r="C225" s="244"/>
    </row>
    <row r="226" spans="2:4" ht="15.75" customHeight="1">
      <c r="B226" s="244"/>
      <c r="C226" s="244"/>
    </row>
    <row r="227" spans="2:4" ht="15.75" customHeight="1">
      <c r="B227" s="244"/>
      <c r="C227" s="244"/>
      <c r="D227" s="244"/>
    </row>
    <row r="228" spans="2:4" ht="15.75" customHeight="1">
      <c r="B228" s="244"/>
      <c r="C228" s="244"/>
      <c r="D228" s="244"/>
    </row>
    <row r="229" spans="2:4" ht="15.75" customHeight="1">
      <c r="B229" s="244"/>
      <c r="C229" s="244"/>
      <c r="D229" s="244"/>
    </row>
    <row r="230" spans="2:4" ht="15.75" customHeight="1">
      <c r="B230" s="244"/>
      <c r="C230" s="244"/>
      <c r="D230" s="244"/>
    </row>
    <row r="231" spans="2:4" ht="15.75" customHeight="1">
      <c r="B231" s="244"/>
      <c r="C231" s="244"/>
      <c r="D231" s="244"/>
    </row>
    <row r="232" spans="2:4" ht="15.75" customHeight="1">
      <c r="B232" s="244"/>
      <c r="C232" s="244"/>
      <c r="D232" s="244"/>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24"/>
      <c r="B1" s="678" t="s">
        <v>1101</v>
      </c>
      <c r="C1" s="679"/>
      <c r="D1" s="679"/>
      <c r="E1" s="679"/>
      <c r="F1" s="680"/>
      <c r="G1" s="324"/>
      <c r="H1" s="324"/>
      <c r="I1" s="324"/>
      <c r="J1" s="324"/>
      <c r="K1" s="324"/>
      <c r="L1" s="324"/>
      <c r="M1" s="324"/>
      <c r="N1" s="324"/>
      <c r="O1" s="324"/>
      <c r="P1" s="324"/>
      <c r="Q1" s="324"/>
      <c r="R1" s="324"/>
      <c r="S1" s="324"/>
      <c r="T1" s="324"/>
      <c r="U1" s="324"/>
      <c r="V1" s="324"/>
      <c r="W1" s="324"/>
      <c r="X1" s="324"/>
      <c r="Y1" s="324"/>
      <c r="Z1" s="324"/>
    </row>
    <row r="2" spans="1:26" ht="12.75" customHeight="1">
      <c r="A2" s="324"/>
      <c r="B2" s="325"/>
      <c r="C2" s="325"/>
      <c r="D2" s="325"/>
      <c r="E2" s="325"/>
      <c r="F2" s="325"/>
      <c r="G2" s="324"/>
      <c r="H2" s="324"/>
      <c r="I2" s="324"/>
      <c r="J2" s="324"/>
      <c r="K2" s="324"/>
      <c r="L2" s="324"/>
      <c r="M2" s="324"/>
      <c r="N2" s="324"/>
      <c r="O2" s="324"/>
      <c r="P2" s="324"/>
      <c r="Q2" s="324"/>
      <c r="R2" s="324"/>
      <c r="S2" s="324"/>
      <c r="T2" s="324"/>
      <c r="U2" s="324"/>
      <c r="V2" s="324"/>
      <c r="W2" s="324"/>
      <c r="X2" s="324"/>
      <c r="Y2" s="324"/>
      <c r="Z2" s="324"/>
    </row>
    <row r="3" spans="1:26" ht="12.75" customHeight="1">
      <c r="A3" s="324"/>
      <c r="B3" s="681" t="s">
        <v>1102</v>
      </c>
      <c r="C3" s="679"/>
      <c r="D3" s="682"/>
      <c r="E3" s="326" t="s">
        <v>982</v>
      </c>
      <c r="F3" s="327" t="s">
        <v>1103</v>
      </c>
      <c r="G3" s="324"/>
      <c r="H3" s="324"/>
      <c r="I3" s="324"/>
      <c r="J3" s="324"/>
      <c r="K3" s="324"/>
      <c r="L3" s="324"/>
      <c r="M3" s="324"/>
      <c r="N3" s="324"/>
      <c r="O3" s="324"/>
      <c r="P3" s="324"/>
      <c r="Q3" s="324"/>
      <c r="R3" s="324"/>
      <c r="S3" s="324"/>
      <c r="T3" s="324"/>
      <c r="U3" s="324"/>
      <c r="V3" s="324"/>
      <c r="W3" s="324"/>
      <c r="X3" s="324"/>
      <c r="Y3" s="324"/>
      <c r="Z3" s="324"/>
    </row>
    <row r="4" spans="1:26" ht="12.75" customHeight="1">
      <c r="A4" s="324"/>
      <c r="B4" s="683" t="s">
        <v>1104</v>
      </c>
      <c r="C4" s="686" t="s">
        <v>136</v>
      </c>
      <c r="D4" s="328" t="s">
        <v>187</v>
      </c>
      <c r="E4" s="329" t="s">
        <v>1105</v>
      </c>
      <c r="F4" s="330">
        <v>0.25</v>
      </c>
      <c r="G4" s="324"/>
      <c r="H4" s="324"/>
      <c r="I4" s="324"/>
      <c r="J4" s="324"/>
      <c r="K4" s="324"/>
      <c r="L4" s="324"/>
      <c r="M4" s="324"/>
      <c r="N4" s="324"/>
      <c r="O4" s="324"/>
      <c r="P4" s="324"/>
      <c r="Q4" s="324"/>
      <c r="R4" s="324"/>
      <c r="S4" s="324"/>
      <c r="T4" s="324"/>
      <c r="U4" s="324"/>
      <c r="V4" s="324"/>
      <c r="W4" s="324"/>
      <c r="X4" s="324"/>
      <c r="Y4" s="324"/>
      <c r="Z4" s="324"/>
    </row>
    <row r="5" spans="1:26" ht="12.75" customHeight="1">
      <c r="A5" s="324"/>
      <c r="B5" s="684"/>
      <c r="C5" s="687"/>
      <c r="D5" s="331" t="s">
        <v>233</v>
      </c>
      <c r="E5" s="332" t="s">
        <v>1106</v>
      </c>
      <c r="F5" s="333">
        <v>0.15</v>
      </c>
      <c r="G5" s="324"/>
      <c r="H5" s="324"/>
      <c r="I5" s="324"/>
      <c r="J5" s="324"/>
      <c r="K5" s="324"/>
      <c r="L5" s="324"/>
      <c r="M5" s="324"/>
      <c r="N5" s="324"/>
      <c r="O5" s="324"/>
      <c r="P5" s="324"/>
      <c r="Q5" s="324"/>
      <c r="R5" s="324"/>
      <c r="S5" s="324"/>
      <c r="T5" s="324"/>
      <c r="U5" s="324"/>
      <c r="V5" s="324"/>
      <c r="W5" s="324"/>
      <c r="X5" s="324"/>
      <c r="Y5" s="324"/>
      <c r="Z5" s="324"/>
    </row>
    <row r="6" spans="1:26" ht="12.75" customHeight="1">
      <c r="A6" s="324"/>
      <c r="B6" s="684"/>
      <c r="C6" s="676"/>
      <c r="D6" s="331" t="s">
        <v>663</v>
      </c>
      <c r="E6" s="332" t="s">
        <v>1107</v>
      </c>
      <c r="F6" s="333">
        <v>0.1</v>
      </c>
      <c r="G6" s="324"/>
      <c r="H6" s="324"/>
      <c r="I6" s="324"/>
      <c r="J6" s="324"/>
      <c r="K6" s="324"/>
      <c r="L6" s="324"/>
      <c r="M6" s="324"/>
      <c r="N6" s="324"/>
      <c r="O6" s="324"/>
      <c r="P6" s="324"/>
      <c r="Q6" s="324"/>
      <c r="R6" s="324"/>
      <c r="S6" s="324"/>
      <c r="T6" s="324"/>
      <c r="U6" s="324"/>
      <c r="V6" s="324"/>
      <c r="W6" s="324"/>
      <c r="X6" s="324"/>
      <c r="Y6" s="324"/>
      <c r="Z6" s="324"/>
    </row>
    <row r="7" spans="1:26" ht="12.75" customHeight="1">
      <c r="A7" s="324"/>
      <c r="B7" s="684"/>
      <c r="C7" s="675" t="s">
        <v>137</v>
      </c>
      <c r="D7" s="331" t="s">
        <v>353</v>
      </c>
      <c r="E7" s="332" t="s">
        <v>1108</v>
      </c>
      <c r="F7" s="333">
        <v>0.25</v>
      </c>
      <c r="G7" s="324"/>
      <c r="H7" s="324"/>
      <c r="I7" s="324"/>
      <c r="J7" s="324"/>
      <c r="K7" s="324"/>
      <c r="L7" s="324"/>
      <c r="M7" s="324"/>
      <c r="N7" s="324"/>
      <c r="O7" s="324"/>
      <c r="P7" s="324"/>
      <c r="Q7" s="324"/>
      <c r="R7" s="324"/>
      <c r="S7" s="324"/>
      <c r="T7" s="324"/>
      <c r="U7" s="324"/>
      <c r="V7" s="324"/>
      <c r="W7" s="324"/>
      <c r="X7" s="324"/>
      <c r="Y7" s="324"/>
      <c r="Z7" s="324"/>
    </row>
    <row r="8" spans="1:26" ht="12.75" customHeight="1">
      <c r="A8" s="324"/>
      <c r="B8" s="685"/>
      <c r="C8" s="676"/>
      <c r="D8" s="331" t="s">
        <v>188</v>
      </c>
      <c r="E8" s="332" t="s">
        <v>1109</v>
      </c>
      <c r="F8" s="333">
        <v>0.15</v>
      </c>
      <c r="G8" s="324"/>
      <c r="H8" s="324"/>
      <c r="I8" s="324"/>
      <c r="J8" s="324"/>
      <c r="K8" s="324"/>
      <c r="L8" s="324"/>
      <c r="M8" s="324"/>
      <c r="N8" s="324"/>
      <c r="O8" s="324"/>
      <c r="P8" s="324"/>
      <c r="Q8" s="324"/>
      <c r="R8" s="324"/>
      <c r="S8" s="324"/>
      <c r="T8" s="324"/>
      <c r="U8" s="324"/>
      <c r="V8" s="324"/>
      <c r="W8" s="324"/>
      <c r="X8" s="324"/>
      <c r="Y8" s="324"/>
      <c r="Z8" s="324"/>
    </row>
    <row r="9" spans="1:26" ht="12.75" customHeight="1">
      <c r="A9" s="324"/>
      <c r="B9" s="688" t="s">
        <v>1110</v>
      </c>
      <c r="C9" s="675" t="s">
        <v>84</v>
      </c>
      <c r="D9" s="331" t="s">
        <v>189</v>
      </c>
      <c r="E9" s="332" t="s">
        <v>1111</v>
      </c>
      <c r="F9" s="334" t="s">
        <v>1112</v>
      </c>
      <c r="G9" s="324"/>
      <c r="H9" s="324"/>
      <c r="I9" s="324"/>
      <c r="J9" s="324"/>
      <c r="K9" s="324"/>
      <c r="L9" s="324"/>
      <c r="M9" s="324"/>
      <c r="N9" s="324"/>
      <c r="O9" s="324"/>
      <c r="P9" s="324"/>
      <c r="Q9" s="324"/>
      <c r="R9" s="324"/>
      <c r="S9" s="324"/>
      <c r="T9" s="324"/>
      <c r="U9" s="324"/>
      <c r="V9" s="324"/>
      <c r="W9" s="324"/>
      <c r="X9" s="324"/>
      <c r="Y9" s="324"/>
      <c r="Z9" s="324"/>
    </row>
    <row r="10" spans="1:26" ht="12.75" customHeight="1">
      <c r="A10" s="324"/>
      <c r="B10" s="684"/>
      <c r="C10" s="676"/>
      <c r="D10" s="331" t="s">
        <v>242</v>
      </c>
      <c r="E10" s="332" t="s">
        <v>1113</v>
      </c>
      <c r="F10" s="334" t="s">
        <v>1112</v>
      </c>
      <c r="G10" s="324"/>
      <c r="H10" s="324"/>
      <c r="I10" s="324"/>
      <c r="J10" s="324"/>
      <c r="K10" s="324"/>
      <c r="L10" s="324"/>
      <c r="M10" s="324"/>
      <c r="N10" s="324"/>
      <c r="O10" s="324"/>
      <c r="P10" s="324"/>
      <c r="Q10" s="324"/>
      <c r="R10" s="324"/>
      <c r="S10" s="324"/>
      <c r="T10" s="324"/>
      <c r="U10" s="324"/>
      <c r="V10" s="324"/>
      <c r="W10" s="324"/>
      <c r="X10" s="324"/>
      <c r="Y10" s="324"/>
      <c r="Z10" s="324"/>
    </row>
    <row r="11" spans="1:26" ht="12.75" customHeight="1">
      <c r="A11" s="324"/>
      <c r="B11" s="684"/>
      <c r="C11" s="675" t="s">
        <v>139</v>
      </c>
      <c r="D11" s="331" t="s">
        <v>190</v>
      </c>
      <c r="E11" s="332" t="s">
        <v>1114</v>
      </c>
      <c r="F11" s="334" t="s">
        <v>1112</v>
      </c>
      <c r="G11" s="324"/>
      <c r="H11" s="324"/>
      <c r="I11" s="324"/>
      <c r="J11" s="324"/>
      <c r="K11" s="324"/>
      <c r="L11" s="324"/>
      <c r="M11" s="324"/>
      <c r="N11" s="324"/>
      <c r="O11" s="324"/>
      <c r="P11" s="324"/>
      <c r="Q11" s="324"/>
      <c r="R11" s="324"/>
      <c r="S11" s="324"/>
      <c r="T11" s="324"/>
      <c r="U11" s="324"/>
      <c r="V11" s="324"/>
      <c r="W11" s="324"/>
      <c r="X11" s="324"/>
      <c r="Y11" s="324"/>
      <c r="Z11" s="324"/>
    </row>
    <row r="12" spans="1:26" ht="12.75" customHeight="1">
      <c r="A12" s="324"/>
      <c r="B12" s="684"/>
      <c r="C12" s="676"/>
      <c r="D12" s="331" t="s">
        <v>227</v>
      </c>
      <c r="E12" s="332" t="s">
        <v>1115</v>
      </c>
      <c r="F12" s="334" t="s">
        <v>1112</v>
      </c>
      <c r="G12" s="324"/>
      <c r="H12" s="324"/>
      <c r="I12" s="324"/>
      <c r="J12" s="324"/>
      <c r="K12" s="324"/>
      <c r="L12" s="324"/>
      <c r="M12" s="324"/>
      <c r="N12" s="324"/>
      <c r="O12" s="324"/>
      <c r="P12" s="324"/>
      <c r="Q12" s="324"/>
      <c r="R12" s="324"/>
      <c r="S12" s="324"/>
      <c r="T12" s="324"/>
      <c r="U12" s="324"/>
      <c r="V12" s="324"/>
      <c r="W12" s="324"/>
      <c r="X12" s="324"/>
      <c r="Y12" s="324"/>
      <c r="Z12" s="324"/>
    </row>
    <row r="13" spans="1:26" ht="12.75" customHeight="1">
      <c r="A13" s="324"/>
      <c r="B13" s="684"/>
      <c r="C13" s="675" t="s">
        <v>140</v>
      </c>
      <c r="D13" s="331" t="s">
        <v>191</v>
      </c>
      <c r="E13" s="332" t="s">
        <v>1116</v>
      </c>
      <c r="F13" s="334" t="s">
        <v>1112</v>
      </c>
      <c r="G13" s="324"/>
      <c r="H13" s="324"/>
      <c r="I13" s="324"/>
      <c r="J13" s="324"/>
      <c r="K13" s="324"/>
      <c r="L13" s="324"/>
      <c r="M13" s="324"/>
      <c r="N13" s="324"/>
      <c r="O13" s="324"/>
      <c r="P13" s="324"/>
      <c r="Q13" s="324"/>
      <c r="R13" s="324"/>
      <c r="S13" s="324"/>
      <c r="T13" s="324"/>
      <c r="U13" s="324"/>
      <c r="V13" s="324"/>
      <c r="W13" s="324"/>
      <c r="X13" s="324"/>
      <c r="Y13" s="324"/>
      <c r="Z13" s="324"/>
    </row>
    <row r="14" spans="1:26" ht="12.75" customHeight="1">
      <c r="A14" s="324"/>
      <c r="B14" s="689"/>
      <c r="C14" s="677"/>
      <c r="D14" s="335" t="s">
        <v>243</v>
      </c>
      <c r="E14" s="336" t="s">
        <v>1117</v>
      </c>
      <c r="F14" s="337" t="s">
        <v>1112</v>
      </c>
      <c r="G14" s="324"/>
      <c r="H14" s="324"/>
      <c r="I14" s="324"/>
      <c r="J14" s="324"/>
      <c r="K14" s="324"/>
      <c r="L14" s="324"/>
      <c r="M14" s="324"/>
      <c r="N14" s="324"/>
      <c r="O14" s="324"/>
      <c r="P14" s="324"/>
      <c r="Q14" s="324"/>
      <c r="R14" s="324"/>
      <c r="S14" s="324"/>
      <c r="T14" s="324"/>
      <c r="U14" s="324"/>
      <c r="V14" s="324"/>
      <c r="W14" s="324"/>
      <c r="X14" s="324"/>
      <c r="Y14" s="324"/>
      <c r="Z14" s="324"/>
    </row>
    <row r="15" spans="1:26" ht="49.5" customHeight="1">
      <c r="A15" s="324"/>
      <c r="B15" s="673" t="s">
        <v>1118</v>
      </c>
      <c r="C15" s="517"/>
      <c r="D15" s="517"/>
      <c r="E15" s="517"/>
      <c r="F15" s="674"/>
      <c r="G15" s="324"/>
      <c r="H15" s="324"/>
      <c r="I15" s="324"/>
      <c r="J15" s="324"/>
      <c r="K15" s="324"/>
      <c r="L15" s="324"/>
      <c r="M15" s="324"/>
      <c r="N15" s="324"/>
      <c r="O15" s="324"/>
      <c r="P15" s="324"/>
      <c r="Q15" s="324"/>
      <c r="R15" s="324"/>
      <c r="S15" s="324"/>
      <c r="T15" s="324"/>
      <c r="U15" s="324"/>
      <c r="V15" s="324"/>
      <c r="W15" s="324"/>
      <c r="X15" s="324"/>
      <c r="Y15" s="324"/>
      <c r="Z15" s="324"/>
    </row>
    <row r="16" spans="1:26" ht="27" customHeight="1">
      <c r="A16" s="324"/>
      <c r="B16" s="338"/>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row>
    <row r="17" spans="1:26" ht="12.75" customHeight="1">
      <c r="A17" s="324"/>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row>
    <row r="18" spans="1:26" ht="12.75" customHeight="1">
      <c r="A18" s="324"/>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row>
    <row r="19" spans="1:26" ht="12.75"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row>
    <row r="20" spans="1:26" ht="12.75" customHeight="1">
      <c r="A20" s="324"/>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row>
    <row r="21" spans="1:26" ht="12.75" customHeight="1">
      <c r="A21" s="324"/>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row>
    <row r="22" spans="1:26" ht="12.75" customHeight="1">
      <c r="A22" s="324"/>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row>
    <row r="23" spans="1:26" ht="12.75" customHeight="1">
      <c r="A23" s="324"/>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row>
    <row r="24" spans="1:26" ht="12.75" customHeight="1">
      <c r="A24" s="324"/>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row>
    <row r="25" spans="1:26" ht="12.75" customHeight="1">
      <c r="A25" s="324"/>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row>
    <row r="26" spans="1:26" ht="12.75" customHeight="1">
      <c r="A26" s="324"/>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row>
    <row r="27" spans="1:26" ht="12.75" customHeight="1">
      <c r="A27" s="324"/>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row>
    <row r="28" spans="1:26" ht="12.75" customHeight="1">
      <c r="A28" s="324"/>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row>
    <row r="29" spans="1:26" ht="12.75" customHeight="1">
      <c r="A29" s="324"/>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row>
    <row r="30" spans="1:26" ht="12.75" customHeight="1">
      <c r="A30" s="324"/>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row>
    <row r="31" spans="1:26" ht="12.75" customHeight="1">
      <c r="A31" s="324"/>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row>
    <row r="32" spans="1:26" ht="12.75" customHeight="1">
      <c r="A32" s="324"/>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row>
    <row r="33" spans="1:26" ht="12.75" customHeight="1">
      <c r="A33" s="324"/>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row>
    <row r="34" spans="1:26" ht="12.75" customHeight="1">
      <c r="A34" s="324"/>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row>
    <row r="35" spans="1:26" ht="12.75" customHeight="1">
      <c r="A35" s="324"/>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row>
    <row r="36" spans="1:26" ht="12.75" customHeight="1">
      <c r="A36" s="324"/>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row>
    <row r="37" spans="1:26" ht="12.75" customHeight="1">
      <c r="A37" s="324"/>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row>
    <row r="38" spans="1:26" ht="12.75" customHeight="1">
      <c r="A38" s="324"/>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row>
    <row r="39" spans="1:26" ht="12.75" customHeight="1">
      <c r="A39" s="324"/>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row>
    <row r="40" spans="1:26" ht="12.75" customHeight="1">
      <c r="A40" s="324"/>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row>
    <row r="41" spans="1:26" ht="12.75" customHeight="1">
      <c r="A41" s="324"/>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row>
    <row r="42" spans="1:26" ht="12.75" customHeight="1">
      <c r="A42" s="324"/>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row>
    <row r="43" spans="1:26" ht="12.75" customHeight="1">
      <c r="A43" s="324"/>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row>
    <row r="44" spans="1:26" ht="12.75" customHeight="1">
      <c r="A44" s="324"/>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row>
    <row r="45" spans="1:26" ht="12.75" customHeight="1">
      <c r="A45" s="324"/>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row>
    <row r="46" spans="1:26" ht="12.75" customHeight="1">
      <c r="A46" s="324"/>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row>
    <row r="47" spans="1:26" ht="12.75" customHeight="1">
      <c r="A47" s="324"/>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row>
    <row r="48" spans="1:26" ht="12.75" customHeight="1">
      <c r="A48" s="324"/>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row>
    <row r="49" spans="1:26" ht="12.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row>
    <row r="50" spans="1:26" ht="12.75" customHeight="1">
      <c r="A50" s="324"/>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row>
    <row r="51" spans="1:26" ht="12.75" customHeight="1">
      <c r="A51" s="324"/>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row>
    <row r="52" spans="1:26" ht="12.75" customHeight="1">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row>
    <row r="53" spans="1:26" ht="12.75" customHeight="1">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row>
    <row r="54" spans="1:26" ht="12.75" customHeight="1">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row>
    <row r="55" spans="1:26" ht="12.75" customHeight="1">
      <c r="A55" s="324"/>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row>
    <row r="56" spans="1:26" ht="12.75" customHeight="1">
      <c r="A56" s="324"/>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row>
    <row r="57" spans="1:26" ht="12.75" customHeight="1">
      <c r="A57" s="324"/>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row>
    <row r="58" spans="1:26" ht="12.75" customHeight="1">
      <c r="A58" s="324"/>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row>
    <row r="59" spans="1:26" ht="12.75" customHeight="1">
      <c r="A59" s="324"/>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row>
    <row r="60" spans="1:26" ht="12.75" customHeight="1">
      <c r="A60" s="324"/>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row>
    <row r="61" spans="1:26" ht="12.75" customHeight="1">
      <c r="A61" s="324"/>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row>
    <row r="62" spans="1:26" ht="12.75" customHeight="1">
      <c r="A62" s="324"/>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row>
    <row r="63" spans="1:26" ht="12.75" customHeight="1">
      <c r="A63" s="324"/>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row>
    <row r="64" spans="1:26" ht="12.75" customHeight="1">
      <c r="A64" s="324"/>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row>
    <row r="65" spans="1:26" ht="12.75" customHeight="1">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row>
    <row r="66" spans="1:26" ht="12.75" customHeight="1">
      <c r="A66" s="324"/>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row>
    <row r="67" spans="1:26" ht="12.75" customHeight="1">
      <c r="A67" s="324"/>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row>
    <row r="68" spans="1:26" ht="12.75" customHeight="1">
      <c r="A68" s="324"/>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row>
    <row r="69" spans="1:26" ht="12.75" customHeight="1">
      <c r="A69" s="324"/>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row>
    <row r="70" spans="1:26" ht="12.75" customHeight="1">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row>
    <row r="71" spans="1:26" ht="12.75" customHeight="1">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row>
    <row r="72" spans="1:26" ht="12.75" customHeight="1">
      <c r="A72" s="324"/>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row>
    <row r="73" spans="1:26" ht="12.75" customHeight="1">
      <c r="A73" s="324"/>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row>
    <row r="74" spans="1:26" ht="12.75" customHeight="1">
      <c r="A74" s="324"/>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row>
    <row r="75" spans="1:26" ht="12.75" customHeight="1">
      <c r="A75" s="324"/>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row>
    <row r="76" spans="1:26" ht="12.75" customHeight="1">
      <c r="A76" s="324"/>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row>
    <row r="77" spans="1:26" ht="12.75" customHeight="1">
      <c r="A77" s="324"/>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row>
    <row r="78" spans="1:26" ht="12.75" customHeight="1">
      <c r="A78" s="324"/>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row>
    <row r="79" spans="1:26" ht="12.75" customHeight="1">
      <c r="A79" s="324"/>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row>
    <row r="80" spans="1:26" ht="12.75" customHeight="1">
      <c r="A80" s="324"/>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row>
    <row r="81" spans="1:26" ht="12.75" customHeight="1">
      <c r="A81" s="324"/>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row>
    <row r="82" spans="1:26" ht="12.75" customHeight="1">
      <c r="A82" s="324"/>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row>
    <row r="83" spans="1:26" ht="12.75" customHeight="1">
      <c r="A83" s="324"/>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row>
    <row r="84" spans="1:26" ht="12.75" customHeight="1">
      <c r="A84" s="324"/>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row>
    <row r="85" spans="1:26" ht="12.75" customHeight="1">
      <c r="A85" s="324"/>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row>
    <row r="86" spans="1:26" ht="12.75" customHeight="1">
      <c r="A86" s="324"/>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row>
    <row r="87" spans="1:26" ht="12.75" customHeight="1">
      <c r="A87" s="324"/>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row>
    <row r="88" spans="1:26" ht="12.75" customHeight="1">
      <c r="A88" s="324"/>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row>
    <row r="89" spans="1:26" ht="12.75" customHeight="1">
      <c r="A89" s="324"/>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row>
    <row r="90" spans="1:26" ht="12.75" customHeight="1">
      <c r="A90" s="324"/>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row>
    <row r="91" spans="1:26" ht="12.75" customHeight="1">
      <c r="A91" s="324"/>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row>
    <row r="92" spans="1:26" ht="12.75" customHeight="1">
      <c r="A92" s="324"/>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row>
    <row r="93" spans="1:26" ht="12.75" customHeight="1">
      <c r="A93" s="324"/>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row>
    <row r="94" spans="1:26" ht="12.75" customHeight="1">
      <c r="A94" s="324"/>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row>
    <row r="95" spans="1:26" ht="12.75" customHeight="1">
      <c r="A95" s="324"/>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row>
    <row r="96" spans="1:26" ht="12.75" customHeight="1">
      <c r="A96" s="324"/>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row>
    <row r="97" spans="1:26" ht="12.75" customHeight="1">
      <c r="A97" s="324"/>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row>
    <row r="98" spans="1:26" ht="12.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2.75" customHeight="1">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row>
    <row r="100" spans="1:26" ht="12.75" customHeight="1">
      <c r="A100" s="324"/>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row>
    <row r="101" spans="1:26" ht="12.75" customHeight="1">
      <c r="A101" s="324"/>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row>
    <row r="102" spans="1:26" ht="12.75" customHeight="1">
      <c r="A102" s="324"/>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row>
    <row r="103" spans="1:26" ht="12.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2.75" customHeight="1">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row>
    <row r="105" spans="1:26" ht="12.75" customHeight="1">
      <c r="A105" s="324"/>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row>
    <row r="106" spans="1:26" ht="12.75" customHeight="1">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row>
    <row r="107" spans="1:26" ht="12.75" customHeight="1">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row>
    <row r="108" spans="1:26" ht="12.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2.75" customHeight="1">
      <c r="A109" s="324"/>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row>
    <row r="110" spans="1:26" ht="12.75" customHeight="1">
      <c r="A110" s="324"/>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row>
    <row r="111" spans="1:26" ht="12.75" customHeight="1">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row>
    <row r="112" spans="1:26" ht="12.75" customHeight="1">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row>
    <row r="113" spans="1:26" ht="12.75" customHeight="1">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row>
    <row r="114" spans="1:26" ht="12.75" customHeight="1">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row>
    <row r="115" spans="1:26" ht="12.75" customHeight="1">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row>
    <row r="116" spans="1:26" ht="12.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2.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2.75" customHeight="1">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row>
    <row r="119" spans="1:26" ht="12.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2.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2.75" customHeight="1">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row>
    <row r="122" spans="1:26" ht="12.75" customHeight="1">
      <c r="A122" s="324"/>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row>
    <row r="123" spans="1:26" ht="12.75" customHeight="1">
      <c r="A123" s="324"/>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row>
    <row r="124" spans="1:26" ht="12.75" customHeight="1">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row>
    <row r="125" spans="1:26" ht="12.75" customHeight="1">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row>
    <row r="126" spans="1:26" ht="12.75" customHeight="1">
      <c r="A126" s="324"/>
      <c r="B126" s="324"/>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row>
    <row r="127" spans="1:26" ht="12.75" customHeight="1">
      <c r="A127" s="324"/>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row>
    <row r="128" spans="1:26" ht="12.75" customHeight="1">
      <c r="A128" s="324"/>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row>
    <row r="129" spans="1:26" ht="12.75" customHeight="1">
      <c r="A129" s="324"/>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row>
    <row r="130" spans="1:26" ht="12.75" customHeight="1">
      <c r="A130" s="324"/>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row>
    <row r="131" spans="1:26" ht="12.75" customHeight="1">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row>
    <row r="132" spans="1:26" ht="12.75" customHeight="1">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row>
    <row r="133" spans="1:26" ht="12.75" customHeight="1">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row>
    <row r="134" spans="1:26" ht="12.75" customHeight="1">
      <c r="A134" s="324"/>
      <c r="B134" s="324"/>
      <c r="C134" s="324"/>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row>
    <row r="135" spans="1:26" ht="12.75" customHeight="1">
      <c r="A135" s="324"/>
      <c r="B135" s="324"/>
      <c r="C135" s="324"/>
      <c r="D135" s="324"/>
      <c r="E135" s="324"/>
      <c r="F135" s="324"/>
      <c r="G135" s="324"/>
      <c r="H135" s="324"/>
      <c r="I135" s="324"/>
      <c r="J135" s="324"/>
      <c r="K135" s="324"/>
      <c r="L135" s="324"/>
      <c r="M135" s="324"/>
      <c r="N135" s="324"/>
      <c r="O135" s="324"/>
      <c r="P135" s="324"/>
      <c r="Q135" s="324"/>
      <c r="R135" s="324"/>
      <c r="S135" s="324"/>
      <c r="T135" s="324"/>
      <c r="U135" s="324"/>
      <c r="V135" s="324"/>
      <c r="W135" s="324"/>
      <c r="X135" s="324"/>
      <c r="Y135" s="324"/>
      <c r="Z135" s="324"/>
    </row>
    <row r="136" spans="1:26" ht="12.75" customHeight="1">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row>
    <row r="137" spans="1:26" ht="12.75" customHeight="1">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row>
    <row r="138" spans="1:26" ht="12.75" customHeight="1">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row>
    <row r="139" spans="1:26" ht="12.75" customHeight="1">
      <c r="A139" s="324"/>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row>
    <row r="140" spans="1:26" ht="12.75" customHeight="1">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row>
    <row r="141" spans="1:26" ht="12.75" customHeight="1">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row>
    <row r="142" spans="1:26" ht="12.75" customHeight="1">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row>
    <row r="143" spans="1:26" ht="12.75" customHeight="1">
      <c r="A143" s="324"/>
      <c r="B143" s="324"/>
      <c r="C143" s="324"/>
      <c r="D143" s="324"/>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row>
    <row r="144" spans="1:26" ht="12.75" customHeight="1">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row>
    <row r="145" spans="1:26" ht="12.75" customHeight="1">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row>
    <row r="146" spans="1:26" ht="12.75" customHeight="1">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row>
    <row r="147" spans="1:26" ht="12.75" customHeight="1">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row>
    <row r="148" spans="1:26" ht="12.75" customHeight="1">
      <c r="A148" s="324"/>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row>
    <row r="149" spans="1:26" ht="12.75" customHeight="1">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row>
    <row r="150" spans="1:26" ht="12.75" customHeight="1">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row>
    <row r="151" spans="1:26" ht="12.75" customHeight="1">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row>
    <row r="152" spans="1:26" ht="12.75" customHeight="1">
      <c r="A152" s="324"/>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row>
    <row r="153" spans="1:26" ht="12.75" customHeight="1">
      <c r="A153" s="324"/>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row>
    <row r="154" spans="1:26" ht="12.75" customHeight="1">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row>
    <row r="155" spans="1:26" ht="12.75" customHeight="1">
      <c r="A155" s="324"/>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row>
    <row r="156" spans="1:26" ht="12.75" customHeight="1">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row>
    <row r="157" spans="1:26" ht="12.75" customHeight="1">
      <c r="A157" s="324"/>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row>
    <row r="158" spans="1:26" ht="12.75" customHeight="1">
      <c r="A158" s="324"/>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row>
    <row r="159" spans="1:26" ht="12.75" customHeight="1">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row>
    <row r="160" spans="1:26" ht="12.75" customHeight="1">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row>
    <row r="161" spans="1:26" ht="12.75" customHeight="1">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row>
    <row r="162" spans="1:26" ht="12.75" customHeight="1">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row>
    <row r="163" spans="1:26" ht="12.75" customHeight="1">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row>
    <row r="164" spans="1:26" ht="12.75" customHeight="1">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row>
    <row r="165" spans="1:26" ht="12.75" customHeight="1">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row>
    <row r="166" spans="1:26" ht="12.75" customHeight="1">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row>
    <row r="167" spans="1:26" ht="12.75" customHeight="1">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row>
    <row r="168" spans="1:26" ht="12.75" customHeight="1">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row>
    <row r="169" spans="1:26" ht="12.75" customHeight="1">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row>
    <row r="170" spans="1:26" ht="12.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row>
    <row r="171" spans="1:26" ht="12.75" customHeight="1">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row>
    <row r="172" spans="1:26" ht="12.75" customHeight="1">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row>
    <row r="173" spans="1:26" ht="12.75" customHeight="1">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row>
    <row r="174" spans="1:26" ht="12.75" customHeight="1">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row>
    <row r="175" spans="1:26" ht="12.75" customHeight="1">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row>
    <row r="176" spans="1:26" ht="12.75" customHeight="1">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4"/>
      <c r="Z176" s="324"/>
    </row>
    <row r="177" spans="1:26" ht="12.75" customHeight="1">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row>
    <row r="178" spans="1:26" ht="12.75" customHeight="1">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row>
    <row r="179" spans="1:26" ht="12.75" customHeight="1">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row>
    <row r="180" spans="1:26" ht="12.75" customHeight="1">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row>
    <row r="181" spans="1:26" ht="12.75" customHeight="1">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row>
    <row r="182" spans="1:26" ht="12.75" customHeight="1">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row>
    <row r="183" spans="1:26" ht="12.75" customHeight="1">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row>
    <row r="184" spans="1:26" ht="12.75" customHeight="1">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c r="Y184" s="324"/>
      <c r="Z184" s="324"/>
    </row>
    <row r="185" spans="1:26" ht="12.75" customHeight="1">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row>
    <row r="186" spans="1:26" ht="12.75" customHeight="1">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row>
    <row r="187" spans="1:26" ht="12.75" customHeight="1">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c r="Y187" s="324"/>
      <c r="Z187" s="324"/>
    </row>
    <row r="188" spans="1:26" ht="12.75" customHeight="1">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row>
    <row r="189" spans="1:26" ht="12.75" customHeight="1">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row>
    <row r="190" spans="1:26" ht="12.75" customHeight="1">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row>
    <row r="191" spans="1:26" ht="12.75" customHeight="1">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row>
    <row r="192" spans="1:26" ht="12.75" customHeight="1">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row>
    <row r="193" spans="1:26" ht="12.75" customHeight="1">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row>
    <row r="194" spans="1:26" ht="12.75" customHeight="1">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row>
    <row r="195" spans="1:26" ht="12.75" customHeight="1">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c r="Y195" s="324"/>
      <c r="Z195" s="324"/>
    </row>
    <row r="196" spans="1:26" ht="12.75" customHeight="1">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row>
    <row r="197" spans="1:26" ht="12.75" customHeight="1">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row>
    <row r="198" spans="1:26" ht="12.75" customHeight="1">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row>
    <row r="199" spans="1:26" ht="12.75" customHeight="1">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c r="Y199" s="324"/>
      <c r="Z199" s="324"/>
    </row>
    <row r="200" spans="1:26" ht="12.75" customHeight="1">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row>
    <row r="201" spans="1:26" ht="12.75" customHeight="1">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c r="Y201" s="324"/>
      <c r="Z201" s="324"/>
    </row>
    <row r="202" spans="1:26" ht="12.75" customHeight="1">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row>
    <row r="203" spans="1:26" ht="12.75" customHeight="1">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row>
    <row r="204" spans="1:26" ht="12.75" customHeight="1">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c r="Y204" s="324"/>
      <c r="Z204" s="324"/>
    </row>
    <row r="205" spans="1:26" ht="12.75" customHeight="1">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row>
    <row r="206" spans="1:26" ht="12.75" customHeight="1">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row>
    <row r="207" spans="1:26" ht="12.75" customHeight="1">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row>
    <row r="208" spans="1:26" ht="12.75" customHeight="1">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c r="Y208" s="324"/>
      <c r="Z208" s="324"/>
    </row>
    <row r="209" spans="1:26" ht="12.75" customHeight="1">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c r="Y209" s="324"/>
      <c r="Z209" s="324"/>
    </row>
    <row r="210" spans="1:26" ht="12.75" customHeight="1">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row>
    <row r="211" spans="1:26" ht="12.75" customHeight="1">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c r="Y211" s="324"/>
      <c r="Z211" s="324"/>
    </row>
    <row r="212" spans="1:26" ht="12.75" customHeight="1">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c r="Y212" s="324"/>
      <c r="Z212" s="324"/>
    </row>
    <row r="213" spans="1:26" ht="12.75" customHeight="1">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row>
    <row r="214" spans="1:26" ht="12.75" customHeight="1">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c r="Y214" s="324"/>
      <c r="Z214" s="324"/>
    </row>
    <row r="215" spans="1:26" ht="12.75" customHeight="1">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c r="Y215" s="324"/>
      <c r="Z215" s="324"/>
    </row>
    <row r="216" spans="1:26" ht="12.75" customHeight="1">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row>
    <row r="217" spans="1:26" ht="12.75" customHeight="1">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c r="Y217" s="324"/>
      <c r="Z217" s="324"/>
    </row>
    <row r="218" spans="1:26" ht="12.75" customHeight="1">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row>
    <row r="219" spans="1:26" ht="12.75" customHeight="1">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row>
    <row r="220" spans="1:26" ht="12.75" customHeight="1">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row>
    <row r="221" spans="1:26" ht="12.75" customHeight="1">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row>
    <row r="222" spans="1:26" ht="12.75" customHeight="1">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row>
    <row r="223" spans="1:26" ht="12.75" customHeight="1">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row>
    <row r="224" spans="1:26" ht="12.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row>
    <row r="225" spans="1:26" ht="12.75" customHeight="1">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row>
    <row r="226" spans="1:26" ht="12.75" customHeight="1">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row>
    <row r="227" spans="1:26" ht="12.75" customHeight="1">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row>
    <row r="228" spans="1:26" ht="12.75" customHeight="1">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row>
    <row r="229" spans="1:26" ht="12.75" customHeight="1">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row>
    <row r="230" spans="1:26" ht="12.75" customHeight="1">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c r="Y230" s="324"/>
      <c r="Z230" s="324"/>
    </row>
    <row r="231" spans="1:26" ht="12.75" customHeight="1">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row>
    <row r="232" spans="1:26" ht="12.75" customHeight="1">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row>
    <row r="233" spans="1:26" ht="12.75" customHeight="1">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row>
    <row r="234" spans="1:26" ht="12.75" customHeight="1">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row>
    <row r="235" spans="1:26" ht="12.75" customHeight="1">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row>
    <row r="236" spans="1:26" ht="12.75" customHeight="1">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row>
    <row r="237" spans="1:26" ht="12.75" customHeight="1">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row>
    <row r="238" spans="1:26" ht="12.75" customHeight="1">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c r="Y238" s="324"/>
      <c r="Z238" s="324"/>
    </row>
    <row r="239" spans="1:26" ht="12.75" customHeight="1">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row>
    <row r="240" spans="1:26" ht="12.75" customHeight="1">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c r="Y240" s="324"/>
      <c r="Z240" s="324"/>
    </row>
    <row r="241" spans="1:26" ht="12.75" customHeight="1">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c r="Y241" s="324"/>
      <c r="Z241" s="324"/>
    </row>
    <row r="242" spans="1:26" ht="12.75" customHeight="1">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row>
    <row r="243" spans="1:26" ht="12.75" customHeight="1">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c r="Y243" s="324"/>
      <c r="Z243" s="324"/>
    </row>
    <row r="244" spans="1:26" ht="12.75" customHeight="1">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row>
    <row r="245" spans="1:26" ht="12.75" customHeight="1">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row>
    <row r="246" spans="1:26" ht="12.75" customHeight="1">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c r="Y246" s="324"/>
      <c r="Z246" s="324"/>
    </row>
    <row r="247" spans="1:26" ht="12.75" customHeight="1">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row>
    <row r="248" spans="1:26" ht="12.75" customHeight="1">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row>
    <row r="249" spans="1:26" ht="12.75" customHeight="1">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row>
    <row r="250" spans="1:26" ht="12.75" customHeight="1">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row>
    <row r="251" spans="1:26" ht="12.75" customHeight="1">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row>
    <row r="252" spans="1:26" ht="12.75" customHeight="1">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row>
    <row r="253" spans="1:26" ht="12.75" customHeight="1">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row>
    <row r="254" spans="1:26" ht="12.75" customHeight="1">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row>
    <row r="255" spans="1:26" ht="12.75" customHeight="1">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row>
    <row r="256" spans="1:26" ht="12.75" customHeight="1">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c r="Y256" s="324"/>
      <c r="Z256" s="324"/>
    </row>
    <row r="257" spans="1:26" ht="12.75" customHeight="1">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row>
    <row r="258" spans="1:26" ht="12.75" customHeight="1">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row>
    <row r="259" spans="1:26" ht="12.75" customHeight="1">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c r="Y259" s="324"/>
      <c r="Z259" s="324"/>
    </row>
    <row r="260" spans="1:26" ht="12.75" customHeight="1">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row>
    <row r="261" spans="1:26" ht="12.75" customHeight="1">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row>
    <row r="262" spans="1:26" ht="12.75" customHeight="1">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row>
    <row r="263" spans="1:26" ht="12.75" customHeight="1">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c r="Y263" s="324"/>
      <c r="Z263" s="324"/>
    </row>
    <row r="264" spans="1:26" ht="12.75" customHeight="1">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row>
    <row r="265" spans="1:26" ht="12.75" customHeight="1">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c r="Y265" s="324"/>
      <c r="Z265" s="324"/>
    </row>
    <row r="266" spans="1:26" ht="12.75" customHeight="1">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row>
    <row r="267" spans="1:26" ht="12.75" customHeight="1">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row>
    <row r="268" spans="1:26" ht="12.75" customHeight="1">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c r="Y268" s="324"/>
      <c r="Z268" s="324"/>
    </row>
    <row r="269" spans="1:26" ht="12.75" customHeight="1">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c r="Y269" s="324"/>
      <c r="Z269" s="324"/>
    </row>
    <row r="270" spans="1:26" ht="12.75" customHeight="1">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c r="Y270" s="324"/>
      <c r="Z270" s="324"/>
    </row>
    <row r="271" spans="1:26" ht="12.75" customHeight="1">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c r="Y271" s="324"/>
      <c r="Z271" s="324"/>
    </row>
    <row r="272" spans="1:26" ht="12.75" customHeight="1">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c r="Y272" s="324"/>
      <c r="Z272" s="324"/>
    </row>
    <row r="273" spans="1:26" ht="12.75" customHeight="1">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c r="Y273" s="324"/>
      <c r="Z273" s="324"/>
    </row>
    <row r="274" spans="1:26" ht="12.75" customHeight="1">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c r="Y274" s="324"/>
      <c r="Z274" s="324"/>
    </row>
    <row r="275" spans="1:26" ht="12.75" customHeight="1">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c r="Y275" s="324"/>
      <c r="Z275" s="324"/>
    </row>
    <row r="276" spans="1:26" ht="12.75" customHeight="1">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c r="Y276" s="324"/>
      <c r="Z276" s="324"/>
    </row>
    <row r="277" spans="1:26" ht="12.75" customHeight="1">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c r="Y277" s="324"/>
      <c r="Z277" s="324"/>
    </row>
    <row r="278" spans="1:26" ht="12.75" customHeight="1">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c r="Y278" s="324"/>
      <c r="Z278" s="324"/>
    </row>
    <row r="279" spans="1:26" ht="12.75" customHeight="1">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c r="Y279" s="324"/>
      <c r="Z279" s="324"/>
    </row>
    <row r="280" spans="1:26" ht="12.75" customHeight="1">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c r="Y280" s="324"/>
      <c r="Z280" s="324"/>
    </row>
    <row r="281" spans="1:26" ht="12.75" customHeight="1">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row>
    <row r="282" spans="1:26" ht="12.75" customHeight="1">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row>
    <row r="283" spans="1:26" ht="12.75" customHeight="1">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row>
    <row r="284" spans="1:26" ht="12.75" customHeight="1">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row>
    <row r="285" spans="1:26" ht="12.75" customHeight="1">
      <c r="A285" s="324"/>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c r="Y285" s="324"/>
      <c r="Z285" s="324"/>
    </row>
    <row r="286" spans="1:26" ht="12.75" customHeight="1">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c r="Y286" s="324"/>
      <c r="Z286" s="324"/>
    </row>
    <row r="287" spans="1:26" ht="12.75" customHeight="1">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c r="Y287" s="324"/>
      <c r="Z287" s="324"/>
    </row>
    <row r="288" spans="1:26" ht="12.75" customHeight="1">
      <c r="A288" s="324"/>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c r="Y288" s="324"/>
      <c r="Z288" s="324"/>
    </row>
    <row r="289" spans="1:26" ht="12.75" customHeight="1">
      <c r="A289" s="324"/>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c r="Y289" s="324"/>
      <c r="Z289" s="324"/>
    </row>
    <row r="290" spans="1:26" ht="12.75" customHeight="1">
      <c r="A290" s="324"/>
      <c r="B290" s="324"/>
      <c r="C290" s="324"/>
      <c r="D290" s="324"/>
      <c r="E290" s="324"/>
      <c r="F290" s="324"/>
      <c r="G290" s="324"/>
      <c r="H290" s="324"/>
      <c r="I290" s="324"/>
      <c r="J290" s="324"/>
      <c r="K290" s="324"/>
      <c r="L290" s="324"/>
      <c r="M290" s="324"/>
      <c r="N290" s="324"/>
      <c r="O290" s="324"/>
      <c r="P290" s="324"/>
      <c r="Q290" s="324"/>
      <c r="R290" s="324"/>
      <c r="S290" s="324"/>
      <c r="T290" s="324"/>
      <c r="U290" s="324"/>
      <c r="V290" s="324"/>
      <c r="W290" s="324"/>
      <c r="X290" s="324"/>
      <c r="Y290" s="324"/>
      <c r="Z290" s="324"/>
    </row>
    <row r="291" spans="1:26" ht="12.75" customHeight="1">
      <c r="A291" s="324"/>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c r="Y291" s="324"/>
      <c r="Z291" s="324"/>
    </row>
    <row r="292" spans="1:26" ht="12.75" customHeight="1">
      <c r="A292" s="324"/>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row>
    <row r="293" spans="1:26" ht="12.75" customHeight="1">
      <c r="A293" s="324"/>
      <c r="B293" s="324"/>
      <c r="C293" s="324"/>
      <c r="D293" s="324"/>
      <c r="E293" s="324"/>
      <c r="F293" s="324"/>
      <c r="G293" s="324"/>
      <c r="H293" s="324"/>
      <c r="I293" s="324"/>
      <c r="J293" s="324"/>
      <c r="K293" s="324"/>
      <c r="L293" s="324"/>
      <c r="M293" s="324"/>
      <c r="N293" s="324"/>
      <c r="O293" s="324"/>
      <c r="P293" s="324"/>
      <c r="Q293" s="324"/>
      <c r="R293" s="324"/>
      <c r="S293" s="324"/>
      <c r="T293" s="324"/>
      <c r="U293" s="324"/>
      <c r="V293" s="324"/>
      <c r="W293" s="324"/>
      <c r="X293" s="324"/>
      <c r="Y293" s="324"/>
      <c r="Z293" s="324"/>
    </row>
    <row r="294" spans="1:26" ht="12.75" customHeight="1">
      <c r="A294" s="324"/>
      <c r="B294" s="324"/>
      <c r="C294" s="324"/>
      <c r="D294" s="324"/>
      <c r="E294" s="324"/>
      <c r="F294" s="324"/>
      <c r="G294" s="324"/>
      <c r="H294" s="324"/>
      <c r="I294" s="324"/>
      <c r="J294" s="324"/>
      <c r="K294" s="324"/>
      <c r="L294" s="324"/>
      <c r="M294" s="324"/>
      <c r="N294" s="324"/>
      <c r="O294" s="324"/>
      <c r="P294" s="324"/>
      <c r="Q294" s="324"/>
      <c r="R294" s="324"/>
      <c r="S294" s="324"/>
      <c r="T294" s="324"/>
      <c r="U294" s="324"/>
      <c r="V294" s="324"/>
      <c r="W294" s="324"/>
      <c r="X294" s="324"/>
      <c r="Y294" s="324"/>
      <c r="Z294" s="324"/>
    </row>
    <row r="295" spans="1:26" ht="12.75" customHeight="1">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c r="Y295" s="324"/>
      <c r="Z295" s="324"/>
    </row>
    <row r="296" spans="1:26" ht="12.75" customHeight="1">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c r="Y296" s="324"/>
      <c r="Z296" s="324"/>
    </row>
    <row r="297" spans="1:26" ht="12.75" customHeight="1">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c r="Y297" s="324"/>
      <c r="Z297" s="324"/>
    </row>
    <row r="298" spans="1:26" ht="12.75" customHeight="1">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row>
    <row r="299" spans="1:26" ht="12.75" customHeight="1">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c r="Y299" s="324"/>
      <c r="Z299" s="324"/>
    </row>
    <row r="300" spans="1:26" ht="12.75" customHeight="1">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c r="Y300" s="324"/>
      <c r="Z300" s="324"/>
    </row>
    <row r="301" spans="1:26" ht="12.75" customHeight="1">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c r="Y301" s="324"/>
      <c r="Z301" s="324"/>
    </row>
    <row r="302" spans="1:26" ht="12.75" customHeight="1">
      <c r="A302" s="324"/>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c r="Y302" s="324"/>
      <c r="Z302" s="324"/>
    </row>
    <row r="303" spans="1:26" ht="12.75" customHeight="1">
      <c r="A303" s="324"/>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c r="Y303" s="324"/>
      <c r="Z303" s="324"/>
    </row>
    <row r="304" spans="1:26" ht="12.75" customHeight="1">
      <c r="A304" s="324"/>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c r="Y304" s="324"/>
      <c r="Z304" s="324"/>
    </row>
    <row r="305" spans="1:26" ht="12.75" customHeight="1">
      <c r="A305" s="324"/>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c r="Y305" s="324"/>
      <c r="Z305" s="324"/>
    </row>
    <row r="306" spans="1:26" ht="12.75" customHeight="1">
      <c r="A306" s="324"/>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row>
    <row r="307" spans="1:26" ht="12.75" customHeight="1">
      <c r="A307" s="324"/>
      <c r="B307" s="324"/>
      <c r="C307" s="324"/>
      <c r="D307" s="324"/>
      <c r="E307" s="324"/>
      <c r="F307" s="324"/>
      <c r="G307" s="324"/>
      <c r="H307" s="324"/>
      <c r="I307" s="324"/>
      <c r="J307" s="324"/>
      <c r="K307" s="324"/>
      <c r="L307" s="324"/>
      <c r="M307" s="324"/>
      <c r="N307" s="324"/>
      <c r="O307" s="324"/>
      <c r="P307" s="324"/>
      <c r="Q307" s="324"/>
      <c r="R307" s="324"/>
      <c r="S307" s="324"/>
      <c r="T307" s="324"/>
      <c r="U307" s="324"/>
      <c r="V307" s="324"/>
      <c r="W307" s="324"/>
      <c r="X307" s="324"/>
      <c r="Y307" s="324"/>
      <c r="Z307" s="324"/>
    </row>
    <row r="308" spans="1:26" ht="12.75" customHeight="1">
      <c r="A308" s="324"/>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c r="Y308" s="324"/>
      <c r="Z308" s="324"/>
    </row>
    <row r="309" spans="1:26" ht="12.75" customHeight="1">
      <c r="A309" s="324"/>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c r="Y309" s="324"/>
      <c r="Z309" s="324"/>
    </row>
    <row r="310" spans="1:26" ht="12.75" customHeight="1">
      <c r="A310" s="324"/>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c r="Y310" s="324"/>
      <c r="Z310" s="324"/>
    </row>
    <row r="311" spans="1:26" ht="12.75" customHeight="1">
      <c r="A311" s="324"/>
      <c r="B311" s="324"/>
      <c r="C311" s="324"/>
      <c r="D311" s="324"/>
      <c r="E311" s="324"/>
      <c r="F311" s="324"/>
      <c r="G311" s="324"/>
      <c r="H311" s="324"/>
      <c r="I311" s="324"/>
      <c r="J311" s="324"/>
      <c r="K311" s="324"/>
      <c r="L311" s="324"/>
      <c r="M311" s="324"/>
      <c r="N311" s="324"/>
      <c r="O311" s="324"/>
      <c r="P311" s="324"/>
      <c r="Q311" s="324"/>
      <c r="R311" s="324"/>
      <c r="S311" s="324"/>
      <c r="T311" s="324"/>
      <c r="U311" s="324"/>
      <c r="V311" s="324"/>
      <c r="W311" s="324"/>
      <c r="X311" s="324"/>
      <c r="Y311" s="324"/>
      <c r="Z311" s="324"/>
    </row>
    <row r="312" spans="1:26" ht="12.75" customHeight="1">
      <c r="A312" s="324"/>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row>
    <row r="313" spans="1:26" ht="12.75" customHeight="1">
      <c r="A313" s="324"/>
      <c r="B313" s="324"/>
      <c r="C313" s="324"/>
      <c r="D313" s="324"/>
      <c r="E313" s="324"/>
      <c r="F313" s="324"/>
      <c r="G313" s="324"/>
      <c r="H313" s="324"/>
      <c r="I313" s="324"/>
      <c r="J313" s="324"/>
      <c r="K313" s="324"/>
      <c r="L313" s="324"/>
      <c r="M313" s="324"/>
      <c r="N313" s="324"/>
      <c r="O313" s="324"/>
      <c r="P313" s="324"/>
      <c r="Q313" s="324"/>
      <c r="R313" s="324"/>
      <c r="S313" s="324"/>
      <c r="T313" s="324"/>
      <c r="U313" s="324"/>
      <c r="V313" s="324"/>
      <c r="W313" s="324"/>
      <c r="X313" s="324"/>
      <c r="Y313" s="324"/>
      <c r="Z313" s="324"/>
    </row>
    <row r="314" spans="1:26" ht="12.75" customHeight="1">
      <c r="A314" s="324"/>
      <c r="B314" s="324"/>
      <c r="C314" s="324"/>
      <c r="D314" s="324"/>
      <c r="E314" s="324"/>
      <c r="F314" s="324"/>
      <c r="G314" s="324"/>
      <c r="H314" s="324"/>
      <c r="I314" s="324"/>
      <c r="J314" s="324"/>
      <c r="K314" s="324"/>
      <c r="L314" s="324"/>
      <c r="M314" s="324"/>
      <c r="N314" s="324"/>
      <c r="O314" s="324"/>
      <c r="P314" s="324"/>
      <c r="Q314" s="324"/>
      <c r="R314" s="324"/>
      <c r="S314" s="324"/>
      <c r="T314" s="324"/>
      <c r="U314" s="324"/>
      <c r="V314" s="324"/>
      <c r="W314" s="324"/>
      <c r="X314" s="324"/>
      <c r="Y314" s="324"/>
      <c r="Z314" s="324"/>
    </row>
    <row r="315" spans="1:26" ht="12.75" customHeight="1">
      <c r="A315" s="324"/>
      <c r="B315" s="324"/>
      <c r="C315" s="324"/>
      <c r="D315" s="324"/>
      <c r="E315" s="324"/>
      <c r="F315" s="324"/>
      <c r="G315" s="324"/>
      <c r="H315" s="324"/>
      <c r="I315" s="324"/>
      <c r="J315" s="324"/>
      <c r="K315" s="324"/>
      <c r="L315" s="324"/>
      <c r="M315" s="324"/>
      <c r="N315" s="324"/>
      <c r="O315" s="324"/>
      <c r="P315" s="324"/>
      <c r="Q315" s="324"/>
      <c r="R315" s="324"/>
      <c r="S315" s="324"/>
      <c r="T315" s="324"/>
      <c r="U315" s="324"/>
      <c r="V315" s="324"/>
      <c r="W315" s="324"/>
      <c r="X315" s="324"/>
      <c r="Y315" s="324"/>
      <c r="Z315" s="324"/>
    </row>
    <row r="316" spans="1:26" ht="12.75" customHeight="1">
      <c r="A316" s="324"/>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row>
    <row r="317" spans="1:26" ht="12.75" customHeight="1">
      <c r="A317" s="324"/>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row>
    <row r="318" spans="1:26" ht="12.75" customHeight="1">
      <c r="A318" s="324"/>
      <c r="B318" s="324"/>
      <c r="C318" s="324"/>
      <c r="D318" s="324"/>
      <c r="E318" s="324"/>
      <c r="F318" s="324"/>
      <c r="G318" s="324"/>
      <c r="H318" s="324"/>
      <c r="I318" s="324"/>
      <c r="J318" s="324"/>
      <c r="K318" s="324"/>
      <c r="L318" s="324"/>
      <c r="M318" s="324"/>
      <c r="N318" s="324"/>
      <c r="O318" s="324"/>
      <c r="P318" s="324"/>
      <c r="Q318" s="324"/>
      <c r="R318" s="324"/>
      <c r="S318" s="324"/>
      <c r="T318" s="324"/>
      <c r="U318" s="324"/>
      <c r="V318" s="324"/>
      <c r="W318" s="324"/>
      <c r="X318" s="324"/>
      <c r="Y318" s="324"/>
      <c r="Z318" s="324"/>
    </row>
    <row r="319" spans="1:26" ht="12.75" customHeight="1">
      <c r="A319" s="324"/>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row>
    <row r="320" spans="1:26" ht="12.75" customHeight="1">
      <c r="A320" s="324"/>
      <c r="B320" s="324"/>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row>
    <row r="321" spans="1:26" ht="12.75" customHeight="1">
      <c r="A321" s="324"/>
      <c r="B321" s="324"/>
      <c r="C321" s="324"/>
      <c r="D321" s="324"/>
      <c r="E321" s="324"/>
      <c r="F321" s="324"/>
      <c r="G321" s="324"/>
      <c r="H321" s="324"/>
      <c r="I321" s="324"/>
      <c r="J321" s="324"/>
      <c r="K321" s="324"/>
      <c r="L321" s="324"/>
      <c r="M321" s="324"/>
      <c r="N321" s="324"/>
      <c r="O321" s="324"/>
      <c r="P321" s="324"/>
      <c r="Q321" s="324"/>
      <c r="R321" s="324"/>
      <c r="S321" s="324"/>
      <c r="T321" s="324"/>
      <c r="U321" s="324"/>
      <c r="V321" s="324"/>
      <c r="W321" s="324"/>
      <c r="X321" s="324"/>
      <c r="Y321" s="324"/>
      <c r="Z321" s="324"/>
    </row>
    <row r="322" spans="1:26" ht="12.75" customHeight="1">
      <c r="A322" s="324"/>
      <c r="B322" s="324"/>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row>
    <row r="323" spans="1:26" ht="12.75" customHeight="1">
      <c r="A323" s="324"/>
      <c r="B323" s="324"/>
      <c r="C323" s="324"/>
      <c r="D323" s="324"/>
      <c r="E323" s="324"/>
      <c r="F323" s="324"/>
      <c r="G323" s="324"/>
      <c r="H323" s="324"/>
      <c r="I323" s="324"/>
      <c r="J323" s="324"/>
      <c r="K323" s="324"/>
      <c r="L323" s="324"/>
      <c r="M323" s="324"/>
      <c r="N323" s="324"/>
      <c r="O323" s="324"/>
      <c r="P323" s="324"/>
      <c r="Q323" s="324"/>
      <c r="R323" s="324"/>
      <c r="S323" s="324"/>
      <c r="T323" s="324"/>
      <c r="U323" s="324"/>
      <c r="V323" s="324"/>
      <c r="W323" s="324"/>
      <c r="X323" s="324"/>
      <c r="Y323" s="324"/>
      <c r="Z323" s="324"/>
    </row>
    <row r="324" spans="1:26" ht="12.75" customHeight="1">
      <c r="A324" s="324"/>
      <c r="B324" s="324"/>
      <c r="C324" s="324"/>
      <c r="D324" s="324"/>
      <c r="E324" s="324"/>
      <c r="F324" s="324"/>
      <c r="G324" s="324"/>
      <c r="H324" s="324"/>
      <c r="I324" s="324"/>
      <c r="J324" s="324"/>
      <c r="K324" s="324"/>
      <c r="L324" s="324"/>
      <c r="M324" s="324"/>
      <c r="N324" s="324"/>
      <c r="O324" s="324"/>
      <c r="P324" s="324"/>
      <c r="Q324" s="324"/>
      <c r="R324" s="324"/>
      <c r="S324" s="324"/>
      <c r="T324" s="324"/>
      <c r="U324" s="324"/>
      <c r="V324" s="324"/>
      <c r="W324" s="324"/>
      <c r="X324" s="324"/>
      <c r="Y324" s="324"/>
      <c r="Z324" s="324"/>
    </row>
    <row r="325" spans="1:26" ht="12.75" customHeight="1">
      <c r="A325" s="324"/>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row>
    <row r="326" spans="1:26" ht="12.75" customHeight="1">
      <c r="A326" s="324"/>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row>
    <row r="327" spans="1:26" ht="12.75" customHeight="1">
      <c r="A327" s="324"/>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row>
    <row r="328" spans="1:26" ht="12.75" customHeight="1">
      <c r="A328" s="324"/>
      <c r="B328" s="324"/>
      <c r="C328" s="324"/>
      <c r="D328" s="324"/>
      <c r="E328" s="324"/>
      <c r="F328" s="324"/>
      <c r="G328" s="324"/>
      <c r="H328" s="324"/>
      <c r="I328" s="324"/>
      <c r="J328" s="324"/>
      <c r="K328" s="324"/>
      <c r="L328" s="324"/>
      <c r="M328" s="324"/>
      <c r="N328" s="324"/>
      <c r="O328" s="324"/>
      <c r="P328" s="324"/>
      <c r="Q328" s="324"/>
      <c r="R328" s="324"/>
      <c r="S328" s="324"/>
      <c r="T328" s="324"/>
      <c r="U328" s="324"/>
      <c r="V328" s="324"/>
      <c r="W328" s="324"/>
      <c r="X328" s="324"/>
      <c r="Y328" s="324"/>
      <c r="Z328" s="324"/>
    </row>
    <row r="329" spans="1:26" ht="12.75" customHeight="1">
      <c r="A329" s="324"/>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row>
    <row r="330" spans="1:26" ht="12.75" customHeight="1">
      <c r="A330" s="324"/>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324"/>
      <c r="Y330" s="324"/>
      <c r="Z330" s="324"/>
    </row>
    <row r="331" spans="1:26" ht="12.75" customHeight="1">
      <c r="A331" s="324"/>
      <c r="B331" s="324"/>
      <c r="C331" s="324"/>
      <c r="D331" s="324"/>
      <c r="E331" s="324"/>
      <c r="F331" s="324"/>
      <c r="G331" s="324"/>
      <c r="H331" s="324"/>
      <c r="I331" s="324"/>
      <c r="J331" s="324"/>
      <c r="K331" s="324"/>
      <c r="L331" s="324"/>
      <c r="M331" s="324"/>
      <c r="N331" s="324"/>
      <c r="O331" s="324"/>
      <c r="P331" s="324"/>
      <c r="Q331" s="324"/>
      <c r="R331" s="324"/>
      <c r="S331" s="324"/>
      <c r="T331" s="324"/>
      <c r="U331" s="324"/>
      <c r="V331" s="324"/>
      <c r="W331" s="324"/>
      <c r="X331" s="324"/>
      <c r="Y331" s="324"/>
      <c r="Z331" s="324"/>
    </row>
    <row r="332" spans="1:26" ht="12.75" customHeight="1">
      <c r="A332" s="324"/>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row>
    <row r="333" spans="1:26" ht="12.75" customHeight="1">
      <c r="A333" s="324"/>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row>
    <row r="334" spans="1:26" ht="12.75" customHeight="1">
      <c r="A334" s="324"/>
      <c r="B334" s="324"/>
      <c r="C334" s="324"/>
      <c r="D334" s="324"/>
      <c r="E334" s="324"/>
      <c r="F334" s="324"/>
      <c r="G334" s="324"/>
      <c r="H334" s="324"/>
      <c r="I334" s="324"/>
      <c r="J334" s="324"/>
      <c r="K334" s="324"/>
      <c r="L334" s="324"/>
      <c r="M334" s="324"/>
      <c r="N334" s="324"/>
      <c r="O334" s="324"/>
      <c r="P334" s="324"/>
      <c r="Q334" s="324"/>
      <c r="R334" s="324"/>
      <c r="S334" s="324"/>
      <c r="T334" s="324"/>
      <c r="U334" s="324"/>
      <c r="V334" s="324"/>
      <c r="W334" s="324"/>
      <c r="X334" s="324"/>
      <c r="Y334" s="324"/>
      <c r="Z334" s="324"/>
    </row>
    <row r="335" spans="1:26" ht="12.75" customHeight="1">
      <c r="A335" s="324"/>
      <c r="B335" s="324"/>
      <c r="C335" s="324"/>
      <c r="D335" s="324"/>
      <c r="E335" s="324"/>
      <c r="F335" s="324"/>
      <c r="G335" s="324"/>
      <c r="H335" s="324"/>
      <c r="I335" s="324"/>
      <c r="J335" s="324"/>
      <c r="K335" s="324"/>
      <c r="L335" s="324"/>
      <c r="M335" s="324"/>
      <c r="N335" s="324"/>
      <c r="O335" s="324"/>
      <c r="P335" s="324"/>
      <c r="Q335" s="324"/>
      <c r="R335" s="324"/>
      <c r="S335" s="324"/>
      <c r="T335" s="324"/>
      <c r="U335" s="324"/>
      <c r="V335" s="324"/>
      <c r="W335" s="324"/>
      <c r="X335" s="324"/>
      <c r="Y335" s="324"/>
      <c r="Z335" s="324"/>
    </row>
    <row r="336" spans="1:26" ht="12.75" customHeight="1">
      <c r="A336" s="324"/>
      <c r="B336" s="324"/>
      <c r="C336" s="324"/>
      <c r="D336" s="324"/>
      <c r="E336" s="324"/>
      <c r="F336" s="324"/>
      <c r="G336" s="324"/>
      <c r="H336" s="324"/>
      <c r="I336" s="324"/>
      <c r="J336" s="324"/>
      <c r="K336" s="324"/>
      <c r="L336" s="324"/>
      <c r="M336" s="324"/>
      <c r="N336" s="324"/>
      <c r="O336" s="324"/>
      <c r="P336" s="324"/>
      <c r="Q336" s="324"/>
      <c r="R336" s="324"/>
      <c r="S336" s="324"/>
      <c r="T336" s="324"/>
      <c r="U336" s="324"/>
      <c r="V336" s="324"/>
      <c r="W336" s="324"/>
      <c r="X336" s="324"/>
      <c r="Y336" s="324"/>
      <c r="Z336" s="324"/>
    </row>
    <row r="337" spans="1:26" ht="12.75" customHeight="1">
      <c r="A337" s="324"/>
      <c r="B337" s="324"/>
      <c r="C337" s="324"/>
      <c r="D337" s="324"/>
      <c r="E337" s="324"/>
      <c r="F337" s="324"/>
      <c r="G337" s="324"/>
      <c r="H337" s="324"/>
      <c r="I337" s="324"/>
      <c r="J337" s="324"/>
      <c r="K337" s="324"/>
      <c r="L337" s="324"/>
      <c r="M337" s="324"/>
      <c r="N337" s="324"/>
      <c r="O337" s="324"/>
      <c r="P337" s="324"/>
      <c r="Q337" s="324"/>
      <c r="R337" s="324"/>
      <c r="S337" s="324"/>
      <c r="T337" s="324"/>
      <c r="U337" s="324"/>
      <c r="V337" s="324"/>
      <c r="W337" s="324"/>
      <c r="X337" s="324"/>
      <c r="Y337" s="324"/>
      <c r="Z337" s="324"/>
    </row>
    <row r="338" spans="1:26" ht="12.75" customHeight="1">
      <c r="A338" s="324"/>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row>
    <row r="339" spans="1:26" ht="12.75" customHeight="1">
      <c r="A339" s="324"/>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row>
    <row r="340" spans="1:26" ht="12.75" customHeight="1">
      <c r="A340" s="324"/>
      <c r="B340" s="324"/>
      <c r="C340" s="324"/>
      <c r="D340" s="324"/>
      <c r="E340" s="324"/>
      <c r="F340" s="324"/>
      <c r="G340" s="324"/>
      <c r="H340" s="324"/>
      <c r="I340" s="324"/>
      <c r="J340" s="324"/>
      <c r="K340" s="324"/>
      <c r="L340" s="324"/>
      <c r="M340" s="324"/>
      <c r="N340" s="324"/>
      <c r="O340" s="324"/>
      <c r="P340" s="324"/>
      <c r="Q340" s="324"/>
      <c r="R340" s="324"/>
      <c r="S340" s="324"/>
      <c r="T340" s="324"/>
      <c r="U340" s="324"/>
      <c r="V340" s="324"/>
      <c r="W340" s="324"/>
      <c r="X340" s="324"/>
      <c r="Y340" s="324"/>
      <c r="Z340" s="324"/>
    </row>
    <row r="341" spans="1:26" ht="12.75" customHeight="1">
      <c r="A341" s="324"/>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row>
    <row r="342" spans="1:26" ht="12.75" customHeight="1">
      <c r="A342" s="324"/>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row>
    <row r="343" spans="1:26" ht="12.75" customHeight="1">
      <c r="A343" s="324"/>
      <c r="B343" s="324"/>
      <c r="C343" s="324"/>
      <c r="D343" s="324"/>
      <c r="E343" s="324"/>
      <c r="F343" s="324"/>
      <c r="G343" s="324"/>
      <c r="H343" s="324"/>
      <c r="I343" s="324"/>
      <c r="J343" s="324"/>
      <c r="K343" s="324"/>
      <c r="L343" s="324"/>
      <c r="M343" s="324"/>
      <c r="N343" s="324"/>
      <c r="O343" s="324"/>
      <c r="P343" s="324"/>
      <c r="Q343" s="324"/>
      <c r="R343" s="324"/>
      <c r="S343" s="324"/>
      <c r="T343" s="324"/>
      <c r="U343" s="324"/>
      <c r="V343" s="324"/>
      <c r="W343" s="324"/>
      <c r="X343" s="324"/>
      <c r="Y343" s="324"/>
      <c r="Z343" s="324"/>
    </row>
    <row r="344" spans="1:26" ht="12.75" customHeight="1">
      <c r="A344" s="324"/>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row>
    <row r="345" spans="1:26" ht="12.75" customHeight="1">
      <c r="A345" s="324"/>
      <c r="B345" s="324"/>
      <c r="C345" s="324"/>
      <c r="D345" s="324"/>
      <c r="E345" s="324"/>
      <c r="F345" s="324"/>
      <c r="G345" s="324"/>
      <c r="H345" s="324"/>
      <c r="I345" s="324"/>
      <c r="J345" s="324"/>
      <c r="K345" s="324"/>
      <c r="L345" s="324"/>
      <c r="M345" s="324"/>
      <c r="N345" s="324"/>
      <c r="O345" s="324"/>
      <c r="P345" s="324"/>
      <c r="Q345" s="324"/>
      <c r="R345" s="324"/>
      <c r="S345" s="324"/>
      <c r="T345" s="324"/>
      <c r="U345" s="324"/>
      <c r="V345" s="324"/>
      <c r="W345" s="324"/>
      <c r="X345" s="324"/>
      <c r="Y345" s="324"/>
      <c r="Z345" s="324"/>
    </row>
    <row r="346" spans="1:26" ht="12.75" customHeight="1">
      <c r="A346" s="324"/>
      <c r="B346" s="324"/>
      <c r="C346" s="324"/>
      <c r="D346" s="324"/>
      <c r="E346" s="324"/>
      <c r="F346" s="324"/>
      <c r="G346" s="324"/>
      <c r="H346" s="324"/>
      <c r="I346" s="324"/>
      <c r="J346" s="324"/>
      <c r="K346" s="324"/>
      <c r="L346" s="324"/>
      <c r="M346" s="324"/>
      <c r="N346" s="324"/>
      <c r="O346" s="324"/>
      <c r="P346" s="324"/>
      <c r="Q346" s="324"/>
      <c r="R346" s="324"/>
      <c r="S346" s="324"/>
      <c r="T346" s="324"/>
      <c r="U346" s="324"/>
      <c r="V346" s="324"/>
      <c r="W346" s="324"/>
      <c r="X346" s="324"/>
      <c r="Y346" s="324"/>
      <c r="Z346" s="324"/>
    </row>
    <row r="347" spans="1:26" ht="12.75" customHeight="1">
      <c r="A347" s="324"/>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row>
    <row r="348" spans="1:26" ht="12.75" customHeight="1">
      <c r="A348" s="324"/>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row>
    <row r="349" spans="1:26" ht="12.75" customHeight="1">
      <c r="A349" s="324"/>
      <c r="B349" s="324"/>
      <c r="C349" s="324"/>
      <c r="D349" s="324"/>
      <c r="E349" s="324"/>
      <c r="F349" s="324"/>
      <c r="G349" s="324"/>
      <c r="H349" s="324"/>
      <c r="I349" s="324"/>
      <c r="J349" s="324"/>
      <c r="K349" s="324"/>
      <c r="L349" s="324"/>
      <c r="M349" s="324"/>
      <c r="N349" s="324"/>
      <c r="O349" s="324"/>
      <c r="P349" s="324"/>
      <c r="Q349" s="324"/>
      <c r="R349" s="324"/>
      <c r="S349" s="324"/>
      <c r="T349" s="324"/>
      <c r="U349" s="324"/>
      <c r="V349" s="324"/>
      <c r="W349" s="324"/>
      <c r="X349" s="324"/>
      <c r="Y349" s="324"/>
      <c r="Z349" s="324"/>
    </row>
    <row r="350" spans="1:26" ht="12.75" customHeight="1">
      <c r="A350" s="324"/>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row>
    <row r="351" spans="1:26" ht="12.75" customHeight="1">
      <c r="A351" s="324"/>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row>
    <row r="352" spans="1:26" ht="12.75" customHeight="1">
      <c r="A352" s="324"/>
      <c r="B352" s="324"/>
      <c r="C352" s="324"/>
      <c r="D352" s="324"/>
      <c r="E352" s="324"/>
      <c r="F352" s="324"/>
      <c r="G352" s="324"/>
      <c r="H352" s="324"/>
      <c r="I352" s="324"/>
      <c r="J352" s="324"/>
      <c r="K352" s="324"/>
      <c r="L352" s="324"/>
      <c r="M352" s="324"/>
      <c r="N352" s="324"/>
      <c r="O352" s="324"/>
      <c r="P352" s="324"/>
      <c r="Q352" s="324"/>
      <c r="R352" s="324"/>
      <c r="S352" s="324"/>
      <c r="T352" s="324"/>
      <c r="U352" s="324"/>
      <c r="V352" s="324"/>
      <c r="W352" s="324"/>
      <c r="X352" s="324"/>
      <c r="Y352" s="324"/>
      <c r="Z352" s="324"/>
    </row>
    <row r="353" spans="1:26" ht="12.75" customHeight="1">
      <c r="A353" s="324"/>
      <c r="B353" s="324"/>
      <c r="C353" s="324"/>
      <c r="D353" s="324"/>
      <c r="E353" s="324"/>
      <c r="F353" s="324"/>
      <c r="G353" s="324"/>
      <c r="H353" s="324"/>
      <c r="I353" s="324"/>
      <c r="J353" s="324"/>
      <c r="K353" s="324"/>
      <c r="L353" s="324"/>
      <c r="M353" s="324"/>
      <c r="N353" s="324"/>
      <c r="O353" s="324"/>
      <c r="P353" s="324"/>
      <c r="Q353" s="324"/>
      <c r="R353" s="324"/>
      <c r="S353" s="324"/>
      <c r="T353" s="324"/>
      <c r="U353" s="324"/>
      <c r="V353" s="324"/>
      <c r="W353" s="324"/>
      <c r="X353" s="324"/>
      <c r="Y353" s="324"/>
      <c r="Z353" s="324"/>
    </row>
    <row r="354" spans="1:26" ht="12.75" customHeight="1">
      <c r="A354" s="324"/>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row>
    <row r="355" spans="1:26" ht="12.75" customHeight="1">
      <c r="A355" s="324"/>
      <c r="B355" s="324"/>
      <c r="C355" s="324"/>
      <c r="D355" s="324"/>
      <c r="E355" s="324"/>
      <c r="F355" s="324"/>
      <c r="G355" s="324"/>
      <c r="H355" s="324"/>
      <c r="I355" s="324"/>
      <c r="J355" s="324"/>
      <c r="K355" s="324"/>
      <c r="L355" s="324"/>
      <c r="M355" s="324"/>
      <c r="N355" s="324"/>
      <c r="O355" s="324"/>
      <c r="P355" s="324"/>
      <c r="Q355" s="324"/>
      <c r="R355" s="324"/>
      <c r="S355" s="324"/>
      <c r="T355" s="324"/>
      <c r="U355" s="324"/>
      <c r="V355" s="324"/>
      <c r="W355" s="324"/>
      <c r="X355" s="324"/>
      <c r="Y355" s="324"/>
      <c r="Z355" s="324"/>
    </row>
    <row r="356" spans="1:26" ht="12.75" customHeight="1">
      <c r="A356" s="324"/>
      <c r="B356" s="324"/>
      <c r="C356" s="324"/>
      <c r="D356" s="324"/>
      <c r="E356" s="324"/>
      <c r="F356" s="324"/>
      <c r="G356" s="324"/>
      <c r="H356" s="324"/>
      <c r="I356" s="324"/>
      <c r="J356" s="324"/>
      <c r="K356" s="324"/>
      <c r="L356" s="324"/>
      <c r="M356" s="324"/>
      <c r="N356" s="324"/>
      <c r="O356" s="324"/>
      <c r="P356" s="324"/>
      <c r="Q356" s="324"/>
      <c r="R356" s="324"/>
      <c r="S356" s="324"/>
      <c r="T356" s="324"/>
      <c r="U356" s="324"/>
      <c r="V356" s="324"/>
      <c r="W356" s="324"/>
      <c r="X356" s="324"/>
      <c r="Y356" s="324"/>
      <c r="Z356" s="324"/>
    </row>
    <row r="357" spans="1:26" ht="12.75" customHeight="1">
      <c r="A357" s="324"/>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row>
    <row r="358" spans="1:26" ht="12.75" customHeight="1">
      <c r="A358" s="324"/>
      <c r="B358" s="324"/>
      <c r="C358" s="324"/>
      <c r="D358" s="324"/>
      <c r="E358" s="324"/>
      <c r="F358" s="324"/>
      <c r="G358" s="324"/>
      <c r="H358" s="324"/>
      <c r="I358" s="324"/>
      <c r="J358" s="324"/>
      <c r="K358" s="324"/>
      <c r="L358" s="324"/>
      <c r="M358" s="324"/>
      <c r="N358" s="324"/>
      <c r="O358" s="324"/>
      <c r="P358" s="324"/>
      <c r="Q358" s="324"/>
      <c r="R358" s="324"/>
      <c r="S358" s="324"/>
      <c r="T358" s="324"/>
      <c r="U358" s="324"/>
      <c r="V358" s="324"/>
      <c r="W358" s="324"/>
      <c r="X358" s="324"/>
      <c r="Y358" s="324"/>
      <c r="Z358" s="324"/>
    </row>
    <row r="359" spans="1:26" ht="12.75" customHeight="1">
      <c r="A359" s="324"/>
      <c r="B359" s="324"/>
      <c r="C359" s="324"/>
      <c r="D359" s="324"/>
      <c r="E359" s="324"/>
      <c r="F359" s="324"/>
      <c r="G359" s="324"/>
      <c r="H359" s="324"/>
      <c r="I359" s="324"/>
      <c r="J359" s="324"/>
      <c r="K359" s="324"/>
      <c r="L359" s="324"/>
      <c r="M359" s="324"/>
      <c r="N359" s="324"/>
      <c r="O359" s="324"/>
      <c r="P359" s="324"/>
      <c r="Q359" s="324"/>
      <c r="R359" s="324"/>
      <c r="S359" s="324"/>
      <c r="T359" s="324"/>
      <c r="U359" s="324"/>
      <c r="V359" s="324"/>
      <c r="W359" s="324"/>
      <c r="X359" s="324"/>
      <c r="Y359" s="324"/>
      <c r="Z359" s="324"/>
    </row>
    <row r="360" spans="1:26" ht="12.75" customHeight="1">
      <c r="A360" s="324"/>
      <c r="B360" s="324"/>
      <c r="C360" s="324"/>
      <c r="D360" s="324"/>
      <c r="E360" s="324"/>
      <c r="F360" s="324"/>
      <c r="G360" s="324"/>
      <c r="H360" s="324"/>
      <c r="I360" s="324"/>
      <c r="J360" s="324"/>
      <c r="K360" s="324"/>
      <c r="L360" s="324"/>
      <c r="M360" s="324"/>
      <c r="N360" s="324"/>
      <c r="O360" s="324"/>
      <c r="P360" s="324"/>
      <c r="Q360" s="324"/>
      <c r="R360" s="324"/>
      <c r="S360" s="324"/>
      <c r="T360" s="324"/>
      <c r="U360" s="324"/>
      <c r="V360" s="324"/>
      <c r="W360" s="324"/>
      <c r="X360" s="324"/>
      <c r="Y360" s="324"/>
      <c r="Z360" s="324"/>
    </row>
    <row r="361" spans="1:26" ht="12.75" customHeight="1">
      <c r="A361" s="324"/>
      <c r="B361" s="324"/>
      <c r="C361" s="324"/>
      <c r="D361" s="324"/>
      <c r="E361" s="324"/>
      <c r="F361" s="324"/>
      <c r="G361" s="324"/>
      <c r="H361" s="324"/>
      <c r="I361" s="324"/>
      <c r="J361" s="324"/>
      <c r="K361" s="324"/>
      <c r="L361" s="324"/>
      <c r="M361" s="324"/>
      <c r="N361" s="324"/>
      <c r="O361" s="324"/>
      <c r="P361" s="324"/>
      <c r="Q361" s="324"/>
      <c r="R361" s="324"/>
      <c r="S361" s="324"/>
      <c r="T361" s="324"/>
      <c r="U361" s="324"/>
      <c r="V361" s="324"/>
      <c r="W361" s="324"/>
      <c r="X361" s="324"/>
      <c r="Y361" s="324"/>
      <c r="Z361" s="324"/>
    </row>
    <row r="362" spans="1:26" ht="12.75" customHeight="1">
      <c r="A362" s="324"/>
      <c r="B362" s="324"/>
      <c r="C362" s="324"/>
      <c r="D362" s="324"/>
      <c r="E362" s="324"/>
      <c r="F362" s="324"/>
      <c r="G362" s="324"/>
      <c r="H362" s="324"/>
      <c r="I362" s="324"/>
      <c r="J362" s="324"/>
      <c r="K362" s="324"/>
      <c r="L362" s="324"/>
      <c r="M362" s="324"/>
      <c r="N362" s="324"/>
      <c r="O362" s="324"/>
      <c r="P362" s="324"/>
      <c r="Q362" s="324"/>
      <c r="R362" s="324"/>
      <c r="S362" s="324"/>
      <c r="T362" s="324"/>
      <c r="U362" s="324"/>
      <c r="V362" s="324"/>
      <c r="W362" s="324"/>
      <c r="X362" s="324"/>
      <c r="Y362" s="324"/>
      <c r="Z362" s="324"/>
    </row>
    <row r="363" spans="1:26" ht="12.75" customHeight="1">
      <c r="A363" s="324"/>
      <c r="B363" s="324"/>
      <c r="C363" s="324"/>
      <c r="D363" s="324"/>
      <c r="E363" s="324"/>
      <c r="F363" s="324"/>
      <c r="G363" s="324"/>
      <c r="H363" s="324"/>
      <c r="I363" s="324"/>
      <c r="J363" s="324"/>
      <c r="K363" s="324"/>
      <c r="L363" s="324"/>
      <c r="M363" s="324"/>
      <c r="N363" s="324"/>
      <c r="O363" s="324"/>
      <c r="P363" s="324"/>
      <c r="Q363" s="324"/>
      <c r="R363" s="324"/>
      <c r="S363" s="324"/>
      <c r="T363" s="324"/>
      <c r="U363" s="324"/>
      <c r="V363" s="324"/>
      <c r="W363" s="324"/>
      <c r="X363" s="324"/>
      <c r="Y363" s="324"/>
      <c r="Z363" s="324"/>
    </row>
    <row r="364" spans="1:26" ht="12.75" customHeight="1">
      <c r="A364" s="324"/>
      <c r="B364" s="324"/>
      <c r="C364" s="324"/>
      <c r="D364" s="324"/>
      <c r="E364" s="324"/>
      <c r="F364" s="324"/>
      <c r="G364" s="324"/>
      <c r="H364" s="324"/>
      <c r="I364" s="324"/>
      <c r="J364" s="324"/>
      <c r="K364" s="324"/>
      <c r="L364" s="324"/>
      <c r="M364" s="324"/>
      <c r="N364" s="324"/>
      <c r="O364" s="324"/>
      <c r="P364" s="324"/>
      <c r="Q364" s="324"/>
      <c r="R364" s="324"/>
      <c r="S364" s="324"/>
      <c r="T364" s="324"/>
      <c r="U364" s="324"/>
      <c r="V364" s="324"/>
      <c r="W364" s="324"/>
      <c r="X364" s="324"/>
      <c r="Y364" s="324"/>
      <c r="Z364" s="324"/>
    </row>
    <row r="365" spans="1:26" ht="12.75" customHeight="1">
      <c r="A365" s="324"/>
      <c r="B365" s="324"/>
      <c r="C365" s="324"/>
      <c r="D365" s="324"/>
      <c r="E365" s="324"/>
      <c r="F365" s="324"/>
      <c r="G365" s="324"/>
      <c r="H365" s="324"/>
      <c r="I365" s="324"/>
      <c r="J365" s="324"/>
      <c r="K365" s="324"/>
      <c r="L365" s="324"/>
      <c r="M365" s="324"/>
      <c r="N365" s="324"/>
      <c r="O365" s="324"/>
      <c r="P365" s="324"/>
      <c r="Q365" s="324"/>
      <c r="R365" s="324"/>
      <c r="S365" s="324"/>
      <c r="T365" s="324"/>
      <c r="U365" s="324"/>
      <c r="V365" s="324"/>
      <c r="W365" s="324"/>
      <c r="X365" s="324"/>
      <c r="Y365" s="324"/>
      <c r="Z365" s="324"/>
    </row>
    <row r="366" spans="1:26" ht="12.75" customHeight="1">
      <c r="A366" s="324"/>
      <c r="B366" s="324"/>
      <c r="C366" s="324"/>
      <c r="D366" s="324"/>
      <c r="E366" s="324"/>
      <c r="F366" s="324"/>
      <c r="G366" s="324"/>
      <c r="H366" s="324"/>
      <c r="I366" s="324"/>
      <c r="J366" s="324"/>
      <c r="K366" s="324"/>
      <c r="L366" s="324"/>
      <c r="M366" s="324"/>
      <c r="N366" s="324"/>
      <c r="O366" s="324"/>
      <c r="P366" s="324"/>
      <c r="Q366" s="324"/>
      <c r="R366" s="324"/>
      <c r="S366" s="324"/>
      <c r="T366" s="324"/>
      <c r="U366" s="324"/>
      <c r="V366" s="324"/>
      <c r="W366" s="324"/>
      <c r="X366" s="324"/>
      <c r="Y366" s="324"/>
      <c r="Z366" s="324"/>
    </row>
    <row r="367" spans="1:26" ht="12.75" customHeight="1">
      <c r="A367" s="324"/>
      <c r="B367" s="324"/>
      <c r="C367" s="324"/>
      <c r="D367" s="324"/>
      <c r="E367" s="324"/>
      <c r="F367" s="324"/>
      <c r="G367" s="324"/>
      <c r="H367" s="324"/>
      <c r="I367" s="324"/>
      <c r="J367" s="324"/>
      <c r="K367" s="324"/>
      <c r="L367" s="324"/>
      <c r="M367" s="324"/>
      <c r="N367" s="324"/>
      <c r="O367" s="324"/>
      <c r="P367" s="324"/>
      <c r="Q367" s="324"/>
      <c r="R367" s="324"/>
      <c r="S367" s="324"/>
      <c r="T367" s="324"/>
      <c r="U367" s="324"/>
      <c r="V367" s="324"/>
      <c r="W367" s="324"/>
      <c r="X367" s="324"/>
      <c r="Y367" s="324"/>
      <c r="Z367" s="324"/>
    </row>
    <row r="368" spans="1:26" ht="12.75" customHeight="1">
      <c r="A368" s="324"/>
      <c r="B368" s="324"/>
      <c r="C368" s="324"/>
      <c r="D368" s="324"/>
      <c r="E368" s="324"/>
      <c r="F368" s="324"/>
      <c r="G368" s="324"/>
      <c r="H368" s="324"/>
      <c r="I368" s="324"/>
      <c r="J368" s="324"/>
      <c r="K368" s="324"/>
      <c r="L368" s="324"/>
      <c r="M368" s="324"/>
      <c r="N368" s="324"/>
      <c r="O368" s="324"/>
      <c r="P368" s="324"/>
      <c r="Q368" s="324"/>
      <c r="R368" s="324"/>
      <c r="S368" s="324"/>
      <c r="T368" s="324"/>
      <c r="U368" s="324"/>
      <c r="V368" s="324"/>
      <c r="W368" s="324"/>
      <c r="X368" s="324"/>
      <c r="Y368" s="324"/>
      <c r="Z368" s="324"/>
    </row>
    <row r="369" spans="1:26" ht="12.75" customHeight="1">
      <c r="A369" s="324"/>
      <c r="B369" s="324"/>
      <c r="C369" s="324"/>
      <c r="D369" s="324"/>
      <c r="E369" s="324"/>
      <c r="F369" s="324"/>
      <c r="G369" s="324"/>
      <c r="H369" s="324"/>
      <c r="I369" s="324"/>
      <c r="J369" s="324"/>
      <c r="K369" s="324"/>
      <c r="L369" s="324"/>
      <c r="M369" s="324"/>
      <c r="N369" s="324"/>
      <c r="O369" s="324"/>
      <c r="P369" s="324"/>
      <c r="Q369" s="324"/>
      <c r="R369" s="324"/>
      <c r="S369" s="324"/>
      <c r="T369" s="324"/>
      <c r="U369" s="324"/>
      <c r="V369" s="324"/>
      <c r="W369" s="324"/>
      <c r="X369" s="324"/>
      <c r="Y369" s="324"/>
      <c r="Z369" s="324"/>
    </row>
    <row r="370" spans="1:26" ht="12.75" customHeight="1">
      <c r="A370" s="324"/>
      <c r="B370" s="324"/>
      <c r="C370" s="324"/>
      <c r="D370" s="324"/>
      <c r="E370" s="324"/>
      <c r="F370" s="324"/>
      <c r="G370" s="324"/>
      <c r="H370" s="324"/>
      <c r="I370" s="324"/>
      <c r="J370" s="324"/>
      <c r="K370" s="324"/>
      <c r="L370" s="324"/>
      <c r="M370" s="324"/>
      <c r="N370" s="324"/>
      <c r="O370" s="324"/>
      <c r="P370" s="324"/>
      <c r="Q370" s="324"/>
      <c r="R370" s="324"/>
      <c r="S370" s="324"/>
      <c r="T370" s="324"/>
      <c r="U370" s="324"/>
      <c r="V370" s="324"/>
      <c r="W370" s="324"/>
      <c r="X370" s="324"/>
      <c r="Y370" s="324"/>
      <c r="Z370" s="324"/>
    </row>
    <row r="371" spans="1:26" ht="12.75" customHeight="1">
      <c r="A371" s="324"/>
      <c r="B371" s="324"/>
      <c r="C371" s="324"/>
      <c r="D371" s="324"/>
      <c r="E371" s="324"/>
      <c r="F371" s="324"/>
      <c r="G371" s="324"/>
      <c r="H371" s="324"/>
      <c r="I371" s="324"/>
      <c r="J371" s="324"/>
      <c r="K371" s="324"/>
      <c r="L371" s="324"/>
      <c r="M371" s="324"/>
      <c r="N371" s="324"/>
      <c r="O371" s="324"/>
      <c r="P371" s="324"/>
      <c r="Q371" s="324"/>
      <c r="R371" s="324"/>
      <c r="S371" s="324"/>
      <c r="T371" s="324"/>
      <c r="U371" s="324"/>
      <c r="V371" s="324"/>
      <c r="W371" s="324"/>
      <c r="X371" s="324"/>
      <c r="Y371" s="324"/>
      <c r="Z371" s="324"/>
    </row>
    <row r="372" spans="1:26" ht="12.75" customHeight="1">
      <c r="A372" s="324"/>
      <c r="B372" s="324"/>
      <c r="C372" s="324"/>
      <c r="D372" s="324"/>
      <c r="E372" s="324"/>
      <c r="F372" s="324"/>
      <c r="G372" s="324"/>
      <c r="H372" s="324"/>
      <c r="I372" s="324"/>
      <c r="J372" s="324"/>
      <c r="K372" s="324"/>
      <c r="L372" s="324"/>
      <c r="M372" s="324"/>
      <c r="N372" s="324"/>
      <c r="O372" s="324"/>
      <c r="P372" s="324"/>
      <c r="Q372" s="324"/>
      <c r="R372" s="324"/>
      <c r="S372" s="324"/>
      <c r="T372" s="324"/>
      <c r="U372" s="324"/>
      <c r="V372" s="324"/>
      <c r="W372" s="324"/>
      <c r="X372" s="324"/>
      <c r="Y372" s="324"/>
      <c r="Z372" s="324"/>
    </row>
    <row r="373" spans="1:26" ht="12.75" customHeight="1">
      <c r="A373" s="324"/>
      <c r="B373" s="324"/>
      <c r="C373" s="324"/>
      <c r="D373" s="324"/>
      <c r="E373" s="324"/>
      <c r="F373" s="324"/>
      <c r="G373" s="324"/>
      <c r="H373" s="324"/>
      <c r="I373" s="324"/>
      <c r="J373" s="324"/>
      <c r="K373" s="324"/>
      <c r="L373" s="324"/>
      <c r="M373" s="324"/>
      <c r="N373" s="324"/>
      <c r="O373" s="324"/>
      <c r="P373" s="324"/>
      <c r="Q373" s="324"/>
      <c r="R373" s="324"/>
      <c r="S373" s="324"/>
      <c r="T373" s="324"/>
      <c r="U373" s="324"/>
      <c r="V373" s="324"/>
      <c r="W373" s="324"/>
      <c r="X373" s="324"/>
      <c r="Y373" s="324"/>
      <c r="Z373" s="324"/>
    </row>
    <row r="374" spans="1:26" ht="12.75" customHeight="1">
      <c r="A374" s="324"/>
      <c r="B374" s="324"/>
      <c r="C374" s="324"/>
      <c r="D374" s="324"/>
      <c r="E374" s="324"/>
      <c r="F374" s="324"/>
      <c r="G374" s="324"/>
      <c r="H374" s="324"/>
      <c r="I374" s="324"/>
      <c r="J374" s="324"/>
      <c r="K374" s="324"/>
      <c r="L374" s="324"/>
      <c r="M374" s="324"/>
      <c r="N374" s="324"/>
      <c r="O374" s="324"/>
      <c r="P374" s="324"/>
      <c r="Q374" s="324"/>
      <c r="R374" s="324"/>
      <c r="S374" s="324"/>
      <c r="T374" s="324"/>
      <c r="U374" s="324"/>
      <c r="V374" s="324"/>
      <c r="W374" s="324"/>
      <c r="X374" s="324"/>
      <c r="Y374" s="324"/>
      <c r="Z374" s="324"/>
    </row>
    <row r="375" spans="1:26" ht="12.75" customHeight="1">
      <c r="A375" s="324"/>
      <c r="B375" s="324"/>
      <c r="C375" s="324"/>
      <c r="D375" s="324"/>
      <c r="E375" s="324"/>
      <c r="F375" s="324"/>
      <c r="G375" s="324"/>
      <c r="H375" s="324"/>
      <c r="I375" s="324"/>
      <c r="J375" s="324"/>
      <c r="K375" s="324"/>
      <c r="L375" s="324"/>
      <c r="M375" s="324"/>
      <c r="N375" s="324"/>
      <c r="O375" s="324"/>
      <c r="P375" s="324"/>
      <c r="Q375" s="324"/>
      <c r="R375" s="324"/>
      <c r="S375" s="324"/>
      <c r="T375" s="324"/>
      <c r="U375" s="324"/>
      <c r="V375" s="324"/>
      <c r="W375" s="324"/>
      <c r="X375" s="324"/>
      <c r="Y375" s="324"/>
      <c r="Z375" s="324"/>
    </row>
    <row r="376" spans="1:26" ht="12.75" customHeight="1">
      <c r="A376" s="324"/>
      <c r="B376" s="324"/>
      <c r="C376" s="324"/>
      <c r="D376" s="324"/>
      <c r="E376" s="324"/>
      <c r="F376" s="324"/>
      <c r="G376" s="324"/>
      <c r="H376" s="324"/>
      <c r="I376" s="324"/>
      <c r="J376" s="324"/>
      <c r="K376" s="324"/>
      <c r="L376" s="324"/>
      <c r="M376" s="324"/>
      <c r="N376" s="324"/>
      <c r="O376" s="324"/>
      <c r="P376" s="324"/>
      <c r="Q376" s="324"/>
      <c r="R376" s="324"/>
      <c r="S376" s="324"/>
      <c r="T376" s="324"/>
      <c r="U376" s="324"/>
      <c r="V376" s="324"/>
      <c r="W376" s="324"/>
      <c r="X376" s="324"/>
      <c r="Y376" s="324"/>
      <c r="Z376" s="324"/>
    </row>
    <row r="377" spans="1:26" ht="12.75" customHeight="1">
      <c r="A377" s="324"/>
      <c r="B377" s="324"/>
      <c r="C377" s="324"/>
      <c r="D377" s="324"/>
      <c r="E377" s="324"/>
      <c r="F377" s="324"/>
      <c r="G377" s="324"/>
      <c r="H377" s="324"/>
      <c r="I377" s="324"/>
      <c r="J377" s="324"/>
      <c r="K377" s="324"/>
      <c r="L377" s="324"/>
      <c r="M377" s="324"/>
      <c r="N377" s="324"/>
      <c r="O377" s="324"/>
      <c r="P377" s="324"/>
      <c r="Q377" s="324"/>
      <c r="R377" s="324"/>
      <c r="S377" s="324"/>
      <c r="T377" s="324"/>
      <c r="U377" s="324"/>
      <c r="V377" s="324"/>
      <c r="W377" s="324"/>
      <c r="X377" s="324"/>
      <c r="Y377" s="324"/>
      <c r="Z377" s="324"/>
    </row>
    <row r="378" spans="1:26" ht="12.75" customHeight="1">
      <c r="A378" s="324"/>
      <c r="B378" s="324"/>
      <c r="C378" s="324"/>
      <c r="D378" s="324"/>
      <c r="E378" s="324"/>
      <c r="F378" s="324"/>
      <c r="G378" s="324"/>
      <c r="H378" s="324"/>
      <c r="I378" s="324"/>
      <c r="J378" s="324"/>
      <c r="K378" s="324"/>
      <c r="L378" s="324"/>
      <c r="M378" s="324"/>
      <c r="N378" s="324"/>
      <c r="O378" s="324"/>
      <c r="P378" s="324"/>
      <c r="Q378" s="324"/>
      <c r="R378" s="324"/>
      <c r="S378" s="324"/>
      <c r="T378" s="324"/>
      <c r="U378" s="324"/>
      <c r="V378" s="324"/>
      <c r="W378" s="324"/>
      <c r="X378" s="324"/>
      <c r="Y378" s="324"/>
      <c r="Z378" s="324"/>
    </row>
    <row r="379" spans="1:26" ht="12.75" customHeight="1">
      <c r="A379" s="324"/>
      <c r="B379" s="324"/>
      <c r="C379" s="324"/>
      <c r="D379" s="324"/>
      <c r="E379" s="324"/>
      <c r="F379" s="324"/>
      <c r="G379" s="324"/>
      <c r="H379" s="324"/>
      <c r="I379" s="324"/>
      <c r="J379" s="324"/>
      <c r="K379" s="324"/>
      <c r="L379" s="324"/>
      <c r="M379" s="324"/>
      <c r="N379" s="324"/>
      <c r="O379" s="324"/>
      <c r="P379" s="324"/>
      <c r="Q379" s="324"/>
      <c r="R379" s="324"/>
      <c r="S379" s="324"/>
      <c r="T379" s="324"/>
      <c r="U379" s="324"/>
      <c r="V379" s="324"/>
      <c r="W379" s="324"/>
      <c r="X379" s="324"/>
      <c r="Y379" s="324"/>
      <c r="Z379" s="324"/>
    </row>
    <row r="380" spans="1:26" ht="12.75" customHeight="1">
      <c r="A380" s="324"/>
      <c r="B380" s="324"/>
      <c r="C380" s="324"/>
      <c r="D380" s="324"/>
      <c r="E380" s="324"/>
      <c r="F380" s="324"/>
      <c r="G380" s="324"/>
      <c r="H380" s="324"/>
      <c r="I380" s="324"/>
      <c r="J380" s="324"/>
      <c r="K380" s="324"/>
      <c r="L380" s="324"/>
      <c r="M380" s="324"/>
      <c r="N380" s="324"/>
      <c r="O380" s="324"/>
      <c r="P380" s="324"/>
      <c r="Q380" s="324"/>
      <c r="R380" s="324"/>
      <c r="S380" s="324"/>
      <c r="T380" s="324"/>
      <c r="U380" s="324"/>
      <c r="V380" s="324"/>
      <c r="W380" s="324"/>
      <c r="X380" s="324"/>
      <c r="Y380" s="324"/>
      <c r="Z380" s="324"/>
    </row>
    <row r="381" spans="1:26" ht="12.75" customHeight="1">
      <c r="A381" s="324"/>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row>
    <row r="382" spans="1:26" ht="12.75" customHeight="1">
      <c r="A382" s="324"/>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row>
    <row r="383" spans="1:26" ht="12.75" customHeight="1">
      <c r="A383" s="324"/>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row>
    <row r="384" spans="1:26" ht="12.75" customHeight="1">
      <c r="A384" s="324"/>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row>
    <row r="385" spans="1:26" ht="12.75" customHeight="1">
      <c r="A385" s="324"/>
      <c r="B385" s="324"/>
      <c r="C385" s="324"/>
      <c r="D385" s="324"/>
      <c r="E385" s="324"/>
      <c r="F385" s="324"/>
      <c r="G385" s="324"/>
      <c r="H385" s="324"/>
      <c r="I385" s="324"/>
      <c r="J385" s="324"/>
      <c r="K385" s="324"/>
      <c r="L385" s="324"/>
      <c r="M385" s="324"/>
      <c r="N385" s="324"/>
      <c r="O385" s="324"/>
      <c r="P385" s="324"/>
      <c r="Q385" s="324"/>
      <c r="R385" s="324"/>
      <c r="S385" s="324"/>
      <c r="T385" s="324"/>
      <c r="U385" s="324"/>
      <c r="V385" s="324"/>
      <c r="W385" s="324"/>
      <c r="X385" s="324"/>
      <c r="Y385" s="324"/>
      <c r="Z385" s="324"/>
    </row>
    <row r="386" spans="1:26" ht="12.75" customHeight="1">
      <c r="A386" s="324"/>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row>
    <row r="387" spans="1:26" ht="12.75" customHeight="1">
      <c r="A387" s="324"/>
      <c r="B387" s="324"/>
      <c r="C387" s="324"/>
      <c r="D387" s="324"/>
      <c r="E387" s="324"/>
      <c r="F387" s="324"/>
      <c r="G387" s="324"/>
      <c r="H387" s="324"/>
      <c r="I387" s="324"/>
      <c r="J387" s="324"/>
      <c r="K387" s="324"/>
      <c r="L387" s="324"/>
      <c r="M387" s="324"/>
      <c r="N387" s="324"/>
      <c r="O387" s="324"/>
      <c r="P387" s="324"/>
      <c r="Q387" s="324"/>
      <c r="R387" s="324"/>
      <c r="S387" s="324"/>
      <c r="T387" s="324"/>
      <c r="U387" s="324"/>
      <c r="V387" s="324"/>
      <c r="W387" s="324"/>
      <c r="X387" s="324"/>
      <c r="Y387" s="324"/>
      <c r="Z387" s="324"/>
    </row>
    <row r="388" spans="1:26" ht="12.75" customHeight="1">
      <c r="A388" s="324"/>
      <c r="B388" s="324"/>
      <c r="C388" s="324"/>
      <c r="D388" s="324"/>
      <c r="E388" s="324"/>
      <c r="F388" s="324"/>
      <c r="G388" s="324"/>
      <c r="H388" s="324"/>
      <c r="I388" s="324"/>
      <c r="J388" s="324"/>
      <c r="K388" s="324"/>
      <c r="L388" s="324"/>
      <c r="M388" s="324"/>
      <c r="N388" s="324"/>
      <c r="O388" s="324"/>
      <c r="P388" s="324"/>
      <c r="Q388" s="324"/>
      <c r="R388" s="324"/>
      <c r="S388" s="324"/>
      <c r="T388" s="324"/>
      <c r="U388" s="324"/>
      <c r="V388" s="324"/>
      <c r="W388" s="324"/>
      <c r="X388" s="324"/>
      <c r="Y388" s="324"/>
      <c r="Z388" s="324"/>
    </row>
    <row r="389" spans="1:26" ht="12.75" customHeight="1">
      <c r="A389" s="324"/>
      <c r="B389" s="324"/>
      <c r="C389" s="324"/>
      <c r="D389" s="324"/>
      <c r="E389" s="324"/>
      <c r="F389" s="324"/>
      <c r="G389" s="324"/>
      <c r="H389" s="324"/>
      <c r="I389" s="324"/>
      <c r="J389" s="324"/>
      <c r="K389" s="324"/>
      <c r="L389" s="324"/>
      <c r="M389" s="324"/>
      <c r="N389" s="324"/>
      <c r="O389" s="324"/>
      <c r="P389" s="324"/>
      <c r="Q389" s="324"/>
      <c r="R389" s="324"/>
      <c r="S389" s="324"/>
      <c r="T389" s="324"/>
      <c r="U389" s="324"/>
      <c r="V389" s="324"/>
      <c r="W389" s="324"/>
      <c r="X389" s="324"/>
      <c r="Y389" s="324"/>
      <c r="Z389" s="324"/>
    </row>
    <row r="390" spans="1:26" ht="12.75" customHeight="1">
      <c r="A390" s="324"/>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row>
    <row r="391" spans="1:26" ht="12.75" customHeight="1">
      <c r="A391" s="324"/>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row>
    <row r="392" spans="1:26" ht="12.75" customHeight="1">
      <c r="A392" s="324"/>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row>
    <row r="393" spans="1:26" ht="12.75" customHeight="1">
      <c r="A393" s="324"/>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row>
    <row r="394" spans="1:26" ht="12.75" customHeight="1">
      <c r="A394" s="324"/>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row>
    <row r="395" spans="1:26" ht="12.75" customHeight="1">
      <c r="A395" s="324"/>
      <c r="B395" s="324"/>
      <c r="C395" s="324"/>
      <c r="D395" s="324"/>
      <c r="E395" s="324"/>
      <c r="F395" s="324"/>
      <c r="G395" s="324"/>
      <c r="H395" s="324"/>
      <c r="I395" s="324"/>
      <c r="J395" s="324"/>
      <c r="K395" s="324"/>
      <c r="L395" s="324"/>
      <c r="M395" s="324"/>
      <c r="N395" s="324"/>
      <c r="O395" s="324"/>
      <c r="P395" s="324"/>
      <c r="Q395" s="324"/>
      <c r="R395" s="324"/>
      <c r="S395" s="324"/>
      <c r="T395" s="324"/>
      <c r="U395" s="324"/>
      <c r="V395" s="324"/>
      <c r="W395" s="324"/>
      <c r="X395" s="324"/>
      <c r="Y395" s="324"/>
      <c r="Z395" s="324"/>
    </row>
    <row r="396" spans="1:26" ht="12.75" customHeight="1">
      <c r="A396" s="324"/>
      <c r="B396" s="324"/>
      <c r="C396" s="324"/>
      <c r="D396" s="324"/>
      <c r="E396" s="324"/>
      <c r="F396" s="324"/>
      <c r="G396" s="324"/>
      <c r="H396" s="324"/>
      <c r="I396" s="324"/>
      <c r="J396" s="324"/>
      <c r="K396" s="324"/>
      <c r="L396" s="324"/>
      <c r="M396" s="324"/>
      <c r="N396" s="324"/>
      <c r="O396" s="324"/>
      <c r="P396" s="324"/>
      <c r="Q396" s="324"/>
      <c r="R396" s="324"/>
      <c r="S396" s="324"/>
      <c r="T396" s="324"/>
      <c r="U396" s="324"/>
      <c r="V396" s="324"/>
      <c r="W396" s="324"/>
      <c r="X396" s="324"/>
      <c r="Y396" s="324"/>
      <c r="Z396" s="324"/>
    </row>
    <row r="397" spans="1:26" ht="12.75" customHeight="1">
      <c r="A397" s="324"/>
      <c r="B397" s="324"/>
      <c r="C397" s="324"/>
      <c r="D397" s="324"/>
      <c r="E397" s="324"/>
      <c r="F397" s="324"/>
      <c r="G397" s="324"/>
      <c r="H397" s="324"/>
      <c r="I397" s="324"/>
      <c r="J397" s="324"/>
      <c r="K397" s="324"/>
      <c r="L397" s="324"/>
      <c r="M397" s="324"/>
      <c r="N397" s="324"/>
      <c r="O397" s="324"/>
      <c r="P397" s="324"/>
      <c r="Q397" s="324"/>
      <c r="R397" s="324"/>
      <c r="S397" s="324"/>
      <c r="T397" s="324"/>
      <c r="U397" s="324"/>
      <c r="V397" s="324"/>
      <c r="W397" s="324"/>
      <c r="X397" s="324"/>
      <c r="Y397" s="324"/>
      <c r="Z397" s="324"/>
    </row>
    <row r="398" spans="1:26" ht="12.75" customHeight="1">
      <c r="A398" s="324"/>
      <c r="B398" s="324"/>
      <c r="C398" s="324"/>
      <c r="D398" s="324"/>
      <c r="E398" s="324"/>
      <c r="F398" s="324"/>
      <c r="G398" s="324"/>
      <c r="H398" s="324"/>
      <c r="I398" s="324"/>
      <c r="J398" s="324"/>
      <c r="K398" s="324"/>
      <c r="L398" s="324"/>
      <c r="M398" s="324"/>
      <c r="N398" s="324"/>
      <c r="O398" s="324"/>
      <c r="P398" s="324"/>
      <c r="Q398" s="324"/>
      <c r="R398" s="324"/>
      <c r="S398" s="324"/>
      <c r="T398" s="324"/>
      <c r="U398" s="324"/>
      <c r="V398" s="324"/>
      <c r="W398" s="324"/>
      <c r="X398" s="324"/>
      <c r="Y398" s="324"/>
      <c r="Z398" s="324"/>
    </row>
    <row r="399" spans="1:26" ht="12.75" customHeight="1">
      <c r="A399" s="324"/>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row>
    <row r="400" spans="1:26" ht="12.75" customHeight="1">
      <c r="A400" s="324"/>
      <c r="B400" s="324"/>
      <c r="C400" s="324"/>
      <c r="D400" s="324"/>
      <c r="E400" s="324"/>
      <c r="F400" s="324"/>
      <c r="G400" s="324"/>
      <c r="H400" s="324"/>
      <c r="I400" s="324"/>
      <c r="J400" s="324"/>
      <c r="K400" s="324"/>
      <c r="L400" s="324"/>
      <c r="M400" s="324"/>
      <c r="N400" s="324"/>
      <c r="O400" s="324"/>
      <c r="P400" s="324"/>
      <c r="Q400" s="324"/>
      <c r="R400" s="324"/>
      <c r="S400" s="324"/>
      <c r="T400" s="324"/>
      <c r="U400" s="324"/>
      <c r="V400" s="324"/>
      <c r="W400" s="324"/>
      <c r="X400" s="324"/>
      <c r="Y400" s="324"/>
      <c r="Z400" s="324"/>
    </row>
    <row r="401" spans="1:26" ht="12.75" customHeight="1">
      <c r="A401" s="324"/>
      <c r="B401" s="324"/>
      <c r="C401" s="324"/>
      <c r="D401" s="324"/>
      <c r="E401" s="324"/>
      <c r="F401" s="324"/>
      <c r="G401" s="324"/>
      <c r="H401" s="324"/>
      <c r="I401" s="324"/>
      <c r="J401" s="324"/>
      <c r="K401" s="324"/>
      <c r="L401" s="324"/>
      <c r="M401" s="324"/>
      <c r="N401" s="324"/>
      <c r="O401" s="324"/>
      <c r="P401" s="324"/>
      <c r="Q401" s="324"/>
      <c r="R401" s="324"/>
      <c r="S401" s="324"/>
      <c r="T401" s="324"/>
      <c r="U401" s="324"/>
      <c r="V401" s="324"/>
      <c r="W401" s="324"/>
      <c r="X401" s="324"/>
      <c r="Y401" s="324"/>
      <c r="Z401" s="324"/>
    </row>
    <row r="402" spans="1:26" ht="12.75" customHeight="1">
      <c r="A402" s="324"/>
      <c r="B402" s="324"/>
      <c r="C402" s="324"/>
      <c r="D402" s="324"/>
      <c r="E402" s="324"/>
      <c r="F402" s="324"/>
      <c r="G402" s="324"/>
      <c r="H402" s="324"/>
      <c r="I402" s="324"/>
      <c r="J402" s="324"/>
      <c r="K402" s="324"/>
      <c r="L402" s="324"/>
      <c r="M402" s="324"/>
      <c r="N402" s="324"/>
      <c r="O402" s="324"/>
      <c r="P402" s="324"/>
      <c r="Q402" s="324"/>
      <c r="R402" s="324"/>
      <c r="S402" s="324"/>
      <c r="T402" s="324"/>
      <c r="U402" s="324"/>
      <c r="V402" s="324"/>
      <c r="W402" s="324"/>
      <c r="X402" s="324"/>
      <c r="Y402" s="324"/>
      <c r="Z402" s="324"/>
    </row>
    <row r="403" spans="1:26" ht="12.75" customHeight="1">
      <c r="A403" s="324"/>
      <c r="B403" s="324"/>
      <c r="C403" s="324"/>
      <c r="D403" s="324"/>
      <c r="E403" s="324"/>
      <c r="F403" s="324"/>
      <c r="G403" s="324"/>
      <c r="H403" s="324"/>
      <c r="I403" s="324"/>
      <c r="J403" s="324"/>
      <c r="K403" s="324"/>
      <c r="L403" s="324"/>
      <c r="M403" s="324"/>
      <c r="N403" s="324"/>
      <c r="O403" s="324"/>
      <c r="P403" s="324"/>
      <c r="Q403" s="324"/>
      <c r="R403" s="324"/>
      <c r="S403" s="324"/>
      <c r="T403" s="324"/>
      <c r="U403" s="324"/>
      <c r="V403" s="324"/>
      <c r="W403" s="324"/>
      <c r="X403" s="324"/>
      <c r="Y403" s="324"/>
      <c r="Z403" s="324"/>
    </row>
    <row r="404" spans="1:26" ht="12.75" customHeight="1">
      <c r="A404" s="324"/>
      <c r="B404" s="324"/>
      <c r="C404" s="324"/>
      <c r="D404" s="324"/>
      <c r="E404" s="324"/>
      <c r="F404" s="324"/>
      <c r="G404" s="324"/>
      <c r="H404" s="324"/>
      <c r="I404" s="324"/>
      <c r="J404" s="324"/>
      <c r="K404" s="324"/>
      <c r="L404" s="324"/>
      <c r="M404" s="324"/>
      <c r="N404" s="324"/>
      <c r="O404" s="324"/>
      <c r="P404" s="324"/>
      <c r="Q404" s="324"/>
      <c r="R404" s="324"/>
      <c r="S404" s="324"/>
      <c r="T404" s="324"/>
      <c r="U404" s="324"/>
      <c r="V404" s="324"/>
      <c r="W404" s="324"/>
      <c r="X404" s="324"/>
      <c r="Y404" s="324"/>
      <c r="Z404" s="324"/>
    </row>
    <row r="405" spans="1:26" ht="12.75" customHeight="1">
      <c r="A405" s="324"/>
      <c r="B405" s="324"/>
      <c r="C405" s="324"/>
      <c r="D405" s="324"/>
      <c r="E405" s="324"/>
      <c r="F405" s="324"/>
      <c r="G405" s="324"/>
      <c r="H405" s="324"/>
      <c r="I405" s="324"/>
      <c r="J405" s="324"/>
      <c r="K405" s="324"/>
      <c r="L405" s="324"/>
      <c r="M405" s="324"/>
      <c r="N405" s="324"/>
      <c r="O405" s="324"/>
      <c r="P405" s="324"/>
      <c r="Q405" s="324"/>
      <c r="R405" s="324"/>
      <c r="S405" s="324"/>
      <c r="T405" s="324"/>
      <c r="U405" s="324"/>
      <c r="V405" s="324"/>
      <c r="W405" s="324"/>
      <c r="X405" s="324"/>
      <c r="Y405" s="324"/>
      <c r="Z405" s="324"/>
    </row>
    <row r="406" spans="1:26" ht="12.75" customHeight="1">
      <c r="A406" s="324"/>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row>
    <row r="407" spans="1:26" ht="12.75" customHeight="1">
      <c r="A407" s="324"/>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row>
    <row r="408" spans="1:26" ht="12.75" customHeight="1">
      <c r="A408" s="324"/>
      <c r="B408" s="324"/>
      <c r="C408" s="324"/>
      <c r="D408" s="324"/>
      <c r="E408" s="324"/>
      <c r="F408" s="324"/>
      <c r="G408" s="324"/>
      <c r="H408" s="324"/>
      <c r="I408" s="324"/>
      <c r="J408" s="324"/>
      <c r="K408" s="324"/>
      <c r="L408" s="324"/>
      <c r="M408" s="324"/>
      <c r="N408" s="324"/>
      <c r="O408" s="324"/>
      <c r="P408" s="324"/>
      <c r="Q408" s="324"/>
      <c r="R408" s="324"/>
      <c r="S408" s="324"/>
      <c r="T408" s="324"/>
      <c r="U408" s="324"/>
      <c r="V408" s="324"/>
      <c r="W408" s="324"/>
      <c r="X408" s="324"/>
      <c r="Y408" s="324"/>
      <c r="Z408" s="324"/>
    </row>
    <row r="409" spans="1:26" ht="12.75" customHeight="1">
      <c r="A409" s="324"/>
      <c r="B409" s="324"/>
      <c r="C409" s="324"/>
      <c r="D409" s="324"/>
      <c r="E409" s="324"/>
      <c r="F409" s="324"/>
      <c r="G409" s="324"/>
      <c r="H409" s="324"/>
      <c r="I409" s="324"/>
      <c r="J409" s="324"/>
      <c r="K409" s="324"/>
      <c r="L409" s="324"/>
      <c r="M409" s="324"/>
      <c r="N409" s="324"/>
      <c r="O409" s="324"/>
      <c r="P409" s="324"/>
      <c r="Q409" s="324"/>
      <c r="R409" s="324"/>
      <c r="S409" s="324"/>
      <c r="T409" s="324"/>
      <c r="U409" s="324"/>
      <c r="V409" s="324"/>
      <c r="W409" s="324"/>
      <c r="X409" s="324"/>
      <c r="Y409" s="324"/>
      <c r="Z409" s="324"/>
    </row>
    <row r="410" spans="1:26" ht="12.75" customHeight="1">
      <c r="A410" s="324"/>
      <c r="B410" s="324"/>
      <c r="C410" s="324"/>
      <c r="D410" s="324"/>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row>
    <row r="411" spans="1:26" ht="12.75" customHeight="1">
      <c r="A411" s="324"/>
      <c r="B411" s="324"/>
      <c r="C411" s="324"/>
      <c r="D411" s="324"/>
      <c r="E411" s="324"/>
      <c r="F411" s="324"/>
      <c r="G411" s="324"/>
      <c r="H411" s="324"/>
      <c r="I411" s="324"/>
      <c r="J411" s="324"/>
      <c r="K411" s="324"/>
      <c r="L411" s="324"/>
      <c r="M411" s="324"/>
      <c r="N411" s="324"/>
      <c r="O411" s="324"/>
      <c r="P411" s="324"/>
      <c r="Q411" s="324"/>
      <c r="R411" s="324"/>
      <c r="S411" s="324"/>
      <c r="T411" s="324"/>
      <c r="U411" s="324"/>
      <c r="V411" s="324"/>
      <c r="W411" s="324"/>
      <c r="X411" s="324"/>
      <c r="Y411" s="324"/>
      <c r="Z411" s="324"/>
    </row>
    <row r="412" spans="1:26" ht="12.75" customHeight="1">
      <c r="A412" s="324"/>
      <c r="B412" s="324"/>
      <c r="C412" s="324"/>
      <c r="D412" s="324"/>
      <c r="E412" s="324"/>
      <c r="F412" s="324"/>
      <c r="G412" s="324"/>
      <c r="H412" s="324"/>
      <c r="I412" s="324"/>
      <c r="J412" s="324"/>
      <c r="K412" s="324"/>
      <c r="L412" s="324"/>
      <c r="M412" s="324"/>
      <c r="N412" s="324"/>
      <c r="O412" s="324"/>
      <c r="P412" s="324"/>
      <c r="Q412" s="324"/>
      <c r="R412" s="324"/>
      <c r="S412" s="324"/>
      <c r="T412" s="324"/>
      <c r="U412" s="324"/>
      <c r="V412" s="324"/>
      <c r="W412" s="324"/>
      <c r="X412" s="324"/>
      <c r="Y412" s="324"/>
      <c r="Z412" s="324"/>
    </row>
    <row r="413" spans="1:26" ht="12.75" customHeight="1">
      <c r="A413" s="324"/>
      <c r="B413" s="324"/>
      <c r="C413" s="324"/>
      <c r="D413" s="324"/>
      <c r="E413" s="324"/>
      <c r="F413" s="324"/>
      <c r="G413" s="324"/>
      <c r="H413" s="324"/>
      <c r="I413" s="324"/>
      <c r="J413" s="324"/>
      <c r="K413" s="324"/>
      <c r="L413" s="324"/>
      <c r="M413" s="324"/>
      <c r="N413" s="324"/>
      <c r="O413" s="324"/>
      <c r="P413" s="324"/>
      <c r="Q413" s="324"/>
      <c r="R413" s="324"/>
      <c r="S413" s="324"/>
      <c r="T413" s="324"/>
      <c r="U413" s="324"/>
      <c r="V413" s="324"/>
      <c r="W413" s="324"/>
      <c r="X413" s="324"/>
      <c r="Y413" s="324"/>
      <c r="Z413" s="324"/>
    </row>
    <row r="414" spans="1:26" ht="12.75" customHeight="1">
      <c r="A414" s="324"/>
      <c r="B414" s="324"/>
      <c r="C414" s="324"/>
      <c r="D414" s="324"/>
      <c r="E414" s="324"/>
      <c r="F414" s="324"/>
      <c r="G414" s="324"/>
      <c r="H414" s="324"/>
      <c r="I414" s="324"/>
      <c r="J414" s="324"/>
      <c r="K414" s="324"/>
      <c r="L414" s="324"/>
      <c r="M414" s="324"/>
      <c r="N414" s="324"/>
      <c r="O414" s="324"/>
      <c r="P414" s="324"/>
      <c r="Q414" s="324"/>
      <c r="R414" s="324"/>
      <c r="S414" s="324"/>
      <c r="T414" s="324"/>
      <c r="U414" s="324"/>
      <c r="V414" s="324"/>
      <c r="W414" s="324"/>
      <c r="X414" s="324"/>
      <c r="Y414" s="324"/>
      <c r="Z414" s="324"/>
    </row>
    <row r="415" spans="1:26" ht="12.75" customHeight="1">
      <c r="A415" s="324"/>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row>
    <row r="416" spans="1:26" ht="12.75" customHeight="1">
      <c r="A416" s="324"/>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row>
    <row r="417" spans="1:26" ht="12.75" customHeight="1">
      <c r="A417" s="324"/>
      <c r="B417" s="324"/>
      <c r="C417" s="324"/>
      <c r="D417" s="324"/>
      <c r="E417" s="324"/>
      <c r="F417" s="324"/>
      <c r="G417" s="324"/>
      <c r="H417" s="324"/>
      <c r="I417" s="324"/>
      <c r="J417" s="324"/>
      <c r="K417" s="324"/>
      <c r="L417" s="324"/>
      <c r="M417" s="324"/>
      <c r="N417" s="324"/>
      <c r="O417" s="324"/>
      <c r="P417" s="324"/>
      <c r="Q417" s="324"/>
      <c r="R417" s="324"/>
      <c r="S417" s="324"/>
      <c r="T417" s="324"/>
      <c r="U417" s="324"/>
      <c r="V417" s="324"/>
      <c r="W417" s="324"/>
      <c r="X417" s="324"/>
      <c r="Y417" s="324"/>
      <c r="Z417" s="324"/>
    </row>
    <row r="418" spans="1:26" ht="12.75" customHeight="1">
      <c r="A418" s="324"/>
      <c r="B418" s="324"/>
      <c r="C418" s="324"/>
      <c r="D418" s="324"/>
      <c r="E418" s="324"/>
      <c r="F418" s="324"/>
      <c r="G418" s="324"/>
      <c r="H418" s="324"/>
      <c r="I418" s="324"/>
      <c r="J418" s="324"/>
      <c r="K418" s="324"/>
      <c r="L418" s="324"/>
      <c r="M418" s="324"/>
      <c r="N418" s="324"/>
      <c r="O418" s="324"/>
      <c r="P418" s="324"/>
      <c r="Q418" s="324"/>
      <c r="R418" s="324"/>
      <c r="S418" s="324"/>
      <c r="T418" s="324"/>
      <c r="U418" s="324"/>
      <c r="V418" s="324"/>
      <c r="W418" s="324"/>
      <c r="X418" s="324"/>
      <c r="Y418" s="324"/>
      <c r="Z418" s="324"/>
    </row>
    <row r="419" spans="1:26" ht="12.75" customHeight="1">
      <c r="A419" s="324"/>
      <c r="B419" s="324"/>
      <c r="C419" s="324"/>
      <c r="D419" s="324"/>
      <c r="E419" s="324"/>
      <c r="F419" s="324"/>
      <c r="G419" s="324"/>
      <c r="H419" s="324"/>
      <c r="I419" s="324"/>
      <c r="J419" s="324"/>
      <c r="K419" s="324"/>
      <c r="L419" s="324"/>
      <c r="M419" s="324"/>
      <c r="N419" s="324"/>
      <c r="O419" s="324"/>
      <c r="P419" s="324"/>
      <c r="Q419" s="324"/>
      <c r="R419" s="324"/>
      <c r="S419" s="324"/>
      <c r="T419" s="324"/>
      <c r="U419" s="324"/>
      <c r="V419" s="324"/>
      <c r="W419" s="324"/>
      <c r="X419" s="324"/>
      <c r="Y419" s="324"/>
      <c r="Z419" s="324"/>
    </row>
    <row r="420" spans="1:26" ht="12.75" customHeight="1">
      <c r="A420" s="324"/>
      <c r="B420" s="324"/>
      <c r="C420" s="324"/>
      <c r="D420" s="324"/>
      <c r="E420" s="324"/>
      <c r="F420" s="324"/>
      <c r="G420" s="324"/>
      <c r="H420" s="324"/>
      <c r="I420" s="324"/>
      <c r="J420" s="324"/>
      <c r="K420" s="324"/>
      <c r="L420" s="324"/>
      <c r="M420" s="324"/>
      <c r="N420" s="324"/>
      <c r="O420" s="324"/>
      <c r="P420" s="324"/>
      <c r="Q420" s="324"/>
      <c r="R420" s="324"/>
      <c r="S420" s="324"/>
      <c r="T420" s="324"/>
      <c r="U420" s="324"/>
      <c r="V420" s="324"/>
      <c r="W420" s="324"/>
      <c r="X420" s="324"/>
      <c r="Y420" s="324"/>
      <c r="Z420" s="324"/>
    </row>
    <row r="421" spans="1:26" ht="12.75" customHeight="1">
      <c r="A421" s="324"/>
      <c r="B421" s="324"/>
      <c r="C421" s="324"/>
      <c r="D421" s="324"/>
      <c r="E421" s="324"/>
      <c r="F421" s="324"/>
      <c r="G421" s="324"/>
      <c r="H421" s="324"/>
      <c r="I421" s="324"/>
      <c r="J421" s="324"/>
      <c r="K421" s="324"/>
      <c r="L421" s="324"/>
      <c r="M421" s="324"/>
      <c r="N421" s="324"/>
      <c r="O421" s="324"/>
      <c r="P421" s="324"/>
      <c r="Q421" s="324"/>
      <c r="R421" s="324"/>
      <c r="S421" s="324"/>
      <c r="T421" s="324"/>
      <c r="U421" s="324"/>
      <c r="V421" s="324"/>
      <c r="W421" s="324"/>
      <c r="X421" s="324"/>
      <c r="Y421" s="324"/>
      <c r="Z421" s="324"/>
    </row>
    <row r="422" spans="1:26" ht="12.75" customHeight="1">
      <c r="A422" s="324"/>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row>
    <row r="423" spans="1:26" ht="12.75" customHeight="1">
      <c r="A423" s="324"/>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row>
    <row r="424" spans="1:26" ht="12.75" customHeight="1">
      <c r="A424" s="324"/>
      <c r="B424" s="324"/>
      <c r="C424" s="324"/>
      <c r="D424" s="324"/>
      <c r="E424" s="324"/>
      <c r="F424" s="324"/>
      <c r="G424" s="324"/>
      <c r="H424" s="324"/>
      <c r="I424" s="324"/>
      <c r="J424" s="324"/>
      <c r="K424" s="324"/>
      <c r="L424" s="324"/>
      <c r="M424" s="324"/>
      <c r="N424" s="324"/>
      <c r="O424" s="324"/>
      <c r="P424" s="324"/>
      <c r="Q424" s="324"/>
      <c r="R424" s="324"/>
      <c r="S424" s="324"/>
      <c r="T424" s="324"/>
      <c r="U424" s="324"/>
      <c r="V424" s="324"/>
      <c r="W424" s="324"/>
      <c r="X424" s="324"/>
      <c r="Y424" s="324"/>
      <c r="Z424" s="324"/>
    </row>
    <row r="425" spans="1:26" ht="12.75" customHeight="1">
      <c r="A425" s="324"/>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row>
    <row r="426" spans="1:26" ht="12.75" customHeight="1">
      <c r="A426" s="324"/>
      <c r="B426" s="324"/>
      <c r="C426" s="324"/>
      <c r="D426" s="324"/>
      <c r="E426" s="324"/>
      <c r="F426" s="324"/>
      <c r="G426" s="324"/>
      <c r="H426" s="324"/>
      <c r="I426" s="324"/>
      <c r="J426" s="324"/>
      <c r="K426" s="324"/>
      <c r="L426" s="324"/>
      <c r="M426" s="324"/>
      <c r="N426" s="324"/>
      <c r="O426" s="324"/>
      <c r="P426" s="324"/>
      <c r="Q426" s="324"/>
      <c r="R426" s="324"/>
      <c r="S426" s="324"/>
      <c r="T426" s="324"/>
      <c r="U426" s="324"/>
      <c r="V426" s="324"/>
      <c r="W426" s="324"/>
      <c r="X426" s="324"/>
      <c r="Y426" s="324"/>
      <c r="Z426" s="324"/>
    </row>
    <row r="427" spans="1:26" ht="12.75" customHeight="1">
      <c r="A427" s="324"/>
      <c r="B427" s="324"/>
      <c r="C427" s="324"/>
      <c r="D427" s="324"/>
      <c r="E427" s="324"/>
      <c r="F427" s="324"/>
      <c r="G427" s="324"/>
      <c r="H427" s="324"/>
      <c r="I427" s="324"/>
      <c r="J427" s="324"/>
      <c r="K427" s="324"/>
      <c r="L427" s="324"/>
      <c r="M427" s="324"/>
      <c r="N427" s="324"/>
      <c r="O427" s="324"/>
      <c r="P427" s="324"/>
      <c r="Q427" s="324"/>
      <c r="R427" s="324"/>
      <c r="S427" s="324"/>
      <c r="T427" s="324"/>
      <c r="U427" s="324"/>
      <c r="V427" s="324"/>
      <c r="W427" s="324"/>
      <c r="X427" s="324"/>
      <c r="Y427" s="324"/>
      <c r="Z427" s="324"/>
    </row>
    <row r="428" spans="1:26" ht="12.75" customHeight="1">
      <c r="A428" s="324"/>
      <c r="B428" s="324"/>
      <c r="C428" s="324"/>
      <c r="D428" s="324"/>
      <c r="E428" s="324"/>
      <c r="F428" s="324"/>
      <c r="G428" s="324"/>
      <c r="H428" s="324"/>
      <c r="I428" s="324"/>
      <c r="J428" s="324"/>
      <c r="K428" s="324"/>
      <c r="L428" s="324"/>
      <c r="M428" s="324"/>
      <c r="N428" s="324"/>
      <c r="O428" s="324"/>
      <c r="P428" s="324"/>
      <c r="Q428" s="324"/>
      <c r="R428" s="324"/>
      <c r="S428" s="324"/>
      <c r="T428" s="324"/>
      <c r="U428" s="324"/>
      <c r="V428" s="324"/>
      <c r="W428" s="324"/>
      <c r="X428" s="324"/>
      <c r="Y428" s="324"/>
      <c r="Z428" s="324"/>
    </row>
    <row r="429" spans="1:26" ht="12.75" customHeight="1">
      <c r="A429" s="324"/>
      <c r="B429" s="324"/>
      <c r="C429" s="324"/>
      <c r="D429" s="324"/>
      <c r="E429" s="324"/>
      <c r="F429" s="324"/>
      <c r="G429" s="324"/>
      <c r="H429" s="324"/>
      <c r="I429" s="324"/>
      <c r="J429" s="324"/>
      <c r="K429" s="324"/>
      <c r="L429" s="324"/>
      <c r="M429" s="324"/>
      <c r="N429" s="324"/>
      <c r="O429" s="324"/>
      <c r="P429" s="324"/>
      <c r="Q429" s="324"/>
      <c r="R429" s="324"/>
      <c r="S429" s="324"/>
      <c r="T429" s="324"/>
      <c r="U429" s="324"/>
      <c r="V429" s="324"/>
      <c r="W429" s="324"/>
      <c r="X429" s="324"/>
      <c r="Y429" s="324"/>
      <c r="Z429" s="324"/>
    </row>
    <row r="430" spans="1:26" ht="12.75" customHeight="1">
      <c r="A430" s="324"/>
      <c r="B430" s="324"/>
      <c r="C430" s="324"/>
      <c r="D430" s="324"/>
      <c r="E430" s="324"/>
      <c r="F430" s="324"/>
      <c r="G430" s="324"/>
      <c r="H430" s="324"/>
      <c r="I430" s="324"/>
      <c r="J430" s="324"/>
      <c r="K430" s="324"/>
      <c r="L430" s="324"/>
      <c r="M430" s="324"/>
      <c r="N430" s="324"/>
      <c r="O430" s="324"/>
      <c r="P430" s="324"/>
      <c r="Q430" s="324"/>
      <c r="R430" s="324"/>
      <c r="S430" s="324"/>
      <c r="T430" s="324"/>
      <c r="U430" s="324"/>
      <c r="V430" s="324"/>
      <c r="W430" s="324"/>
      <c r="X430" s="324"/>
      <c r="Y430" s="324"/>
      <c r="Z430" s="324"/>
    </row>
    <row r="431" spans="1:26" ht="12.75" customHeight="1">
      <c r="A431" s="324"/>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row>
    <row r="432" spans="1:26" ht="12.75" customHeight="1">
      <c r="A432" s="324"/>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row>
    <row r="433" spans="1:26" ht="12.75" customHeight="1">
      <c r="A433" s="324"/>
      <c r="B433" s="324"/>
      <c r="C433" s="324"/>
      <c r="D433" s="324"/>
      <c r="E433" s="324"/>
      <c r="F433" s="324"/>
      <c r="G433" s="324"/>
      <c r="H433" s="324"/>
      <c r="I433" s="324"/>
      <c r="J433" s="324"/>
      <c r="K433" s="324"/>
      <c r="L433" s="324"/>
      <c r="M433" s="324"/>
      <c r="N433" s="324"/>
      <c r="O433" s="324"/>
      <c r="P433" s="324"/>
      <c r="Q433" s="324"/>
      <c r="R433" s="324"/>
      <c r="S433" s="324"/>
      <c r="T433" s="324"/>
      <c r="U433" s="324"/>
      <c r="V433" s="324"/>
      <c r="W433" s="324"/>
      <c r="X433" s="324"/>
      <c r="Y433" s="324"/>
      <c r="Z433" s="324"/>
    </row>
    <row r="434" spans="1:26" ht="12.75" customHeight="1">
      <c r="A434" s="324"/>
      <c r="B434" s="324"/>
      <c r="C434" s="324"/>
      <c r="D434" s="324"/>
      <c r="E434" s="324"/>
      <c r="F434" s="324"/>
      <c r="G434" s="324"/>
      <c r="H434" s="324"/>
      <c r="I434" s="324"/>
      <c r="J434" s="324"/>
      <c r="K434" s="324"/>
      <c r="L434" s="324"/>
      <c r="M434" s="324"/>
      <c r="N434" s="324"/>
      <c r="O434" s="324"/>
      <c r="P434" s="324"/>
      <c r="Q434" s="324"/>
      <c r="R434" s="324"/>
      <c r="S434" s="324"/>
      <c r="T434" s="324"/>
      <c r="U434" s="324"/>
      <c r="V434" s="324"/>
      <c r="W434" s="324"/>
      <c r="X434" s="324"/>
      <c r="Y434" s="324"/>
      <c r="Z434" s="324"/>
    </row>
    <row r="435" spans="1:26" ht="12.75" customHeight="1">
      <c r="A435" s="324"/>
      <c r="B435" s="324"/>
      <c r="C435" s="324"/>
      <c r="D435" s="324"/>
      <c r="E435" s="324"/>
      <c r="F435" s="324"/>
      <c r="G435" s="324"/>
      <c r="H435" s="324"/>
      <c r="I435" s="324"/>
      <c r="J435" s="324"/>
      <c r="K435" s="324"/>
      <c r="L435" s="324"/>
      <c r="M435" s="324"/>
      <c r="N435" s="324"/>
      <c r="O435" s="324"/>
      <c r="P435" s="324"/>
      <c r="Q435" s="324"/>
      <c r="R435" s="324"/>
      <c r="S435" s="324"/>
      <c r="T435" s="324"/>
      <c r="U435" s="324"/>
      <c r="V435" s="324"/>
      <c r="W435" s="324"/>
      <c r="X435" s="324"/>
      <c r="Y435" s="324"/>
      <c r="Z435" s="324"/>
    </row>
    <row r="436" spans="1:26" ht="12.75" customHeight="1">
      <c r="A436" s="324"/>
      <c r="B436" s="324"/>
      <c r="C436" s="324"/>
      <c r="D436" s="324"/>
      <c r="E436" s="324"/>
      <c r="F436" s="324"/>
      <c r="G436" s="324"/>
      <c r="H436" s="324"/>
      <c r="I436" s="324"/>
      <c r="J436" s="324"/>
      <c r="K436" s="324"/>
      <c r="L436" s="324"/>
      <c r="M436" s="324"/>
      <c r="N436" s="324"/>
      <c r="O436" s="324"/>
      <c r="P436" s="324"/>
      <c r="Q436" s="324"/>
      <c r="R436" s="324"/>
      <c r="S436" s="324"/>
      <c r="T436" s="324"/>
      <c r="U436" s="324"/>
      <c r="V436" s="324"/>
      <c r="W436" s="324"/>
      <c r="X436" s="324"/>
      <c r="Y436" s="324"/>
      <c r="Z436" s="324"/>
    </row>
    <row r="437" spans="1:26" ht="12.75" customHeight="1">
      <c r="A437" s="324"/>
      <c r="B437" s="324"/>
      <c r="C437" s="324"/>
      <c r="D437" s="324"/>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row>
    <row r="438" spans="1:26" ht="12.75" customHeight="1">
      <c r="A438" s="324"/>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row>
    <row r="439" spans="1:26" ht="12.75" customHeight="1">
      <c r="A439" s="324"/>
      <c r="B439" s="324"/>
      <c r="C439" s="324"/>
      <c r="D439" s="324"/>
      <c r="E439" s="324"/>
      <c r="F439" s="324"/>
      <c r="G439" s="324"/>
      <c r="H439" s="324"/>
      <c r="I439" s="324"/>
      <c r="J439" s="324"/>
      <c r="K439" s="324"/>
      <c r="L439" s="324"/>
      <c r="M439" s="324"/>
      <c r="N439" s="324"/>
      <c r="O439" s="324"/>
      <c r="P439" s="324"/>
      <c r="Q439" s="324"/>
      <c r="R439" s="324"/>
      <c r="S439" s="324"/>
      <c r="T439" s="324"/>
      <c r="U439" s="324"/>
      <c r="V439" s="324"/>
      <c r="W439" s="324"/>
      <c r="X439" s="324"/>
      <c r="Y439" s="324"/>
      <c r="Z439" s="324"/>
    </row>
    <row r="440" spans="1:26" ht="12.75" customHeight="1">
      <c r="A440" s="324"/>
      <c r="B440" s="324"/>
      <c r="C440" s="324"/>
      <c r="D440" s="324"/>
      <c r="E440" s="324"/>
      <c r="F440" s="324"/>
      <c r="G440" s="324"/>
      <c r="H440" s="324"/>
      <c r="I440" s="324"/>
      <c r="J440" s="324"/>
      <c r="K440" s="324"/>
      <c r="L440" s="324"/>
      <c r="M440" s="324"/>
      <c r="N440" s="324"/>
      <c r="O440" s="324"/>
      <c r="P440" s="324"/>
      <c r="Q440" s="324"/>
      <c r="R440" s="324"/>
      <c r="S440" s="324"/>
      <c r="T440" s="324"/>
      <c r="U440" s="324"/>
      <c r="V440" s="324"/>
      <c r="W440" s="324"/>
      <c r="X440" s="324"/>
      <c r="Y440" s="324"/>
      <c r="Z440" s="324"/>
    </row>
    <row r="441" spans="1:26" ht="12.75" customHeight="1">
      <c r="A441" s="324"/>
      <c r="B441" s="324"/>
      <c r="C441" s="324"/>
      <c r="D441" s="324"/>
      <c r="E441" s="324"/>
      <c r="F441" s="324"/>
      <c r="G441" s="324"/>
      <c r="H441" s="324"/>
      <c r="I441" s="324"/>
      <c r="J441" s="324"/>
      <c r="K441" s="324"/>
      <c r="L441" s="324"/>
      <c r="M441" s="324"/>
      <c r="N441" s="324"/>
      <c r="O441" s="324"/>
      <c r="P441" s="324"/>
      <c r="Q441" s="324"/>
      <c r="R441" s="324"/>
      <c r="S441" s="324"/>
      <c r="T441" s="324"/>
      <c r="U441" s="324"/>
      <c r="V441" s="324"/>
      <c r="W441" s="324"/>
      <c r="X441" s="324"/>
      <c r="Y441" s="324"/>
      <c r="Z441" s="324"/>
    </row>
    <row r="442" spans="1:26" ht="12.75" customHeight="1">
      <c r="A442" s="324"/>
      <c r="B442" s="324"/>
      <c r="C442" s="324"/>
      <c r="D442" s="324"/>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row>
    <row r="443" spans="1:26" ht="12.75" customHeight="1">
      <c r="A443" s="324"/>
      <c r="B443" s="324"/>
      <c r="C443" s="324"/>
      <c r="D443" s="324"/>
      <c r="E443" s="324"/>
      <c r="F443" s="324"/>
      <c r="G443" s="324"/>
      <c r="H443" s="324"/>
      <c r="I443" s="324"/>
      <c r="J443" s="324"/>
      <c r="K443" s="324"/>
      <c r="L443" s="324"/>
      <c r="M443" s="324"/>
      <c r="N443" s="324"/>
      <c r="O443" s="324"/>
      <c r="P443" s="324"/>
      <c r="Q443" s="324"/>
      <c r="R443" s="324"/>
      <c r="S443" s="324"/>
      <c r="T443" s="324"/>
      <c r="U443" s="324"/>
      <c r="V443" s="324"/>
      <c r="W443" s="324"/>
      <c r="X443" s="324"/>
      <c r="Y443" s="324"/>
      <c r="Z443" s="324"/>
    </row>
    <row r="444" spans="1:26" ht="12.75" customHeight="1">
      <c r="A444" s="324"/>
      <c r="B444" s="324"/>
      <c r="C444" s="324"/>
      <c r="D444" s="324"/>
      <c r="E444" s="324"/>
      <c r="F444" s="324"/>
      <c r="G444" s="324"/>
      <c r="H444" s="324"/>
      <c r="I444" s="324"/>
      <c r="J444" s="324"/>
      <c r="K444" s="324"/>
      <c r="L444" s="324"/>
      <c r="M444" s="324"/>
      <c r="N444" s="324"/>
      <c r="O444" s="324"/>
      <c r="P444" s="324"/>
      <c r="Q444" s="324"/>
      <c r="R444" s="324"/>
      <c r="S444" s="324"/>
      <c r="T444" s="324"/>
      <c r="U444" s="324"/>
      <c r="V444" s="324"/>
      <c r="W444" s="324"/>
      <c r="X444" s="324"/>
      <c r="Y444" s="324"/>
      <c r="Z444" s="324"/>
    </row>
    <row r="445" spans="1:26" ht="12.75" customHeight="1">
      <c r="A445" s="324"/>
      <c r="B445" s="324"/>
      <c r="C445" s="324"/>
      <c r="D445" s="324"/>
      <c r="E445" s="324"/>
      <c r="F445" s="324"/>
      <c r="G445" s="324"/>
      <c r="H445" s="324"/>
      <c r="I445" s="324"/>
      <c r="J445" s="324"/>
      <c r="K445" s="324"/>
      <c r="L445" s="324"/>
      <c r="M445" s="324"/>
      <c r="N445" s="324"/>
      <c r="O445" s="324"/>
      <c r="P445" s="324"/>
      <c r="Q445" s="324"/>
      <c r="R445" s="324"/>
      <c r="S445" s="324"/>
      <c r="T445" s="324"/>
      <c r="U445" s="324"/>
      <c r="V445" s="324"/>
      <c r="W445" s="324"/>
      <c r="X445" s="324"/>
      <c r="Y445" s="324"/>
      <c r="Z445" s="324"/>
    </row>
    <row r="446" spans="1:26" ht="12.75" customHeight="1">
      <c r="A446" s="324"/>
      <c r="B446" s="324"/>
      <c r="C446" s="324"/>
      <c r="D446" s="324"/>
      <c r="E446" s="324"/>
      <c r="F446" s="324"/>
      <c r="G446" s="324"/>
      <c r="H446" s="324"/>
      <c r="I446" s="324"/>
      <c r="J446" s="324"/>
      <c r="K446" s="324"/>
      <c r="L446" s="324"/>
      <c r="M446" s="324"/>
      <c r="N446" s="324"/>
      <c r="O446" s="324"/>
      <c r="P446" s="324"/>
      <c r="Q446" s="324"/>
      <c r="R446" s="324"/>
      <c r="S446" s="324"/>
      <c r="T446" s="324"/>
      <c r="U446" s="324"/>
      <c r="V446" s="324"/>
      <c r="W446" s="324"/>
      <c r="X446" s="324"/>
      <c r="Y446" s="324"/>
      <c r="Z446" s="324"/>
    </row>
    <row r="447" spans="1:26" ht="12.75" customHeight="1">
      <c r="A447" s="324"/>
      <c r="B447" s="324"/>
      <c r="C447" s="324"/>
      <c r="D447" s="324"/>
      <c r="E447" s="324"/>
      <c r="F447" s="324"/>
      <c r="G447" s="324"/>
      <c r="H447" s="324"/>
      <c r="I447" s="324"/>
      <c r="J447" s="324"/>
      <c r="K447" s="324"/>
      <c r="L447" s="324"/>
      <c r="M447" s="324"/>
      <c r="N447" s="324"/>
      <c r="O447" s="324"/>
      <c r="P447" s="324"/>
      <c r="Q447" s="324"/>
      <c r="R447" s="324"/>
      <c r="S447" s="324"/>
      <c r="T447" s="324"/>
      <c r="U447" s="324"/>
      <c r="V447" s="324"/>
      <c r="W447" s="324"/>
      <c r="X447" s="324"/>
      <c r="Y447" s="324"/>
      <c r="Z447" s="324"/>
    </row>
    <row r="448" spans="1:26" ht="12.75" customHeight="1">
      <c r="A448" s="324"/>
      <c r="B448" s="324"/>
      <c r="C448" s="324"/>
      <c r="D448" s="324"/>
      <c r="E448" s="324"/>
      <c r="F448" s="324"/>
      <c r="G448" s="324"/>
      <c r="H448" s="324"/>
      <c r="I448" s="324"/>
      <c r="J448" s="324"/>
      <c r="K448" s="324"/>
      <c r="L448" s="324"/>
      <c r="M448" s="324"/>
      <c r="N448" s="324"/>
      <c r="O448" s="324"/>
      <c r="P448" s="324"/>
      <c r="Q448" s="324"/>
      <c r="R448" s="324"/>
      <c r="S448" s="324"/>
      <c r="T448" s="324"/>
      <c r="U448" s="324"/>
      <c r="V448" s="324"/>
      <c r="W448" s="324"/>
      <c r="X448" s="324"/>
      <c r="Y448" s="324"/>
      <c r="Z448" s="324"/>
    </row>
    <row r="449" spans="1:26" ht="12.75" customHeight="1">
      <c r="A449" s="324"/>
      <c r="B449" s="324"/>
      <c r="C449" s="324"/>
      <c r="D449" s="324"/>
      <c r="E449" s="324"/>
      <c r="F449" s="324"/>
      <c r="G449" s="324"/>
      <c r="H449" s="324"/>
      <c r="I449" s="324"/>
      <c r="J449" s="324"/>
      <c r="K449" s="324"/>
      <c r="L449" s="324"/>
      <c r="M449" s="324"/>
      <c r="N449" s="324"/>
      <c r="O449" s="324"/>
      <c r="P449" s="324"/>
      <c r="Q449" s="324"/>
      <c r="R449" s="324"/>
      <c r="S449" s="324"/>
      <c r="T449" s="324"/>
      <c r="U449" s="324"/>
      <c r="V449" s="324"/>
      <c r="W449" s="324"/>
      <c r="X449" s="324"/>
      <c r="Y449" s="324"/>
      <c r="Z449" s="324"/>
    </row>
    <row r="450" spans="1:26" ht="12.75" customHeight="1">
      <c r="A450" s="324"/>
      <c r="B450" s="324"/>
      <c r="C450" s="324"/>
      <c r="D450" s="324"/>
      <c r="E450" s="324"/>
      <c r="F450" s="324"/>
      <c r="G450" s="324"/>
      <c r="H450" s="324"/>
      <c r="I450" s="324"/>
      <c r="J450" s="324"/>
      <c r="K450" s="324"/>
      <c r="L450" s="324"/>
      <c r="M450" s="324"/>
      <c r="N450" s="324"/>
      <c r="O450" s="324"/>
      <c r="P450" s="324"/>
      <c r="Q450" s="324"/>
      <c r="R450" s="324"/>
      <c r="S450" s="324"/>
      <c r="T450" s="324"/>
      <c r="U450" s="324"/>
      <c r="V450" s="324"/>
      <c r="W450" s="324"/>
      <c r="X450" s="324"/>
      <c r="Y450" s="324"/>
      <c r="Z450" s="324"/>
    </row>
    <row r="451" spans="1:26" ht="12.75" customHeight="1">
      <c r="A451" s="324"/>
      <c r="B451" s="324"/>
      <c r="C451" s="324"/>
      <c r="D451" s="324"/>
      <c r="E451" s="324"/>
      <c r="F451" s="324"/>
      <c r="G451" s="324"/>
      <c r="H451" s="324"/>
      <c r="I451" s="324"/>
      <c r="J451" s="324"/>
      <c r="K451" s="324"/>
      <c r="L451" s="324"/>
      <c r="M451" s="324"/>
      <c r="N451" s="324"/>
      <c r="O451" s="324"/>
      <c r="P451" s="324"/>
      <c r="Q451" s="324"/>
      <c r="R451" s="324"/>
      <c r="S451" s="324"/>
      <c r="T451" s="324"/>
      <c r="U451" s="324"/>
      <c r="V451" s="324"/>
      <c r="W451" s="324"/>
      <c r="X451" s="324"/>
      <c r="Y451" s="324"/>
      <c r="Z451" s="324"/>
    </row>
    <row r="452" spans="1:26" ht="12.75" customHeight="1">
      <c r="A452" s="324"/>
      <c r="B452" s="324"/>
      <c r="C452" s="324"/>
      <c r="D452" s="324"/>
      <c r="E452" s="324"/>
      <c r="F452" s="324"/>
      <c r="G452" s="324"/>
      <c r="H452" s="324"/>
      <c r="I452" s="324"/>
      <c r="J452" s="324"/>
      <c r="K452" s="324"/>
      <c r="L452" s="324"/>
      <c r="M452" s="324"/>
      <c r="N452" s="324"/>
      <c r="O452" s="324"/>
      <c r="P452" s="324"/>
      <c r="Q452" s="324"/>
      <c r="R452" s="324"/>
      <c r="S452" s="324"/>
      <c r="T452" s="324"/>
      <c r="U452" s="324"/>
      <c r="V452" s="324"/>
      <c r="W452" s="324"/>
      <c r="X452" s="324"/>
      <c r="Y452" s="324"/>
      <c r="Z452" s="324"/>
    </row>
    <row r="453" spans="1:26" ht="12.75" customHeight="1">
      <c r="A453" s="324"/>
      <c r="B453" s="324"/>
      <c r="C453" s="324"/>
      <c r="D453" s="324"/>
      <c r="E453" s="324"/>
      <c r="F453" s="324"/>
      <c r="G453" s="324"/>
      <c r="H453" s="324"/>
      <c r="I453" s="324"/>
      <c r="J453" s="324"/>
      <c r="K453" s="324"/>
      <c r="L453" s="324"/>
      <c r="M453" s="324"/>
      <c r="N453" s="324"/>
      <c r="O453" s="324"/>
      <c r="P453" s="324"/>
      <c r="Q453" s="324"/>
      <c r="R453" s="324"/>
      <c r="S453" s="324"/>
      <c r="T453" s="324"/>
      <c r="U453" s="324"/>
      <c r="V453" s="324"/>
      <c r="W453" s="324"/>
      <c r="X453" s="324"/>
      <c r="Y453" s="324"/>
      <c r="Z453" s="324"/>
    </row>
    <row r="454" spans="1:26" ht="12.75" customHeight="1">
      <c r="A454" s="324"/>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row>
    <row r="455" spans="1:26" ht="12.75" customHeight="1">
      <c r="A455" s="324"/>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row>
    <row r="456" spans="1:26" ht="12.75" customHeight="1">
      <c r="A456" s="324"/>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row>
    <row r="457" spans="1:26" ht="12.75" customHeight="1">
      <c r="A457" s="324"/>
      <c r="B457" s="324"/>
      <c r="C457" s="324"/>
      <c r="D457" s="324"/>
      <c r="E457" s="324"/>
      <c r="F457" s="324"/>
      <c r="G457" s="324"/>
      <c r="H457" s="324"/>
      <c r="I457" s="324"/>
      <c r="J457" s="324"/>
      <c r="K457" s="324"/>
      <c r="L457" s="324"/>
      <c r="M457" s="324"/>
      <c r="N457" s="324"/>
      <c r="O457" s="324"/>
      <c r="P457" s="324"/>
      <c r="Q457" s="324"/>
      <c r="R457" s="324"/>
      <c r="S457" s="324"/>
      <c r="T457" s="324"/>
      <c r="U457" s="324"/>
      <c r="V457" s="324"/>
      <c r="W457" s="324"/>
      <c r="X457" s="324"/>
      <c r="Y457" s="324"/>
      <c r="Z457" s="324"/>
    </row>
    <row r="458" spans="1:26" ht="12.75" customHeight="1">
      <c r="A458" s="324"/>
      <c r="B458" s="324"/>
      <c r="C458" s="324"/>
      <c r="D458" s="324"/>
      <c r="E458" s="324"/>
      <c r="F458" s="324"/>
      <c r="G458" s="324"/>
      <c r="H458" s="324"/>
      <c r="I458" s="324"/>
      <c r="J458" s="324"/>
      <c r="K458" s="324"/>
      <c r="L458" s="324"/>
      <c r="M458" s="324"/>
      <c r="N458" s="324"/>
      <c r="O458" s="324"/>
      <c r="P458" s="324"/>
      <c r="Q458" s="324"/>
      <c r="R458" s="324"/>
      <c r="S458" s="324"/>
      <c r="T458" s="324"/>
      <c r="U458" s="324"/>
      <c r="V458" s="324"/>
      <c r="W458" s="324"/>
      <c r="X458" s="324"/>
      <c r="Y458" s="324"/>
      <c r="Z458" s="324"/>
    </row>
    <row r="459" spans="1:26" ht="12.75" customHeight="1">
      <c r="A459" s="324"/>
      <c r="B459" s="324"/>
      <c r="C459" s="324"/>
      <c r="D459" s="324"/>
      <c r="E459" s="324"/>
      <c r="F459" s="324"/>
      <c r="G459" s="324"/>
      <c r="H459" s="324"/>
      <c r="I459" s="324"/>
      <c r="J459" s="324"/>
      <c r="K459" s="324"/>
      <c r="L459" s="324"/>
      <c r="M459" s="324"/>
      <c r="N459" s="324"/>
      <c r="O459" s="324"/>
      <c r="P459" s="324"/>
      <c r="Q459" s="324"/>
      <c r="R459" s="324"/>
      <c r="S459" s="324"/>
      <c r="T459" s="324"/>
      <c r="U459" s="324"/>
      <c r="V459" s="324"/>
      <c r="W459" s="324"/>
      <c r="X459" s="324"/>
      <c r="Y459" s="324"/>
      <c r="Z459" s="324"/>
    </row>
    <row r="460" spans="1:26" ht="12.75" customHeight="1">
      <c r="A460" s="324"/>
      <c r="B460" s="324"/>
      <c r="C460" s="324"/>
      <c r="D460" s="324"/>
      <c r="E460" s="324"/>
      <c r="F460" s="324"/>
      <c r="G460" s="324"/>
      <c r="H460" s="324"/>
      <c r="I460" s="324"/>
      <c r="J460" s="324"/>
      <c r="K460" s="324"/>
      <c r="L460" s="324"/>
      <c r="M460" s="324"/>
      <c r="N460" s="324"/>
      <c r="O460" s="324"/>
      <c r="P460" s="324"/>
      <c r="Q460" s="324"/>
      <c r="R460" s="324"/>
      <c r="S460" s="324"/>
      <c r="T460" s="324"/>
      <c r="U460" s="324"/>
      <c r="V460" s="324"/>
      <c r="W460" s="324"/>
      <c r="X460" s="324"/>
      <c r="Y460" s="324"/>
      <c r="Z460" s="324"/>
    </row>
    <row r="461" spans="1:26" ht="12.75" customHeight="1">
      <c r="A461" s="324"/>
      <c r="B461" s="324"/>
      <c r="C461" s="324"/>
      <c r="D461" s="324"/>
      <c r="E461" s="324"/>
      <c r="F461" s="324"/>
      <c r="G461" s="324"/>
      <c r="H461" s="324"/>
      <c r="I461" s="324"/>
      <c r="J461" s="324"/>
      <c r="K461" s="324"/>
      <c r="L461" s="324"/>
      <c r="M461" s="324"/>
      <c r="N461" s="324"/>
      <c r="O461" s="324"/>
      <c r="P461" s="324"/>
      <c r="Q461" s="324"/>
      <c r="R461" s="324"/>
      <c r="S461" s="324"/>
      <c r="T461" s="324"/>
      <c r="U461" s="324"/>
      <c r="V461" s="324"/>
      <c r="W461" s="324"/>
      <c r="X461" s="324"/>
      <c r="Y461" s="324"/>
      <c r="Z461" s="324"/>
    </row>
    <row r="462" spans="1:26" ht="12.75" customHeight="1">
      <c r="A462" s="324"/>
      <c r="B462" s="324"/>
      <c r="C462" s="324"/>
      <c r="D462" s="324"/>
      <c r="E462" s="324"/>
      <c r="F462" s="324"/>
      <c r="G462" s="324"/>
      <c r="H462" s="324"/>
      <c r="I462" s="324"/>
      <c r="J462" s="324"/>
      <c r="K462" s="324"/>
      <c r="L462" s="324"/>
      <c r="M462" s="324"/>
      <c r="N462" s="324"/>
      <c r="O462" s="324"/>
      <c r="P462" s="324"/>
      <c r="Q462" s="324"/>
      <c r="R462" s="324"/>
      <c r="S462" s="324"/>
      <c r="T462" s="324"/>
      <c r="U462" s="324"/>
      <c r="V462" s="324"/>
      <c r="W462" s="324"/>
      <c r="X462" s="324"/>
      <c r="Y462" s="324"/>
      <c r="Z462" s="324"/>
    </row>
    <row r="463" spans="1:26" ht="12.75" customHeight="1">
      <c r="A463" s="324"/>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row>
    <row r="464" spans="1:26" ht="12.75" customHeight="1">
      <c r="A464" s="324"/>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row>
    <row r="465" spans="1:26" ht="12.75" customHeight="1">
      <c r="A465" s="324"/>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row>
    <row r="466" spans="1:26" ht="12.75" customHeight="1">
      <c r="A466" s="324"/>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row>
    <row r="467" spans="1:26" ht="12.75" customHeight="1">
      <c r="A467" s="324"/>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row>
    <row r="468" spans="1:26" ht="12.75" customHeight="1">
      <c r="A468" s="324"/>
      <c r="B468" s="324"/>
      <c r="C468" s="324"/>
      <c r="D468" s="324"/>
      <c r="E468" s="324"/>
      <c r="F468" s="324"/>
      <c r="G468" s="324"/>
      <c r="H468" s="324"/>
      <c r="I468" s="324"/>
      <c r="J468" s="324"/>
      <c r="K468" s="324"/>
      <c r="L468" s="324"/>
      <c r="M468" s="324"/>
      <c r="N468" s="324"/>
      <c r="O468" s="324"/>
      <c r="P468" s="324"/>
      <c r="Q468" s="324"/>
      <c r="R468" s="324"/>
      <c r="S468" s="324"/>
      <c r="T468" s="324"/>
      <c r="U468" s="324"/>
      <c r="V468" s="324"/>
      <c r="W468" s="324"/>
      <c r="X468" s="324"/>
      <c r="Y468" s="324"/>
      <c r="Z468" s="324"/>
    </row>
    <row r="469" spans="1:26" ht="12.75" customHeight="1">
      <c r="A469" s="324"/>
      <c r="B469" s="324"/>
      <c r="C469" s="324"/>
      <c r="D469" s="324"/>
      <c r="E469" s="324"/>
      <c r="F469" s="324"/>
      <c r="G469" s="324"/>
      <c r="H469" s="324"/>
      <c r="I469" s="324"/>
      <c r="J469" s="324"/>
      <c r="K469" s="324"/>
      <c r="L469" s="324"/>
      <c r="M469" s="324"/>
      <c r="N469" s="324"/>
      <c r="O469" s="324"/>
      <c r="P469" s="324"/>
      <c r="Q469" s="324"/>
      <c r="R469" s="324"/>
      <c r="S469" s="324"/>
      <c r="T469" s="324"/>
      <c r="U469" s="324"/>
      <c r="V469" s="324"/>
      <c r="W469" s="324"/>
      <c r="X469" s="324"/>
      <c r="Y469" s="324"/>
      <c r="Z469" s="324"/>
    </row>
    <row r="470" spans="1:26" ht="12.75" customHeight="1">
      <c r="A470" s="324"/>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row>
    <row r="471" spans="1:26" ht="12.75" customHeight="1">
      <c r="A471" s="324"/>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row>
    <row r="472" spans="1:26" ht="12.75" customHeight="1">
      <c r="A472" s="324"/>
      <c r="B472" s="324"/>
      <c r="C472" s="324"/>
      <c r="D472" s="324"/>
      <c r="E472" s="324"/>
      <c r="F472" s="324"/>
      <c r="G472" s="324"/>
      <c r="H472" s="324"/>
      <c r="I472" s="324"/>
      <c r="J472" s="324"/>
      <c r="K472" s="324"/>
      <c r="L472" s="324"/>
      <c r="M472" s="324"/>
      <c r="N472" s="324"/>
      <c r="O472" s="324"/>
      <c r="P472" s="324"/>
      <c r="Q472" s="324"/>
      <c r="R472" s="324"/>
      <c r="S472" s="324"/>
      <c r="T472" s="324"/>
      <c r="U472" s="324"/>
      <c r="V472" s="324"/>
      <c r="W472" s="324"/>
      <c r="X472" s="324"/>
      <c r="Y472" s="324"/>
      <c r="Z472" s="324"/>
    </row>
    <row r="473" spans="1:26" ht="12.75" customHeight="1">
      <c r="A473" s="324"/>
      <c r="B473" s="324"/>
      <c r="C473" s="324"/>
      <c r="D473" s="324"/>
      <c r="E473" s="324"/>
      <c r="F473" s="324"/>
      <c r="G473" s="324"/>
      <c r="H473" s="324"/>
      <c r="I473" s="324"/>
      <c r="J473" s="324"/>
      <c r="K473" s="324"/>
      <c r="L473" s="324"/>
      <c r="M473" s="324"/>
      <c r="N473" s="324"/>
      <c r="O473" s="324"/>
      <c r="P473" s="324"/>
      <c r="Q473" s="324"/>
      <c r="R473" s="324"/>
      <c r="S473" s="324"/>
      <c r="T473" s="324"/>
      <c r="U473" s="324"/>
      <c r="V473" s="324"/>
      <c r="W473" s="324"/>
      <c r="X473" s="324"/>
      <c r="Y473" s="324"/>
      <c r="Z473" s="324"/>
    </row>
    <row r="474" spans="1:26" ht="12.75" customHeight="1">
      <c r="A474" s="324"/>
      <c r="B474" s="324"/>
      <c r="C474" s="324"/>
      <c r="D474" s="324"/>
      <c r="E474" s="324"/>
      <c r="F474" s="324"/>
      <c r="G474" s="324"/>
      <c r="H474" s="324"/>
      <c r="I474" s="324"/>
      <c r="J474" s="324"/>
      <c r="K474" s="324"/>
      <c r="L474" s="324"/>
      <c r="M474" s="324"/>
      <c r="N474" s="324"/>
      <c r="O474" s="324"/>
      <c r="P474" s="324"/>
      <c r="Q474" s="324"/>
      <c r="R474" s="324"/>
      <c r="S474" s="324"/>
      <c r="T474" s="324"/>
      <c r="U474" s="324"/>
      <c r="V474" s="324"/>
      <c r="W474" s="324"/>
      <c r="X474" s="324"/>
      <c r="Y474" s="324"/>
      <c r="Z474" s="324"/>
    </row>
    <row r="475" spans="1:26" ht="12.75" customHeight="1">
      <c r="A475" s="324"/>
      <c r="B475" s="324"/>
      <c r="C475" s="324"/>
      <c r="D475" s="324"/>
      <c r="E475" s="324"/>
      <c r="F475" s="324"/>
      <c r="G475" s="324"/>
      <c r="H475" s="324"/>
      <c r="I475" s="324"/>
      <c r="J475" s="324"/>
      <c r="K475" s="324"/>
      <c r="L475" s="324"/>
      <c r="M475" s="324"/>
      <c r="N475" s="324"/>
      <c r="O475" s="324"/>
      <c r="P475" s="324"/>
      <c r="Q475" s="324"/>
      <c r="R475" s="324"/>
      <c r="S475" s="324"/>
      <c r="T475" s="324"/>
      <c r="U475" s="324"/>
      <c r="V475" s="324"/>
      <c r="W475" s="324"/>
      <c r="X475" s="324"/>
      <c r="Y475" s="324"/>
      <c r="Z475" s="324"/>
    </row>
    <row r="476" spans="1:26" ht="12.75" customHeight="1">
      <c r="A476" s="324"/>
      <c r="B476" s="324"/>
      <c r="C476" s="324"/>
      <c r="D476" s="324"/>
      <c r="E476" s="324"/>
      <c r="F476" s="324"/>
      <c r="G476" s="324"/>
      <c r="H476" s="324"/>
      <c r="I476" s="324"/>
      <c r="J476" s="324"/>
      <c r="K476" s="324"/>
      <c r="L476" s="324"/>
      <c r="M476" s="324"/>
      <c r="N476" s="324"/>
      <c r="O476" s="324"/>
      <c r="P476" s="324"/>
      <c r="Q476" s="324"/>
      <c r="R476" s="324"/>
      <c r="S476" s="324"/>
      <c r="T476" s="324"/>
      <c r="U476" s="324"/>
      <c r="V476" s="324"/>
      <c r="W476" s="324"/>
      <c r="X476" s="324"/>
      <c r="Y476" s="324"/>
      <c r="Z476" s="324"/>
    </row>
    <row r="477" spans="1:26" ht="12.75" customHeight="1">
      <c r="A477" s="324"/>
      <c r="B477" s="324"/>
      <c r="C477" s="324"/>
      <c r="D477" s="324"/>
      <c r="E477" s="324"/>
      <c r="F477" s="324"/>
      <c r="G477" s="324"/>
      <c r="H477" s="324"/>
      <c r="I477" s="324"/>
      <c r="J477" s="324"/>
      <c r="K477" s="324"/>
      <c r="L477" s="324"/>
      <c r="M477" s="324"/>
      <c r="N477" s="324"/>
      <c r="O477" s="324"/>
      <c r="P477" s="324"/>
      <c r="Q477" s="324"/>
      <c r="R477" s="324"/>
      <c r="S477" s="324"/>
      <c r="T477" s="324"/>
      <c r="U477" s="324"/>
      <c r="V477" s="324"/>
      <c r="W477" s="324"/>
      <c r="X477" s="324"/>
      <c r="Y477" s="324"/>
      <c r="Z477" s="324"/>
    </row>
    <row r="478" spans="1:26" ht="12.75" customHeight="1">
      <c r="A478" s="324"/>
      <c r="B478" s="324"/>
      <c r="C478" s="324"/>
      <c r="D478" s="324"/>
      <c r="E478" s="324"/>
      <c r="F478" s="324"/>
      <c r="G478" s="324"/>
      <c r="H478" s="324"/>
      <c r="I478" s="324"/>
      <c r="J478" s="324"/>
      <c r="K478" s="324"/>
      <c r="L478" s="324"/>
      <c r="M478" s="324"/>
      <c r="N478" s="324"/>
      <c r="O478" s="324"/>
      <c r="P478" s="324"/>
      <c r="Q478" s="324"/>
      <c r="R478" s="324"/>
      <c r="S478" s="324"/>
      <c r="T478" s="324"/>
      <c r="U478" s="324"/>
      <c r="V478" s="324"/>
      <c r="W478" s="324"/>
      <c r="X478" s="324"/>
      <c r="Y478" s="324"/>
      <c r="Z478" s="324"/>
    </row>
    <row r="479" spans="1:26" ht="12.75" customHeight="1">
      <c r="A479" s="324"/>
      <c r="B479" s="324"/>
      <c r="C479" s="324"/>
      <c r="D479" s="324"/>
      <c r="E479" s="324"/>
      <c r="F479" s="324"/>
      <c r="G479" s="324"/>
      <c r="H479" s="324"/>
      <c r="I479" s="324"/>
      <c r="J479" s="324"/>
      <c r="K479" s="324"/>
      <c r="L479" s="324"/>
      <c r="M479" s="324"/>
      <c r="N479" s="324"/>
      <c r="O479" s="324"/>
      <c r="P479" s="324"/>
      <c r="Q479" s="324"/>
      <c r="R479" s="324"/>
      <c r="S479" s="324"/>
      <c r="T479" s="324"/>
      <c r="U479" s="324"/>
      <c r="V479" s="324"/>
      <c r="W479" s="324"/>
      <c r="X479" s="324"/>
      <c r="Y479" s="324"/>
      <c r="Z479" s="324"/>
    </row>
    <row r="480" spans="1:26" ht="12.75" customHeight="1">
      <c r="A480" s="324"/>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row>
    <row r="481" spans="1:26" ht="12.75" customHeight="1">
      <c r="A481" s="324"/>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row>
    <row r="482" spans="1:26" ht="12.75" customHeight="1">
      <c r="A482" s="324"/>
      <c r="B482" s="324"/>
      <c r="C482" s="324"/>
      <c r="D482" s="324"/>
      <c r="E482" s="324"/>
      <c r="F482" s="324"/>
      <c r="G482" s="324"/>
      <c r="H482" s="324"/>
      <c r="I482" s="324"/>
      <c r="J482" s="324"/>
      <c r="K482" s="324"/>
      <c r="L482" s="324"/>
      <c r="M482" s="324"/>
      <c r="N482" s="324"/>
      <c r="O482" s="324"/>
      <c r="P482" s="324"/>
      <c r="Q482" s="324"/>
      <c r="R482" s="324"/>
      <c r="S482" s="324"/>
      <c r="T482" s="324"/>
      <c r="U482" s="324"/>
      <c r="V482" s="324"/>
      <c r="W482" s="324"/>
      <c r="X482" s="324"/>
      <c r="Y482" s="324"/>
      <c r="Z482" s="324"/>
    </row>
    <row r="483" spans="1:26" ht="12.75" customHeight="1">
      <c r="A483" s="324"/>
      <c r="B483" s="324"/>
      <c r="C483" s="324"/>
      <c r="D483" s="324"/>
      <c r="E483" s="324"/>
      <c r="F483" s="324"/>
      <c r="G483" s="324"/>
      <c r="H483" s="324"/>
      <c r="I483" s="324"/>
      <c r="J483" s="324"/>
      <c r="K483" s="324"/>
      <c r="L483" s="324"/>
      <c r="M483" s="324"/>
      <c r="N483" s="324"/>
      <c r="O483" s="324"/>
      <c r="P483" s="324"/>
      <c r="Q483" s="324"/>
      <c r="R483" s="324"/>
      <c r="S483" s="324"/>
      <c r="T483" s="324"/>
      <c r="U483" s="324"/>
      <c r="V483" s="324"/>
      <c r="W483" s="324"/>
      <c r="X483" s="324"/>
      <c r="Y483" s="324"/>
      <c r="Z483" s="324"/>
    </row>
    <row r="484" spans="1:26" ht="12.75" customHeight="1">
      <c r="A484" s="324"/>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row>
    <row r="485" spans="1:26" ht="12.75" customHeight="1">
      <c r="A485" s="324"/>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row>
    <row r="486" spans="1:26" ht="12.75" customHeight="1">
      <c r="A486" s="324"/>
      <c r="B486" s="324"/>
      <c r="C486" s="324"/>
      <c r="D486" s="324"/>
      <c r="E486" s="324"/>
      <c r="F486" s="324"/>
      <c r="G486" s="324"/>
      <c r="H486" s="324"/>
      <c r="I486" s="324"/>
      <c r="J486" s="324"/>
      <c r="K486" s="324"/>
      <c r="L486" s="324"/>
      <c r="M486" s="324"/>
      <c r="N486" s="324"/>
      <c r="O486" s="324"/>
      <c r="P486" s="324"/>
      <c r="Q486" s="324"/>
      <c r="R486" s="324"/>
      <c r="S486" s="324"/>
      <c r="T486" s="324"/>
      <c r="U486" s="324"/>
      <c r="V486" s="324"/>
      <c r="W486" s="324"/>
      <c r="X486" s="324"/>
      <c r="Y486" s="324"/>
      <c r="Z486" s="324"/>
    </row>
    <row r="487" spans="1:26" ht="12.75" customHeight="1">
      <c r="A487" s="324"/>
      <c r="B487" s="324"/>
      <c r="C487" s="324"/>
      <c r="D487" s="324"/>
      <c r="E487" s="324"/>
      <c r="F487" s="324"/>
      <c r="G487" s="324"/>
      <c r="H487" s="324"/>
      <c r="I487" s="324"/>
      <c r="J487" s="324"/>
      <c r="K487" s="324"/>
      <c r="L487" s="324"/>
      <c r="M487" s="324"/>
      <c r="N487" s="324"/>
      <c r="O487" s="324"/>
      <c r="P487" s="324"/>
      <c r="Q487" s="324"/>
      <c r="R487" s="324"/>
      <c r="S487" s="324"/>
      <c r="T487" s="324"/>
      <c r="U487" s="324"/>
      <c r="V487" s="324"/>
      <c r="W487" s="324"/>
      <c r="X487" s="324"/>
      <c r="Y487" s="324"/>
      <c r="Z487" s="324"/>
    </row>
    <row r="488" spans="1:26" ht="12.75" customHeight="1">
      <c r="A488" s="324"/>
      <c r="B488" s="324"/>
      <c r="C488" s="324"/>
      <c r="D488" s="324"/>
      <c r="E488" s="324"/>
      <c r="F488" s="324"/>
      <c r="G488" s="324"/>
      <c r="H488" s="324"/>
      <c r="I488" s="324"/>
      <c r="J488" s="324"/>
      <c r="K488" s="324"/>
      <c r="L488" s="324"/>
      <c r="M488" s="324"/>
      <c r="N488" s="324"/>
      <c r="O488" s="324"/>
      <c r="P488" s="324"/>
      <c r="Q488" s="324"/>
      <c r="R488" s="324"/>
      <c r="S488" s="324"/>
      <c r="T488" s="324"/>
      <c r="U488" s="324"/>
      <c r="V488" s="324"/>
      <c r="W488" s="324"/>
      <c r="X488" s="324"/>
      <c r="Y488" s="324"/>
      <c r="Z488" s="324"/>
    </row>
    <row r="489" spans="1:26" ht="12.75" customHeight="1">
      <c r="A489" s="324"/>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row>
    <row r="490" spans="1:26" ht="12.75" customHeight="1">
      <c r="A490" s="324"/>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row>
    <row r="491" spans="1:26" ht="12.75" customHeight="1">
      <c r="A491" s="324"/>
      <c r="B491" s="324"/>
      <c r="C491" s="324"/>
      <c r="D491" s="324"/>
      <c r="E491" s="324"/>
      <c r="F491" s="324"/>
      <c r="G491" s="324"/>
      <c r="H491" s="324"/>
      <c r="I491" s="324"/>
      <c r="J491" s="324"/>
      <c r="K491" s="324"/>
      <c r="L491" s="324"/>
      <c r="M491" s="324"/>
      <c r="N491" s="324"/>
      <c r="O491" s="324"/>
      <c r="P491" s="324"/>
      <c r="Q491" s="324"/>
      <c r="R491" s="324"/>
      <c r="S491" s="324"/>
      <c r="T491" s="324"/>
      <c r="U491" s="324"/>
      <c r="V491" s="324"/>
      <c r="W491" s="324"/>
      <c r="X491" s="324"/>
      <c r="Y491" s="324"/>
      <c r="Z491" s="324"/>
    </row>
    <row r="492" spans="1:26" ht="12.75" customHeight="1">
      <c r="A492" s="324"/>
      <c r="B492" s="324"/>
      <c r="C492" s="324"/>
      <c r="D492" s="324"/>
      <c r="E492" s="324"/>
      <c r="F492" s="324"/>
      <c r="G492" s="324"/>
      <c r="H492" s="324"/>
      <c r="I492" s="324"/>
      <c r="J492" s="324"/>
      <c r="K492" s="324"/>
      <c r="L492" s="324"/>
      <c r="M492" s="324"/>
      <c r="N492" s="324"/>
      <c r="O492" s="324"/>
      <c r="P492" s="324"/>
      <c r="Q492" s="324"/>
      <c r="R492" s="324"/>
      <c r="S492" s="324"/>
      <c r="T492" s="324"/>
      <c r="U492" s="324"/>
      <c r="V492" s="324"/>
      <c r="W492" s="324"/>
      <c r="X492" s="324"/>
      <c r="Y492" s="324"/>
      <c r="Z492" s="324"/>
    </row>
    <row r="493" spans="1:26" ht="12.75" customHeight="1">
      <c r="A493" s="324"/>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row>
    <row r="494" spans="1:26" ht="12.75" customHeight="1">
      <c r="A494" s="324"/>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row>
    <row r="495" spans="1:26" ht="12.75" customHeight="1">
      <c r="A495" s="324"/>
      <c r="B495" s="324"/>
      <c r="C495" s="324"/>
      <c r="D495" s="324"/>
      <c r="E495" s="324"/>
      <c r="F495" s="324"/>
      <c r="G495" s="324"/>
      <c r="H495" s="324"/>
      <c r="I495" s="324"/>
      <c r="J495" s="324"/>
      <c r="K495" s="324"/>
      <c r="L495" s="324"/>
      <c r="M495" s="324"/>
      <c r="N495" s="324"/>
      <c r="O495" s="324"/>
      <c r="P495" s="324"/>
      <c r="Q495" s="324"/>
      <c r="R495" s="324"/>
      <c r="S495" s="324"/>
      <c r="T495" s="324"/>
      <c r="U495" s="324"/>
      <c r="V495" s="324"/>
      <c r="W495" s="324"/>
      <c r="X495" s="324"/>
      <c r="Y495" s="324"/>
      <c r="Z495" s="324"/>
    </row>
    <row r="496" spans="1:26" ht="12.75" customHeight="1">
      <c r="A496" s="324"/>
      <c r="B496" s="324"/>
      <c r="C496" s="324"/>
      <c r="D496" s="324"/>
      <c r="E496" s="324"/>
      <c r="F496" s="324"/>
      <c r="G496" s="324"/>
      <c r="H496" s="324"/>
      <c r="I496" s="324"/>
      <c r="J496" s="324"/>
      <c r="K496" s="324"/>
      <c r="L496" s="324"/>
      <c r="M496" s="324"/>
      <c r="N496" s="324"/>
      <c r="O496" s="324"/>
      <c r="P496" s="324"/>
      <c r="Q496" s="324"/>
      <c r="R496" s="324"/>
      <c r="S496" s="324"/>
      <c r="T496" s="324"/>
      <c r="U496" s="324"/>
      <c r="V496" s="324"/>
      <c r="W496" s="324"/>
      <c r="X496" s="324"/>
      <c r="Y496" s="324"/>
      <c r="Z496" s="324"/>
    </row>
    <row r="497" spans="1:26" ht="12.75" customHeight="1">
      <c r="A497" s="324"/>
      <c r="B497" s="324"/>
      <c r="C497" s="324"/>
      <c r="D497" s="324"/>
      <c r="E497" s="324"/>
      <c r="F497" s="324"/>
      <c r="G497" s="324"/>
      <c r="H497" s="324"/>
      <c r="I497" s="324"/>
      <c r="J497" s="324"/>
      <c r="K497" s="324"/>
      <c r="L497" s="324"/>
      <c r="M497" s="324"/>
      <c r="N497" s="324"/>
      <c r="O497" s="324"/>
      <c r="P497" s="324"/>
      <c r="Q497" s="324"/>
      <c r="R497" s="324"/>
      <c r="S497" s="324"/>
      <c r="T497" s="324"/>
      <c r="U497" s="324"/>
      <c r="V497" s="324"/>
      <c r="W497" s="324"/>
      <c r="X497" s="324"/>
      <c r="Y497" s="324"/>
      <c r="Z497" s="324"/>
    </row>
    <row r="498" spans="1:26" ht="12.75" customHeight="1">
      <c r="A498" s="324"/>
      <c r="B498" s="324"/>
      <c r="C498" s="324"/>
      <c r="D498" s="324"/>
      <c r="E498" s="324"/>
      <c r="F498" s="324"/>
      <c r="G498" s="324"/>
      <c r="H498" s="324"/>
      <c r="I498" s="324"/>
      <c r="J498" s="324"/>
      <c r="K498" s="324"/>
      <c r="L498" s="324"/>
      <c r="M498" s="324"/>
      <c r="N498" s="324"/>
      <c r="O498" s="324"/>
      <c r="P498" s="324"/>
      <c r="Q498" s="324"/>
      <c r="R498" s="324"/>
      <c r="S498" s="324"/>
      <c r="T498" s="324"/>
      <c r="U498" s="324"/>
      <c r="V498" s="324"/>
      <c r="W498" s="324"/>
      <c r="X498" s="324"/>
      <c r="Y498" s="324"/>
      <c r="Z498" s="324"/>
    </row>
    <row r="499" spans="1:26" ht="12.75" customHeight="1">
      <c r="A499" s="324"/>
      <c r="B499" s="324"/>
      <c r="C499" s="324"/>
      <c r="D499" s="324"/>
      <c r="E499" s="324"/>
      <c r="F499" s="324"/>
      <c r="G499" s="324"/>
      <c r="H499" s="324"/>
      <c r="I499" s="324"/>
      <c r="J499" s="324"/>
      <c r="K499" s="324"/>
      <c r="L499" s="324"/>
      <c r="M499" s="324"/>
      <c r="N499" s="324"/>
      <c r="O499" s="324"/>
      <c r="P499" s="324"/>
      <c r="Q499" s="324"/>
      <c r="R499" s="324"/>
      <c r="S499" s="324"/>
      <c r="T499" s="324"/>
      <c r="U499" s="324"/>
      <c r="V499" s="324"/>
      <c r="W499" s="324"/>
      <c r="X499" s="324"/>
      <c r="Y499" s="324"/>
      <c r="Z499" s="324"/>
    </row>
    <row r="500" spans="1:26" ht="12.75" customHeight="1">
      <c r="A500" s="324"/>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row>
    <row r="501" spans="1:26" ht="12.75" customHeight="1">
      <c r="A501" s="324"/>
      <c r="B501" s="324"/>
      <c r="C501" s="324"/>
      <c r="D501" s="324"/>
      <c r="E501" s="324"/>
      <c r="F501" s="324"/>
      <c r="G501" s="324"/>
      <c r="H501" s="324"/>
      <c r="I501" s="324"/>
      <c r="J501" s="324"/>
      <c r="K501" s="324"/>
      <c r="L501" s="324"/>
      <c r="M501" s="324"/>
      <c r="N501" s="324"/>
      <c r="O501" s="324"/>
      <c r="P501" s="324"/>
      <c r="Q501" s="324"/>
      <c r="R501" s="324"/>
      <c r="S501" s="324"/>
      <c r="T501" s="324"/>
      <c r="U501" s="324"/>
      <c r="V501" s="324"/>
      <c r="W501" s="324"/>
      <c r="X501" s="324"/>
      <c r="Y501" s="324"/>
      <c r="Z501" s="324"/>
    </row>
    <row r="502" spans="1:26" ht="12.75" customHeight="1">
      <c r="A502" s="324"/>
      <c r="B502" s="324"/>
      <c r="C502" s="324"/>
      <c r="D502" s="324"/>
      <c r="E502" s="324"/>
      <c r="F502" s="324"/>
      <c r="G502" s="324"/>
      <c r="H502" s="324"/>
      <c r="I502" s="324"/>
      <c r="J502" s="324"/>
      <c r="K502" s="324"/>
      <c r="L502" s="324"/>
      <c r="M502" s="324"/>
      <c r="N502" s="324"/>
      <c r="O502" s="324"/>
      <c r="P502" s="324"/>
      <c r="Q502" s="324"/>
      <c r="R502" s="324"/>
      <c r="S502" s="324"/>
      <c r="T502" s="324"/>
      <c r="U502" s="324"/>
      <c r="V502" s="324"/>
      <c r="W502" s="324"/>
      <c r="X502" s="324"/>
      <c r="Y502" s="324"/>
      <c r="Z502" s="324"/>
    </row>
    <row r="503" spans="1:26" ht="12.75" customHeight="1">
      <c r="A503" s="324"/>
      <c r="B503" s="324"/>
      <c r="C503" s="324"/>
      <c r="D503" s="324"/>
      <c r="E503" s="324"/>
      <c r="F503" s="324"/>
      <c r="G503" s="324"/>
      <c r="H503" s="324"/>
      <c r="I503" s="324"/>
      <c r="J503" s="324"/>
      <c r="K503" s="324"/>
      <c r="L503" s="324"/>
      <c r="M503" s="324"/>
      <c r="N503" s="324"/>
      <c r="O503" s="324"/>
      <c r="P503" s="324"/>
      <c r="Q503" s="324"/>
      <c r="R503" s="324"/>
      <c r="S503" s="324"/>
      <c r="T503" s="324"/>
      <c r="U503" s="324"/>
      <c r="V503" s="324"/>
      <c r="W503" s="324"/>
      <c r="X503" s="324"/>
      <c r="Y503" s="324"/>
      <c r="Z503" s="324"/>
    </row>
    <row r="504" spans="1:26" ht="12.75" customHeight="1">
      <c r="A504" s="324"/>
      <c r="B504" s="324"/>
      <c r="C504" s="324"/>
      <c r="D504" s="324"/>
      <c r="E504" s="324"/>
      <c r="F504" s="324"/>
      <c r="G504" s="324"/>
      <c r="H504" s="324"/>
      <c r="I504" s="324"/>
      <c r="J504" s="324"/>
      <c r="K504" s="324"/>
      <c r="L504" s="324"/>
      <c r="M504" s="324"/>
      <c r="N504" s="324"/>
      <c r="O504" s="324"/>
      <c r="P504" s="324"/>
      <c r="Q504" s="324"/>
      <c r="R504" s="324"/>
      <c r="S504" s="324"/>
      <c r="T504" s="324"/>
      <c r="U504" s="324"/>
      <c r="V504" s="324"/>
      <c r="W504" s="324"/>
      <c r="X504" s="324"/>
      <c r="Y504" s="324"/>
      <c r="Z504" s="324"/>
    </row>
    <row r="505" spans="1:26" ht="12.75" customHeight="1">
      <c r="A505" s="324"/>
      <c r="B505" s="324"/>
      <c r="C505" s="324"/>
      <c r="D505" s="324"/>
      <c r="E505" s="324"/>
      <c r="F505" s="324"/>
      <c r="G505" s="324"/>
      <c r="H505" s="324"/>
      <c r="I505" s="324"/>
      <c r="J505" s="324"/>
      <c r="K505" s="324"/>
      <c r="L505" s="324"/>
      <c r="M505" s="324"/>
      <c r="N505" s="324"/>
      <c r="O505" s="324"/>
      <c r="P505" s="324"/>
      <c r="Q505" s="324"/>
      <c r="R505" s="324"/>
      <c r="S505" s="324"/>
      <c r="T505" s="324"/>
      <c r="U505" s="324"/>
      <c r="V505" s="324"/>
      <c r="W505" s="324"/>
      <c r="X505" s="324"/>
      <c r="Y505" s="324"/>
      <c r="Z505" s="324"/>
    </row>
    <row r="506" spans="1:26" ht="12.75" customHeight="1">
      <c r="A506" s="324"/>
      <c r="B506" s="324"/>
      <c r="C506" s="324"/>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row>
    <row r="507" spans="1:26" ht="12.75" customHeight="1">
      <c r="A507" s="324"/>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row>
    <row r="508" spans="1:26" ht="12.75" customHeight="1">
      <c r="A508" s="324"/>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row>
    <row r="509" spans="1:26" ht="12.75" customHeight="1">
      <c r="A509" s="324"/>
      <c r="B509" s="324"/>
      <c r="C509" s="324"/>
      <c r="D509" s="324"/>
      <c r="E509" s="324"/>
      <c r="F509" s="324"/>
      <c r="G509" s="324"/>
      <c r="H509" s="324"/>
      <c r="I509" s="324"/>
      <c r="J509" s="324"/>
      <c r="K509" s="324"/>
      <c r="L509" s="324"/>
      <c r="M509" s="324"/>
      <c r="N509" s="324"/>
      <c r="O509" s="324"/>
      <c r="P509" s="324"/>
      <c r="Q509" s="324"/>
      <c r="R509" s="324"/>
      <c r="S509" s="324"/>
      <c r="T509" s="324"/>
      <c r="U509" s="324"/>
      <c r="V509" s="324"/>
      <c r="W509" s="324"/>
      <c r="X509" s="324"/>
      <c r="Y509" s="324"/>
      <c r="Z509" s="324"/>
    </row>
    <row r="510" spans="1:26" ht="12.75" customHeight="1">
      <c r="A510" s="324"/>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row>
    <row r="511" spans="1:26" ht="12.75" customHeight="1">
      <c r="A511" s="324"/>
      <c r="B511" s="324"/>
      <c r="C511" s="324"/>
      <c r="D511" s="324"/>
      <c r="E511" s="324"/>
      <c r="F511" s="324"/>
      <c r="G511" s="324"/>
      <c r="H511" s="324"/>
      <c r="I511" s="324"/>
      <c r="J511" s="324"/>
      <c r="K511" s="324"/>
      <c r="L511" s="324"/>
      <c r="M511" s="324"/>
      <c r="N511" s="324"/>
      <c r="O511" s="324"/>
      <c r="P511" s="324"/>
      <c r="Q511" s="324"/>
      <c r="R511" s="324"/>
      <c r="S511" s="324"/>
      <c r="T511" s="324"/>
      <c r="U511" s="324"/>
      <c r="V511" s="324"/>
      <c r="W511" s="324"/>
      <c r="X511" s="324"/>
      <c r="Y511" s="324"/>
      <c r="Z511" s="324"/>
    </row>
    <row r="512" spans="1:26" ht="12.75" customHeight="1">
      <c r="A512" s="324"/>
      <c r="B512" s="324"/>
      <c r="C512" s="324"/>
      <c r="D512" s="324"/>
      <c r="E512" s="324"/>
      <c r="F512" s="324"/>
      <c r="G512" s="324"/>
      <c r="H512" s="324"/>
      <c r="I512" s="324"/>
      <c r="J512" s="324"/>
      <c r="K512" s="324"/>
      <c r="L512" s="324"/>
      <c r="M512" s="324"/>
      <c r="N512" s="324"/>
      <c r="O512" s="324"/>
      <c r="P512" s="324"/>
      <c r="Q512" s="324"/>
      <c r="R512" s="324"/>
      <c r="S512" s="324"/>
      <c r="T512" s="324"/>
      <c r="U512" s="324"/>
      <c r="V512" s="324"/>
      <c r="W512" s="324"/>
      <c r="X512" s="324"/>
      <c r="Y512" s="324"/>
      <c r="Z512" s="324"/>
    </row>
    <row r="513" spans="1:26" ht="12.75" customHeight="1">
      <c r="A513" s="324"/>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row>
    <row r="514" spans="1:26" ht="12.75" customHeight="1">
      <c r="A514" s="324"/>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row>
    <row r="515" spans="1:26" ht="12.75" customHeight="1">
      <c r="A515" s="324"/>
      <c r="B515" s="324"/>
      <c r="C515" s="324"/>
      <c r="D515" s="324"/>
      <c r="E515" s="324"/>
      <c r="F515" s="324"/>
      <c r="G515" s="324"/>
      <c r="H515" s="324"/>
      <c r="I515" s="324"/>
      <c r="J515" s="324"/>
      <c r="K515" s="324"/>
      <c r="L515" s="324"/>
      <c r="M515" s="324"/>
      <c r="N515" s="324"/>
      <c r="O515" s="324"/>
      <c r="P515" s="324"/>
      <c r="Q515" s="324"/>
      <c r="R515" s="324"/>
      <c r="S515" s="324"/>
      <c r="T515" s="324"/>
      <c r="U515" s="324"/>
      <c r="V515" s="324"/>
      <c r="W515" s="324"/>
      <c r="X515" s="324"/>
      <c r="Y515" s="324"/>
      <c r="Z515" s="324"/>
    </row>
    <row r="516" spans="1:26" ht="12.75" customHeight="1">
      <c r="A516" s="324"/>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row>
    <row r="517" spans="1:26" ht="12.75" customHeight="1">
      <c r="A517" s="324"/>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row>
    <row r="518" spans="1:26" ht="12.75" customHeight="1">
      <c r="A518" s="324"/>
      <c r="B518" s="324"/>
      <c r="C518" s="324"/>
      <c r="D518" s="324"/>
      <c r="E518" s="324"/>
      <c r="F518" s="324"/>
      <c r="G518" s="324"/>
      <c r="H518" s="324"/>
      <c r="I518" s="324"/>
      <c r="J518" s="324"/>
      <c r="K518" s="324"/>
      <c r="L518" s="324"/>
      <c r="M518" s="324"/>
      <c r="N518" s="324"/>
      <c r="O518" s="324"/>
      <c r="P518" s="324"/>
      <c r="Q518" s="324"/>
      <c r="R518" s="324"/>
      <c r="S518" s="324"/>
      <c r="T518" s="324"/>
      <c r="U518" s="324"/>
      <c r="V518" s="324"/>
      <c r="W518" s="324"/>
      <c r="X518" s="324"/>
      <c r="Y518" s="324"/>
      <c r="Z518" s="324"/>
    </row>
    <row r="519" spans="1:26" ht="12.75" customHeight="1">
      <c r="A519" s="324"/>
      <c r="B519" s="324"/>
      <c r="C519" s="324"/>
      <c r="D519" s="324"/>
      <c r="E519" s="324"/>
      <c r="F519" s="324"/>
      <c r="G519" s="324"/>
      <c r="H519" s="324"/>
      <c r="I519" s="324"/>
      <c r="J519" s="324"/>
      <c r="K519" s="324"/>
      <c r="L519" s="324"/>
      <c r="M519" s="324"/>
      <c r="N519" s="324"/>
      <c r="O519" s="324"/>
      <c r="P519" s="324"/>
      <c r="Q519" s="324"/>
      <c r="R519" s="324"/>
      <c r="S519" s="324"/>
      <c r="T519" s="324"/>
      <c r="U519" s="324"/>
      <c r="V519" s="324"/>
      <c r="W519" s="324"/>
      <c r="X519" s="324"/>
      <c r="Y519" s="324"/>
      <c r="Z519" s="324"/>
    </row>
    <row r="520" spans="1:26" ht="12.75" customHeight="1">
      <c r="A520" s="324"/>
      <c r="B520" s="324"/>
      <c r="C520" s="324"/>
      <c r="D520" s="324"/>
      <c r="E520" s="324"/>
      <c r="F520" s="324"/>
      <c r="G520" s="324"/>
      <c r="H520" s="324"/>
      <c r="I520" s="324"/>
      <c r="J520" s="324"/>
      <c r="K520" s="324"/>
      <c r="L520" s="324"/>
      <c r="M520" s="324"/>
      <c r="N520" s="324"/>
      <c r="O520" s="324"/>
      <c r="P520" s="324"/>
      <c r="Q520" s="324"/>
      <c r="R520" s="324"/>
      <c r="S520" s="324"/>
      <c r="T520" s="324"/>
      <c r="U520" s="324"/>
      <c r="V520" s="324"/>
      <c r="W520" s="324"/>
      <c r="X520" s="324"/>
      <c r="Y520" s="324"/>
      <c r="Z520" s="324"/>
    </row>
    <row r="521" spans="1:26" ht="12.75" customHeight="1">
      <c r="A521" s="324"/>
      <c r="B521" s="324"/>
      <c r="C521" s="324"/>
      <c r="D521" s="324"/>
      <c r="E521" s="324"/>
      <c r="F521" s="324"/>
      <c r="G521" s="324"/>
      <c r="H521" s="324"/>
      <c r="I521" s="324"/>
      <c r="J521" s="324"/>
      <c r="K521" s="324"/>
      <c r="L521" s="324"/>
      <c r="M521" s="324"/>
      <c r="N521" s="324"/>
      <c r="O521" s="324"/>
      <c r="P521" s="324"/>
      <c r="Q521" s="324"/>
      <c r="R521" s="324"/>
      <c r="S521" s="324"/>
      <c r="T521" s="324"/>
      <c r="U521" s="324"/>
      <c r="V521" s="324"/>
      <c r="W521" s="324"/>
      <c r="X521" s="324"/>
      <c r="Y521" s="324"/>
      <c r="Z521" s="324"/>
    </row>
    <row r="522" spans="1:26" ht="12.75" customHeight="1">
      <c r="A522" s="324"/>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row>
    <row r="523" spans="1:26" ht="12.75" customHeight="1">
      <c r="A523" s="324"/>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row>
    <row r="524" spans="1:26" ht="12.75" customHeight="1">
      <c r="A524" s="324"/>
      <c r="B524" s="324"/>
      <c r="C524" s="324"/>
      <c r="D524" s="324"/>
      <c r="E524" s="324"/>
      <c r="F524" s="324"/>
      <c r="G524" s="324"/>
      <c r="H524" s="324"/>
      <c r="I524" s="324"/>
      <c r="J524" s="324"/>
      <c r="K524" s="324"/>
      <c r="L524" s="324"/>
      <c r="M524" s="324"/>
      <c r="N524" s="324"/>
      <c r="O524" s="324"/>
      <c r="P524" s="324"/>
      <c r="Q524" s="324"/>
      <c r="R524" s="324"/>
      <c r="S524" s="324"/>
      <c r="T524" s="324"/>
      <c r="U524" s="324"/>
      <c r="V524" s="324"/>
      <c r="W524" s="324"/>
      <c r="X524" s="324"/>
      <c r="Y524" s="324"/>
      <c r="Z524" s="324"/>
    </row>
    <row r="525" spans="1:26" ht="12.75" customHeight="1">
      <c r="A525" s="324"/>
      <c r="B525" s="324"/>
      <c r="C525" s="324"/>
      <c r="D525" s="324"/>
      <c r="E525" s="324"/>
      <c r="F525" s="324"/>
      <c r="G525" s="324"/>
      <c r="H525" s="324"/>
      <c r="I525" s="324"/>
      <c r="J525" s="324"/>
      <c r="K525" s="324"/>
      <c r="L525" s="324"/>
      <c r="M525" s="324"/>
      <c r="N525" s="324"/>
      <c r="O525" s="324"/>
      <c r="P525" s="324"/>
      <c r="Q525" s="324"/>
      <c r="R525" s="324"/>
      <c r="S525" s="324"/>
      <c r="T525" s="324"/>
      <c r="U525" s="324"/>
      <c r="V525" s="324"/>
      <c r="W525" s="324"/>
      <c r="X525" s="324"/>
      <c r="Y525" s="324"/>
      <c r="Z525" s="324"/>
    </row>
    <row r="526" spans="1:26" ht="12.75" customHeight="1">
      <c r="A526" s="324"/>
      <c r="B526" s="324"/>
      <c r="C526" s="324"/>
      <c r="D526" s="324"/>
      <c r="E526" s="324"/>
      <c r="F526" s="324"/>
      <c r="G526" s="324"/>
      <c r="H526" s="324"/>
      <c r="I526" s="324"/>
      <c r="J526" s="324"/>
      <c r="K526" s="324"/>
      <c r="L526" s="324"/>
      <c r="M526" s="324"/>
      <c r="N526" s="324"/>
      <c r="O526" s="324"/>
      <c r="P526" s="324"/>
      <c r="Q526" s="324"/>
      <c r="R526" s="324"/>
      <c r="S526" s="324"/>
      <c r="T526" s="324"/>
      <c r="U526" s="324"/>
      <c r="V526" s="324"/>
      <c r="W526" s="324"/>
      <c r="X526" s="324"/>
      <c r="Y526" s="324"/>
      <c r="Z526" s="324"/>
    </row>
    <row r="527" spans="1:26" ht="12.75" customHeight="1">
      <c r="A527" s="324"/>
      <c r="B527" s="324"/>
      <c r="C527" s="324"/>
      <c r="D527" s="324"/>
      <c r="E527" s="324"/>
      <c r="F527" s="324"/>
      <c r="G527" s="324"/>
      <c r="H527" s="324"/>
      <c r="I527" s="324"/>
      <c r="J527" s="324"/>
      <c r="K527" s="324"/>
      <c r="L527" s="324"/>
      <c r="M527" s="324"/>
      <c r="N527" s="324"/>
      <c r="O527" s="324"/>
      <c r="P527" s="324"/>
      <c r="Q527" s="324"/>
      <c r="R527" s="324"/>
      <c r="S527" s="324"/>
      <c r="T527" s="324"/>
      <c r="U527" s="324"/>
      <c r="V527" s="324"/>
      <c r="W527" s="324"/>
      <c r="X527" s="324"/>
      <c r="Y527" s="324"/>
      <c r="Z527" s="324"/>
    </row>
    <row r="528" spans="1:26" ht="12.75" customHeight="1">
      <c r="A528" s="324"/>
      <c r="B528" s="324"/>
      <c r="C528" s="324"/>
      <c r="D528" s="324"/>
      <c r="E528" s="324"/>
      <c r="F528" s="324"/>
      <c r="G528" s="324"/>
      <c r="H528" s="324"/>
      <c r="I528" s="324"/>
      <c r="J528" s="324"/>
      <c r="K528" s="324"/>
      <c r="L528" s="324"/>
      <c r="M528" s="324"/>
      <c r="N528" s="324"/>
      <c r="O528" s="324"/>
      <c r="P528" s="324"/>
      <c r="Q528" s="324"/>
      <c r="R528" s="324"/>
      <c r="S528" s="324"/>
      <c r="T528" s="324"/>
      <c r="U528" s="324"/>
      <c r="V528" s="324"/>
      <c r="W528" s="324"/>
      <c r="X528" s="324"/>
      <c r="Y528" s="324"/>
      <c r="Z528" s="324"/>
    </row>
    <row r="529" spans="1:26" ht="12.75" customHeight="1">
      <c r="A529" s="324"/>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row>
    <row r="530" spans="1:26" ht="12.75" customHeight="1">
      <c r="A530" s="324"/>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row>
    <row r="531" spans="1:26" ht="12.75" customHeight="1">
      <c r="A531" s="324"/>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row>
    <row r="532" spans="1:26" ht="12.75" customHeight="1">
      <c r="A532" s="324"/>
      <c r="B532" s="324"/>
      <c r="C532" s="324"/>
      <c r="D532" s="324"/>
      <c r="E532" s="324"/>
      <c r="F532" s="324"/>
      <c r="G532" s="324"/>
      <c r="H532" s="324"/>
      <c r="I532" s="324"/>
      <c r="J532" s="324"/>
      <c r="K532" s="324"/>
      <c r="L532" s="324"/>
      <c r="M532" s="324"/>
      <c r="N532" s="324"/>
      <c r="O532" s="324"/>
      <c r="P532" s="324"/>
      <c r="Q532" s="324"/>
      <c r="R532" s="324"/>
      <c r="S532" s="324"/>
      <c r="T532" s="324"/>
      <c r="U532" s="324"/>
      <c r="V532" s="324"/>
      <c r="W532" s="324"/>
      <c r="X532" s="324"/>
      <c r="Y532" s="324"/>
      <c r="Z532" s="324"/>
    </row>
    <row r="533" spans="1:26" ht="12.75" customHeight="1">
      <c r="A533" s="324"/>
      <c r="B533" s="324"/>
      <c r="C533" s="324"/>
      <c r="D533" s="324"/>
      <c r="E533" s="324"/>
      <c r="F533" s="324"/>
      <c r="G533" s="324"/>
      <c r="H533" s="324"/>
      <c r="I533" s="324"/>
      <c r="J533" s="324"/>
      <c r="K533" s="324"/>
      <c r="L533" s="324"/>
      <c r="M533" s="324"/>
      <c r="N533" s="324"/>
      <c r="O533" s="324"/>
      <c r="P533" s="324"/>
      <c r="Q533" s="324"/>
      <c r="R533" s="324"/>
      <c r="S533" s="324"/>
      <c r="T533" s="324"/>
      <c r="U533" s="324"/>
      <c r="V533" s="324"/>
      <c r="W533" s="324"/>
      <c r="X533" s="324"/>
      <c r="Y533" s="324"/>
      <c r="Z533" s="324"/>
    </row>
    <row r="534" spans="1:26" ht="12.75" customHeight="1">
      <c r="A534" s="324"/>
      <c r="B534" s="324"/>
      <c r="C534" s="324"/>
      <c r="D534" s="324"/>
      <c r="E534" s="324"/>
      <c r="F534" s="324"/>
      <c r="G534" s="324"/>
      <c r="H534" s="324"/>
      <c r="I534" s="324"/>
      <c r="J534" s="324"/>
      <c r="K534" s="324"/>
      <c r="L534" s="324"/>
      <c r="M534" s="324"/>
      <c r="N534" s="324"/>
      <c r="O534" s="324"/>
      <c r="P534" s="324"/>
      <c r="Q534" s="324"/>
      <c r="R534" s="324"/>
      <c r="S534" s="324"/>
      <c r="T534" s="324"/>
      <c r="U534" s="324"/>
      <c r="V534" s="324"/>
      <c r="W534" s="324"/>
      <c r="X534" s="324"/>
      <c r="Y534" s="324"/>
      <c r="Z534" s="324"/>
    </row>
    <row r="535" spans="1:26" ht="12.75" customHeight="1">
      <c r="A535" s="324"/>
      <c r="B535" s="324"/>
      <c r="C535" s="324"/>
      <c r="D535" s="324"/>
      <c r="E535" s="324"/>
      <c r="F535" s="324"/>
      <c r="G535" s="324"/>
      <c r="H535" s="324"/>
      <c r="I535" s="324"/>
      <c r="J535" s="324"/>
      <c r="K535" s="324"/>
      <c r="L535" s="324"/>
      <c r="M535" s="324"/>
      <c r="N535" s="324"/>
      <c r="O535" s="324"/>
      <c r="P535" s="324"/>
      <c r="Q535" s="324"/>
      <c r="R535" s="324"/>
      <c r="S535" s="324"/>
      <c r="T535" s="324"/>
      <c r="U535" s="324"/>
      <c r="V535" s="324"/>
      <c r="W535" s="324"/>
      <c r="X535" s="324"/>
      <c r="Y535" s="324"/>
      <c r="Z535" s="324"/>
    </row>
    <row r="536" spans="1:26" ht="12.75" customHeight="1">
      <c r="A536" s="324"/>
      <c r="B536" s="324"/>
      <c r="C536" s="324"/>
      <c r="D536" s="324"/>
      <c r="E536" s="324"/>
      <c r="F536" s="324"/>
      <c r="G536" s="324"/>
      <c r="H536" s="324"/>
      <c r="I536" s="324"/>
      <c r="J536" s="324"/>
      <c r="K536" s="324"/>
      <c r="L536" s="324"/>
      <c r="M536" s="324"/>
      <c r="N536" s="324"/>
      <c r="O536" s="324"/>
      <c r="P536" s="324"/>
      <c r="Q536" s="324"/>
      <c r="R536" s="324"/>
      <c r="S536" s="324"/>
      <c r="T536" s="324"/>
      <c r="U536" s="324"/>
      <c r="V536" s="324"/>
      <c r="W536" s="324"/>
      <c r="X536" s="324"/>
      <c r="Y536" s="324"/>
      <c r="Z536" s="324"/>
    </row>
    <row r="537" spans="1:26" ht="12.75" customHeight="1">
      <c r="A537" s="324"/>
      <c r="B537" s="324"/>
      <c r="C537" s="324"/>
      <c r="D537" s="324"/>
      <c r="E537" s="324"/>
      <c r="F537" s="324"/>
      <c r="G537" s="324"/>
      <c r="H537" s="324"/>
      <c r="I537" s="324"/>
      <c r="J537" s="324"/>
      <c r="K537" s="324"/>
      <c r="L537" s="324"/>
      <c r="M537" s="324"/>
      <c r="N537" s="324"/>
      <c r="O537" s="324"/>
      <c r="P537" s="324"/>
      <c r="Q537" s="324"/>
      <c r="R537" s="324"/>
      <c r="S537" s="324"/>
      <c r="T537" s="324"/>
      <c r="U537" s="324"/>
      <c r="V537" s="324"/>
      <c r="W537" s="324"/>
      <c r="X537" s="324"/>
      <c r="Y537" s="324"/>
      <c r="Z537" s="324"/>
    </row>
    <row r="538" spans="1:26" ht="12.75" customHeight="1">
      <c r="A538" s="324"/>
      <c r="B538" s="324"/>
      <c r="C538" s="324"/>
      <c r="D538" s="324"/>
      <c r="E538" s="324"/>
      <c r="F538" s="324"/>
      <c r="G538" s="324"/>
      <c r="H538" s="324"/>
      <c r="I538" s="324"/>
      <c r="J538" s="324"/>
      <c r="K538" s="324"/>
      <c r="L538" s="324"/>
      <c r="M538" s="324"/>
      <c r="N538" s="324"/>
      <c r="O538" s="324"/>
      <c r="P538" s="324"/>
      <c r="Q538" s="324"/>
      <c r="R538" s="324"/>
      <c r="S538" s="324"/>
      <c r="T538" s="324"/>
      <c r="U538" s="324"/>
      <c r="V538" s="324"/>
      <c r="W538" s="324"/>
      <c r="X538" s="324"/>
      <c r="Y538" s="324"/>
      <c r="Z538" s="324"/>
    </row>
    <row r="539" spans="1:26" ht="12.75" customHeight="1">
      <c r="A539" s="324"/>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row>
    <row r="540" spans="1:26" ht="12.75" customHeight="1">
      <c r="A540" s="324"/>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row>
    <row r="541" spans="1:26" ht="12.75" customHeight="1">
      <c r="A541" s="324"/>
      <c r="B541" s="324"/>
      <c r="C541" s="324"/>
      <c r="D541" s="324"/>
      <c r="E541" s="324"/>
      <c r="F541" s="324"/>
      <c r="G541" s="324"/>
      <c r="H541" s="324"/>
      <c r="I541" s="324"/>
      <c r="J541" s="324"/>
      <c r="K541" s="324"/>
      <c r="L541" s="324"/>
      <c r="M541" s="324"/>
      <c r="N541" s="324"/>
      <c r="O541" s="324"/>
      <c r="P541" s="324"/>
      <c r="Q541" s="324"/>
      <c r="R541" s="324"/>
      <c r="S541" s="324"/>
      <c r="T541" s="324"/>
      <c r="U541" s="324"/>
      <c r="V541" s="324"/>
      <c r="W541" s="324"/>
      <c r="X541" s="324"/>
      <c r="Y541" s="324"/>
      <c r="Z541" s="324"/>
    </row>
    <row r="542" spans="1:26" ht="12.75" customHeight="1">
      <c r="A542" s="324"/>
      <c r="B542" s="324"/>
      <c r="C542" s="324"/>
      <c r="D542" s="324"/>
      <c r="E542" s="324"/>
      <c r="F542" s="324"/>
      <c r="G542" s="324"/>
      <c r="H542" s="324"/>
      <c r="I542" s="324"/>
      <c r="J542" s="324"/>
      <c r="K542" s="324"/>
      <c r="L542" s="324"/>
      <c r="M542" s="324"/>
      <c r="N542" s="324"/>
      <c r="O542" s="324"/>
      <c r="P542" s="324"/>
      <c r="Q542" s="324"/>
      <c r="R542" s="324"/>
      <c r="S542" s="324"/>
      <c r="T542" s="324"/>
      <c r="U542" s="324"/>
      <c r="V542" s="324"/>
      <c r="W542" s="324"/>
      <c r="X542" s="324"/>
      <c r="Y542" s="324"/>
      <c r="Z542" s="324"/>
    </row>
    <row r="543" spans="1:26" ht="12.75" customHeight="1">
      <c r="A543" s="324"/>
      <c r="B543" s="324"/>
      <c r="C543" s="324"/>
      <c r="D543" s="324"/>
      <c r="E543" s="324"/>
      <c r="F543" s="324"/>
      <c r="G543" s="324"/>
      <c r="H543" s="324"/>
      <c r="I543" s="324"/>
      <c r="J543" s="324"/>
      <c r="K543" s="324"/>
      <c r="L543" s="324"/>
      <c r="M543" s="324"/>
      <c r="N543" s="324"/>
      <c r="O543" s="324"/>
      <c r="P543" s="324"/>
      <c r="Q543" s="324"/>
      <c r="R543" s="324"/>
      <c r="S543" s="324"/>
      <c r="T543" s="324"/>
      <c r="U543" s="324"/>
      <c r="V543" s="324"/>
      <c r="W543" s="324"/>
      <c r="X543" s="324"/>
      <c r="Y543" s="324"/>
      <c r="Z543" s="324"/>
    </row>
    <row r="544" spans="1:26" ht="12.75" customHeight="1">
      <c r="A544" s="324"/>
      <c r="B544" s="324"/>
      <c r="C544" s="324"/>
      <c r="D544" s="324"/>
      <c r="E544" s="324"/>
      <c r="F544" s="324"/>
      <c r="G544" s="324"/>
      <c r="H544" s="324"/>
      <c r="I544" s="324"/>
      <c r="J544" s="324"/>
      <c r="K544" s="324"/>
      <c r="L544" s="324"/>
      <c r="M544" s="324"/>
      <c r="N544" s="324"/>
      <c r="O544" s="324"/>
      <c r="P544" s="324"/>
      <c r="Q544" s="324"/>
      <c r="R544" s="324"/>
      <c r="S544" s="324"/>
      <c r="T544" s="324"/>
      <c r="U544" s="324"/>
      <c r="V544" s="324"/>
      <c r="W544" s="324"/>
      <c r="X544" s="324"/>
      <c r="Y544" s="324"/>
      <c r="Z544" s="324"/>
    </row>
    <row r="545" spans="1:26" ht="12.75" customHeight="1">
      <c r="A545" s="324"/>
      <c r="B545" s="324"/>
      <c r="C545" s="324"/>
      <c r="D545" s="324"/>
      <c r="E545" s="324"/>
      <c r="F545" s="324"/>
      <c r="G545" s="324"/>
      <c r="H545" s="324"/>
      <c r="I545" s="324"/>
      <c r="J545" s="324"/>
      <c r="K545" s="324"/>
      <c r="L545" s="324"/>
      <c r="M545" s="324"/>
      <c r="N545" s="324"/>
      <c r="O545" s="324"/>
      <c r="P545" s="324"/>
      <c r="Q545" s="324"/>
      <c r="R545" s="324"/>
      <c r="S545" s="324"/>
      <c r="T545" s="324"/>
      <c r="U545" s="324"/>
      <c r="V545" s="324"/>
      <c r="W545" s="324"/>
      <c r="X545" s="324"/>
      <c r="Y545" s="324"/>
      <c r="Z545" s="324"/>
    </row>
    <row r="546" spans="1:26" ht="12.75" customHeight="1">
      <c r="A546" s="324"/>
      <c r="B546" s="324"/>
      <c r="C546" s="324"/>
      <c r="D546" s="324"/>
      <c r="E546" s="324"/>
      <c r="F546" s="324"/>
      <c r="G546" s="324"/>
      <c r="H546" s="324"/>
      <c r="I546" s="324"/>
      <c r="J546" s="324"/>
      <c r="K546" s="324"/>
      <c r="L546" s="324"/>
      <c r="M546" s="324"/>
      <c r="N546" s="324"/>
      <c r="O546" s="324"/>
      <c r="P546" s="324"/>
      <c r="Q546" s="324"/>
      <c r="R546" s="324"/>
      <c r="S546" s="324"/>
      <c r="T546" s="324"/>
      <c r="U546" s="324"/>
      <c r="V546" s="324"/>
      <c r="W546" s="324"/>
      <c r="X546" s="324"/>
      <c r="Y546" s="324"/>
      <c r="Z546" s="324"/>
    </row>
    <row r="547" spans="1:26" ht="12.75" customHeight="1">
      <c r="A547" s="324"/>
      <c r="B547" s="324"/>
      <c r="C547" s="324"/>
      <c r="D547" s="324"/>
      <c r="E547" s="324"/>
      <c r="F547" s="324"/>
      <c r="G547" s="324"/>
      <c r="H547" s="324"/>
      <c r="I547" s="324"/>
      <c r="J547" s="324"/>
      <c r="K547" s="324"/>
      <c r="L547" s="324"/>
      <c r="M547" s="324"/>
      <c r="N547" s="324"/>
      <c r="O547" s="324"/>
      <c r="P547" s="324"/>
      <c r="Q547" s="324"/>
      <c r="R547" s="324"/>
      <c r="S547" s="324"/>
      <c r="T547" s="324"/>
      <c r="U547" s="324"/>
      <c r="V547" s="324"/>
      <c r="W547" s="324"/>
      <c r="X547" s="324"/>
      <c r="Y547" s="324"/>
      <c r="Z547" s="324"/>
    </row>
    <row r="548" spans="1:26" ht="12.75" customHeight="1">
      <c r="A548" s="324"/>
      <c r="B548" s="324"/>
      <c r="C548" s="324"/>
      <c r="D548" s="324"/>
      <c r="E548" s="324"/>
      <c r="F548" s="324"/>
      <c r="G548" s="324"/>
      <c r="H548" s="324"/>
      <c r="I548" s="324"/>
      <c r="J548" s="324"/>
      <c r="K548" s="324"/>
      <c r="L548" s="324"/>
      <c r="M548" s="324"/>
      <c r="N548" s="324"/>
      <c r="O548" s="324"/>
      <c r="P548" s="324"/>
      <c r="Q548" s="324"/>
      <c r="R548" s="324"/>
      <c r="S548" s="324"/>
      <c r="T548" s="324"/>
      <c r="U548" s="324"/>
      <c r="V548" s="324"/>
      <c r="W548" s="324"/>
      <c r="X548" s="324"/>
      <c r="Y548" s="324"/>
      <c r="Z548" s="324"/>
    </row>
    <row r="549" spans="1:26" ht="12.75" customHeight="1">
      <c r="A549" s="324"/>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row>
    <row r="550" spans="1:26" ht="12.75" customHeight="1">
      <c r="A550" s="324"/>
      <c r="B550" s="324"/>
      <c r="C550" s="324"/>
      <c r="D550" s="324"/>
      <c r="E550" s="324"/>
      <c r="F550" s="324"/>
      <c r="G550" s="324"/>
      <c r="H550" s="324"/>
      <c r="I550" s="324"/>
      <c r="J550" s="324"/>
      <c r="K550" s="324"/>
      <c r="L550" s="324"/>
      <c r="M550" s="324"/>
      <c r="N550" s="324"/>
      <c r="O550" s="324"/>
      <c r="P550" s="324"/>
      <c r="Q550" s="324"/>
      <c r="R550" s="324"/>
      <c r="S550" s="324"/>
      <c r="T550" s="324"/>
      <c r="U550" s="324"/>
      <c r="V550" s="324"/>
      <c r="W550" s="324"/>
      <c r="X550" s="324"/>
      <c r="Y550" s="324"/>
      <c r="Z550" s="324"/>
    </row>
    <row r="551" spans="1:26" ht="12.75" customHeight="1">
      <c r="A551" s="324"/>
      <c r="B551" s="324"/>
      <c r="C551" s="324"/>
      <c r="D551" s="324"/>
      <c r="E551" s="324"/>
      <c r="F551" s="324"/>
      <c r="G551" s="324"/>
      <c r="H551" s="324"/>
      <c r="I551" s="324"/>
      <c r="J551" s="324"/>
      <c r="K551" s="324"/>
      <c r="L551" s="324"/>
      <c r="M551" s="324"/>
      <c r="N551" s="324"/>
      <c r="O551" s="324"/>
      <c r="P551" s="324"/>
      <c r="Q551" s="324"/>
      <c r="R551" s="324"/>
      <c r="S551" s="324"/>
      <c r="T551" s="324"/>
      <c r="U551" s="324"/>
      <c r="V551" s="324"/>
      <c r="W551" s="324"/>
      <c r="X551" s="324"/>
      <c r="Y551" s="324"/>
      <c r="Z551" s="324"/>
    </row>
    <row r="552" spans="1:26" ht="12.75" customHeight="1">
      <c r="A552" s="324"/>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row>
    <row r="553" spans="1:26" ht="12.75" customHeight="1">
      <c r="A553" s="324"/>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row>
    <row r="554" spans="1:26" ht="12.75" customHeight="1">
      <c r="A554" s="324"/>
      <c r="B554" s="324"/>
      <c r="C554" s="324"/>
      <c r="D554" s="324"/>
      <c r="E554" s="324"/>
      <c r="F554" s="324"/>
      <c r="G554" s="324"/>
      <c r="H554" s="324"/>
      <c r="I554" s="324"/>
      <c r="J554" s="324"/>
      <c r="K554" s="324"/>
      <c r="L554" s="324"/>
      <c r="M554" s="324"/>
      <c r="N554" s="324"/>
      <c r="O554" s="324"/>
      <c r="P554" s="324"/>
      <c r="Q554" s="324"/>
      <c r="R554" s="324"/>
      <c r="S554" s="324"/>
      <c r="T554" s="324"/>
      <c r="U554" s="324"/>
      <c r="V554" s="324"/>
      <c r="W554" s="324"/>
      <c r="X554" s="324"/>
      <c r="Y554" s="324"/>
      <c r="Z554" s="324"/>
    </row>
    <row r="555" spans="1:26" ht="12.75" customHeight="1">
      <c r="A555" s="324"/>
      <c r="B555" s="324"/>
      <c r="C555" s="324"/>
      <c r="D555" s="324"/>
      <c r="E555" s="324"/>
      <c r="F555" s="324"/>
      <c r="G555" s="324"/>
      <c r="H555" s="324"/>
      <c r="I555" s="324"/>
      <c r="J555" s="324"/>
      <c r="K555" s="324"/>
      <c r="L555" s="324"/>
      <c r="M555" s="324"/>
      <c r="N555" s="324"/>
      <c r="O555" s="324"/>
      <c r="P555" s="324"/>
      <c r="Q555" s="324"/>
      <c r="R555" s="324"/>
      <c r="S555" s="324"/>
      <c r="T555" s="324"/>
      <c r="U555" s="324"/>
      <c r="V555" s="324"/>
      <c r="W555" s="324"/>
      <c r="X555" s="324"/>
      <c r="Y555" s="324"/>
      <c r="Z555" s="324"/>
    </row>
    <row r="556" spans="1:26" ht="12.75" customHeight="1">
      <c r="A556" s="324"/>
      <c r="B556" s="324"/>
      <c r="C556" s="324"/>
      <c r="D556" s="324"/>
      <c r="E556" s="324"/>
      <c r="F556" s="324"/>
      <c r="G556" s="324"/>
      <c r="H556" s="324"/>
      <c r="I556" s="324"/>
      <c r="J556" s="324"/>
      <c r="K556" s="324"/>
      <c r="L556" s="324"/>
      <c r="M556" s="324"/>
      <c r="N556" s="324"/>
      <c r="O556" s="324"/>
      <c r="P556" s="324"/>
      <c r="Q556" s="324"/>
      <c r="R556" s="324"/>
      <c r="S556" s="324"/>
      <c r="T556" s="324"/>
      <c r="U556" s="324"/>
      <c r="V556" s="324"/>
      <c r="W556" s="324"/>
      <c r="X556" s="324"/>
      <c r="Y556" s="324"/>
      <c r="Z556" s="324"/>
    </row>
    <row r="557" spans="1:26" ht="12.75" customHeight="1">
      <c r="A557" s="324"/>
      <c r="B557" s="324"/>
      <c r="C557" s="324"/>
      <c r="D557" s="324"/>
      <c r="E557" s="324"/>
      <c r="F557" s="324"/>
      <c r="G557" s="324"/>
      <c r="H557" s="324"/>
      <c r="I557" s="324"/>
      <c r="J557" s="324"/>
      <c r="K557" s="324"/>
      <c r="L557" s="324"/>
      <c r="M557" s="324"/>
      <c r="N557" s="324"/>
      <c r="O557" s="324"/>
      <c r="P557" s="324"/>
      <c r="Q557" s="324"/>
      <c r="R557" s="324"/>
      <c r="S557" s="324"/>
      <c r="T557" s="324"/>
      <c r="U557" s="324"/>
      <c r="V557" s="324"/>
      <c r="W557" s="324"/>
      <c r="X557" s="324"/>
      <c r="Y557" s="324"/>
      <c r="Z557" s="324"/>
    </row>
    <row r="558" spans="1:26" ht="12.75" customHeight="1">
      <c r="A558" s="324"/>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row>
    <row r="559" spans="1:26" ht="12.75" customHeight="1">
      <c r="A559" s="324"/>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row>
    <row r="560" spans="1:26" ht="12.75" customHeight="1">
      <c r="A560" s="324"/>
      <c r="B560" s="324"/>
      <c r="C560" s="324"/>
      <c r="D560" s="324"/>
      <c r="E560" s="324"/>
      <c r="F560" s="324"/>
      <c r="G560" s="324"/>
      <c r="H560" s="324"/>
      <c r="I560" s="324"/>
      <c r="J560" s="324"/>
      <c r="K560" s="324"/>
      <c r="L560" s="324"/>
      <c r="M560" s="324"/>
      <c r="N560" s="324"/>
      <c r="O560" s="324"/>
      <c r="P560" s="324"/>
      <c r="Q560" s="324"/>
      <c r="R560" s="324"/>
      <c r="S560" s="324"/>
      <c r="T560" s="324"/>
      <c r="U560" s="324"/>
      <c r="V560" s="324"/>
      <c r="W560" s="324"/>
      <c r="X560" s="324"/>
      <c r="Y560" s="324"/>
      <c r="Z560" s="324"/>
    </row>
    <row r="561" spans="1:26" ht="12.75" customHeight="1">
      <c r="A561" s="324"/>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row>
    <row r="562" spans="1:26" ht="12.75" customHeight="1">
      <c r="A562" s="324"/>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row>
    <row r="563" spans="1:26" ht="12.75" customHeight="1">
      <c r="A563" s="324"/>
      <c r="B563" s="324"/>
      <c r="C563" s="324"/>
      <c r="D563" s="324"/>
      <c r="E563" s="324"/>
      <c r="F563" s="324"/>
      <c r="G563" s="324"/>
      <c r="H563" s="324"/>
      <c r="I563" s="324"/>
      <c r="J563" s="324"/>
      <c r="K563" s="324"/>
      <c r="L563" s="324"/>
      <c r="M563" s="324"/>
      <c r="N563" s="324"/>
      <c r="O563" s="324"/>
      <c r="P563" s="324"/>
      <c r="Q563" s="324"/>
      <c r="R563" s="324"/>
      <c r="S563" s="324"/>
      <c r="T563" s="324"/>
      <c r="U563" s="324"/>
      <c r="V563" s="324"/>
      <c r="W563" s="324"/>
      <c r="X563" s="324"/>
      <c r="Y563" s="324"/>
      <c r="Z563" s="324"/>
    </row>
    <row r="564" spans="1:26" ht="12.75" customHeight="1">
      <c r="A564" s="324"/>
      <c r="B564" s="324"/>
      <c r="C564" s="324"/>
      <c r="D564" s="324"/>
      <c r="E564" s="324"/>
      <c r="F564" s="324"/>
      <c r="G564" s="324"/>
      <c r="H564" s="324"/>
      <c r="I564" s="324"/>
      <c r="J564" s="324"/>
      <c r="K564" s="324"/>
      <c r="L564" s="324"/>
      <c r="M564" s="324"/>
      <c r="N564" s="324"/>
      <c r="O564" s="324"/>
      <c r="P564" s="324"/>
      <c r="Q564" s="324"/>
      <c r="R564" s="324"/>
      <c r="S564" s="324"/>
      <c r="T564" s="324"/>
      <c r="U564" s="324"/>
      <c r="V564" s="324"/>
      <c r="W564" s="324"/>
      <c r="X564" s="324"/>
      <c r="Y564" s="324"/>
      <c r="Z564" s="324"/>
    </row>
    <row r="565" spans="1:26" ht="12.75" customHeight="1">
      <c r="A565" s="324"/>
      <c r="B565" s="324"/>
      <c r="C565" s="324"/>
      <c r="D565" s="324"/>
      <c r="E565" s="324"/>
      <c r="F565" s="324"/>
      <c r="G565" s="324"/>
      <c r="H565" s="324"/>
      <c r="I565" s="324"/>
      <c r="J565" s="324"/>
      <c r="K565" s="324"/>
      <c r="L565" s="324"/>
      <c r="M565" s="324"/>
      <c r="N565" s="324"/>
      <c r="O565" s="324"/>
      <c r="P565" s="324"/>
      <c r="Q565" s="324"/>
      <c r="R565" s="324"/>
      <c r="S565" s="324"/>
      <c r="T565" s="324"/>
      <c r="U565" s="324"/>
      <c r="V565" s="324"/>
      <c r="W565" s="324"/>
      <c r="X565" s="324"/>
      <c r="Y565" s="324"/>
      <c r="Z565" s="324"/>
    </row>
    <row r="566" spans="1:26" ht="12.75" customHeight="1">
      <c r="A566" s="324"/>
      <c r="B566" s="324"/>
      <c r="C566" s="324"/>
      <c r="D566" s="324"/>
      <c r="E566" s="324"/>
      <c r="F566" s="324"/>
      <c r="G566" s="324"/>
      <c r="H566" s="324"/>
      <c r="I566" s="324"/>
      <c r="J566" s="324"/>
      <c r="K566" s="324"/>
      <c r="L566" s="324"/>
      <c r="M566" s="324"/>
      <c r="N566" s="324"/>
      <c r="O566" s="324"/>
      <c r="P566" s="324"/>
      <c r="Q566" s="324"/>
      <c r="R566" s="324"/>
      <c r="S566" s="324"/>
      <c r="T566" s="324"/>
      <c r="U566" s="324"/>
      <c r="V566" s="324"/>
      <c r="W566" s="324"/>
      <c r="X566" s="324"/>
      <c r="Y566" s="324"/>
      <c r="Z566" s="324"/>
    </row>
    <row r="567" spans="1:26" ht="12.75" customHeight="1">
      <c r="A567" s="324"/>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row>
    <row r="568" spans="1:26" ht="12.75" customHeight="1">
      <c r="A568" s="324"/>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row>
    <row r="569" spans="1:26" ht="12.75" customHeight="1">
      <c r="A569" s="324"/>
      <c r="B569" s="324"/>
      <c r="C569" s="324"/>
      <c r="D569" s="324"/>
      <c r="E569" s="324"/>
      <c r="F569" s="324"/>
      <c r="G569" s="324"/>
      <c r="H569" s="324"/>
      <c r="I569" s="324"/>
      <c r="J569" s="324"/>
      <c r="K569" s="324"/>
      <c r="L569" s="324"/>
      <c r="M569" s="324"/>
      <c r="N569" s="324"/>
      <c r="O569" s="324"/>
      <c r="P569" s="324"/>
      <c r="Q569" s="324"/>
      <c r="R569" s="324"/>
      <c r="S569" s="324"/>
      <c r="T569" s="324"/>
      <c r="U569" s="324"/>
      <c r="V569" s="324"/>
      <c r="W569" s="324"/>
      <c r="X569" s="324"/>
      <c r="Y569" s="324"/>
      <c r="Z569" s="324"/>
    </row>
    <row r="570" spans="1:26" ht="12.75" customHeight="1">
      <c r="A570" s="324"/>
      <c r="B570" s="324"/>
      <c r="C570" s="324"/>
      <c r="D570" s="324"/>
      <c r="E570" s="324"/>
      <c r="F570" s="324"/>
      <c r="G570" s="324"/>
      <c r="H570" s="324"/>
      <c r="I570" s="324"/>
      <c r="J570" s="324"/>
      <c r="K570" s="324"/>
      <c r="L570" s="324"/>
      <c r="M570" s="324"/>
      <c r="N570" s="324"/>
      <c r="O570" s="324"/>
      <c r="P570" s="324"/>
      <c r="Q570" s="324"/>
      <c r="R570" s="324"/>
      <c r="S570" s="324"/>
      <c r="T570" s="324"/>
      <c r="U570" s="324"/>
      <c r="V570" s="324"/>
      <c r="W570" s="324"/>
      <c r="X570" s="324"/>
      <c r="Y570" s="324"/>
      <c r="Z570" s="324"/>
    </row>
    <row r="571" spans="1:26" ht="12.75" customHeight="1">
      <c r="A571" s="324"/>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row>
    <row r="572" spans="1:26" ht="12.75" customHeight="1">
      <c r="A572" s="324"/>
      <c r="B572" s="324"/>
      <c r="C572" s="324"/>
      <c r="D572" s="324"/>
      <c r="E572" s="324"/>
      <c r="F572" s="324"/>
      <c r="G572" s="324"/>
      <c r="H572" s="324"/>
      <c r="I572" s="324"/>
      <c r="J572" s="324"/>
      <c r="K572" s="324"/>
      <c r="L572" s="324"/>
      <c r="M572" s="324"/>
      <c r="N572" s="324"/>
      <c r="O572" s="324"/>
      <c r="P572" s="324"/>
      <c r="Q572" s="324"/>
      <c r="R572" s="324"/>
      <c r="S572" s="324"/>
      <c r="T572" s="324"/>
      <c r="U572" s="324"/>
      <c r="V572" s="324"/>
      <c r="W572" s="324"/>
      <c r="X572" s="324"/>
      <c r="Y572" s="324"/>
      <c r="Z572" s="324"/>
    </row>
    <row r="573" spans="1:26" ht="12.75" customHeight="1">
      <c r="A573" s="324"/>
      <c r="B573" s="324"/>
      <c r="C573" s="324"/>
      <c r="D573" s="324"/>
      <c r="E573" s="324"/>
      <c r="F573" s="324"/>
      <c r="G573" s="324"/>
      <c r="H573" s="324"/>
      <c r="I573" s="324"/>
      <c r="J573" s="324"/>
      <c r="K573" s="324"/>
      <c r="L573" s="324"/>
      <c r="M573" s="324"/>
      <c r="N573" s="324"/>
      <c r="O573" s="324"/>
      <c r="P573" s="324"/>
      <c r="Q573" s="324"/>
      <c r="R573" s="324"/>
      <c r="S573" s="324"/>
      <c r="T573" s="324"/>
      <c r="U573" s="324"/>
      <c r="V573" s="324"/>
      <c r="W573" s="324"/>
      <c r="X573" s="324"/>
      <c r="Y573" s="324"/>
      <c r="Z573" s="324"/>
    </row>
    <row r="574" spans="1:26" ht="12.75" customHeight="1">
      <c r="A574" s="324"/>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row>
    <row r="575" spans="1:26" ht="12.75" customHeight="1">
      <c r="A575" s="324"/>
      <c r="B575" s="324"/>
      <c r="C575" s="324"/>
      <c r="D575" s="324"/>
      <c r="E575" s="324"/>
      <c r="F575" s="324"/>
      <c r="G575" s="324"/>
      <c r="H575" s="324"/>
      <c r="I575" s="324"/>
      <c r="J575" s="324"/>
      <c r="K575" s="324"/>
      <c r="L575" s="324"/>
      <c r="M575" s="324"/>
      <c r="N575" s="324"/>
      <c r="O575" s="324"/>
      <c r="P575" s="324"/>
      <c r="Q575" s="324"/>
      <c r="R575" s="324"/>
      <c r="S575" s="324"/>
      <c r="T575" s="324"/>
      <c r="U575" s="324"/>
      <c r="V575" s="324"/>
      <c r="W575" s="324"/>
      <c r="X575" s="324"/>
      <c r="Y575" s="324"/>
      <c r="Z575" s="324"/>
    </row>
    <row r="576" spans="1:26" ht="12.75" customHeight="1">
      <c r="A576" s="324"/>
      <c r="B576" s="324"/>
      <c r="C576" s="324"/>
      <c r="D576" s="324"/>
      <c r="E576" s="324"/>
      <c r="F576" s="324"/>
      <c r="G576" s="324"/>
      <c r="H576" s="324"/>
      <c r="I576" s="324"/>
      <c r="J576" s="324"/>
      <c r="K576" s="324"/>
      <c r="L576" s="324"/>
      <c r="M576" s="324"/>
      <c r="N576" s="324"/>
      <c r="O576" s="324"/>
      <c r="P576" s="324"/>
      <c r="Q576" s="324"/>
      <c r="R576" s="324"/>
      <c r="S576" s="324"/>
      <c r="T576" s="324"/>
      <c r="U576" s="324"/>
      <c r="V576" s="324"/>
      <c r="W576" s="324"/>
      <c r="X576" s="324"/>
      <c r="Y576" s="324"/>
      <c r="Z576" s="324"/>
    </row>
    <row r="577" spans="1:26" ht="12.75" customHeight="1">
      <c r="A577" s="324"/>
      <c r="B577" s="324"/>
      <c r="C577" s="324"/>
      <c r="D577" s="324"/>
      <c r="E577" s="324"/>
      <c r="F577" s="324"/>
      <c r="G577" s="324"/>
      <c r="H577" s="324"/>
      <c r="I577" s="324"/>
      <c r="J577" s="324"/>
      <c r="K577" s="324"/>
      <c r="L577" s="324"/>
      <c r="M577" s="324"/>
      <c r="N577" s="324"/>
      <c r="O577" s="324"/>
      <c r="P577" s="324"/>
      <c r="Q577" s="324"/>
      <c r="R577" s="324"/>
      <c r="S577" s="324"/>
      <c r="T577" s="324"/>
      <c r="U577" s="324"/>
      <c r="V577" s="324"/>
      <c r="W577" s="324"/>
      <c r="X577" s="324"/>
      <c r="Y577" s="324"/>
      <c r="Z577" s="324"/>
    </row>
    <row r="578" spans="1:26" ht="12.75" customHeight="1">
      <c r="A578" s="324"/>
      <c r="B578" s="324"/>
      <c r="C578" s="324"/>
      <c r="D578" s="324"/>
      <c r="E578" s="324"/>
      <c r="F578" s="324"/>
      <c r="G578" s="324"/>
      <c r="H578" s="324"/>
      <c r="I578" s="324"/>
      <c r="J578" s="324"/>
      <c r="K578" s="324"/>
      <c r="L578" s="324"/>
      <c r="M578" s="324"/>
      <c r="N578" s="324"/>
      <c r="O578" s="324"/>
      <c r="P578" s="324"/>
      <c r="Q578" s="324"/>
      <c r="R578" s="324"/>
      <c r="S578" s="324"/>
      <c r="T578" s="324"/>
      <c r="U578" s="324"/>
      <c r="V578" s="324"/>
      <c r="W578" s="324"/>
      <c r="X578" s="324"/>
      <c r="Y578" s="324"/>
      <c r="Z578" s="324"/>
    </row>
    <row r="579" spans="1:26" ht="12.75" customHeight="1">
      <c r="A579" s="324"/>
      <c r="B579" s="324"/>
      <c r="C579" s="324"/>
      <c r="D579" s="324"/>
      <c r="E579" s="324"/>
      <c r="F579" s="324"/>
      <c r="G579" s="324"/>
      <c r="H579" s="324"/>
      <c r="I579" s="324"/>
      <c r="J579" s="324"/>
      <c r="K579" s="324"/>
      <c r="L579" s="324"/>
      <c r="M579" s="324"/>
      <c r="N579" s="324"/>
      <c r="O579" s="324"/>
      <c r="P579" s="324"/>
      <c r="Q579" s="324"/>
      <c r="R579" s="324"/>
      <c r="S579" s="324"/>
      <c r="T579" s="324"/>
      <c r="U579" s="324"/>
      <c r="V579" s="324"/>
      <c r="W579" s="324"/>
      <c r="X579" s="324"/>
      <c r="Y579" s="324"/>
      <c r="Z579" s="324"/>
    </row>
    <row r="580" spans="1:26" ht="12.75" customHeight="1">
      <c r="A580" s="324"/>
      <c r="B580" s="324"/>
      <c r="C580" s="324"/>
      <c r="D580" s="324"/>
      <c r="E580" s="324"/>
      <c r="F580" s="324"/>
      <c r="G580" s="324"/>
      <c r="H580" s="324"/>
      <c r="I580" s="324"/>
      <c r="J580" s="324"/>
      <c r="K580" s="324"/>
      <c r="L580" s="324"/>
      <c r="M580" s="324"/>
      <c r="N580" s="324"/>
      <c r="O580" s="324"/>
      <c r="P580" s="324"/>
      <c r="Q580" s="324"/>
      <c r="R580" s="324"/>
      <c r="S580" s="324"/>
      <c r="T580" s="324"/>
      <c r="U580" s="324"/>
      <c r="V580" s="324"/>
      <c r="W580" s="324"/>
      <c r="X580" s="324"/>
      <c r="Y580" s="324"/>
      <c r="Z580" s="324"/>
    </row>
    <row r="581" spans="1:26" ht="12.75" customHeight="1">
      <c r="A581" s="324"/>
      <c r="B581" s="324"/>
      <c r="C581" s="324"/>
      <c r="D581" s="324"/>
      <c r="E581" s="324"/>
      <c r="F581" s="324"/>
      <c r="G581" s="324"/>
      <c r="H581" s="324"/>
      <c r="I581" s="324"/>
      <c r="J581" s="324"/>
      <c r="K581" s="324"/>
      <c r="L581" s="324"/>
      <c r="M581" s="324"/>
      <c r="N581" s="324"/>
      <c r="O581" s="324"/>
      <c r="P581" s="324"/>
      <c r="Q581" s="324"/>
      <c r="R581" s="324"/>
      <c r="S581" s="324"/>
      <c r="T581" s="324"/>
      <c r="U581" s="324"/>
      <c r="V581" s="324"/>
      <c r="W581" s="324"/>
      <c r="X581" s="324"/>
      <c r="Y581" s="324"/>
      <c r="Z581" s="324"/>
    </row>
    <row r="582" spans="1:26" ht="12.75" customHeight="1">
      <c r="A582" s="324"/>
      <c r="B582" s="324"/>
      <c r="C582" s="324"/>
      <c r="D582" s="324"/>
      <c r="E582" s="324"/>
      <c r="F582" s="324"/>
      <c r="G582" s="324"/>
      <c r="H582" s="324"/>
      <c r="I582" s="324"/>
      <c r="J582" s="324"/>
      <c r="K582" s="324"/>
      <c r="L582" s="324"/>
      <c r="M582" s="324"/>
      <c r="N582" s="324"/>
      <c r="O582" s="324"/>
      <c r="P582" s="324"/>
      <c r="Q582" s="324"/>
      <c r="R582" s="324"/>
      <c r="S582" s="324"/>
      <c r="T582" s="324"/>
      <c r="U582" s="324"/>
      <c r="V582" s="324"/>
      <c r="W582" s="324"/>
      <c r="X582" s="324"/>
      <c r="Y582" s="324"/>
      <c r="Z582" s="324"/>
    </row>
    <row r="583" spans="1:26" ht="12.75" customHeight="1">
      <c r="A583" s="324"/>
      <c r="B583" s="324"/>
      <c r="C583" s="324"/>
      <c r="D583" s="324"/>
      <c r="E583" s="324"/>
      <c r="F583" s="324"/>
      <c r="G583" s="324"/>
      <c r="H583" s="324"/>
      <c r="I583" s="324"/>
      <c r="J583" s="324"/>
      <c r="K583" s="324"/>
      <c r="L583" s="324"/>
      <c r="M583" s="324"/>
      <c r="N583" s="324"/>
      <c r="O583" s="324"/>
      <c r="P583" s="324"/>
      <c r="Q583" s="324"/>
      <c r="R583" s="324"/>
      <c r="S583" s="324"/>
      <c r="T583" s="324"/>
      <c r="U583" s="324"/>
      <c r="V583" s="324"/>
      <c r="W583" s="324"/>
      <c r="X583" s="324"/>
      <c r="Y583" s="324"/>
      <c r="Z583" s="324"/>
    </row>
    <row r="584" spans="1:26" ht="12.75" customHeight="1">
      <c r="A584" s="324"/>
      <c r="B584" s="324"/>
      <c r="C584" s="324"/>
      <c r="D584" s="324"/>
      <c r="E584" s="324"/>
      <c r="F584" s="324"/>
      <c r="G584" s="324"/>
      <c r="H584" s="324"/>
      <c r="I584" s="324"/>
      <c r="J584" s="324"/>
      <c r="K584" s="324"/>
      <c r="L584" s="324"/>
      <c r="M584" s="324"/>
      <c r="N584" s="324"/>
      <c r="O584" s="324"/>
      <c r="P584" s="324"/>
      <c r="Q584" s="324"/>
      <c r="R584" s="324"/>
      <c r="S584" s="324"/>
      <c r="T584" s="324"/>
      <c r="U584" s="324"/>
      <c r="V584" s="324"/>
      <c r="W584" s="324"/>
      <c r="X584" s="324"/>
      <c r="Y584" s="324"/>
      <c r="Z584" s="324"/>
    </row>
    <row r="585" spans="1:26" ht="12.75" customHeight="1">
      <c r="A585" s="324"/>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row>
    <row r="586" spans="1:26" ht="12.75" customHeight="1">
      <c r="A586" s="324"/>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row>
    <row r="587" spans="1:26" ht="12.75" customHeight="1">
      <c r="A587" s="324"/>
      <c r="B587" s="324"/>
      <c r="C587" s="324"/>
      <c r="D587" s="324"/>
      <c r="E587" s="324"/>
      <c r="F587" s="324"/>
      <c r="G587" s="324"/>
      <c r="H587" s="324"/>
      <c r="I587" s="324"/>
      <c r="J587" s="324"/>
      <c r="K587" s="324"/>
      <c r="L587" s="324"/>
      <c r="M587" s="324"/>
      <c r="N587" s="324"/>
      <c r="O587" s="324"/>
      <c r="P587" s="324"/>
      <c r="Q587" s="324"/>
      <c r="R587" s="324"/>
      <c r="S587" s="324"/>
      <c r="T587" s="324"/>
      <c r="U587" s="324"/>
      <c r="V587" s="324"/>
      <c r="W587" s="324"/>
      <c r="X587" s="324"/>
      <c r="Y587" s="324"/>
      <c r="Z587" s="324"/>
    </row>
    <row r="588" spans="1:26" ht="12.75" customHeight="1">
      <c r="A588" s="324"/>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row>
    <row r="589" spans="1:26" ht="12.75" customHeight="1">
      <c r="A589" s="324"/>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row>
    <row r="590" spans="1:26" ht="12.75" customHeight="1">
      <c r="A590" s="324"/>
      <c r="B590" s="324"/>
      <c r="C590" s="324"/>
      <c r="D590" s="324"/>
      <c r="E590" s="324"/>
      <c r="F590" s="324"/>
      <c r="G590" s="324"/>
      <c r="H590" s="324"/>
      <c r="I590" s="324"/>
      <c r="J590" s="324"/>
      <c r="K590" s="324"/>
      <c r="L590" s="324"/>
      <c r="M590" s="324"/>
      <c r="N590" s="324"/>
      <c r="O590" s="324"/>
      <c r="P590" s="324"/>
      <c r="Q590" s="324"/>
      <c r="R590" s="324"/>
      <c r="S590" s="324"/>
      <c r="T590" s="324"/>
      <c r="U590" s="324"/>
      <c r="V590" s="324"/>
      <c r="W590" s="324"/>
      <c r="X590" s="324"/>
      <c r="Y590" s="324"/>
      <c r="Z590" s="324"/>
    </row>
    <row r="591" spans="1:26" ht="12.75" customHeight="1">
      <c r="A591" s="324"/>
      <c r="B591" s="324"/>
      <c r="C591" s="324"/>
      <c r="D591" s="324"/>
      <c r="E591" s="324"/>
      <c r="F591" s="324"/>
      <c r="G591" s="324"/>
      <c r="H591" s="324"/>
      <c r="I591" s="324"/>
      <c r="J591" s="324"/>
      <c r="K591" s="324"/>
      <c r="L591" s="324"/>
      <c r="M591" s="324"/>
      <c r="N591" s="324"/>
      <c r="O591" s="324"/>
      <c r="P591" s="324"/>
      <c r="Q591" s="324"/>
      <c r="R591" s="324"/>
      <c r="S591" s="324"/>
      <c r="T591" s="324"/>
      <c r="U591" s="324"/>
      <c r="V591" s="324"/>
      <c r="W591" s="324"/>
      <c r="X591" s="324"/>
      <c r="Y591" s="324"/>
      <c r="Z591" s="324"/>
    </row>
    <row r="592" spans="1:26" ht="12.75" customHeight="1">
      <c r="A592" s="324"/>
      <c r="B592" s="324"/>
      <c r="C592" s="324"/>
      <c r="D592" s="324"/>
      <c r="E592" s="324"/>
      <c r="F592" s="324"/>
      <c r="G592" s="324"/>
      <c r="H592" s="324"/>
      <c r="I592" s="324"/>
      <c r="J592" s="324"/>
      <c r="K592" s="324"/>
      <c r="L592" s="324"/>
      <c r="M592" s="324"/>
      <c r="N592" s="324"/>
      <c r="O592" s="324"/>
      <c r="P592" s="324"/>
      <c r="Q592" s="324"/>
      <c r="R592" s="324"/>
      <c r="S592" s="324"/>
      <c r="T592" s="324"/>
      <c r="U592" s="324"/>
      <c r="V592" s="324"/>
      <c r="W592" s="324"/>
      <c r="X592" s="324"/>
      <c r="Y592" s="324"/>
      <c r="Z592" s="324"/>
    </row>
    <row r="593" spans="1:26" ht="12.75" customHeight="1">
      <c r="A593" s="324"/>
      <c r="B593" s="324"/>
      <c r="C593" s="324"/>
      <c r="D593" s="324"/>
      <c r="E593" s="324"/>
      <c r="F593" s="324"/>
      <c r="G593" s="324"/>
      <c r="H593" s="324"/>
      <c r="I593" s="324"/>
      <c r="J593" s="324"/>
      <c r="K593" s="324"/>
      <c r="L593" s="324"/>
      <c r="M593" s="324"/>
      <c r="N593" s="324"/>
      <c r="O593" s="324"/>
      <c r="P593" s="324"/>
      <c r="Q593" s="324"/>
      <c r="R593" s="324"/>
      <c r="S593" s="324"/>
      <c r="T593" s="324"/>
      <c r="U593" s="324"/>
      <c r="V593" s="324"/>
      <c r="W593" s="324"/>
      <c r="X593" s="324"/>
      <c r="Y593" s="324"/>
      <c r="Z593" s="324"/>
    </row>
    <row r="594" spans="1:26" ht="12.75" customHeight="1">
      <c r="A594" s="324"/>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row>
    <row r="595" spans="1:26" ht="12.75" customHeight="1">
      <c r="A595" s="324"/>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row>
    <row r="596" spans="1:26" ht="12.75" customHeight="1">
      <c r="A596" s="324"/>
      <c r="B596" s="324"/>
      <c r="C596" s="324"/>
      <c r="D596" s="324"/>
      <c r="E596" s="324"/>
      <c r="F596" s="324"/>
      <c r="G596" s="324"/>
      <c r="H596" s="324"/>
      <c r="I596" s="324"/>
      <c r="J596" s="324"/>
      <c r="K596" s="324"/>
      <c r="L596" s="324"/>
      <c r="M596" s="324"/>
      <c r="N596" s="324"/>
      <c r="O596" s="324"/>
      <c r="P596" s="324"/>
      <c r="Q596" s="324"/>
      <c r="R596" s="324"/>
      <c r="S596" s="324"/>
      <c r="T596" s="324"/>
      <c r="U596" s="324"/>
      <c r="V596" s="324"/>
      <c r="W596" s="324"/>
      <c r="X596" s="324"/>
      <c r="Y596" s="324"/>
      <c r="Z596" s="324"/>
    </row>
    <row r="597" spans="1:26" ht="12.75" customHeight="1">
      <c r="A597" s="324"/>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row>
    <row r="598" spans="1:26" ht="12.75" customHeight="1">
      <c r="A598" s="324"/>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row>
    <row r="599" spans="1:26" ht="12.75" customHeight="1">
      <c r="A599" s="324"/>
      <c r="B599" s="324"/>
      <c r="C599" s="324"/>
      <c r="D599" s="324"/>
      <c r="E599" s="324"/>
      <c r="F599" s="324"/>
      <c r="G599" s="324"/>
      <c r="H599" s="324"/>
      <c r="I599" s="324"/>
      <c r="J599" s="324"/>
      <c r="K599" s="324"/>
      <c r="L599" s="324"/>
      <c r="M599" s="324"/>
      <c r="N599" s="324"/>
      <c r="O599" s="324"/>
      <c r="P599" s="324"/>
      <c r="Q599" s="324"/>
      <c r="R599" s="324"/>
      <c r="S599" s="324"/>
      <c r="T599" s="324"/>
      <c r="U599" s="324"/>
      <c r="V599" s="324"/>
      <c r="W599" s="324"/>
      <c r="X599" s="324"/>
      <c r="Y599" s="324"/>
      <c r="Z599" s="324"/>
    </row>
    <row r="600" spans="1:26" ht="12.75" customHeight="1">
      <c r="A600" s="324"/>
      <c r="B600" s="324"/>
      <c r="C600" s="324"/>
      <c r="D600" s="324"/>
      <c r="E600" s="324"/>
      <c r="F600" s="324"/>
      <c r="G600" s="324"/>
      <c r="H600" s="324"/>
      <c r="I600" s="324"/>
      <c r="J600" s="324"/>
      <c r="K600" s="324"/>
      <c r="L600" s="324"/>
      <c r="M600" s="324"/>
      <c r="N600" s="324"/>
      <c r="O600" s="324"/>
      <c r="P600" s="324"/>
      <c r="Q600" s="324"/>
      <c r="R600" s="324"/>
      <c r="S600" s="324"/>
      <c r="T600" s="324"/>
      <c r="U600" s="324"/>
      <c r="V600" s="324"/>
      <c r="W600" s="324"/>
      <c r="X600" s="324"/>
      <c r="Y600" s="324"/>
      <c r="Z600" s="324"/>
    </row>
    <row r="601" spans="1:26" ht="12.75" customHeight="1">
      <c r="A601" s="324"/>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row>
    <row r="602" spans="1:26" ht="12.75" customHeight="1">
      <c r="A602" s="324"/>
      <c r="B602" s="324"/>
      <c r="C602" s="324"/>
      <c r="D602" s="324"/>
      <c r="E602" s="324"/>
      <c r="F602" s="324"/>
      <c r="G602" s="324"/>
      <c r="H602" s="324"/>
      <c r="I602" s="324"/>
      <c r="J602" s="324"/>
      <c r="K602" s="324"/>
      <c r="L602" s="324"/>
      <c r="M602" s="324"/>
      <c r="N602" s="324"/>
      <c r="O602" s="324"/>
      <c r="P602" s="324"/>
      <c r="Q602" s="324"/>
      <c r="R602" s="324"/>
      <c r="S602" s="324"/>
      <c r="T602" s="324"/>
      <c r="U602" s="324"/>
      <c r="V602" s="324"/>
      <c r="W602" s="324"/>
      <c r="X602" s="324"/>
      <c r="Y602" s="324"/>
      <c r="Z602" s="324"/>
    </row>
    <row r="603" spans="1:26" ht="12.75" customHeight="1">
      <c r="A603" s="324"/>
      <c r="B603" s="324"/>
      <c r="C603" s="324"/>
      <c r="D603" s="324"/>
      <c r="E603" s="324"/>
      <c r="F603" s="324"/>
      <c r="G603" s="324"/>
      <c r="H603" s="324"/>
      <c r="I603" s="324"/>
      <c r="J603" s="324"/>
      <c r="K603" s="324"/>
      <c r="L603" s="324"/>
      <c r="M603" s="324"/>
      <c r="N603" s="324"/>
      <c r="O603" s="324"/>
      <c r="P603" s="324"/>
      <c r="Q603" s="324"/>
      <c r="R603" s="324"/>
      <c r="S603" s="324"/>
      <c r="T603" s="324"/>
      <c r="U603" s="324"/>
      <c r="V603" s="324"/>
      <c r="W603" s="324"/>
      <c r="X603" s="324"/>
      <c r="Y603" s="324"/>
      <c r="Z603" s="324"/>
    </row>
    <row r="604" spans="1:26" ht="12.75" customHeight="1">
      <c r="A604" s="324"/>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row>
    <row r="605" spans="1:26" ht="12.75" customHeight="1">
      <c r="A605" s="324"/>
      <c r="B605" s="324"/>
      <c r="C605" s="324"/>
      <c r="D605" s="324"/>
      <c r="E605" s="324"/>
      <c r="F605" s="324"/>
      <c r="G605" s="324"/>
      <c r="H605" s="324"/>
      <c r="I605" s="324"/>
      <c r="J605" s="324"/>
      <c r="K605" s="324"/>
      <c r="L605" s="324"/>
      <c r="M605" s="324"/>
      <c r="N605" s="324"/>
      <c r="O605" s="324"/>
      <c r="P605" s="324"/>
      <c r="Q605" s="324"/>
      <c r="R605" s="324"/>
      <c r="S605" s="324"/>
      <c r="T605" s="324"/>
      <c r="U605" s="324"/>
      <c r="V605" s="324"/>
      <c r="W605" s="324"/>
      <c r="X605" s="324"/>
      <c r="Y605" s="324"/>
      <c r="Z605" s="324"/>
    </row>
    <row r="606" spans="1:26" ht="12.75" customHeight="1">
      <c r="A606" s="324"/>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row>
    <row r="607" spans="1:26" ht="12.75" customHeight="1">
      <c r="A607" s="324"/>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row>
    <row r="608" spans="1:26" ht="12.75" customHeight="1">
      <c r="A608" s="324"/>
      <c r="B608" s="324"/>
      <c r="C608" s="324"/>
      <c r="D608" s="324"/>
      <c r="E608" s="324"/>
      <c r="F608" s="324"/>
      <c r="G608" s="324"/>
      <c r="H608" s="324"/>
      <c r="I608" s="324"/>
      <c r="J608" s="324"/>
      <c r="K608" s="324"/>
      <c r="L608" s="324"/>
      <c r="M608" s="324"/>
      <c r="N608" s="324"/>
      <c r="O608" s="324"/>
      <c r="P608" s="324"/>
      <c r="Q608" s="324"/>
      <c r="R608" s="324"/>
      <c r="S608" s="324"/>
      <c r="T608" s="324"/>
      <c r="U608" s="324"/>
      <c r="V608" s="324"/>
      <c r="W608" s="324"/>
      <c r="X608" s="324"/>
      <c r="Y608" s="324"/>
      <c r="Z608" s="324"/>
    </row>
    <row r="609" spans="1:26" ht="12.75" customHeight="1">
      <c r="A609" s="324"/>
      <c r="B609" s="324"/>
      <c r="C609" s="324"/>
      <c r="D609" s="324"/>
      <c r="E609" s="324"/>
      <c r="F609" s="324"/>
      <c r="G609" s="324"/>
      <c r="H609" s="324"/>
      <c r="I609" s="324"/>
      <c r="J609" s="324"/>
      <c r="K609" s="324"/>
      <c r="L609" s="324"/>
      <c r="M609" s="324"/>
      <c r="N609" s="324"/>
      <c r="O609" s="324"/>
      <c r="P609" s="324"/>
      <c r="Q609" s="324"/>
      <c r="R609" s="324"/>
      <c r="S609" s="324"/>
      <c r="T609" s="324"/>
      <c r="U609" s="324"/>
      <c r="V609" s="324"/>
      <c r="W609" s="324"/>
      <c r="X609" s="324"/>
      <c r="Y609" s="324"/>
      <c r="Z609" s="324"/>
    </row>
    <row r="610" spans="1:26" ht="12.75" customHeight="1">
      <c r="A610" s="324"/>
      <c r="B610" s="324"/>
      <c r="C610" s="324"/>
      <c r="D610" s="324"/>
      <c r="E610" s="324"/>
      <c r="F610" s="324"/>
      <c r="G610" s="324"/>
      <c r="H610" s="324"/>
      <c r="I610" s="324"/>
      <c r="J610" s="324"/>
      <c r="K610" s="324"/>
      <c r="L610" s="324"/>
      <c r="M610" s="324"/>
      <c r="N610" s="324"/>
      <c r="O610" s="324"/>
      <c r="P610" s="324"/>
      <c r="Q610" s="324"/>
      <c r="R610" s="324"/>
      <c r="S610" s="324"/>
      <c r="T610" s="324"/>
      <c r="U610" s="324"/>
      <c r="V610" s="324"/>
      <c r="W610" s="324"/>
      <c r="X610" s="324"/>
      <c r="Y610" s="324"/>
      <c r="Z610" s="324"/>
    </row>
    <row r="611" spans="1:26" ht="12.75" customHeight="1">
      <c r="A611" s="324"/>
      <c r="B611" s="324"/>
      <c r="C611" s="324"/>
      <c r="D611" s="324"/>
      <c r="E611" s="324"/>
      <c r="F611" s="324"/>
      <c r="G611" s="324"/>
      <c r="H611" s="324"/>
      <c r="I611" s="324"/>
      <c r="J611" s="324"/>
      <c r="K611" s="324"/>
      <c r="L611" s="324"/>
      <c r="M611" s="324"/>
      <c r="N611" s="324"/>
      <c r="O611" s="324"/>
      <c r="P611" s="324"/>
      <c r="Q611" s="324"/>
      <c r="R611" s="324"/>
      <c r="S611" s="324"/>
      <c r="T611" s="324"/>
      <c r="U611" s="324"/>
      <c r="V611" s="324"/>
      <c r="W611" s="324"/>
      <c r="X611" s="324"/>
      <c r="Y611" s="324"/>
      <c r="Z611" s="324"/>
    </row>
    <row r="612" spans="1:26" ht="12.75" customHeight="1">
      <c r="A612" s="324"/>
      <c r="B612" s="324"/>
      <c r="C612" s="324"/>
      <c r="D612" s="324"/>
      <c r="E612" s="324"/>
      <c r="F612" s="324"/>
      <c r="G612" s="324"/>
      <c r="H612" s="324"/>
      <c r="I612" s="324"/>
      <c r="J612" s="324"/>
      <c r="K612" s="324"/>
      <c r="L612" s="324"/>
      <c r="M612" s="324"/>
      <c r="N612" s="324"/>
      <c r="O612" s="324"/>
      <c r="P612" s="324"/>
      <c r="Q612" s="324"/>
      <c r="R612" s="324"/>
      <c r="S612" s="324"/>
      <c r="T612" s="324"/>
      <c r="U612" s="324"/>
      <c r="V612" s="324"/>
      <c r="W612" s="324"/>
      <c r="X612" s="324"/>
      <c r="Y612" s="324"/>
      <c r="Z612" s="324"/>
    </row>
    <row r="613" spans="1:26" ht="12.75" customHeight="1">
      <c r="A613" s="324"/>
      <c r="B613" s="324"/>
      <c r="C613" s="324"/>
      <c r="D613" s="324"/>
      <c r="E613" s="324"/>
      <c r="F613" s="324"/>
      <c r="G613" s="324"/>
      <c r="H613" s="324"/>
      <c r="I613" s="324"/>
      <c r="J613" s="324"/>
      <c r="K613" s="324"/>
      <c r="L613" s="324"/>
      <c r="M613" s="324"/>
      <c r="N613" s="324"/>
      <c r="O613" s="324"/>
      <c r="P613" s="324"/>
      <c r="Q613" s="324"/>
      <c r="R613" s="324"/>
      <c r="S613" s="324"/>
      <c r="T613" s="324"/>
      <c r="U613" s="324"/>
      <c r="V613" s="324"/>
      <c r="W613" s="324"/>
      <c r="X613" s="324"/>
      <c r="Y613" s="324"/>
      <c r="Z613" s="324"/>
    </row>
    <row r="614" spans="1:26" ht="12.75" customHeight="1">
      <c r="A614" s="324"/>
      <c r="B614" s="324"/>
      <c r="C614" s="324"/>
      <c r="D614" s="324"/>
      <c r="E614" s="324"/>
      <c r="F614" s="324"/>
      <c r="G614" s="324"/>
      <c r="H614" s="324"/>
      <c r="I614" s="324"/>
      <c r="J614" s="324"/>
      <c r="K614" s="324"/>
      <c r="L614" s="324"/>
      <c r="M614" s="324"/>
      <c r="N614" s="324"/>
      <c r="O614" s="324"/>
      <c r="P614" s="324"/>
      <c r="Q614" s="324"/>
      <c r="R614" s="324"/>
      <c r="S614" s="324"/>
      <c r="T614" s="324"/>
      <c r="U614" s="324"/>
      <c r="V614" s="324"/>
      <c r="W614" s="324"/>
      <c r="X614" s="324"/>
      <c r="Y614" s="324"/>
      <c r="Z614" s="324"/>
    </row>
    <row r="615" spans="1:26" ht="12.75" customHeight="1">
      <c r="A615" s="324"/>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row>
    <row r="616" spans="1:26" ht="12.75" customHeight="1">
      <c r="A616" s="324"/>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row>
    <row r="617" spans="1:26" ht="12.75" customHeight="1">
      <c r="A617" s="324"/>
      <c r="B617" s="324"/>
      <c r="C617" s="324"/>
      <c r="D617" s="324"/>
      <c r="E617" s="324"/>
      <c r="F617" s="324"/>
      <c r="G617" s="324"/>
      <c r="H617" s="324"/>
      <c r="I617" s="324"/>
      <c r="J617" s="324"/>
      <c r="K617" s="324"/>
      <c r="L617" s="324"/>
      <c r="M617" s="324"/>
      <c r="N617" s="324"/>
      <c r="O617" s="324"/>
      <c r="P617" s="324"/>
      <c r="Q617" s="324"/>
      <c r="R617" s="324"/>
      <c r="S617" s="324"/>
      <c r="T617" s="324"/>
      <c r="U617" s="324"/>
      <c r="V617" s="324"/>
      <c r="W617" s="324"/>
      <c r="X617" s="324"/>
      <c r="Y617" s="324"/>
      <c r="Z617" s="324"/>
    </row>
    <row r="618" spans="1:26" ht="12.75" customHeight="1">
      <c r="A618" s="324"/>
      <c r="B618" s="324"/>
      <c r="C618" s="324"/>
      <c r="D618" s="324"/>
      <c r="E618" s="324"/>
      <c r="F618" s="324"/>
      <c r="G618" s="324"/>
      <c r="H618" s="324"/>
      <c r="I618" s="324"/>
      <c r="J618" s="324"/>
      <c r="K618" s="324"/>
      <c r="L618" s="324"/>
      <c r="M618" s="324"/>
      <c r="N618" s="324"/>
      <c r="O618" s="324"/>
      <c r="P618" s="324"/>
      <c r="Q618" s="324"/>
      <c r="R618" s="324"/>
      <c r="S618" s="324"/>
      <c r="T618" s="324"/>
      <c r="U618" s="324"/>
      <c r="V618" s="324"/>
      <c r="W618" s="324"/>
      <c r="X618" s="324"/>
      <c r="Y618" s="324"/>
      <c r="Z618" s="324"/>
    </row>
    <row r="619" spans="1:26" ht="12.75" customHeight="1">
      <c r="A619" s="324"/>
      <c r="B619" s="324"/>
      <c r="C619" s="324"/>
      <c r="D619" s="324"/>
      <c r="E619" s="324"/>
      <c r="F619" s="324"/>
      <c r="G619" s="324"/>
      <c r="H619" s="324"/>
      <c r="I619" s="324"/>
      <c r="J619" s="324"/>
      <c r="K619" s="324"/>
      <c r="L619" s="324"/>
      <c r="M619" s="324"/>
      <c r="N619" s="324"/>
      <c r="O619" s="324"/>
      <c r="P619" s="324"/>
      <c r="Q619" s="324"/>
      <c r="R619" s="324"/>
      <c r="S619" s="324"/>
      <c r="T619" s="324"/>
      <c r="U619" s="324"/>
      <c r="V619" s="324"/>
      <c r="W619" s="324"/>
      <c r="X619" s="324"/>
      <c r="Y619" s="324"/>
      <c r="Z619" s="324"/>
    </row>
    <row r="620" spans="1:26" ht="12.75" customHeight="1">
      <c r="A620" s="324"/>
      <c r="B620" s="324"/>
      <c r="C620" s="324"/>
      <c r="D620" s="324"/>
      <c r="E620" s="324"/>
      <c r="F620" s="324"/>
      <c r="G620" s="324"/>
      <c r="H620" s="324"/>
      <c r="I620" s="324"/>
      <c r="J620" s="324"/>
      <c r="K620" s="324"/>
      <c r="L620" s="324"/>
      <c r="M620" s="324"/>
      <c r="N620" s="324"/>
      <c r="O620" s="324"/>
      <c r="P620" s="324"/>
      <c r="Q620" s="324"/>
      <c r="R620" s="324"/>
      <c r="S620" s="324"/>
      <c r="T620" s="324"/>
      <c r="U620" s="324"/>
      <c r="V620" s="324"/>
      <c r="W620" s="324"/>
      <c r="X620" s="324"/>
      <c r="Y620" s="324"/>
      <c r="Z620" s="324"/>
    </row>
    <row r="621" spans="1:26" ht="12.75" customHeight="1">
      <c r="A621" s="324"/>
      <c r="B621" s="324"/>
      <c r="C621" s="324"/>
      <c r="D621" s="324"/>
      <c r="E621" s="324"/>
      <c r="F621" s="324"/>
      <c r="G621" s="324"/>
      <c r="H621" s="324"/>
      <c r="I621" s="324"/>
      <c r="J621" s="324"/>
      <c r="K621" s="324"/>
      <c r="L621" s="324"/>
      <c r="M621" s="324"/>
      <c r="N621" s="324"/>
      <c r="O621" s="324"/>
      <c r="P621" s="324"/>
      <c r="Q621" s="324"/>
      <c r="R621" s="324"/>
      <c r="S621" s="324"/>
      <c r="T621" s="324"/>
      <c r="U621" s="324"/>
      <c r="V621" s="324"/>
      <c r="W621" s="324"/>
      <c r="X621" s="324"/>
      <c r="Y621" s="324"/>
      <c r="Z621" s="324"/>
    </row>
    <row r="622" spans="1:26" ht="12.75" customHeight="1">
      <c r="A622" s="324"/>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row>
    <row r="623" spans="1:26" ht="12.75" customHeight="1">
      <c r="A623" s="324"/>
      <c r="B623" s="324"/>
      <c r="C623" s="324"/>
      <c r="D623" s="324"/>
      <c r="E623" s="324"/>
      <c r="F623" s="324"/>
      <c r="G623" s="324"/>
      <c r="H623" s="324"/>
      <c r="I623" s="324"/>
      <c r="J623" s="324"/>
      <c r="K623" s="324"/>
      <c r="L623" s="324"/>
      <c r="M623" s="324"/>
      <c r="N623" s="324"/>
      <c r="O623" s="324"/>
      <c r="P623" s="324"/>
      <c r="Q623" s="324"/>
      <c r="R623" s="324"/>
      <c r="S623" s="324"/>
      <c r="T623" s="324"/>
      <c r="U623" s="324"/>
      <c r="V623" s="324"/>
      <c r="W623" s="324"/>
      <c r="X623" s="324"/>
      <c r="Y623" s="324"/>
      <c r="Z623" s="324"/>
    </row>
    <row r="624" spans="1:26" ht="12.75" customHeight="1">
      <c r="A624" s="324"/>
      <c r="B624" s="324"/>
      <c r="C624" s="324"/>
      <c r="D624" s="324"/>
      <c r="E624" s="324"/>
      <c r="F624" s="324"/>
      <c r="G624" s="324"/>
      <c r="H624" s="324"/>
      <c r="I624" s="324"/>
      <c r="J624" s="324"/>
      <c r="K624" s="324"/>
      <c r="L624" s="324"/>
      <c r="M624" s="324"/>
      <c r="N624" s="324"/>
      <c r="O624" s="324"/>
      <c r="P624" s="324"/>
      <c r="Q624" s="324"/>
      <c r="R624" s="324"/>
      <c r="S624" s="324"/>
      <c r="T624" s="324"/>
      <c r="U624" s="324"/>
      <c r="V624" s="324"/>
      <c r="W624" s="324"/>
      <c r="X624" s="324"/>
      <c r="Y624" s="324"/>
      <c r="Z624" s="324"/>
    </row>
    <row r="625" spans="1:26" ht="12.75" customHeight="1">
      <c r="A625" s="324"/>
      <c r="B625" s="324"/>
      <c r="C625" s="324"/>
      <c r="D625" s="324"/>
      <c r="E625" s="324"/>
      <c r="F625" s="324"/>
      <c r="G625" s="324"/>
      <c r="H625" s="324"/>
      <c r="I625" s="324"/>
      <c r="J625" s="324"/>
      <c r="K625" s="324"/>
      <c r="L625" s="324"/>
      <c r="M625" s="324"/>
      <c r="N625" s="324"/>
      <c r="O625" s="324"/>
      <c r="P625" s="324"/>
      <c r="Q625" s="324"/>
      <c r="R625" s="324"/>
      <c r="S625" s="324"/>
      <c r="T625" s="324"/>
      <c r="U625" s="324"/>
      <c r="V625" s="324"/>
      <c r="W625" s="324"/>
      <c r="X625" s="324"/>
      <c r="Y625" s="324"/>
      <c r="Z625" s="324"/>
    </row>
    <row r="626" spans="1:26" ht="12.75" customHeight="1">
      <c r="A626" s="324"/>
      <c r="B626" s="324"/>
      <c r="C626" s="324"/>
      <c r="D626" s="324"/>
      <c r="E626" s="324"/>
      <c r="F626" s="324"/>
      <c r="G626" s="324"/>
      <c r="H626" s="324"/>
      <c r="I626" s="324"/>
      <c r="J626" s="324"/>
      <c r="K626" s="324"/>
      <c r="L626" s="324"/>
      <c r="M626" s="324"/>
      <c r="N626" s="324"/>
      <c r="O626" s="324"/>
      <c r="P626" s="324"/>
      <c r="Q626" s="324"/>
      <c r="R626" s="324"/>
      <c r="S626" s="324"/>
      <c r="T626" s="324"/>
      <c r="U626" s="324"/>
      <c r="V626" s="324"/>
      <c r="W626" s="324"/>
      <c r="X626" s="324"/>
      <c r="Y626" s="324"/>
      <c r="Z626" s="324"/>
    </row>
    <row r="627" spans="1:26" ht="12.75" customHeight="1">
      <c r="A627" s="324"/>
      <c r="B627" s="324"/>
      <c r="C627" s="324"/>
      <c r="D627" s="324"/>
      <c r="E627" s="324"/>
      <c r="F627" s="324"/>
      <c r="G627" s="324"/>
      <c r="H627" s="324"/>
      <c r="I627" s="324"/>
      <c r="J627" s="324"/>
      <c r="K627" s="324"/>
      <c r="L627" s="324"/>
      <c r="M627" s="324"/>
      <c r="N627" s="324"/>
      <c r="O627" s="324"/>
      <c r="P627" s="324"/>
      <c r="Q627" s="324"/>
      <c r="R627" s="324"/>
      <c r="S627" s="324"/>
      <c r="T627" s="324"/>
      <c r="U627" s="324"/>
      <c r="V627" s="324"/>
      <c r="W627" s="324"/>
      <c r="X627" s="324"/>
      <c r="Y627" s="324"/>
      <c r="Z627" s="324"/>
    </row>
    <row r="628" spans="1:26" ht="12.75" customHeight="1">
      <c r="A628" s="324"/>
      <c r="B628" s="324"/>
      <c r="C628" s="324"/>
      <c r="D628" s="324"/>
      <c r="E628" s="324"/>
      <c r="F628" s="324"/>
      <c r="G628" s="324"/>
      <c r="H628" s="324"/>
      <c r="I628" s="324"/>
      <c r="J628" s="324"/>
      <c r="K628" s="324"/>
      <c r="L628" s="324"/>
      <c r="M628" s="324"/>
      <c r="N628" s="324"/>
      <c r="O628" s="324"/>
      <c r="P628" s="324"/>
      <c r="Q628" s="324"/>
      <c r="R628" s="324"/>
      <c r="S628" s="324"/>
      <c r="T628" s="324"/>
      <c r="U628" s="324"/>
      <c r="V628" s="324"/>
      <c r="W628" s="324"/>
      <c r="X628" s="324"/>
      <c r="Y628" s="324"/>
      <c r="Z628" s="324"/>
    </row>
    <row r="629" spans="1:26" ht="12.75" customHeight="1">
      <c r="A629" s="324"/>
      <c r="B629" s="324"/>
      <c r="C629" s="324"/>
      <c r="D629" s="324"/>
      <c r="E629" s="324"/>
      <c r="F629" s="324"/>
      <c r="G629" s="324"/>
      <c r="H629" s="324"/>
      <c r="I629" s="324"/>
      <c r="J629" s="324"/>
      <c r="K629" s="324"/>
      <c r="L629" s="324"/>
      <c r="M629" s="324"/>
      <c r="N629" s="324"/>
      <c r="O629" s="324"/>
      <c r="P629" s="324"/>
      <c r="Q629" s="324"/>
      <c r="R629" s="324"/>
      <c r="S629" s="324"/>
      <c r="T629" s="324"/>
      <c r="U629" s="324"/>
      <c r="V629" s="324"/>
      <c r="W629" s="324"/>
      <c r="X629" s="324"/>
      <c r="Y629" s="324"/>
      <c r="Z629" s="324"/>
    </row>
    <row r="630" spans="1:26" ht="12.75" customHeight="1">
      <c r="A630" s="324"/>
      <c r="B630" s="324"/>
      <c r="C630" s="324"/>
      <c r="D630" s="324"/>
      <c r="E630" s="324"/>
      <c r="F630" s="324"/>
      <c r="G630" s="324"/>
      <c r="H630" s="324"/>
      <c r="I630" s="324"/>
      <c r="J630" s="324"/>
      <c r="K630" s="324"/>
      <c r="L630" s="324"/>
      <c r="M630" s="324"/>
      <c r="N630" s="324"/>
      <c r="O630" s="324"/>
      <c r="P630" s="324"/>
      <c r="Q630" s="324"/>
      <c r="R630" s="324"/>
      <c r="S630" s="324"/>
      <c r="T630" s="324"/>
      <c r="U630" s="324"/>
      <c r="V630" s="324"/>
      <c r="W630" s="324"/>
      <c r="X630" s="324"/>
      <c r="Y630" s="324"/>
      <c r="Z630" s="324"/>
    </row>
    <row r="631" spans="1:26" ht="12.75" customHeight="1">
      <c r="A631" s="324"/>
      <c r="B631" s="324"/>
      <c r="C631" s="324"/>
      <c r="D631" s="324"/>
      <c r="E631" s="324"/>
      <c r="F631" s="324"/>
      <c r="G631" s="324"/>
      <c r="H631" s="324"/>
      <c r="I631" s="324"/>
      <c r="J631" s="324"/>
      <c r="K631" s="324"/>
      <c r="L631" s="324"/>
      <c r="M631" s="324"/>
      <c r="N631" s="324"/>
      <c r="O631" s="324"/>
      <c r="P631" s="324"/>
      <c r="Q631" s="324"/>
      <c r="R631" s="324"/>
      <c r="S631" s="324"/>
      <c r="T631" s="324"/>
      <c r="U631" s="324"/>
      <c r="V631" s="324"/>
      <c r="W631" s="324"/>
      <c r="X631" s="324"/>
      <c r="Y631" s="324"/>
      <c r="Z631" s="324"/>
    </row>
    <row r="632" spans="1:26" ht="12.75" customHeight="1">
      <c r="A632" s="324"/>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row>
    <row r="633" spans="1:26" ht="12.75" customHeight="1">
      <c r="A633" s="324"/>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row>
    <row r="634" spans="1:26" ht="12.75" customHeight="1">
      <c r="A634" s="324"/>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row>
    <row r="635" spans="1:26" ht="12.75" customHeight="1">
      <c r="A635" s="324"/>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row>
    <row r="636" spans="1:26" ht="12.75" customHeight="1">
      <c r="A636" s="324"/>
      <c r="B636" s="324"/>
      <c r="C636" s="324"/>
      <c r="D636" s="324"/>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row>
    <row r="637" spans="1:26" ht="12.75" customHeight="1">
      <c r="A637" s="324"/>
      <c r="B637" s="324"/>
      <c r="C637" s="324"/>
      <c r="D637" s="324"/>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row>
    <row r="638" spans="1:26" ht="12.75" customHeight="1">
      <c r="A638" s="324"/>
      <c r="B638" s="324"/>
      <c r="C638" s="324"/>
      <c r="D638" s="324"/>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row>
    <row r="639" spans="1:26" ht="12.75" customHeight="1">
      <c r="A639" s="324"/>
      <c r="B639" s="324"/>
      <c r="C639" s="324"/>
      <c r="D639" s="324"/>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row>
    <row r="640" spans="1:26" ht="12.75" customHeight="1">
      <c r="A640" s="324"/>
      <c r="B640" s="324"/>
      <c r="C640" s="324"/>
      <c r="D640" s="324"/>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row>
    <row r="641" spans="1:26" ht="12.75" customHeight="1">
      <c r="A641" s="324"/>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row>
    <row r="642" spans="1:26" ht="12.75" customHeight="1">
      <c r="A642" s="324"/>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row>
    <row r="643" spans="1:26" ht="12.75" customHeight="1">
      <c r="A643" s="324"/>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row>
    <row r="644" spans="1:26" ht="12.75" customHeight="1">
      <c r="A644" s="324"/>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row>
    <row r="645" spans="1:26" ht="12.75" customHeight="1">
      <c r="A645" s="324"/>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row>
    <row r="646" spans="1:26" ht="12.75" customHeight="1">
      <c r="A646" s="324"/>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row>
    <row r="647" spans="1:26" ht="12.75" customHeight="1">
      <c r="A647" s="324"/>
      <c r="B647" s="324"/>
      <c r="C647" s="324"/>
      <c r="D647" s="324"/>
      <c r="E647" s="324"/>
      <c r="F647" s="324"/>
      <c r="G647" s="324"/>
      <c r="H647" s="324"/>
      <c r="I647" s="324"/>
      <c r="J647" s="324"/>
      <c r="K647" s="324"/>
      <c r="L647" s="324"/>
      <c r="M647" s="324"/>
      <c r="N647" s="324"/>
      <c r="O647" s="324"/>
      <c r="P647" s="324"/>
      <c r="Q647" s="324"/>
      <c r="R647" s="324"/>
      <c r="S647" s="324"/>
      <c r="T647" s="324"/>
      <c r="U647" s="324"/>
      <c r="V647" s="324"/>
      <c r="W647" s="324"/>
      <c r="X647" s="324"/>
      <c r="Y647" s="324"/>
      <c r="Z647" s="324"/>
    </row>
    <row r="648" spans="1:26" ht="12.75" customHeight="1">
      <c r="A648" s="324"/>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row>
    <row r="649" spans="1:26" ht="12.75" customHeight="1">
      <c r="A649" s="324"/>
      <c r="B649" s="324"/>
      <c r="C649" s="324"/>
      <c r="D649" s="324"/>
      <c r="E649" s="324"/>
      <c r="F649" s="324"/>
      <c r="G649" s="324"/>
      <c r="H649" s="324"/>
      <c r="I649" s="324"/>
      <c r="J649" s="324"/>
      <c r="K649" s="324"/>
      <c r="L649" s="324"/>
      <c r="M649" s="324"/>
      <c r="N649" s="324"/>
      <c r="O649" s="324"/>
      <c r="P649" s="324"/>
      <c r="Q649" s="324"/>
      <c r="R649" s="324"/>
      <c r="S649" s="324"/>
      <c r="T649" s="324"/>
      <c r="U649" s="324"/>
      <c r="V649" s="324"/>
      <c r="W649" s="324"/>
      <c r="X649" s="324"/>
      <c r="Y649" s="324"/>
      <c r="Z649" s="324"/>
    </row>
    <row r="650" spans="1:26" ht="12.75" customHeight="1">
      <c r="A650" s="324"/>
      <c r="B650" s="324"/>
      <c r="C650" s="324"/>
      <c r="D650" s="324"/>
      <c r="E650" s="324"/>
      <c r="F650" s="324"/>
      <c r="G650" s="324"/>
      <c r="H650" s="324"/>
      <c r="I650" s="324"/>
      <c r="J650" s="324"/>
      <c r="K650" s="324"/>
      <c r="L650" s="324"/>
      <c r="M650" s="324"/>
      <c r="N650" s="324"/>
      <c r="O650" s="324"/>
      <c r="P650" s="324"/>
      <c r="Q650" s="324"/>
      <c r="R650" s="324"/>
      <c r="S650" s="324"/>
      <c r="T650" s="324"/>
      <c r="U650" s="324"/>
      <c r="V650" s="324"/>
      <c r="W650" s="324"/>
      <c r="X650" s="324"/>
      <c r="Y650" s="324"/>
      <c r="Z650" s="324"/>
    </row>
    <row r="651" spans="1:26" ht="12.75" customHeight="1">
      <c r="A651" s="324"/>
      <c r="B651" s="324"/>
      <c r="C651" s="324"/>
      <c r="D651" s="324"/>
      <c r="E651" s="324"/>
      <c r="F651" s="324"/>
      <c r="G651" s="324"/>
      <c r="H651" s="324"/>
      <c r="I651" s="324"/>
      <c r="J651" s="324"/>
      <c r="K651" s="324"/>
      <c r="L651" s="324"/>
      <c r="M651" s="324"/>
      <c r="N651" s="324"/>
      <c r="O651" s="324"/>
      <c r="P651" s="324"/>
      <c r="Q651" s="324"/>
      <c r="R651" s="324"/>
      <c r="S651" s="324"/>
      <c r="T651" s="324"/>
      <c r="U651" s="324"/>
      <c r="V651" s="324"/>
      <c r="W651" s="324"/>
      <c r="X651" s="324"/>
      <c r="Y651" s="324"/>
      <c r="Z651" s="324"/>
    </row>
    <row r="652" spans="1:26" ht="12.75" customHeight="1">
      <c r="A652" s="324"/>
      <c r="B652" s="324"/>
      <c r="C652" s="324"/>
      <c r="D652" s="324"/>
      <c r="E652" s="324"/>
      <c r="F652" s="324"/>
      <c r="G652" s="324"/>
      <c r="H652" s="324"/>
      <c r="I652" s="324"/>
      <c r="J652" s="324"/>
      <c r="K652" s="324"/>
      <c r="L652" s="324"/>
      <c r="M652" s="324"/>
      <c r="N652" s="324"/>
      <c r="O652" s="324"/>
      <c r="P652" s="324"/>
      <c r="Q652" s="324"/>
      <c r="R652" s="324"/>
      <c r="S652" s="324"/>
      <c r="T652" s="324"/>
      <c r="U652" s="324"/>
      <c r="V652" s="324"/>
      <c r="W652" s="324"/>
      <c r="X652" s="324"/>
      <c r="Y652" s="324"/>
      <c r="Z652" s="324"/>
    </row>
    <row r="653" spans="1:26" ht="12.75" customHeight="1">
      <c r="A653" s="324"/>
      <c r="B653" s="324"/>
      <c r="C653" s="324"/>
      <c r="D653" s="324"/>
      <c r="E653" s="324"/>
      <c r="F653" s="324"/>
      <c r="G653" s="324"/>
      <c r="H653" s="324"/>
      <c r="I653" s="324"/>
      <c r="J653" s="324"/>
      <c r="K653" s="324"/>
      <c r="L653" s="324"/>
      <c r="M653" s="324"/>
      <c r="N653" s="324"/>
      <c r="O653" s="324"/>
      <c r="P653" s="324"/>
      <c r="Q653" s="324"/>
      <c r="R653" s="324"/>
      <c r="S653" s="324"/>
      <c r="T653" s="324"/>
      <c r="U653" s="324"/>
      <c r="V653" s="324"/>
      <c r="W653" s="324"/>
      <c r="X653" s="324"/>
      <c r="Y653" s="324"/>
      <c r="Z653" s="324"/>
    </row>
    <row r="654" spans="1:26" ht="12.75" customHeight="1">
      <c r="A654" s="324"/>
      <c r="B654" s="324"/>
      <c r="C654" s="324"/>
      <c r="D654" s="324"/>
      <c r="E654" s="324"/>
      <c r="F654" s="324"/>
      <c r="G654" s="324"/>
      <c r="H654" s="324"/>
      <c r="I654" s="324"/>
      <c r="J654" s="324"/>
      <c r="K654" s="324"/>
      <c r="L654" s="324"/>
      <c r="M654" s="324"/>
      <c r="N654" s="324"/>
      <c r="O654" s="324"/>
      <c r="P654" s="324"/>
      <c r="Q654" s="324"/>
      <c r="R654" s="324"/>
      <c r="S654" s="324"/>
      <c r="T654" s="324"/>
      <c r="U654" s="324"/>
      <c r="V654" s="324"/>
      <c r="W654" s="324"/>
      <c r="X654" s="324"/>
      <c r="Y654" s="324"/>
      <c r="Z654" s="324"/>
    </row>
    <row r="655" spans="1:26" ht="12.75" customHeight="1">
      <c r="A655" s="324"/>
      <c r="B655" s="324"/>
      <c r="C655" s="324"/>
      <c r="D655" s="324"/>
      <c r="E655" s="324"/>
      <c r="F655" s="324"/>
      <c r="G655" s="324"/>
      <c r="H655" s="324"/>
      <c r="I655" s="324"/>
      <c r="J655" s="324"/>
      <c r="K655" s="324"/>
      <c r="L655" s="324"/>
      <c r="M655" s="324"/>
      <c r="N655" s="324"/>
      <c r="O655" s="324"/>
      <c r="P655" s="324"/>
      <c r="Q655" s="324"/>
      <c r="R655" s="324"/>
      <c r="S655" s="324"/>
      <c r="T655" s="324"/>
      <c r="U655" s="324"/>
      <c r="V655" s="324"/>
      <c r="W655" s="324"/>
      <c r="X655" s="324"/>
      <c r="Y655" s="324"/>
      <c r="Z655" s="324"/>
    </row>
    <row r="656" spans="1:26" ht="12.75" customHeight="1">
      <c r="A656" s="324"/>
      <c r="B656" s="324"/>
      <c r="C656" s="324"/>
      <c r="D656" s="324"/>
      <c r="E656" s="324"/>
      <c r="F656" s="324"/>
      <c r="G656" s="324"/>
      <c r="H656" s="324"/>
      <c r="I656" s="324"/>
      <c r="J656" s="324"/>
      <c r="K656" s="324"/>
      <c r="L656" s="324"/>
      <c r="M656" s="324"/>
      <c r="N656" s="324"/>
      <c r="O656" s="324"/>
      <c r="P656" s="324"/>
      <c r="Q656" s="324"/>
      <c r="R656" s="324"/>
      <c r="S656" s="324"/>
      <c r="T656" s="324"/>
      <c r="U656" s="324"/>
      <c r="V656" s="324"/>
      <c r="W656" s="324"/>
      <c r="X656" s="324"/>
      <c r="Y656" s="324"/>
      <c r="Z656" s="324"/>
    </row>
    <row r="657" spans="1:26" ht="12.75" customHeight="1">
      <c r="A657" s="324"/>
      <c r="B657" s="324"/>
      <c r="C657" s="324"/>
      <c r="D657" s="324"/>
      <c r="E657" s="324"/>
      <c r="F657" s="324"/>
      <c r="G657" s="324"/>
      <c r="H657" s="324"/>
      <c r="I657" s="324"/>
      <c r="J657" s="324"/>
      <c r="K657" s="324"/>
      <c r="L657" s="324"/>
      <c r="M657" s="324"/>
      <c r="N657" s="324"/>
      <c r="O657" s="324"/>
      <c r="P657" s="324"/>
      <c r="Q657" s="324"/>
      <c r="R657" s="324"/>
      <c r="S657" s="324"/>
      <c r="T657" s="324"/>
      <c r="U657" s="324"/>
      <c r="V657" s="324"/>
      <c r="W657" s="324"/>
      <c r="X657" s="324"/>
      <c r="Y657" s="324"/>
      <c r="Z657" s="324"/>
    </row>
    <row r="658" spans="1:26" ht="12.75" customHeight="1">
      <c r="A658" s="324"/>
      <c r="B658" s="324"/>
      <c r="C658" s="324"/>
      <c r="D658" s="324"/>
      <c r="E658" s="324"/>
      <c r="F658" s="324"/>
      <c r="G658" s="324"/>
      <c r="H658" s="324"/>
      <c r="I658" s="324"/>
      <c r="J658" s="324"/>
      <c r="K658" s="324"/>
      <c r="L658" s="324"/>
      <c r="M658" s="324"/>
      <c r="N658" s="324"/>
      <c r="O658" s="324"/>
      <c r="P658" s="324"/>
      <c r="Q658" s="324"/>
      <c r="R658" s="324"/>
      <c r="S658" s="324"/>
      <c r="T658" s="324"/>
      <c r="U658" s="324"/>
      <c r="V658" s="324"/>
      <c r="W658" s="324"/>
      <c r="X658" s="324"/>
      <c r="Y658" s="324"/>
      <c r="Z658" s="324"/>
    </row>
    <row r="659" spans="1:26" ht="12.75" customHeight="1">
      <c r="A659" s="324"/>
      <c r="B659" s="324"/>
      <c r="C659" s="324"/>
      <c r="D659" s="324"/>
      <c r="E659" s="324"/>
      <c r="F659" s="324"/>
      <c r="G659" s="324"/>
      <c r="H659" s="324"/>
      <c r="I659" s="324"/>
      <c r="J659" s="324"/>
      <c r="K659" s="324"/>
      <c r="L659" s="324"/>
      <c r="M659" s="324"/>
      <c r="N659" s="324"/>
      <c r="O659" s="324"/>
      <c r="P659" s="324"/>
      <c r="Q659" s="324"/>
      <c r="R659" s="324"/>
      <c r="S659" s="324"/>
      <c r="T659" s="324"/>
      <c r="U659" s="324"/>
      <c r="V659" s="324"/>
      <c r="W659" s="324"/>
      <c r="X659" s="324"/>
      <c r="Y659" s="324"/>
      <c r="Z659" s="324"/>
    </row>
    <row r="660" spans="1:26" ht="12.75" customHeight="1">
      <c r="A660" s="324"/>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row>
    <row r="661" spans="1:26" ht="12.75" customHeight="1">
      <c r="A661" s="324"/>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row>
    <row r="662" spans="1:26" ht="12.75" customHeight="1">
      <c r="A662" s="324"/>
      <c r="B662" s="324"/>
      <c r="C662" s="324"/>
      <c r="D662" s="324"/>
      <c r="E662" s="324"/>
      <c r="F662" s="324"/>
      <c r="G662" s="324"/>
      <c r="H662" s="324"/>
      <c r="I662" s="324"/>
      <c r="J662" s="324"/>
      <c r="K662" s="324"/>
      <c r="L662" s="324"/>
      <c r="M662" s="324"/>
      <c r="N662" s="324"/>
      <c r="O662" s="324"/>
      <c r="P662" s="324"/>
      <c r="Q662" s="324"/>
      <c r="R662" s="324"/>
      <c r="S662" s="324"/>
      <c r="T662" s="324"/>
      <c r="U662" s="324"/>
      <c r="V662" s="324"/>
      <c r="W662" s="324"/>
      <c r="X662" s="324"/>
      <c r="Y662" s="324"/>
      <c r="Z662" s="324"/>
    </row>
    <row r="663" spans="1:26" ht="12.75" customHeight="1">
      <c r="A663" s="324"/>
      <c r="B663" s="324"/>
      <c r="C663" s="324"/>
      <c r="D663" s="324"/>
      <c r="E663" s="324"/>
      <c r="F663" s="324"/>
      <c r="G663" s="324"/>
      <c r="H663" s="324"/>
      <c r="I663" s="324"/>
      <c r="J663" s="324"/>
      <c r="K663" s="324"/>
      <c r="L663" s="324"/>
      <c r="M663" s="324"/>
      <c r="N663" s="324"/>
      <c r="O663" s="324"/>
      <c r="P663" s="324"/>
      <c r="Q663" s="324"/>
      <c r="R663" s="324"/>
      <c r="S663" s="324"/>
      <c r="T663" s="324"/>
      <c r="U663" s="324"/>
      <c r="V663" s="324"/>
      <c r="W663" s="324"/>
      <c r="X663" s="324"/>
      <c r="Y663" s="324"/>
      <c r="Z663" s="324"/>
    </row>
    <row r="664" spans="1:26" ht="12.75" customHeight="1">
      <c r="A664" s="324"/>
      <c r="B664" s="324"/>
      <c r="C664" s="324"/>
      <c r="D664" s="324"/>
      <c r="E664" s="324"/>
      <c r="F664" s="324"/>
      <c r="G664" s="324"/>
      <c r="H664" s="324"/>
      <c r="I664" s="324"/>
      <c r="J664" s="324"/>
      <c r="K664" s="324"/>
      <c r="L664" s="324"/>
      <c r="M664" s="324"/>
      <c r="N664" s="324"/>
      <c r="O664" s="324"/>
      <c r="P664" s="324"/>
      <c r="Q664" s="324"/>
      <c r="R664" s="324"/>
      <c r="S664" s="324"/>
      <c r="T664" s="324"/>
      <c r="U664" s="324"/>
      <c r="V664" s="324"/>
      <c r="W664" s="324"/>
      <c r="X664" s="324"/>
      <c r="Y664" s="324"/>
      <c r="Z664" s="324"/>
    </row>
    <row r="665" spans="1:26" ht="12.75" customHeight="1">
      <c r="A665" s="324"/>
      <c r="B665" s="324"/>
      <c r="C665" s="324"/>
      <c r="D665" s="324"/>
      <c r="E665" s="324"/>
      <c r="F665" s="324"/>
      <c r="G665" s="324"/>
      <c r="H665" s="324"/>
      <c r="I665" s="324"/>
      <c r="J665" s="324"/>
      <c r="K665" s="324"/>
      <c r="L665" s="324"/>
      <c r="M665" s="324"/>
      <c r="N665" s="324"/>
      <c r="O665" s="324"/>
      <c r="P665" s="324"/>
      <c r="Q665" s="324"/>
      <c r="R665" s="324"/>
      <c r="S665" s="324"/>
      <c r="T665" s="324"/>
      <c r="U665" s="324"/>
      <c r="V665" s="324"/>
      <c r="W665" s="324"/>
      <c r="X665" s="324"/>
      <c r="Y665" s="324"/>
      <c r="Z665" s="324"/>
    </row>
    <row r="666" spans="1:26" ht="12.75" customHeight="1">
      <c r="A666" s="324"/>
      <c r="B666" s="324"/>
      <c r="C666" s="324"/>
      <c r="D666" s="324"/>
      <c r="E666" s="324"/>
      <c r="F666" s="324"/>
      <c r="G666" s="324"/>
      <c r="H666" s="324"/>
      <c r="I666" s="324"/>
      <c r="J666" s="324"/>
      <c r="K666" s="324"/>
      <c r="L666" s="324"/>
      <c r="M666" s="324"/>
      <c r="N666" s="324"/>
      <c r="O666" s="324"/>
      <c r="P666" s="324"/>
      <c r="Q666" s="324"/>
      <c r="R666" s="324"/>
      <c r="S666" s="324"/>
      <c r="T666" s="324"/>
      <c r="U666" s="324"/>
      <c r="V666" s="324"/>
      <c r="W666" s="324"/>
      <c r="X666" s="324"/>
      <c r="Y666" s="324"/>
      <c r="Z666" s="324"/>
    </row>
    <row r="667" spans="1:26" ht="12.75" customHeight="1">
      <c r="A667" s="324"/>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row>
    <row r="668" spans="1:26" ht="12.75" customHeight="1">
      <c r="A668" s="324"/>
      <c r="B668" s="324"/>
      <c r="C668" s="324"/>
      <c r="D668" s="324"/>
      <c r="E668" s="324"/>
      <c r="F668" s="324"/>
      <c r="G668" s="324"/>
      <c r="H668" s="324"/>
      <c r="I668" s="324"/>
      <c r="J668" s="324"/>
      <c r="K668" s="324"/>
      <c r="L668" s="324"/>
      <c r="M668" s="324"/>
      <c r="N668" s="324"/>
      <c r="O668" s="324"/>
      <c r="P668" s="324"/>
      <c r="Q668" s="324"/>
      <c r="R668" s="324"/>
      <c r="S668" s="324"/>
      <c r="T668" s="324"/>
      <c r="U668" s="324"/>
      <c r="V668" s="324"/>
      <c r="W668" s="324"/>
      <c r="X668" s="324"/>
      <c r="Y668" s="324"/>
      <c r="Z668" s="324"/>
    </row>
    <row r="669" spans="1:26" ht="12.75" customHeight="1">
      <c r="A669" s="324"/>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row>
    <row r="670" spans="1:26" ht="12.75" customHeight="1">
      <c r="A670" s="324"/>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row>
    <row r="671" spans="1:26" ht="12.75" customHeight="1">
      <c r="A671" s="324"/>
      <c r="B671" s="324"/>
      <c r="C671" s="324"/>
      <c r="D671" s="324"/>
      <c r="E671" s="324"/>
      <c r="F671" s="324"/>
      <c r="G671" s="324"/>
      <c r="H671" s="324"/>
      <c r="I671" s="324"/>
      <c r="J671" s="324"/>
      <c r="K671" s="324"/>
      <c r="L671" s="324"/>
      <c r="M671" s="324"/>
      <c r="N671" s="324"/>
      <c r="O671" s="324"/>
      <c r="P671" s="324"/>
      <c r="Q671" s="324"/>
      <c r="R671" s="324"/>
      <c r="S671" s="324"/>
      <c r="T671" s="324"/>
      <c r="U671" s="324"/>
      <c r="V671" s="324"/>
      <c r="W671" s="324"/>
      <c r="X671" s="324"/>
      <c r="Y671" s="324"/>
      <c r="Z671" s="324"/>
    </row>
    <row r="672" spans="1:26" ht="12.75" customHeight="1">
      <c r="A672" s="324"/>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row>
    <row r="673" spans="1:26" ht="12.75" customHeight="1">
      <c r="A673" s="324"/>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row>
    <row r="674" spans="1:26" ht="12.75" customHeight="1">
      <c r="A674" s="324"/>
      <c r="B674" s="324"/>
      <c r="C674" s="324"/>
      <c r="D674" s="324"/>
      <c r="E674" s="324"/>
      <c r="F674" s="324"/>
      <c r="G674" s="324"/>
      <c r="H674" s="324"/>
      <c r="I674" s="324"/>
      <c r="J674" s="324"/>
      <c r="K674" s="324"/>
      <c r="L674" s="324"/>
      <c r="M674" s="324"/>
      <c r="N674" s="324"/>
      <c r="O674" s="324"/>
      <c r="P674" s="324"/>
      <c r="Q674" s="324"/>
      <c r="R674" s="324"/>
      <c r="S674" s="324"/>
      <c r="T674" s="324"/>
      <c r="U674" s="324"/>
      <c r="V674" s="324"/>
      <c r="W674" s="324"/>
      <c r="X674" s="324"/>
      <c r="Y674" s="324"/>
      <c r="Z674" s="324"/>
    </row>
    <row r="675" spans="1:26" ht="12.75" customHeight="1">
      <c r="A675" s="324"/>
      <c r="B675" s="324"/>
      <c r="C675" s="324"/>
      <c r="D675" s="324"/>
      <c r="E675" s="324"/>
      <c r="F675" s="324"/>
      <c r="G675" s="324"/>
      <c r="H675" s="324"/>
      <c r="I675" s="324"/>
      <c r="J675" s="324"/>
      <c r="K675" s="324"/>
      <c r="L675" s="324"/>
      <c r="M675" s="324"/>
      <c r="N675" s="324"/>
      <c r="O675" s="324"/>
      <c r="P675" s="324"/>
      <c r="Q675" s="324"/>
      <c r="R675" s="324"/>
      <c r="S675" s="324"/>
      <c r="T675" s="324"/>
      <c r="U675" s="324"/>
      <c r="V675" s="324"/>
      <c r="W675" s="324"/>
      <c r="X675" s="324"/>
      <c r="Y675" s="324"/>
      <c r="Z675" s="324"/>
    </row>
    <row r="676" spans="1:26" ht="12.75" customHeight="1">
      <c r="A676" s="324"/>
      <c r="B676" s="324"/>
      <c r="C676" s="324"/>
      <c r="D676" s="324"/>
      <c r="E676" s="324"/>
      <c r="F676" s="324"/>
      <c r="G676" s="324"/>
      <c r="H676" s="324"/>
      <c r="I676" s="324"/>
      <c r="J676" s="324"/>
      <c r="K676" s="324"/>
      <c r="L676" s="324"/>
      <c r="M676" s="324"/>
      <c r="N676" s="324"/>
      <c r="O676" s="324"/>
      <c r="P676" s="324"/>
      <c r="Q676" s="324"/>
      <c r="R676" s="324"/>
      <c r="S676" s="324"/>
      <c r="T676" s="324"/>
      <c r="U676" s="324"/>
      <c r="V676" s="324"/>
      <c r="W676" s="324"/>
      <c r="X676" s="324"/>
      <c r="Y676" s="324"/>
      <c r="Z676" s="324"/>
    </row>
    <row r="677" spans="1:26" ht="12.75" customHeight="1">
      <c r="A677" s="324"/>
      <c r="B677" s="324"/>
      <c r="C677" s="324"/>
      <c r="D677" s="324"/>
      <c r="E677" s="324"/>
      <c r="F677" s="324"/>
      <c r="G677" s="324"/>
      <c r="H677" s="324"/>
      <c r="I677" s="324"/>
      <c r="J677" s="324"/>
      <c r="K677" s="324"/>
      <c r="L677" s="324"/>
      <c r="M677" s="324"/>
      <c r="N677" s="324"/>
      <c r="O677" s="324"/>
      <c r="P677" s="324"/>
      <c r="Q677" s="324"/>
      <c r="R677" s="324"/>
      <c r="S677" s="324"/>
      <c r="T677" s="324"/>
      <c r="U677" s="324"/>
      <c r="V677" s="324"/>
      <c r="W677" s="324"/>
      <c r="X677" s="324"/>
      <c r="Y677" s="324"/>
      <c r="Z677" s="324"/>
    </row>
    <row r="678" spans="1:26" ht="12.75" customHeight="1">
      <c r="A678" s="324"/>
      <c r="B678" s="324"/>
      <c r="C678" s="324"/>
      <c r="D678" s="324"/>
      <c r="E678" s="324"/>
      <c r="F678" s="324"/>
      <c r="G678" s="324"/>
      <c r="H678" s="324"/>
      <c r="I678" s="324"/>
      <c r="J678" s="324"/>
      <c r="K678" s="324"/>
      <c r="L678" s="324"/>
      <c r="M678" s="324"/>
      <c r="N678" s="324"/>
      <c r="O678" s="324"/>
      <c r="P678" s="324"/>
      <c r="Q678" s="324"/>
      <c r="R678" s="324"/>
      <c r="S678" s="324"/>
      <c r="T678" s="324"/>
      <c r="U678" s="324"/>
      <c r="V678" s="324"/>
      <c r="W678" s="324"/>
      <c r="X678" s="324"/>
      <c r="Y678" s="324"/>
      <c r="Z678" s="324"/>
    </row>
    <row r="679" spans="1:26" ht="12.75" customHeight="1">
      <c r="A679" s="324"/>
      <c r="B679" s="324"/>
      <c r="C679" s="324"/>
      <c r="D679" s="324"/>
      <c r="E679" s="324"/>
      <c r="F679" s="324"/>
      <c r="G679" s="324"/>
      <c r="H679" s="324"/>
      <c r="I679" s="324"/>
      <c r="J679" s="324"/>
      <c r="K679" s="324"/>
      <c r="L679" s="324"/>
      <c r="M679" s="324"/>
      <c r="N679" s="324"/>
      <c r="O679" s="324"/>
      <c r="P679" s="324"/>
      <c r="Q679" s="324"/>
      <c r="R679" s="324"/>
      <c r="S679" s="324"/>
      <c r="T679" s="324"/>
      <c r="U679" s="324"/>
      <c r="V679" s="324"/>
      <c r="W679" s="324"/>
      <c r="X679" s="324"/>
      <c r="Y679" s="324"/>
      <c r="Z679" s="324"/>
    </row>
    <row r="680" spans="1:26" ht="12.75" customHeight="1">
      <c r="A680" s="324"/>
      <c r="B680" s="324"/>
      <c r="C680" s="324"/>
      <c r="D680" s="324"/>
      <c r="E680" s="324"/>
      <c r="F680" s="324"/>
      <c r="G680" s="324"/>
      <c r="H680" s="324"/>
      <c r="I680" s="324"/>
      <c r="J680" s="324"/>
      <c r="K680" s="324"/>
      <c r="L680" s="324"/>
      <c r="M680" s="324"/>
      <c r="N680" s="324"/>
      <c r="O680" s="324"/>
      <c r="P680" s="324"/>
      <c r="Q680" s="324"/>
      <c r="R680" s="324"/>
      <c r="S680" s="324"/>
      <c r="T680" s="324"/>
      <c r="U680" s="324"/>
      <c r="V680" s="324"/>
      <c r="W680" s="324"/>
      <c r="X680" s="324"/>
      <c r="Y680" s="324"/>
      <c r="Z680" s="324"/>
    </row>
    <row r="681" spans="1:26" ht="12.75" customHeight="1">
      <c r="A681" s="324"/>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row>
    <row r="682" spans="1:26" ht="12.75" customHeight="1">
      <c r="A682" s="324"/>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row>
    <row r="683" spans="1:26" ht="12.75" customHeight="1">
      <c r="A683" s="324"/>
      <c r="B683" s="324"/>
      <c r="C683" s="324"/>
      <c r="D683" s="324"/>
      <c r="E683" s="324"/>
      <c r="F683" s="324"/>
      <c r="G683" s="324"/>
      <c r="H683" s="324"/>
      <c r="I683" s="324"/>
      <c r="J683" s="324"/>
      <c r="K683" s="324"/>
      <c r="L683" s="324"/>
      <c r="M683" s="324"/>
      <c r="N683" s="324"/>
      <c r="O683" s="324"/>
      <c r="P683" s="324"/>
      <c r="Q683" s="324"/>
      <c r="R683" s="324"/>
      <c r="S683" s="324"/>
      <c r="T683" s="324"/>
      <c r="U683" s="324"/>
      <c r="V683" s="324"/>
      <c r="W683" s="324"/>
      <c r="X683" s="324"/>
      <c r="Y683" s="324"/>
      <c r="Z683" s="324"/>
    </row>
    <row r="684" spans="1:26" ht="12.75" customHeight="1">
      <c r="A684" s="324"/>
      <c r="B684" s="324"/>
      <c r="C684" s="324"/>
      <c r="D684" s="324"/>
      <c r="E684" s="324"/>
      <c r="F684" s="324"/>
      <c r="G684" s="324"/>
      <c r="H684" s="324"/>
      <c r="I684" s="324"/>
      <c r="J684" s="324"/>
      <c r="K684" s="324"/>
      <c r="L684" s="324"/>
      <c r="M684" s="324"/>
      <c r="N684" s="324"/>
      <c r="O684" s="324"/>
      <c r="P684" s="324"/>
      <c r="Q684" s="324"/>
      <c r="R684" s="324"/>
      <c r="S684" s="324"/>
      <c r="T684" s="324"/>
      <c r="U684" s="324"/>
      <c r="V684" s="324"/>
      <c r="W684" s="324"/>
      <c r="X684" s="324"/>
      <c r="Y684" s="324"/>
      <c r="Z684" s="324"/>
    </row>
    <row r="685" spans="1:26" ht="12.75" customHeight="1">
      <c r="A685" s="324"/>
      <c r="B685" s="324"/>
      <c r="C685" s="324"/>
      <c r="D685" s="324"/>
      <c r="E685" s="324"/>
      <c r="F685" s="324"/>
      <c r="G685" s="324"/>
      <c r="H685" s="324"/>
      <c r="I685" s="324"/>
      <c r="J685" s="324"/>
      <c r="K685" s="324"/>
      <c r="L685" s="324"/>
      <c r="M685" s="324"/>
      <c r="N685" s="324"/>
      <c r="O685" s="324"/>
      <c r="P685" s="324"/>
      <c r="Q685" s="324"/>
      <c r="R685" s="324"/>
      <c r="S685" s="324"/>
      <c r="T685" s="324"/>
      <c r="U685" s="324"/>
      <c r="V685" s="324"/>
      <c r="W685" s="324"/>
      <c r="X685" s="324"/>
      <c r="Y685" s="324"/>
      <c r="Z685" s="324"/>
    </row>
    <row r="686" spans="1:26" ht="12.75" customHeight="1">
      <c r="A686" s="324"/>
      <c r="B686" s="324"/>
      <c r="C686" s="324"/>
      <c r="D686" s="324"/>
      <c r="E686" s="324"/>
      <c r="F686" s="324"/>
      <c r="G686" s="324"/>
      <c r="H686" s="324"/>
      <c r="I686" s="324"/>
      <c r="J686" s="324"/>
      <c r="K686" s="324"/>
      <c r="L686" s="324"/>
      <c r="M686" s="324"/>
      <c r="N686" s="324"/>
      <c r="O686" s="324"/>
      <c r="P686" s="324"/>
      <c r="Q686" s="324"/>
      <c r="R686" s="324"/>
      <c r="S686" s="324"/>
      <c r="T686" s="324"/>
      <c r="U686" s="324"/>
      <c r="V686" s="324"/>
      <c r="W686" s="324"/>
      <c r="X686" s="324"/>
      <c r="Y686" s="324"/>
      <c r="Z686" s="324"/>
    </row>
    <row r="687" spans="1:26" ht="12.75" customHeight="1">
      <c r="A687" s="324"/>
      <c r="B687" s="324"/>
      <c r="C687" s="324"/>
      <c r="D687" s="324"/>
      <c r="E687" s="324"/>
      <c r="F687" s="324"/>
      <c r="G687" s="324"/>
      <c r="H687" s="324"/>
      <c r="I687" s="324"/>
      <c r="J687" s="324"/>
      <c r="K687" s="324"/>
      <c r="L687" s="324"/>
      <c r="M687" s="324"/>
      <c r="N687" s="324"/>
      <c r="O687" s="324"/>
      <c r="P687" s="324"/>
      <c r="Q687" s="324"/>
      <c r="R687" s="324"/>
      <c r="S687" s="324"/>
      <c r="T687" s="324"/>
      <c r="U687" s="324"/>
      <c r="V687" s="324"/>
      <c r="W687" s="324"/>
      <c r="X687" s="324"/>
      <c r="Y687" s="324"/>
      <c r="Z687" s="324"/>
    </row>
    <row r="688" spans="1:26" ht="12.75" customHeight="1">
      <c r="A688" s="324"/>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row>
    <row r="689" spans="1:26" ht="12.75" customHeight="1">
      <c r="A689" s="324"/>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row>
    <row r="690" spans="1:26" ht="12.75" customHeight="1">
      <c r="A690" s="324"/>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row>
    <row r="691" spans="1:26" ht="12.75" customHeight="1">
      <c r="A691" s="324"/>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row>
    <row r="692" spans="1:26" ht="12.75" customHeight="1">
      <c r="A692" s="324"/>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row>
    <row r="693" spans="1:26" ht="12.75" customHeight="1">
      <c r="A693" s="324"/>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row>
    <row r="694" spans="1:26" ht="12.75" customHeight="1">
      <c r="A694" s="324"/>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row>
    <row r="695" spans="1:26" ht="12.75" customHeight="1">
      <c r="A695" s="324"/>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row>
    <row r="696" spans="1:26" ht="12.75" customHeight="1">
      <c r="A696" s="324"/>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row>
    <row r="697" spans="1:26" ht="12.75" customHeight="1">
      <c r="A697" s="324"/>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row>
    <row r="698" spans="1:26" ht="12.75" customHeight="1">
      <c r="A698" s="324"/>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row>
    <row r="699" spans="1:26" ht="12.75" customHeight="1">
      <c r="A699" s="324"/>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row>
    <row r="700" spans="1:26" ht="12.75" customHeight="1">
      <c r="A700" s="324"/>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row>
    <row r="701" spans="1:26" ht="12.75" customHeight="1">
      <c r="A701" s="324"/>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row>
    <row r="702" spans="1:26" ht="12.75" customHeight="1">
      <c r="A702" s="324"/>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row>
    <row r="703" spans="1:26" ht="12.75" customHeight="1">
      <c r="A703" s="324"/>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row>
    <row r="704" spans="1:26" ht="12.75" customHeight="1">
      <c r="A704" s="324"/>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row>
    <row r="705" spans="1:26" ht="12.75" customHeight="1">
      <c r="A705" s="324"/>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row>
    <row r="706" spans="1:26" ht="12.75" customHeight="1">
      <c r="A706" s="324"/>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row>
    <row r="707" spans="1:26" ht="12.75" customHeight="1">
      <c r="A707" s="324"/>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row>
    <row r="708" spans="1:26" ht="12.75" customHeight="1">
      <c r="A708" s="324"/>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row>
    <row r="709" spans="1:26" ht="12.75" customHeight="1">
      <c r="A709" s="324"/>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row>
    <row r="710" spans="1:26" ht="12.75" customHeight="1">
      <c r="A710" s="324"/>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row>
    <row r="711" spans="1:26" ht="12.75" customHeight="1">
      <c r="A711" s="324"/>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row>
    <row r="712" spans="1:26" ht="12.75" customHeight="1">
      <c r="A712" s="324"/>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row>
    <row r="713" spans="1:26" ht="12.75" customHeight="1">
      <c r="A713" s="324"/>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row>
    <row r="714" spans="1:26" ht="12.75" customHeight="1">
      <c r="A714" s="324"/>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row>
    <row r="715" spans="1:26" ht="12.75" customHeight="1">
      <c r="A715" s="324"/>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row>
    <row r="716" spans="1:26" ht="12.75" customHeight="1">
      <c r="A716" s="324"/>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row>
    <row r="717" spans="1:26" ht="12.75" customHeight="1">
      <c r="A717" s="324"/>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row>
    <row r="718" spans="1:26" ht="12.75" customHeight="1">
      <c r="A718" s="324"/>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row>
    <row r="719" spans="1:26" ht="12.75" customHeight="1">
      <c r="A719" s="324"/>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row>
    <row r="720" spans="1:26" ht="12.75" customHeight="1">
      <c r="A720" s="324"/>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row>
    <row r="721" spans="1:26" ht="12.75" customHeight="1">
      <c r="A721" s="324"/>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row>
    <row r="722" spans="1:26" ht="12.75" customHeight="1">
      <c r="A722" s="324"/>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row>
    <row r="723" spans="1:26" ht="12.75" customHeight="1">
      <c r="A723" s="324"/>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row>
    <row r="724" spans="1:26" ht="12.75" customHeight="1">
      <c r="A724" s="324"/>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row>
    <row r="725" spans="1:26" ht="12.75" customHeight="1">
      <c r="A725" s="324"/>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row>
    <row r="726" spans="1:26" ht="12.75" customHeight="1">
      <c r="A726" s="324"/>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row>
    <row r="727" spans="1:26" ht="12.75" customHeight="1">
      <c r="A727" s="324"/>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row>
    <row r="728" spans="1:26" ht="12.75" customHeight="1">
      <c r="A728" s="324"/>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row>
    <row r="729" spans="1:26" ht="12.75" customHeight="1">
      <c r="A729" s="324"/>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row>
    <row r="730" spans="1:26" ht="12.75" customHeight="1">
      <c r="A730" s="324"/>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row>
    <row r="731" spans="1:26" ht="12.75" customHeight="1">
      <c r="A731" s="324"/>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row>
    <row r="732" spans="1:26" ht="12.75" customHeight="1">
      <c r="A732" s="324"/>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row>
    <row r="733" spans="1:26" ht="12.75" customHeight="1">
      <c r="A733" s="324"/>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row>
    <row r="734" spans="1:26" ht="12.75" customHeight="1">
      <c r="A734" s="324"/>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row>
    <row r="735" spans="1:26" ht="12.75" customHeight="1">
      <c r="A735" s="324"/>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row>
    <row r="736" spans="1:26" ht="12.75" customHeight="1">
      <c r="A736" s="324"/>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row>
    <row r="737" spans="1:26" ht="12.75" customHeight="1">
      <c r="A737" s="324"/>
      <c r="B737" s="324"/>
      <c r="C737" s="324"/>
      <c r="D737" s="324"/>
      <c r="E737" s="324"/>
      <c r="F737" s="324"/>
      <c r="G737" s="324"/>
      <c r="H737" s="324"/>
      <c r="I737" s="324"/>
      <c r="J737" s="324"/>
      <c r="K737" s="324"/>
      <c r="L737" s="324"/>
      <c r="M737" s="324"/>
      <c r="N737" s="324"/>
      <c r="O737" s="324"/>
      <c r="P737" s="324"/>
      <c r="Q737" s="324"/>
      <c r="R737" s="324"/>
      <c r="S737" s="324"/>
      <c r="T737" s="324"/>
      <c r="U737" s="324"/>
      <c r="V737" s="324"/>
      <c r="W737" s="324"/>
      <c r="X737" s="324"/>
      <c r="Y737" s="324"/>
      <c r="Z737" s="324"/>
    </row>
    <row r="738" spans="1:26" ht="12.75" customHeight="1">
      <c r="A738" s="324"/>
      <c r="B738" s="324"/>
      <c r="C738" s="324"/>
      <c r="D738" s="324"/>
      <c r="E738" s="324"/>
      <c r="F738" s="324"/>
      <c r="G738" s="324"/>
      <c r="H738" s="324"/>
      <c r="I738" s="324"/>
      <c r="J738" s="324"/>
      <c r="K738" s="324"/>
      <c r="L738" s="324"/>
      <c r="M738" s="324"/>
      <c r="N738" s="324"/>
      <c r="O738" s="324"/>
      <c r="P738" s="324"/>
      <c r="Q738" s="324"/>
      <c r="R738" s="324"/>
      <c r="S738" s="324"/>
      <c r="T738" s="324"/>
      <c r="U738" s="324"/>
      <c r="V738" s="324"/>
      <c r="W738" s="324"/>
      <c r="X738" s="324"/>
      <c r="Y738" s="324"/>
      <c r="Z738" s="324"/>
    </row>
    <row r="739" spans="1:26" ht="12.75" customHeight="1">
      <c r="A739" s="324"/>
      <c r="B739" s="324"/>
      <c r="C739" s="324"/>
      <c r="D739" s="324"/>
      <c r="E739" s="324"/>
      <c r="F739" s="324"/>
      <c r="G739" s="324"/>
      <c r="H739" s="324"/>
      <c r="I739" s="324"/>
      <c r="J739" s="324"/>
      <c r="K739" s="324"/>
      <c r="L739" s="324"/>
      <c r="M739" s="324"/>
      <c r="N739" s="324"/>
      <c r="O739" s="324"/>
      <c r="P739" s="324"/>
      <c r="Q739" s="324"/>
      <c r="R739" s="324"/>
      <c r="S739" s="324"/>
      <c r="T739" s="324"/>
      <c r="U739" s="324"/>
      <c r="V739" s="324"/>
      <c r="W739" s="324"/>
      <c r="X739" s="324"/>
      <c r="Y739" s="324"/>
      <c r="Z739" s="324"/>
    </row>
    <row r="740" spans="1:26" ht="12.75" customHeight="1">
      <c r="A740" s="324"/>
      <c r="B740" s="324"/>
      <c r="C740" s="324"/>
      <c r="D740" s="324"/>
      <c r="E740" s="324"/>
      <c r="F740" s="324"/>
      <c r="G740" s="324"/>
      <c r="H740" s="324"/>
      <c r="I740" s="324"/>
      <c r="J740" s="324"/>
      <c r="K740" s="324"/>
      <c r="L740" s="324"/>
      <c r="M740" s="324"/>
      <c r="N740" s="324"/>
      <c r="O740" s="324"/>
      <c r="P740" s="324"/>
      <c r="Q740" s="324"/>
      <c r="R740" s="324"/>
      <c r="S740" s="324"/>
      <c r="T740" s="324"/>
      <c r="U740" s="324"/>
      <c r="V740" s="324"/>
      <c r="W740" s="324"/>
      <c r="X740" s="324"/>
      <c r="Y740" s="324"/>
      <c r="Z740" s="324"/>
    </row>
    <row r="741" spans="1:26" ht="12.75" customHeight="1">
      <c r="A741" s="324"/>
      <c r="B741" s="324"/>
      <c r="C741" s="324"/>
      <c r="D741" s="324"/>
      <c r="E741" s="324"/>
      <c r="F741" s="324"/>
      <c r="G741" s="324"/>
      <c r="H741" s="324"/>
      <c r="I741" s="324"/>
      <c r="J741" s="324"/>
      <c r="K741" s="324"/>
      <c r="L741" s="324"/>
      <c r="M741" s="324"/>
      <c r="N741" s="324"/>
      <c r="O741" s="324"/>
      <c r="P741" s="324"/>
      <c r="Q741" s="324"/>
      <c r="R741" s="324"/>
      <c r="S741" s="324"/>
      <c r="T741" s="324"/>
      <c r="U741" s="324"/>
      <c r="V741" s="324"/>
      <c r="W741" s="324"/>
      <c r="X741" s="324"/>
      <c r="Y741" s="324"/>
      <c r="Z741" s="324"/>
    </row>
    <row r="742" spans="1:26" ht="12.75" customHeight="1">
      <c r="A742" s="324"/>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row>
    <row r="743" spans="1:26" ht="12.75" customHeight="1">
      <c r="A743" s="324"/>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row>
    <row r="744" spans="1:26" ht="12.75" customHeight="1">
      <c r="A744" s="324"/>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row>
    <row r="745" spans="1:26" ht="12.75" customHeight="1">
      <c r="A745" s="324"/>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row>
    <row r="746" spans="1:26" ht="12.75" customHeight="1">
      <c r="A746" s="324"/>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row>
    <row r="747" spans="1:26" ht="12.75" customHeight="1">
      <c r="A747" s="324"/>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row>
    <row r="748" spans="1:26" ht="12.75" customHeight="1">
      <c r="A748" s="324"/>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row>
    <row r="749" spans="1:26" ht="12.75" customHeight="1">
      <c r="A749" s="324"/>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row>
    <row r="750" spans="1:26" ht="12.75" customHeight="1">
      <c r="A750" s="324"/>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row>
    <row r="751" spans="1:26" ht="12.75" customHeight="1">
      <c r="A751" s="324"/>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row>
    <row r="752" spans="1:26" ht="12.75" customHeight="1">
      <c r="A752" s="324"/>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row>
    <row r="753" spans="1:26" ht="12.75" customHeight="1">
      <c r="A753" s="324"/>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row>
    <row r="754" spans="1:26" ht="12.75" customHeight="1">
      <c r="A754" s="324"/>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row>
    <row r="755" spans="1:26" ht="12.75" customHeight="1">
      <c r="A755" s="324"/>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row>
    <row r="756" spans="1:26" ht="12.75" customHeight="1">
      <c r="A756" s="324"/>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row>
    <row r="757" spans="1:26" ht="12.75" customHeight="1">
      <c r="A757" s="324"/>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row>
    <row r="758" spans="1:26" ht="12.75" customHeight="1">
      <c r="A758" s="324"/>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row>
    <row r="759" spans="1:26" ht="12.75" customHeight="1">
      <c r="A759" s="324"/>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row>
    <row r="760" spans="1:26" ht="12.75" customHeight="1">
      <c r="A760" s="324"/>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row>
    <row r="761" spans="1:26" ht="12.75" customHeight="1">
      <c r="A761" s="324"/>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row>
    <row r="762" spans="1:26" ht="12.75" customHeight="1">
      <c r="A762" s="324"/>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row>
    <row r="763" spans="1:26" ht="12.75" customHeight="1">
      <c r="A763" s="324"/>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row>
    <row r="764" spans="1:26" ht="12.75" customHeight="1">
      <c r="A764" s="324"/>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row>
    <row r="765" spans="1:26" ht="12.75" customHeight="1">
      <c r="A765" s="324"/>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row>
    <row r="766" spans="1:26" ht="12.75" customHeight="1">
      <c r="A766" s="324"/>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row>
    <row r="767" spans="1:26" ht="12.75" customHeight="1">
      <c r="A767" s="324"/>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row>
    <row r="768" spans="1:26" ht="12.75" customHeight="1">
      <c r="A768" s="324"/>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row>
    <row r="769" spans="1:26" ht="12.75" customHeight="1">
      <c r="A769" s="324"/>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row>
    <row r="770" spans="1:26" ht="12.75" customHeight="1">
      <c r="A770" s="324"/>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row>
    <row r="771" spans="1:26" ht="12.75" customHeight="1">
      <c r="A771" s="324"/>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row>
    <row r="772" spans="1:26" ht="12.75" customHeight="1">
      <c r="A772" s="324"/>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row>
    <row r="773" spans="1:26" ht="12.75" customHeight="1">
      <c r="A773" s="324"/>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row>
    <row r="774" spans="1:26" ht="12.75" customHeight="1">
      <c r="A774" s="324"/>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row>
    <row r="775" spans="1:26" ht="12.75" customHeight="1">
      <c r="A775" s="324"/>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row>
    <row r="776" spans="1:26" ht="12.75" customHeight="1">
      <c r="A776" s="324"/>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row>
    <row r="777" spans="1:26" ht="12.75" customHeight="1">
      <c r="A777" s="324"/>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row>
    <row r="778" spans="1:26" ht="12.75" customHeight="1">
      <c r="A778" s="324"/>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row>
    <row r="779" spans="1:26" ht="12.75" customHeight="1">
      <c r="A779" s="324"/>
      <c r="B779" s="324"/>
      <c r="C779" s="324"/>
      <c r="D779" s="324"/>
      <c r="E779" s="324"/>
      <c r="F779" s="324"/>
      <c r="G779" s="324"/>
      <c r="H779" s="324"/>
      <c r="I779" s="324"/>
      <c r="J779" s="324"/>
      <c r="K779" s="324"/>
      <c r="L779" s="324"/>
      <c r="M779" s="324"/>
      <c r="N779" s="324"/>
      <c r="O779" s="324"/>
      <c r="P779" s="324"/>
      <c r="Q779" s="324"/>
      <c r="R779" s="324"/>
      <c r="S779" s="324"/>
      <c r="T779" s="324"/>
      <c r="U779" s="324"/>
      <c r="V779" s="324"/>
      <c r="W779" s="324"/>
      <c r="X779" s="324"/>
      <c r="Y779" s="324"/>
      <c r="Z779" s="324"/>
    </row>
    <row r="780" spans="1:26" ht="12.75" customHeight="1">
      <c r="A780" s="324"/>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row>
    <row r="781" spans="1:26" ht="12.75" customHeight="1">
      <c r="A781" s="324"/>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row>
    <row r="782" spans="1:26" ht="12.75" customHeight="1">
      <c r="A782" s="324"/>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row>
    <row r="783" spans="1:26" ht="12.75" customHeight="1">
      <c r="A783" s="324"/>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row>
    <row r="784" spans="1:26" ht="12.75" customHeight="1">
      <c r="A784" s="324"/>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row>
    <row r="785" spans="1:26" ht="12.75" customHeight="1">
      <c r="A785" s="324"/>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row>
    <row r="786" spans="1:26" ht="12.75" customHeight="1">
      <c r="A786" s="324"/>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row>
    <row r="787" spans="1:26" ht="12.75" customHeight="1">
      <c r="A787" s="324"/>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row>
    <row r="788" spans="1:26" ht="12.75" customHeight="1">
      <c r="A788" s="324"/>
      <c r="B788" s="324"/>
      <c r="C788" s="324"/>
      <c r="D788" s="324"/>
      <c r="E788" s="324"/>
      <c r="F788" s="324"/>
      <c r="G788" s="324"/>
      <c r="H788" s="324"/>
      <c r="I788" s="324"/>
      <c r="J788" s="324"/>
      <c r="K788" s="324"/>
      <c r="L788" s="324"/>
      <c r="M788" s="324"/>
      <c r="N788" s="324"/>
      <c r="O788" s="324"/>
      <c r="P788" s="324"/>
      <c r="Q788" s="324"/>
      <c r="R788" s="324"/>
      <c r="S788" s="324"/>
      <c r="T788" s="324"/>
      <c r="U788" s="324"/>
      <c r="V788" s="324"/>
      <c r="W788" s="324"/>
      <c r="X788" s="324"/>
      <c r="Y788" s="324"/>
      <c r="Z788" s="324"/>
    </row>
    <row r="789" spans="1:26" ht="12.75" customHeight="1">
      <c r="A789" s="324"/>
      <c r="B789" s="324"/>
      <c r="C789" s="324"/>
      <c r="D789" s="324"/>
      <c r="E789" s="324"/>
      <c r="F789" s="324"/>
      <c r="G789" s="324"/>
      <c r="H789" s="324"/>
      <c r="I789" s="324"/>
      <c r="J789" s="324"/>
      <c r="K789" s="324"/>
      <c r="L789" s="324"/>
      <c r="M789" s="324"/>
      <c r="N789" s="324"/>
      <c r="O789" s="324"/>
      <c r="P789" s="324"/>
      <c r="Q789" s="324"/>
      <c r="R789" s="324"/>
      <c r="S789" s="324"/>
      <c r="T789" s="324"/>
      <c r="U789" s="324"/>
      <c r="V789" s="324"/>
      <c r="W789" s="324"/>
      <c r="X789" s="324"/>
      <c r="Y789" s="324"/>
      <c r="Z789" s="324"/>
    </row>
    <row r="790" spans="1:26" ht="12.75" customHeight="1">
      <c r="A790" s="324"/>
      <c r="B790" s="324"/>
      <c r="C790" s="324"/>
      <c r="D790" s="324"/>
      <c r="E790" s="324"/>
      <c r="F790" s="324"/>
      <c r="G790" s="324"/>
      <c r="H790" s="324"/>
      <c r="I790" s="324"/>
      <c r="J790" s="324"/>
      <c r="K790" s="324"/>
      <c r="L790" s="324"/>
      <c r="M790" s="324"/>
      <c r="N790" s="324"/>
      <c r="O790" s="324"/>
      <c r="P790" s="324"/>
      <c r="Q790" s="324"/>
      <c r="R790" s="324"/>
      <c r="S790" s="324"/>
      <c r="T790" s="324"/>
      <c r="U790" s="324"/>
      <c r="V790" s="324"/>
      <c r="W790" s="324"/>
      <c r="X790" s="324"/>
      <c r="Y790" s="324"/>
      <c r="Z790" s="324"/>
    </row>
    <row r="791" spans="1:26" ht="12.75" customHeight="1">
      <c r="A791" s="324"/>
      <c r="B791" s="324"/>
      <c r="C791" s="324"/>
      <c r="D791" s="324"/>
      <c r="E791" s="324"/>
      <c r="F791" s="324"/>
      <c r="G791" s="324"/>
      <c r="H791" s="324"/>
      <c r="I791" s="324"/>
      <c r="J791" s="324"/>
      <c r="K791" s="324"/>
      <c r="L791" s="324"/>
      <c r="M791" s="324"/>
      <c r="N791" s="324"/>
      <c r="O791" s="324"/>
      <c r="P791" s="324"/>
      <c r="Q791" s="324"/>
      <c r="R791" s="324"/>
      <c r="S791" s="324"/>
      <c r="T791" s="324"/>
      <c r="U791" s="324"/>
      <c r="V791" s="324"/>
      <c r="W791" s="324"/>
      <c r="X791" s="324"/>
      <c r="Y791" s="324"/>
      <c r="Z791" s="324"/>
    </row>
    <row r="792" spans="1:26" ht="12.75" customHeight="1">
      <c r="A792" s="324"/>
      <c r="B792" s="324"/>
      <c r="C792" s="324"/>
      <c r="D792" s="324"/>
      <c r="E792" s="324"/>
      <c r="F792" s="324"/>
      <c r="G792" s="324"/>
      <c r="H792" s="324"/>
      <c r="I792" s="324"/>
      <c r="J792" s="324"/>
      <c r="K792" s="324"/>
      <c r="L792" s="324"/>
      <c r="M792" s="324"/>
      <c r="N792" s="324"/>
      <c r="O792" s="324"/>
      <c r="P792" s="324"/>
      <c r="Q792" s="324"/>
      <c r="R792" s="324"/>
      <c r="S792" s="324"/>
      <c r="T792" s="324"/>
      <c r="U792" s="324"/>
      <c r="V792" s="324"/>
      <c r="W792" s="324"/>
      <c r="X792" s="324"/>
      <c r="Y792" s="324"/>
      <c r="Z792" s="324"/>
    </row>
    <row r="793" spans="1:26" ht="12.75" customHeight="1">
      <c r="A793" s="324"/>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row>
    <row r="794" spans="1:26" ht="12.75" customHeight="1">
      <c r="A794" s="324"/>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row>
    <row r="795" spans="1:26" ht="12.75" customHeight="1">
      <c r="A795" s="324"/>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row>
    <row r="796" spans="1:26" ht="12.75" customHeight="1">
      <c r="A796" s="324"/>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row>
    <row r="797" spans="1:26" ht="12.75" customHeight="1">
      <c r="A797" s="324"/>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row>
    <row r="798" spans="1:26" ht="12.75" customHeight="1">
      <c r="A798" s="324"/>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row>
    <row r="799" spans="1:26" ht="12.75" customHeight="1">
      <c r="A799" s="324"/>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row>
    <row r="800" spans="1:26" ht="12.75" customHeight="1">
      <c r="A800" s="324"/>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row>
    <row r="801" spans="1:26" ht="12.75" customHeight="1">
      <c r="A801" s="324"/>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row>
    <row r="802" spans="1:26" ht="12.75" customHeight="1">
      <c r="A802" s="324"/>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row>
    <row r="803" spans="1:26" ht="12.75" customHeight="1">
      <c r="A803" s="324"/>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row>
    <row r="804" spans="1:26" ht="12.75" customHeight="1">
      <c r="A804" s="324"/>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row>
    <row r="805" spans="1:26" ht="12.75" customHeight="1">
      <c r="A805" s="324"/>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row>
    <row r="806" spans="1:26" ht="12.75" customHeight="1">
      <c r="A806" s="324"/>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row>
    <row r="807" spans="1:26" ht="12.75" customHeight="1">
      <c r="A807" s="324"/>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row>
    <row r="808" spans="1:26" ht="12.75" customHeight="1">
      <c r="A808" s="324"/>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row>
    <row r="809" spans="1:26" ht="12.75" customHeight="1">
      <c r="A809" s="324"/>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row>
    <row r="810" spans="1:26" ht="12.75" customHeight="1">
      <c r="A810" s="324"/>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row>
    <row r="811" spans="1:26" ht="12.75" customHeight="1">
      <c r="A811" s="324"/>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row>
    <row r="812" spans="1:26" ht="12.75" customHeight="1">
      <c r="A812" s="324"/>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row>
    <row r="813" spans="1:26" ht="12.75" customHeight="1">
      <c r="A813" s="324"/>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row>
    <row r="814" spans="1:26" ht="12.75" customHeight="1">
      <c r="A814" s="324"/>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row>
    <row r="815" spans="1:26" ht="12.75" customHeight="1">
      <c r="A815" s="324"/>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row>
    <row r="816" spans="1:26" ht="12.75" customHeight="1">
      <c r="A816" s="324"/>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row>
    <row r="817" spans="1:26" ht="12.75" customHeight="1">
      <c r="A817" s="324"/>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row>
    <row r="818" spans="1:26" ht="12.75" customHeight="1">
      <c r="A818" s="324"/>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row>
    <row r="819" spans="1:26" ht="12.75" customHeight="1">
      <c r="A819" s="324"/>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row>
    <row r="820" spans="1:26" ht="12.75" customHeight="1">
      <c r="A820" s="324"/>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row>
    <row r="821" spans="1:26" ht="12.75" customHeight="1">
      <c r="A821" s="324"/>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row>
    <row r="822" spans="1:26" ht="12.75" customHeight="1">
      <c r="A822" s="324"/>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row>
    <row r="823" spans="1:26" ht="12.75" customHeight="1">
      <c r="A823" s="324"/>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row>
    <row r="824" spans="1:26" ht="12.75" customHeight="1">
      <c r="A824" s="324"/>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row>
    <row r="825" spans="1:26" ht="12.75" customHeight="1">
      <c r="A825" s="324"/>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row>
    <row r="826" spans="1:26" ht="12.75" customHeight="1">
      <c r="A826" s="324"/>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row>
    <row r="827" spans="1:26" ht="12.75" customHeight="1">
      <c r="A827" s="324"/>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row>
    <row r="828" spans="1:26" ht="12.75" customHeight="1">
      <c r="A828" s="324"/>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row>
    <row r="829" spans="1:26" ht="12.75" customHeight="1">
      <c r="A829" s="324"/>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row>
    <row r="830" spans="1:26" ht="12.75" customHeight="1">
      <c r="A830" s="324"/>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row>
    <row r="831" spans="1:26" ht="12.75" customHeight="1">
      <c r="A831" s="324"/>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row>
    <row r="832" spans="1:26" ht="12.75" customHeight="1">
      <c r="A832" s="324"/>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row>
    <row r="833" spans="1:26" ht="12.75" customHeight="1">
      <c r="A833" s="324"/>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row>
    <row r="834" spans="1:26" ht="12.75" customHeight="1">
      <c r="A834" s="324"/>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row>
    <row r="835" spans="1:26" ht="12.75" customHeight="1">
      <c r="A835" s="324"/>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row>
    <row r="836" spans="1:26" ht="12.75" customHeight="1">
      <c r="A836" s="324"/>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row>
    <row r="837" spans="1:26" ht="12.75" customHeight="1">
      <c r="A837" s="324"/>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row>
    <row r="838" spans="1:26" ht="12.75" customHeight="1">
      <c r="A838" s="324"/>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row>
    <row r="839" spans="1:26" ht="12.75" customHeight="1">
      <c r="A839" s="324"/>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row>
    <row r="840" spans="1:26" ht="12.75" customHeight="1">
      <c r="A840" s="324"/>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row>
    <row r="841" spans="1:26" ht="12.75" customHeight="1">
      <c r="A841" s="324"/>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row>
    <row r="842" spans="1:26" ht="12.75" customHeight="1">
      <c r="A842" s="324"/>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row>
    <row r="843" spans="1:26" ht="12.75" customHeight="1">
      <c r="A843" s="324"/>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row>
    <row r="844" spans="1:26" ht="12.75" customHeight="1">
      <c r="A844" s="324"/>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row>
    <row r="845" spans="1:26" ht="12.75" customHeight="1">
      <c r="A845" s="324"/>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row>
    <row r="846" spans="1:26" ht="12.75" customHeight="1">
      <c r="A846" s="324"/>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row>
    <row r="847" spans="1:26" ht="12.75" customHeight="1">
      <c r="A847" s="324"/>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row>
    <row r="848" spans="1:26" ht="12.75" customHeight="1">
      <c r="A848" s="324"/>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row>
    <row r="849" spans="1:26" ht="12.75" customHeight="1">
      <c r="A849" s="324"/>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row>
    <row r="850" spans="1:26" ht="12.75" customHeight="1">
      <c r="A850" s="324"/>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row>
    <row r="851" spans="1:26" ht="12.75" customHeight="1">
      <c r="A851" s="324"/>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row>
    <row r="852" spans="1:26" ht="12.75" customHeight="1">
      <c r="A852" s="324"/>
      <c r="B852" s="324"/>
      <c r="C852" s="324"/>
      <c r="D852" s="324"/>
      <c r="E852" s="324"/>
      <c r="F852" s="324"/>
      <c r="G852" s="324"/>
      <c r="H852" s="324"/>
      <c r="I852" s="324"/>
      <c r="J852" s="324"/>
      <c r="K852" s="324"/>
      <c r="L852" s="324"/>
      <c r="M852" s="324"/>
      <c r="N852" s="324"/>
      <c r="O852" s="324"/>
      <c r="P852" s="324"/>
      <c r="Q852" s="324"/>
      <c r="R852" s="324"/>
      <c r="S852" s="324"/>
      <c r="T852" s="324"/>
      <c r="U852" s="324"/>
      <c r="V852" s="324"/>
      <c r="W852" s="324"/>
      <c r="X852" s="324"/>
      <c r="Y852" s="324"/>
      <c r="Z852" s="324"/>
    </row>
    <row r="853" spans="1:26" ht="12.75" customHeight="1">
      <c r="A853" s="324"/>
      <c r="B853" s="324"/>
      <c r="C853" s="324"/>
      <c r="D853" s="324"/>
      <c r="E853" s="324"/>
      <c r="F853" s="324"/>
      <c r="G853" s="324"/>
      <c r="H853" s="324"/>
      <c r="I853" s="324"/>
      <c r="J853" s="324"/>
      <c r="K853" s="324"/>
      <c r="L853" s="324"/>
      <c r="M853" s="324"/>
      <c r="N853" s="324"/>
      <c r="O853" s="324"/>
      <c r="P853" s="324"/>
      <c r="Q853" s="324"/>
      <c r="R853" s="324"/>
      <c r="S853" s="324"/>
      <c r="T853" s="324"/>
      <c r="U853" s="324"/>
      <c r="V853" s="324"/>
      <c r="W853" s="324"/>
      <c r="X853" s="324"/>
      <c r="Y853" s="324"/>
      <c r="Z853" s="324"/>
    </row>
    <row r="854" spans="1:26" ht="12.75" customHeight="1">
      <c r="A854" s="324"/>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row>
    <row r="855" spans="1:26" ht="12.75" customHeight="1">
      <c r="A855" s="324"/>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row>
    <row r="856" spans="1:26" ht="12.75" customHeight="1">
      <c r="A856" s="324"/>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row>
    <row r="857" spans="1:26" ht="12.75" customHeight="1">
      <c r="A857" s="324"/>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row>
    <row r="858" spans="1:26" ht="12.75" customHeight="1">
      <c r="A858" s="324"/>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row>
    <row r="859" spans="1:26" ht="12.75" customHeight="1">
      <c r="A859" s="324"/>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row>
    <row r="860" spans="1:26" ht="12.75" customHeight="1">
      <c r="A860" s="324"/>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row>
    <row r="861" spans="1:26" ht="12.75" customHeight="1">
      <c r="A861" s="324"/>
      <c r="B861" s="324"/>
      <c r="C861" s="324"/>
      <c r="D861" s="324"/>
      <c r="E861" s="324"/>
      <c r="F861" s="324"/>
      <c r="G861" s="324"/>
      <c r="H861" s="324"/>
      <c r="I861" s="324"/>
      <c r="J861" s="324"/>
      <c r="K861" s="324"/>
      <c r="L861" s="324"/>
      <c r="M861" s="324"/>
      <c r="N861" s="324"/>
      <c r="O861" s="324"/>
      <c r="P861" s="324"/>
      <c r="Q861" s="324"/>
      <c r="R861" s="324"/>
      <c r="S861" s="324"/>
      <c r="T861" s="324"/>
      <c r="U861" s="324"/>
      <c r="V861" s="324"/>
      <c r="W861" s="324"/>
      <c r="X861" s="324"/>
      <c r="Y861" s="324"/>
      <c r="Z861" s="324"/>
    </row>
    <row r="862" spans="1:26" ht="12.75" customHeight="1">
      <c r="A862" s="324"/>
      <c r="B862" s="324"/>
      <c r="C862" s="324"/>
      <c r="D862" s="324"/>
      <c r="E862" s="324"/>
      <c r="F862" s="324"/>
      <c r="G862" s="324"/>
      <c r="H862" s="324"/>
      <c r="I862" s="324"/>
      <c r="J862" s="324"/>
      <c r="K862" s="324"/>
      <c r="L862" s="324"/>
      <c r="M862" s="324"/>
      <c r="N862" s="324"/>
      <c r="O862" s="324"/>
      <c r="P862" s="324"/>
      <c r="Q862" s="324"/>
      <c r="R862" s="324"/>
      <c r="S862" s="324"/>
      <c r="T862" s="324"/>
      <c r="U862" s="324"/>
      <c r="V862" s="324"/>
      <c r="W862" s="324"/>
      <c r="X862" s="324"/>
      <c r="Y862" s="324"/>
      <c r="Z862" s="324"/>
    </row>
    <row r="863" spans="1:26" ht="12.75" customHeight="1">
      <c r="A863" s="324"/>
      <c r="B863" s="324"/>
      <c r="C863" s="324"/>
      <c r="D863" s="324"/>
      <c r="E863" s="324"/>
      <c r="F863" s="324"/>
      <c r="G863" s="324"/>
      <c r="H863" s="324"/>
      <c r="I863" s="324"/>
      <c r="J863" s="324"/>
      <c r="K863" s="324"/>
      <c r="L863" s="324"/>
      <c r="M863" s="324"/>
      <c r="N863" s="324"/>
      <c r="O863" s="324"/>
      <c r="P863" s="324"/>
      <c r="Q863" s="324"/>
      <c r="R863" s="324"/>
      <c r="S863" s="324"/>
      <c r="T863" s="324"/>
      <c r="U863" s="324"/>
      <c r="V863" s="324"/>
      <c r="W863" s="324"/>
      <c r="X863" s="324"/>
      <c r="Y863" s="324"/>
      <c r="Z863" s="324"/>
    </row>
    <row r="864" spans="1:26" ht="12.75" customHeight="1">
      <c r="A864" s="324"/>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row>
    <row r="865" spans="1:26" ht="12.75" customHeight="1">
      <c r="A865" s="324"/>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row>
    <row r="866" spans="1:26" ht="12.75" customHeight="1">
      <c r="A866" s="324"/>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row>
    <row r="867" spans="1:26" ht="12.75" customHeight="1">
      <c r="A867" s="324"/>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row>
    <row r="868" spans="1:26" ht="12.75" customHeight="1">
      <c r="A868" s="324"/>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row>
    <row r="869" spans="1:26" ht="12.75" customHeight="1">
      <c r="A869" s="324"/>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row>
    <row r="870" spans="1:26" ht="12.75" customHeight="1">
      <c r="A870" s="324"/>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row>
    <row r="871" spans="1:26" ht="12.75" customHeight="1">
      <c r="A871" s="324"/>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row>
    <row r="872" spans="1:26" ht="12.75" customHeight="1">
      <c r="A872" s="324"/>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row>
    <row r="873" spans="1:26" ht="12.75" customHeight="1">
      <c r="A873" s="324"/>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row>
    <row r="874" spans="1:26" ht="12.75" customHeight="1">
      <c r="A874" s="324"/>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row>
    <row r="875" spans="1:26" ht="12.75" customHeight="1">
      <c r="A875" s="324"/>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row>
    <row r="876" spans="1:26" ht="12.75" customHeight="1">
      <c r="A876" s="324"/>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row>
    <row r="877" spans="1:26" ht="12.75" customHeight="1">
      <c r="A877" s="324"/>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row>
    <row r="878" spans="1:26" ht="12.75" customHeight="1">
      <c r="A878" s="324"/>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row>
    <row r="879" spans="1:26" ht="12.75" customHeight="1">
      <c r="A879" s="324"/>
      <c r="B879" s="324"/>
      <c r="C879" s="324"/>
      <c r="D879" s="324"/>
      <c r="E879" s="324"/>
      <c r="F879" s="324"/>
      <c r="G879" s="324"/>
      <c r="H879" s="324"/>
      <c r="I879" s="324"/>
      <c r="J879" s="324"/>
      <c r="K879" s="324"/>
      <c r="L879" s="324"/>
      <c r="M879" s="324"/>
      <c r="N879" s="324"/>
      <c r="O879" s="324"/>
      <c r="P879" s="324"/>
      <c r="Q879" s="324"/>
      <c r="R879" s="324"/>
      <c r="S879" s="324"/>
      <c r="T879" s="324"/>
      <c r="U879" s="324"/>
      <c r="V879" s="324"/>
      <c r="W879" s="324"/>
      <c r="X879" s="324"/>
      <c r="Y879" s="324"/>
      <c r="Z879" s="324"/>
    </row>
    <row r="880" spans="1:26" ht="12.75" customHeight="1">
      <c r="A880" s="324"/>
      <c r="B880" s="324"/>
      <c r="C880" s="324"/>
      <c r="D880" s="324"/>
      <c r="E880" s="324"/>
      <c r="F880" s="324"/>
      <c r="G880" s="324"/>
      <c r="H880" s="324"/>
      <c r="I880" s="324"/>
      <c r="J880" s="324"/>
      <c r="K880" s="324"/>
      <c r="L880" s="324"/>
      <c r="M880" s="324"/>
      <c r="N880" s="324"/>
      <c r="O880" s="324"/>
      <c r="P880" s="324"/>
      <c r="Q880" s="324"/>
      <c r="R880" s="324"/>
      <c r="S880" s="324"/>
      <c r="T880" s="324"/>
      <c r="U880" s="324"/>
      <c r="V880" s="324"/>
      <c r="W880" s="324"/>
      <c r="X880" s="324"/>
      <c r="Y880" s="324"/>
      <c r="Z880" s="324"/>
    </row>
    <row r="881" spans="1:26" ht="12.75" customHeight="1">
      <c r="A881" s="324"/>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row>
    <row r="882" spans="1:26" ht="12.75" customHeight="1">
      <c r="A882" s="324"/>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row>
    <row r="883" spans="1:26" ht="12.75" customHeight="1">
      <c r="A883" s="324"/>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row>
    <row r="884" spans="1:26" ht="12.75" customHeight="1">
      <c r="A884" s="324"/>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row>
    <row r="885" spans="1:26" ht="12.75" customHeight="1">
      <c r="A885" s="324"/>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row>
    <row r="886" spans="1:26" ht="12.75" customHeight="1">
      <c r="A886" s="324"/>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row>
    <row r="887" spans="1:26" ht="12.75" customHeight="1">
      <c r="A887" s="324"/>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row>
    <row r="888" spans="1:26" ht="12.75" customHeight="1">
      <c r="A888" s="324"/>
      <c r="B888" s="324"/>
      <c r="C888" s="324"/>
      <c r="D888" s="324"/>
      <c r="E888" s="324"/>
      <c r="F888" s="324"/>
      <c r="G888" s="324"/>
      <c r="H888" s="324"/>
      <c r="I888" s="324"/>
      <c r="J888" s="324"/>
      <c r="K888" s="324"/>
      <c r="L888" s="324"/>
      <c r="M888" s="324"/>
      <c r="N888" s="324"/>
      <c r="O888" s="324"/>
      <c r="P888" s="324"/>
      <c r="Q888" s="324"/>
      <c r="R888" s="324"/>
      <c r="S888" s="324"/>
      <c r="T888" s="324"/>
      <c r="U888" s="324"/>
      <c r="V888" s="324"/>
      <c r="W888" s="324"/>
      <c r="X888" s="324"/>
      <c r="Y888" s="324"/>
      <c r="Z888" s="324"/>
    </row>
    <row r="889" spans="1:26" ht="12.75" customHeight="1">
      <c r="A889" s="324"/>
      <c r="B889" s="324"/>
      <c r="C889" s="324"/>
      <c r="D889" s="324"/>
      <c r="E889" s="324"/>
      <c r="F889" s="324"/>
      <c r="G889" s="324"/>
      <c r="H889" s="324"/>
      <c r="I889" s="324"/>
      <c r="J889" s="324"/>
      <c r="K889" s="324"/>
      <c r="L889" s="324"/>
      <c r="M889" s="324"/>
      <c r="N889" s="324"/>
      <c r="O889" s="324"/>
      <c r="P889" s="324"/>
      <c r="Q889" s="324"/>
      <c r="R889" s="324"/>
      <c r="S889" s="324"/>
      <c r="T889" s="324"/>
      <c r="U889" s="324"/>
      <c r="V889" s="324"/>
      <c r="W889" s="324"/>
      <c r="X889" s="324"/>
      <c r="Y889" s="324"/>
      <c r="Z889" s="324"/>
    </row>
    <row r="890" spans="1:26" ht="12.75" customHeight="1">
      <c r="A890" s="324"/>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row>
    <row r="891" spans="1:26" ht="12.75" customHeight="1">
      <c r="A891" s="324"/>
      <c r="B891" s="324"/>
      <c r="C891" s="324"/>
      <c r="D891" s="324"/>
      <c r="E891" s="324"/>
      <c r="F891" s="324"/>
      <c r="G891" s="324"/>
      <c r="H891" s="324"/>
      <c r="I891" s="324"/>
      <c r="J891" s="324"/>
      <c r="K891" s="324"/>
      <c r="L891" s="324"/>
      <c r="M891" s="324"/>
      <c r="N891" s="324"/>
      <c r="O891" s="324"/>
      <c r="P891" s="324"/>
      <c r="Q891" s="324"/>
      <c r="R891" s="324"/>
      <c r="S891" s="324"/>
      <c r="T891" s="324"/>
      <c r="U891" s="324"/>
      <c r="V891" s="324"/>
      <c r="W891" s="324"/>
      <c r="X891" s="324"/>
      <c r="Y891" s="324"/>
      <c r="Z891" s="324"/>
    </row>
    <row r="892" spans="1:26" ht="12.75" customHeight="1">
      <c r="A892" s="324"/>
      <c r="B892" s="324"/>
      <c r="C892" s="324"/>
      <c r="D892" s="324"/>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row>
    <row r="893" spans="1:26" ht="12.75" customHeight="1">
      <c r="A893" s="324"/>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row>
    <row r="894" spans="1:26" ht="12.75" customHeight="1">
      <c r="A894" s="324"/>
      <c r="B894" s="324"/>
      <c r="C894" s="324"/>
      <c r="D894" s="324"/>
      <c r="E894" s="324"/>
      <c r="F894" s="324"/>
      <c r="G894" s="324"/>
      <c r="H894" s="324"/>
      <c r="I894" s="324"/>
      <c r="J894" s="324"/>
      <c r="K894" s="324"/>
      <c r="L894" s="324"/>
      <c r="M894" s="324"/>
      <c r="N894" s="324"/>
      <c r="O894" s="324"/>
      <c r="P894" s="324"/>
      <c r="Q894" s="324"/>
      <c r="R894" s="324"/>
      <c r="S894" s="324"/>
      <c r="T894" s="324"/>
      <c r="U894" s="324"/>
      <c r="V894" s="324"/>
      <c r="W894" s="324"/>
      <c r="X894" s="324"/>
      <c r="Y894" s="324"/>
      <c r="Z894" s="324"/>
    </row>
    <row r="895" spans="1:26" ht="12.75" customHeight="1">
      <c r="A895" s="324"/>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row>
    <row r="896" spans="1:26" ht="12.75" customHeight="1">
      <c r="A896" s="324"/>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row>
    <row r="897" spans="1:26" ht="12.75" customHeight="1">
      <c r="A897" s="324"/>
      <c r="B897" s="324"/>
      <c r="C897" s="324"/>
      <c r="D897" s="324"/>
      <c r="E897" s="324"/>
      <c r="F897" s="324"/>
      <c r="G897" s="324"/>
      <c r="H897" s="324"/>
      <c r="I897" s="324"/>
      <c r="J897" s="324"/>
      <c r="K897" s="324"/>
      <c r="L897" s="324"/>
      <c r="M897" s="324"/>
      <c r="N897" s="324"/>
      <c r="O897" s="324"/>
      <c r="P897" s="324"/>
      <c r="Q897" s="324"/>
      <c r="R897" s="324"/>
      <c r="S897" s="324"/>
      <c r="T897" s="324"/>
      <c r="U897" s="324"/>
      <c r="V897" s="324"/>
      <c r="W897" s="324"/>
      <c r="X897" s="324"/>
      <c r="Y897" s="324"/>
      <c r="Z897" s="324"/>
    </row>
    <row r="898" spans="1:26" ht="12.75" customHeight="1">
      <c r="A898" s="324"/>
      <c r="B898" s="324"/>
      <c r="C898" s="324"/>
      <c r="D898" s="324"/>
      <c r="E898" s="324"/>
      <c r="F898" s="324"/>
      <c r="G898" s="324"/>
      <c r="H898" s="324"/>
      <c r="I898" s="324"/>
      <c r="J898" s="324"/>
      <c r="K898" s="324"/>
      <c r="L898" s="324"/>
      <c r="M898" s="324"/>
      <c r="N898" s="324"/>
      <c r="O898" s="324"/>
      <c r="P898" s="324"/>
      <c r="Q898" s="324"/>
      <c r="R898" s="324"/>
      <c r="S898" s="324"/>
      <c r="T898" s="324"/>
      <c r="U898" s="324"/>
      <c r="V898" s="324"/>
      <c r="W898" s="324"/>
      <c r="X898" s="324"/>
      <c r="Y898" s="324"/>
      <c r="Z898" s="324"/>
    </row>
    <row r="899" spans="1:26" ht="12.75" customHeight="1">
      <c r="A899" s="324"/>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row>
    <row r="900" spans="1:26" ht="12.75" customHeight="1">
      <c r="A900" s="324"/>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row>
    <row r="901" spans="1:26" ht="12.75" customHeight="1">
      <c r="A901" s="324"/>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row>
    <row r="902" spans="1:26" ht="12.75" customHeight="1">
      <c r="A902" s="324"/>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row>
    <row r="903" spans="1:26" ht="12.75" customHeight="1">
      <c r="A903" s="324"/>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row>
    <row r="904" spans="1:26" ht="12.75" customHeight="1">
      <c r="A904" s="324"/>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row>
    <row r="905" spans="1:26" ht="12.75" customHeight="1">
      <c r="A905" s="324"/>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row>
    <row r="906" spans="1:26" ht="12.75" customHeight="1">
      <c r="A906" s="324"/>
      <c r="B906" s="324"/>
      <c r="C906" s="324"/>
      <c r="D906" s="324"/>
      <c r="E906" s="324"/>
      <c r="F906" s="324"/>
      <c r="G906" s="324"/>
      <c r="H906" s="324"/>
      <c r="I906" s="324"/>
      <c r="J906" s="324"/>
      <c r="K906" s="324"/>
      <c r="L906" s="324"/>
      <c r="M906" s="324"/>
      <c r="N906" s="324"/>
      <c r="O906" s="324"/>
      <c r="P906" s="324"/>
      <c r="Q906" s="324"/>
      <c r="R906" s="324"/>
      <c r="S906" s="324"/>
      <c r="T906" s="324"/>
      <c r="U906" s="324"/>
      <c r="V906" s="324"/>
      <c r="W906" s="324"/>
      <c r="X906" s="324"/>
      <c r="Y906" s="324"/>
      <c r="Z906" s="324"/>
    </row>
    <row r="907" spans="1:26" ht="12.75" customHeight="1">
      <c r="A907" s="324"/>
      <c r="B907" s="324"/>
      <c r="C907" s="324"/>
      <c r="D907" s="324"/>
      <c r="E907" s="324"/>
      <c r="F907" s="324"/>
      <c r="G907" s="324"/>
      <c r="H907" s="324"/>
      <c r="I907" s="324"/>
      <c r="J907" s="324"/>
      <c r="K907" s="324"/>
      <c r="L907" s="324"/>
      <c r="M907" s="324"/>
      <c r="N907" s="324"/>
      <c r="O907" s="324"/>
      <c r="P907" s="324"/>
      <c r="Q907" s="324"/>
      <c r="R907" s="324"/>
      <c r="S907" s="324"/>
      <c r="T907" s="324"/>
      <c r="U907" s="324"/>
      <c r="V907" s="324"/>
      <c r="W907" s="324"/>
      <c r="X907" s="324"/>
      <c r="Y907" s="324"/>
      <c r="Z907" s="324"/>
    </row>
    <row r="908" spans="1:26" ht="12.75" customHeight="1">
      <c r="A908" s="324"/>
      <c r="B908" s="324"/>
      <c r="C908" s="324"/>
      <c r="D908" s="324"/>
      <c r="E908" s="324"/>
      <c r="F908" s="324"/>
      <c r="G908" s="324"/>
      <c r="H908" s="324"/>
      <c r="I908" s="324"/>
      <c r="J908" s="324"/>
      <c r="K908" s="324"/>
      <c r="L908" s="324"/>
      <c r="M908" s="324"/>
      <c r="N908" s="324"/>
      <c r="O908" s="324"/>
      <c r="P908" s="324"/>
      <c r="Q908" s="324"/>
      <c r="R908" s="324"/>
      <c r="S908" s="324"/>
      <c r="T908" s="324"/>
      <c r="U908" s="324"/>
      <c r="V908" s="324"/>
      <c r="W908" s="324"/>
      <c r="X908" s="324"/>
      <c r="Y908" s="324"/>
      <c r="Z908" s="324"/>
    </row>
    <row r="909" spans="1:26" ht="12.75" customHeight="1">
      <c r="A909" s="324"/>
      <c r="B909" s="324"/>
      <c r="C909" s="324"/>
      <c r="D909" s="324"/>
      <c r="E909" s="324"/>
      <c r="F909" s="324"/>
      <c r="G909" s="324"/>
      <c r="H909" s="324"/>
      <c r="I909" s="324"/>
      <c r="J909" s="324"/>
      <c r="K909" s="324"/>
      <c r="L909" s="324"/>
      <c r="M909" s="324"/>
      <c r="N909" s="324"/>
      <c r="O909" s="324"/>
      <c r="P909" s="324"/>
      <c r="Q909" s="324"/>
      <c r="R909" s="324"/>
      <c r="S909" s="324"/>
      <c r="T909" s="324"/>
      <c r="U909" s="324"/>
      <c r="V909" s="324"/>
      <c r="W909" s="324"/>
      <c r="X909" s="324"/>
      <c r="Y909" s="324"/>
      <c r="Z909" s="324"/>
    </row>
    <row r="910" spans="1:26" ht="12.75" customHeight="1">
      <c r="A910" s="324"/>
      <c r="B910" s="324"/>
      <c r="C910" s="324"/>
      <c r="D910" s="324"/>
      <c r="E910" s="324"/>
      <c r="F910" s="324"/>
      <c r="G910" s="324"/>
      <c r="H910" s="324"/>
      <c r="I910" s="324"/>
      <c r="J910" s="324"/>
      <c r="K910" s="324"/>
      <c r="L910" s="324"/>
      <c r="M910" s="324"/>
      <c r="N910" s="324"/>
      <c r="O910" s="324"/>
      <c r="P910" s="324"/>
      <c r="Q910" s="324"/>
      <c r="R910" s="324"/>
      <c r="S910" s="324"/>
      <c r="T910" s="324"/>
      <c r="U910" s="324"/>
      <c r="V910" s="324"/>
      <c r="W910" s="324"/>
      <c r="X910" s="324"/>
      <c r="Y910" s="324"/>
      <c r="Z910" s="324"/>
    </row>
    <row r="911" spans="1:26" ht="12.75" customHeight="1">
      <c r="A911" s="324"/>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row>
    <row r="912" spans="1:26" ht="12.75" customHeight="1">
      <c r="A912" s="324"/>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row>
    <row r="913" spans="1:26" ht="12.75" customHeight="1">
      <c r="A913" s="324"/>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row>
    <row r="914" spans="1:26" ht="12.75" customHeight="1">
      <c r="A914" s="324"/>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row>
    <row r="915" spans="1:26" ht="12.75" customHeight="1">
      <c r="A915" s="324"/>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row>
    <row r="916" spans="1:26" ht="12.75" customHeight="1">
      <c r="A916" s="324"/>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row>
    <row r="917" spans="1:26" ht="12.75" customHeight="1">
      <c r="A917" s="324"/>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row>
    <row r="918" spans="1:26" ht="12.75" customHeight="1">
      <c r="A918" s="324"/>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row>
    <row r="919" spans="1:26" ht="12.75" customHeight="1">
      <c r="A919" s="324"/>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row>
    <row r="920" spans="1:26" ht="12.75" customHeight="1">
      <c r="A920" s="324"/>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row>
    <row r="921" spans="1:26" ht="12.75" customHeight="1">
      <c r="A921" s="324"/>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row>
    <row r="922" spans="1:26" ht="12.75" customHeight="1">
      <c r="A922" s="324"/>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row>
    <row r="923" spans="1:26" ht="12.75" customHeight="1">
      <c r="A923" s="324"/>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row>
    <row r="924" spans="1:26" ht="12.75" customHeight="1">
      <c r="A924" s="324"/>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row>
    <row r="925" spans="1:26" ht="12.75" customHeight="1">
      <c r="A925" s="324"/>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row>
    <row r="926" spans="1:26" ht="12.75" customHeight="1">
      <c r="A926" s="324"/>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row>
    <row r="927" spans="1:26" ht="12.75" customHeight="1">
      <c r="A927" s="324"/>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row>
    <row r="928" spans="1:26" ht="12.75" customHeight="1">
      <c r="A928" s="324"/>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row>
    <row r="929" spans="1:26" ht="12.75" customHeight="1">
      <c r="A929" s="324"/>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row>
    <row r="930" spans="1:26" ht="12.75" customHeight="1">
      <c r="A930" s="324"/>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row>
    <row r="931" spans="1:26" ht="12.75" customHeight="1">
      <c r="A931" s="324"/>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row>
    <row r="932" spans="1:26" ht="12.75" customHeight="1">
      <c r="A932" s="324"/>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row>
    <row r="933" spans="1:26" ht="12.75" customHeight="1">
      <c r="A933" s="324"/>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row>
    <row r="934" spans="1:26" ht="12.75" customHeight="1">
      <c r="A934" s="324"/>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row>
    <row r="935" spans="1:26" ht="12.75" customHeight="1">
      <c r="A935" s="324"/>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row>
    <row r="936" spans="1:26" ht="12.75" customHeight="1">
      <c r="A936" s="324"/>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row>
    <row r="937" spans="1:26" ht="12.75" customHeight="1">
      <c r="A937" s="324"/>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row>
    <row r="938" spans="1:26" ht="12.75" customHeight="1">
      <c r="A938" s="324"/>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row>
    <row r="939" spans="1:26" ht="12.75" customHeight="1">
      <c r="A939" s="324"/>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row>
    <row r="940" spans="1:26" ht="12.75" customHeight="1">
      <c r="A940" s="324"/>
      <c r="B940" s="324"/>
      <c r="C940" s="324"/>
      <c r="D940" s="324"/>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324"/>
    </row>
    <row r="941" spans="1:26" ht="12.75" customHeight="1">
      <c r="A941" s="324"/>
      <c r="B941" s="324"/>
      <c r="C941" s="324"/>
      <c r="D941" s="32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324"/>
    </row>
    <row r="942" spans="1:26" ht="12.75" customHeight="1">
      <c r="A942" s="324"/>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row>
    <row r="943" spans="1:26" ht="12.75" customHeight="1">
      <c r="A943" s="324"/>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row>
    <row r="944" spans="1:26" ht="12.75" customHeight="1">
      <c r="A944" s="324"/>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row>
    <row r="945" spans="1:26" ht="12.75" customHeight="1">
      <c r="A945" s="324"/>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row>
    <row r="946" spans="1:26" ht="12.75" customHeight="1">
      <c r="A946" s="324"/>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row>
    <row r="947" spans="1:26" ht="12.75" customHeight="1">
      <c r="A947" s="324"/>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row>
    <row r="948" spans="1:26" ht="12.75" customHeight="1">
      <c r="A948" s="324"/>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row>
    <row r="949" spans="1:26" ht="12.75" customHeight="1">
      <c r="A949" s="324"/>
      <c r="B949" s="324"/>
      <c r="C949" s="324"/>
      <c r="D949" s="324"/>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324"/>
    </row>
    <row r="950" spans="1:26" ht="12.75" customHeight="1">
      <c r="A950" s="324"/>
      <c r="B950" s="324"/>
      <c r="C950" s="324"/>
      <c r="D950" s="324"/>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324"/>
    </row>
    <row r="951" spans="1:26" ht="12.75" customHeight="1">
      <c r="A951" s="324"/>
      <c r="B951" s="324"/>
      <c r="C951" s="324"/>
      <c r="D951" s="32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324"/>
    </row>
    <row r="952" spans="1:26" ht="12.75" customHeight="1">
      <c r="A952" s="324"/>
      <c r="B952" s="324"/>
      <c r="C952" s="324"/>
      <c r="D952" s="324"/>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324"/>
    </row>
    <row r="953" spans="1:26" ht="12.75" customHeight="1">
      <c r="A953" s="324"/>
      <c r="B953" s="324"/>
      <c r="C953" s="324"/>
      <c r="D953" s="324"/>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324"/>
    </row>
    <row r="954" spans="1:26" ht="12.75" customHeight="1">
      <c r="A954" s="324"/>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row>
    <row r="955" spans="1:26" ht="12.75" customHeight="1">
      <c r="A955" s="324"/>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row>
    <row r="956" spans="1:26" ht="12.75" customHeight="1">
      <c r="A956" s="324"/>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row>
    <row r="957" spans="1:26" ht="12.75" customHeight="1">
      <c r="A957" s="324"/>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row>
    <row r="958" spans="1:26" ht="12.75" customHeight="1">
      <c r="A958" s="324"/>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row>
    <row r="959" spans="1:26" ht="12.75" customHeight="1">
      <c r="A959" s="324"/>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row>
    <row r="960" spans="1:26" ht="12.75" customHeight="1">
      <c r="A960" s="324"/>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row>
    <row r="961" spans="1:26" ht="12.75" customHeight="1">
      <c r="A961" s="324"/>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row>
    <row r="962" spans="1:26" ht="12.75" customHeight="1">
      <c r="A962" s="324"/>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row>
    <row r="963" spans="1:26" ht="12.75" customHeight="1">
      <c r="A963" s="324"/>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row>
    <row r="964" spans="1:26" ht="12.75" customHeight="1">
      <c r="A964" s="324"/>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row>
    <row r="965" spans="1:26" ht="12.75" customHeight="1">
      <c r="A965" s="324"/>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row>
    <row r="966" spans="1:26" ht="12.75" customHeight="1">
      <c r="A966" s="324"/>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row>
    <row r="967" spans="1:26" ht="12.75" customHeight="1">
      <c r="A967" s="324"/>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row>
    <row r="968" spans="1:26" ht="12.75" customHeight="1">
      <c r="A968" s="324"/>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row>
    <row r="969" spans="1:26" ht="12.75" customHeight="1">
      <c r="A969" s="324"/>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row>
    <row r="970" spans="1:26" ht="12.75" customHeight="1">
      <c r="A970" s="324"/>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row>
    <row r="971" spans="1:26" ht="12.75" customHeight="1">
      <c r="A971" s="324"/>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row>
    <row r="972" spans="1:26" ht="12.75" customHeight="1">
      <c r="A972" s="324"/>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row>
    <row r="973" spans="1:26" ht="12.75" customHeight="1">
      <c r="A973" s="324"/>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row>
    <row r="974" spans="1:26" ht="12.75" customHeight="1">
      <c r="A974" s="324"/>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row>
    <row r="975" spans="1:26" ht="12.75" customHeight="1">
      <c r="A975" s="324"/>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row>
    <row r="976" spans="1:26" ht="12.75" customHeight="1">
      <c r="A976" s="324"/>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row>
    <row r="977" spans="1:26" ht="12.75" customHeight="1">
      <c r="A977" s="324"/>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row>
    <row r="978" spans="1:26" ht="12.75" customHeight="1">
      <c r="A978" s="324"/>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row>
    <row r="979" spans="1:26" ht="12.75" customHeight="1">
      <c r="A979" s="324"/>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row>
    <row r="980" spans="1:26" ht="12.75" customHeight="1">
      <c r="A980" s="324"/>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row>
    <row r="981" spans="1:26" ht="12.75" customHeight="1">
      <c r="A981" s="324"/>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row>
    <row r="982" spans="1:26" ht="12.75" customHeight="1">
      <c r="A982" s="324"/>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row>
    <row r="983" spans="1:26" ht="12.75" customHeight="1">
      <c r="A983" s="324"/>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row>
    <row r="984" spans="1:26" ht="12.75" customHeight="1">
      <c r="A984" s="324"/>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row>
    <row r="985" spans="1:26" ht="12.75" customHeight="1">
      <c r="A985" s="324"/>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row>
    <row r="986" spans="1:26" ht="12.75" customHeight="1">
      <c r="A986" s="324"/>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row>
    <row r="987" spans="1:26" ht="12.75" customHeight="1">
      <c r="A987" s="324"/>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row>
    <row r="988" spans="1:26" ht="12.75" customHeight="1">
      <c r="A988" s="324"/>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row>
    <row r="989" spans="1:26" ht="12.75" customHeight="1">
      <c r="A989" s="324"/>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row>
    <row r="990" spans="1:26" ht="12.75" customHeight="1">
      <c r="A990" s="324"/>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row>
    <row r="991" spans="1:26" ht="12.75" customHeight="1">
      <c r="A991" s="324"/>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row>
    <row r="992" spans="1:26" ht="12.75" customHeight="1">
      <c r="A992" s="324"/>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row>
    <row r="993" spans="1:26" ht="12.75" customHeight="1">
      <c r="A993" s="324"/>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row>
    <row r="994" spans="1:26" ht="12.75" customHeight="1">
      <c r="A994" s="324"/>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row>
    <row r="995" spans="1:26" ht="12.75" customHeight="1">
      <c r="A995" s="324"/>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row>
    <row r="996" spans="1:26" ht="12.75" customHeight="1">
      <c r="A996" s="324"/>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row>
    <row r="997" spans="1:26" ht="12.75" customHeight="1">
      <c r="A997" s="324"/>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row>
    <row r="998" spans="1:26" ht="12.75" customHeight="1">
      <c r="A998" s="324"/>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row>
    <row r="999" spans="1:26" ht="12.75" customHeight="1">
      <c r="A999" s="324"/>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row>
    <row r="1000" spans="1:26" ht="12.75" customHeight="1">
      <c r="A1000" s="324"/>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44" t="s">
        <v>1119</v>
      </c>
      <c r="E2" s="244" t="s">
        <v>105</v>
      </c>
    </row>
    <row r="3" spans="2:5">
      <c r="B3" s="244" t="s">
        <v>228</v>
      </c>
      <c r="E3" s="244" t="s">
        <v>104</v>
      </c>
    </row>
    <row r="4" spans="2:5">
      <c r="B4" s="244" t="s">
        <v>217</v>
      </c>
    </row>
    <row r="5" spans="2:5">
      <c r="B5" s="244" t="s">
        <v>192</v>
      </c>
    </row>
    <row r="8" spans="2:5">
      <c r="B8" s="244" t="s">
        <v>1120</v>
      </c>
    </row>
    <row r="9" spans="2:5">
      <c r="B9" s="244" t="s">
        <v>1121</v>
      </c>
    </row>
    <row r="10" spans="2:5">
      <c r="B10" s="244" t="s">
        <v>1122</v>
      </c>
    </row>
    <row r="13" spans="2:5">
      <c r="B13" s="244" t="s">
        <v>203</v>
      </c>
    </row>
    <row r="14" spans="2:5">
      <c r="B14" s="244" t="s">
        <v>240</v>
      </c>
    </row>
    <row r="15" spans="2:5">
      <c r="B15" s="244" t="s">
        <v>1123</v>
      </c>
    </row>
    <row r="16" spans="2:5">
      <c r="B16" s="244" t="s">
        <v>952</v>
      </c>
    </row>
    <row r="17" spans="2:2">
      <c r="B17" s="244" t="s">
        <v>951</v>
      </c>
    </row>
    <row r="18" spans="2:2">
      <c r="B18" s="244" t="s">
        <v>1124</v>
      </c>
    </row>
    <row r="19" spans="2:2">
      <c r="B19" s="244"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row>
    <row r="2" spans="1:26" ht="12.75" customHeight="1">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row>
    <row r="3" spans="1:26" ht="12.75" customHeight="1">
      <c r="A3" s="340" t="s">
        <v>187</v>
      </c>
      <c r="B3" s="339"/>
      <c r="C3" s="339"/>
      <c r="D3" s="339"/>
      <c r="E3" s="339"/>
      <c r="F3" s="339"/>
      <c r="G3" s="339"/>
      <c r="H3" s="339"/>
      <c r="I3" s="339"/>
      <c r="J3" s="339"/>
      <c r="K3" s="339"/>
      <c r="L3" s="339"/>
      <c r="M3" s="339"/>
      <c r="N3" s="339"/>
      <c r="O3" s="339"/>
      <c r="P3" s="339"/>
      <c r="Q3" s="339"/>
      <c r="R3" s="339"/>
      <c r="S3" s="339"/>
      <c r="T3" s="339"/>
      <c r="U3" s="339"/>
      <c r="V3" s="339"/>
      <c r="W3" s="339"/>
      <c r="X3" s="339"/>
      <c r="Y3" s="339"/>
      <c r="Z3" s="339"/>
    </row>
    <row r="4" spans="1:26" ht="12.75" customHeight="1">
      <c r="A4" s="340" t="s">
        <v>233</v>
      </c>
      <c r="B4" s="339"/>
      <c r="C4" s="339"/>
      <c r="D4" s="339"/>
      <c r="E4" s="339"/>
      <c r="F4" s="339"/>
      <c r="G4" s="339"/>
      <c r="H4" s="339"/>
      <c r="I4" s="339"/>
      <c r="J4" s="339"/>
      <c r="K4" s="339"/>
      <c r="L4" s="339"/>
      <c r="M4" s="339"/>
      <c r="N4" s="339"/>
      <c r="O4" s="339"/>
      <c r="P4" s="339"/>
      <c r="Q4" s="339"/>
      <c r="R4" s="339"/>
      <c r="S4" s="339"/>
      <c r="T4" s="339"/>
      <c r="U4" s="339"/>
      <c r="V4" s="339"/>
      <c r="W4" s="339"/>
      <c r="X4" s="339"/>
      <c r="Y4" s="339"/>
      <c r="Z4" s="339"/>
    </row>
    <row r="5" spans="1:26" ht="12.75" customHeight="1">
      <c r="A5" s="340" t="s">
        <v>663</v>
      </c>
      <c r="B5" s="339"/>
      <c r="C5" s="339"/>
      <c r="D5" s="339"/>
      <c r="E5" s="339"/>
      <c r="F5" s="339"/>
      <c r="G5" s="339"/>
      <c r="H5" s="339"/>
      <c r="I5" s="339"/>
      <c r="J5" s="339"/>
      <c r="K5" s="339"/>
      <c r="L5" s="339"/>
      <c r="M5" s="339"/>
      <c r="N5" s="339"/>
      <c r="O5" s="339"/>
      <c r="P5" s="339"/>
      <c r="Q5" s="339"/>
      <c r="R5" s="339"/>
      <c r="S5" s="339"/>
      <c r="T5" s="339"/>
      <c r="U5" s="339"/>
      <c r="V5" s="339"/>
      <c r="W5" s="339"/>
      <c r="X5" s="339"/>
      <c r="Y5" s="339"/>
      <c r="Z5" s="339"/>
    </row>
    <row r="6" spans="1:26" ht="12.75" customHeight="1">
      <c r="A6" s="340" t="s">
        <v>353</v>
      </c>
      <c r="B6" s="339"/>
      <c r="C6" s="339"/>
      <c r="D6" s="339"/>
      <c r="E6" s="339"/>
      <c r="F6" s="339"/>
      <c r="G6" s="339"/>
      <c r="H6" s="339"/>
      <c r="I6" s="339"/>
      <c r="J6" s="339"/>
      <c r="K6" s="339"/>
      <c r="L6" s="339"/>
      <c r="M6" s="339"/>
      <c r="N6" s="339"/>
      <c r="O6" s="339"/>
      <c r="P6" s="339"/>
      <c r="Q6" s="339"/>
      <c r="R6" s="339"/>
      <c r="S6" s="339"/>
      <c r="T6" s="339"/>
      <c r="U6" s="339"/>
      <c r="V6" s="339"/>
      <c r="W6" s="339"/>
      <c r="X6" s="339"/>
      <c r="Y6" s="339"/>
      <c r="Z6" s="339"/>
    </row>
    <row r="7" spans="1:26" ht="12.75" customHeight="1">
      <c r="A7" s="340" t="s">
        <v>188</v>
      </c>
      <c r="B7" s="339"/>
      <c r="C7" s="339"/>
      <c r="D7" s="339"/>
      <c r="E7" s="339"/>
      <c r="F7" s="339"/>
      <c r="G7" s="339"/>
      <c r="H7" s="339"/>
      <c r="I7" s="339"/>
      <c r="J7" s="339"/>
      <c r="K7" s="339"/>
      <c r="L7" s="339"/>
      <c r="M7" s="339"/>
      <c r="N7" s="339"/>
      <c r="O7" s="339"/>
      <c r="P7" s="339"/>
      <c r="Q7" s="339"/>
      <c r="R7" s="339"/>
      <c r="S7" s="339"/>
      <c r="T7" s="339"/>
      <c r="U7" s="339"/>
      <c r="V7" s="339"/>
      <c r="W7" s="339"/>
      <c r="X7" s="339"/>
      <c r="Y7" s="339"/>
      <c r="Z7" s="339"/>
    </row>
    <row r="8" spans="1:26" ht="12.75" customHeight="1">
      <c r="A8" s="340" t="s">
        <v>189</v>
      </c>
      <c r="B8" s="339"/>
      <c r="C8" s="339"/>
      <c r="D8" s="339"/>
      <c r="E8" s="339"/>
      <c r="F8" s="339"/>
      <c r="G8" s="339"/>
      <c r="H8" s="339"/>
      <c r="I8" s="339"/>
      <c r="J8" s="339"/>
      <c r="K8" s="339"/>
      <c r="L8" s="339"/>
      <c r="M8" s="339"/>
      <c r="N8" s="339"/>
      <c r="O8" s="339"/>
      <c r="P8" s="339"/>
      <c r="Q8" s="339"/>
      <c r="R8" s="339"/>
      <c r="S8" s="339"/>
      <c r="T8" s="339"/>
      <c r="U8" s="339"/>
      <c r="V8" s="339"/>
      <c r="W8" s="339"/>
      <c r="X8" s="339"/>
      <c r="Y8" s="339"/>
      <c r="Z8" s="339"/>
    </row>
    <row r="9" spans="1:26" ht="12.75" customHeight="1">
      <c r="A9" s="340" t="s">
        <v>242</v>
      </c>
      <c r="B9" s="339"/>
      <c r="C9" s="339"/>
      <c r="D9" s="339"/>
      <c r="E9" s="339"/>
      <c r="F9" s="339"/>
      <c r="G9" s="339"/>
      <c r="H9" s="339"/>
      <c r="I9" s="339"/>
      <c r="J9" s="339"/>
      <c r="K9" s="339"/>
      <c r="L9" s="339"/>
      <c r="M9" s="339"/>
      <c r="N9" s="339"/>
      <c r="O9" s="339"/>
      <c r="P9" s="339"/>
      <c r="Q9" s="339"/>
      <c r="R9" s="339"/>
      <c r="S9" s="339"/>
      <c r="T9" s="339"/>
      <c r="U9" s="339"/>
      <c r="V9" s="339"/>
      <c r="W9" s="339"/>
      <c r="X9" s="339"/>
      <c r="Y9" s="339"/>
      <c r="Z9" s="339"/>
    </row>
    <row r="10" spans="1:26" ht="12.75" customHeight="1">
      <c r="A10" s="340" t="s">
        <v>190</v>
      </c>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row>
    <row r="11" spans="1:26" ht="12.75" customHeight="1">
      <c r="A11" s="340" t="s">
        <v>227</v>
      </c>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row>
    <row r="12" spans="1:26" ht="12.75" customHeight="1">
      <c r="A12" s="340" t="s">
        <v>1125</v>
      </c>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row>
    <row r="13" spans="1:26" ht="12.75" customHeight="1">
      <c r="A13" s="340" t="s">
        <v>1126</v>
      </c>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row>
    <row r="14" spans="1:26" ht="12.75" customHeight="1">
      <c r="A14" s="340" t="s">
        <v>1127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row>
    <row r="15" spans="1:26" ht="12.75" customHeight="1">
      <c r="A15" s="339"/>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row>
    <row r="16" spans="1:26" ht="12.75" customHeight="1">
      <c r="A16" s="340" t="s">
        <v>1128</v>
      </c>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row>
    <row r="17" spans="1:26" ht="12.75" customHeight="1">
      <c r="A17" s="340" t="s">
        <v>1119</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row>
    <row r="18" spans="1:26" ht="12.75" customHeight="1">
      <c r="A18" s="340" t="s">
        <v>228</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row>
    <row r="19" spans="1:26" ht="12.75" customHeight="1">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row>
    <row r="20" spans="1:26" ht="12.75" customHeight="1">
      <c r="A20" s="340" t="s">
        <v>1121</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row>
    <row r="21" spans="1:26" ht="12.75" customHeight="1">
      <c r="A21" s="340" t="s">
        <v>1122</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row>
    <row r="22" spans="1:26" ht="12.75" customHeight="1">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3" spans="1:26" ht="12.75" customHeight="1">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row>
    <row r="24" spans="1:26" ht="12.75" customHeight="1">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row>
    <row r="25" spans="1:26" ht="12.75" customHeight="1">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row>
    <row r="26" spans="1:26" ht="12.75" customHeight="1">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row>
    <row r="27" spans="1:26" ht="12.75" customHeight="1">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row>
    <row r="28" spans="1:26" ht="12.75" customHeight="1">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row>
    <row r="29" spans="1:26" ht="12.75" customHeight="1">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row>
    <row r="30" spans="1:26" ht="12.75" customHeight="1">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row>
    <row r="31" spans="1:26" ht="12.75" customHeight="1">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row>
    <row r="32" spans="1:26" ht="12.75" customHeight="1">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row>
    <row r="33" spans="1:26" ht="12.75" customHeight="1">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row>
    <row r="34" spans="1:26" ht="12.75" customHeight="1">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row r="35" spans="1:26" ht="12.75" customHeight="1">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row>
    <row r="36" spans="1:26" ht="12.75" customHeight="1">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row>
    <row r="37" spans="1:26" ht="12.75" customHeight="1">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row>
    <row r="38" spans="1:26" ht="12.75" customHeight="1">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row>
    <row r="39" spans="1:26" ht="12.75" customHeight="1">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spans="1:26" ht="12.75" customHeight="1">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spans="1:26" ht="12.75" customHeight="1">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row>
    <row r="42" spans="1:26" ht="12.75" customHeight="1">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row>
    <row r="43" spans="1:26" ht="12.75" customHeight="1">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row>
    <row r="44" spans="1:26" ht="12.75" customHeight="1">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row>
    <row r="45" spans="1:26" ht="12.75" customHeight="1">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row>
    <row r="46" spans="1:26" ht="12.75" customHeight="1">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row>
    <row r="47" spans="1:26" ht="12.75" customHeight="1">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row>
    <row r="48" spans="1:26" ht="12.75" customHeight="1">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row>
    <row r="49" spans="1:26" ht="12.75" customHeight="1">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row>
    <row r="50" spans="1:26" ht="12.75" customHeight="1">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row>
    <row r="51" spans="1:26" ht="12.75" customHeight="1">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row>
    <row r="52" spans="1:26" ht="12.75" customHeight="1">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row>
    <row r="53" spans="1:26" ht="12.75" customHeight="1">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row>
    <row r="54" spans="1:26" ht="12.75" customHeight="1">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row>
    <row r="55" spans="1:26" ht="12.75" customHeight="1">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row>
    <row r="56" spans="1:26" ht="12.75" customHeight="1">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row>
    <row r="57" spans="1:26" ht="12.75" customHeight="1">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row>
    <row r="58" spans="1:26" ht="12.75" customHeight="1">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row>
    <row r="59" spans="1:26" ht="12.75" customHeight="1">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row>
    <row r="60" spans="1:26" ht="12.75" customHeight="1">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row>
    <row r="61" spans="1:26" ht="12.75" customHeight="1">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row>
    <row r="62" spans="1:26" ht="12.75" customHeight="1">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row>
    <row r="63" spans="1:26" ht="12.75" customHeight="1">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row>
    <row r="64" spans="1:26" ht="12.75" customHeight="1">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row>
    <row r="65" spans="1:26" ht="12.75" customHeight="1">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row>
    <row r="66" spans="1:26" ht="12.75" customHeight="1">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row>
    <row r="67" spans="1:26" ht="12.75" customHeight="1">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row>
    <row r="68" spans="1:26" ht="12.75" customHeight="1">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row>
    <row r="69" spans="1:26" ht="12.75" customHeight="1">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row>
    <row r="70" spans="1:26" ht="12.75" customHeight="1">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row>
    <row r="71" spans="1:26" ht="12.75" customHeight="1">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row>
    <row r="72" spans="1:26" ht="12.75" customHeight="1">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row>
    <row r="73" spans="1:26" ht="12.75" customHeight="1">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row>
    <row r="74" spans="1:26" ht="12.75" customHeight="1">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row>
    <row r="75" spans="1:26" ht="12.75" customHeight="1">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row>
    <row r="76" spans="1:26" ht="12.75" customHeight="1">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row>
    <row r="77" spans="1:26" ht="12.75" customHeight="1">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row>
    <row r="78" spans="1:26" ht="12.75" customHeight="1">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row>
    <row r="79" spans="1:26" ht="12.75" customHeight="1">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row>
    <row r="80" spans="1:26" ht="12.75" customHeight="1">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row>
    <row r="81" spans="1:26" ht="12.75" customHeight="1">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row>
    <row r="82" spans="1:26" ht="12.75" customHeight="1">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row>
    <row r="83" spans="1:26" ht="12.75" customHeight="1">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row>
    <row r="84" spans="1:26" ht="12.75" customHeight="1">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row>
    <row r="85" spans="1:26" ht="12.75" customHeight="1">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row>
    <row r="86" spans="1:26" ht="12.75" customHeight="1">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row>
    <row r="87" spans="1:26" ht="12.75" customHeight="1">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row>
    <row r="88" spans="1:26" ht="12.75" customHeight="1">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row>
    <row r="89" spans="1:26" ht="12.75" customHeight="1">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row>
    <row r="90" spans="1:26" ht="12.75" customHeight="1">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row>
    <row r="91" spans="1:26" ht="12.75" customHeight="1">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row>
    <row r="92" spans="1:26" ht="12.75" customHeight="1">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row>
    <row r="93" spans="1:26" ht="12.75" customHeight="1">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2.75" customHeight="1">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2.75" customHeight="1">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2.75" customHeight="1">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2.75" customHeight="1">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2.75" customHeight="1">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2.75" customHeight="1">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2.75" customHeight="1">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2.75" customHeight="1">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2.75" customHeight="1">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2.75" customHeight="1">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2.75" customHeight="1">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2.75" customHeight="1">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2.75" customHeight="1">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2.75" customHeight="1">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2.75" customHeight="1">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2.75" customHeight="1">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2.75" customHeight="1">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2.75" customHeight="1">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2.75" customHeight="1">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2.75" customHeight="1">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2.75" customHeight="1">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2.75" customHeight="1">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2.75" customHeight="1">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2.75" customHeight="1">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2.75" customHeight="1">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2.75" customHeight="1">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2.75" customHeight="1">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2.75" customHeight="1">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2.75" customHeight="1">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2.75" customHeight="1">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2.75" customHeight="1">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2.75" customHeight="1">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2.75" customHeight="1">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2.75" customHeight="1">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2.75" customHeight="1">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2.75" customHeight="1">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2.75" customHeight="1">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2.75" customHeight="1">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2.75" customHeight="1">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2.75" customHeight="1">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2.75" customHeight="1">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2.75" customHeight="1">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2.75" customHeight="1">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2.75" customHeight="1">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2.75" customHeight="1">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2.75" customHeight="1">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2.75" customHeight="1">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2.75" customHeight="1">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2.75" customHeight="1">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2.75" customHeight="1">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2.75" customHeight="1">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2.75" customHeight="1">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2.75" customHeight="1">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2.75" customHeight="1">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2.75" customHeight="1">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2.75" customHeight="1">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2.75" customHeight="1">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2.75" customHeight="1">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2.75" customHeight="1">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2.75" customHeight="1">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2.75" customHeight="1">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2.75" customHeight="1">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2.75" customHeight="1">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2.75" customHeight="1">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2.75" customHeight="1">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2.75" customHeight="1">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2.75" customHeight="1">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2.75" customHeight="1">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2.75" customHeight="1">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2.75" customHeight="1">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2.75" customHeight="1">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2.75" customHeight="1">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2.75" customHeight="1">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2.75" customHeight="1">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2.75" customHeight="1">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2.75" customHeight="1">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2.75" customHeight="1">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2.75" customHeight="1">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2.75" customHeight="1">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2.75" customHeight="1">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2.75" customHeight="1">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2.75" customHeight="1">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2.75" customHeight="1">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2.75" customHeight="1">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2.75" customHeight="1">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2.75" customHeight="1">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2.75" customHeight="1">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2.75" customHeight="1">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2.75" customHeight="1">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2.75" customHeight="1">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2.75" customHeight="1">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2.75" customHeight="1">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2.75" customHeight="1">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2.75" customHeight="1">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2.75" customHeight="1">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2.75" customHeight="1">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2.75" customHeight="1">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2.75" customHeight="1">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2.7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2.75" customHeight="1">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2.75" customHeight="1">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2.75" customHeight="1">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2.75" customHeight="1">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2.75" customHeight="1">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2.75" customHeight="1">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2.75" customHeight="1">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2.75" customHeight="1">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2.75" customHeight="1">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2.75" customHeight="1">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2.75" customHeight="1">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2.75" customHeight="1">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2.75" customHeight="1">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2.75" customHeight="1">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2.75" customHeight="1">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2.75" customHeight="1">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2.75" customHeight="1">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2.75" customHeight="1">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2.75" customHeight="1">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2.75" customHeight="1">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2.75" customHeight="1">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2.75" customHeight="1">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2.75" customHeight="1">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2.75" customHeight="1">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2.75" customHeight="1">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2.75" customHeight="1">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2.75" customHeight="1">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2.75" customHeight="1">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2.75" customHeight="1">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row>
    <row r="222" spans="1:26" ht="12.75" customHeight="1">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row>
    <row r="223" spans="1:26" ht="12.75" customHeight="1">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row>
    <row r="224" spans="1:26" ht="12.75" customHeight="1">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row>
    <row r="225" spans="1:26" ht="12.75" customHeight="1">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row>
    <row r="226" spans="1:26" ht="12.75" customHeight="1">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row>
    <row r="227" spans="1:26" ht="12.75" customHeight="1">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row>
    <row r="228" spans="1:26" ht="12.75" customHeight="1">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row>
    <row r="229" spans="1:26" ht="12.75" customHeight="1">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row>
    <row r="230" spans="1:26" ht="12.75" customHeight="1">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row>
    <row r="231" spans="1:26" ht="12.75" customHeight="1">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row>
    <row r="232" spans="1:26" ht="12.75" customHeight="1">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row>
    <row r="233" spans="1:26" ht="12.75" customHeight="1">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row>
    <row r="234" spans="1:26" ht="12.75" customHeight="1">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row>
    <row r="235" spans="1:26" ht="12.75" customHeight="1">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row>
    <row r="236" spans="1:26" ht="12.75" customHeight="1">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row>
    <row r="237" spans="1:26" ht="12.75" customHeight="1">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row>
    <row r="238" spans="1:26" ht="12.75" customHeight="1">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row>
    <row r="239" spans="1:26" ht="12.75" customHeight="1">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row>
    <row r="240" spans="1:26" ht="12.75" customHeight="1">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row>
    <row r="241" spans="1:26" ht="12.75" customHeight="1">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row>
    <row r="242" spans="1:26" ht="12.75" customHeight="1">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row>
    <row r="243" spans="1:26" ht="12.75" customHeight="1">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row>
    <row r="244" spans="1:26" ht="12.75" customHeight="1">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row>
    <row r="245" spans="1:26" ht="12.75" customHeight="1">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row>
    <row r="246" spans="1:26" ht="12.75" customHeight="1">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row>
    <row r="247" spans="1:26" ht="12.75" customHeight="1">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spans="1:26" ht="12.75" customHeight="1">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spans="1:26" ht="12.75" customHeight="1">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spans="1:26" ht="12.75" customHeight="1">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spans="1:26" ht="12.75" customHeight="1">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spans="1:26" ht="12.75" customHeight="1">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spans="1:26" ht="12.75" customHeight="1">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spans="1:26" ht="12.75" customHeight="1">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spans="1:26" ht="12.75" customHeight="1">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spans="1:26" ht="12.75" customHeight="1">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spans="1:26" ht="12.75" customHeight="1">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spans="1:26" ht="12.75" customHeight="1">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spans="1:26" ht="12.75" customHeight="1">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spans="1:26" ht="12.75" customHeight="1">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spans="1:26" ht="12.75" customHeight="1">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spans="1:26" ht="12.75" customHeight="1">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spans="1:26" ht="12.75" customHeight="1">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spans="1:26" ht="12.75" customHeight="1">
      <c r="A264" s="339"/>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spans="1:26" ht="12.75" customHeight="1">
      <c r="A265" s="339"/>
      <c r="B265" s="339"/>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spans="1:26" ht="12.75" customHeight="1">
      <c r="A266" s="339"/>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spans="1:26" ht="12.75" customHeight="1">
      <c r="A267" s="339"/>
      <c r="B267" s="339"/>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spans="1:26" ht="12.75" customHeight="1">
      <c r="A268" s="339"/>
      <c r="B268" s="339"/>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spans="1:26" ht="12.75" customHeight="1">
      <c r="A269" s="339"/>
      <c r="B269" s="339"/>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spans="1:26" ht="12.75" customHeight="1">
      <c r="A270" s="339"/>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spans="1:26" ht="12.75" customHeight="1">
      <c r="A271" s="339"/>
      <c r="B271" s="339"/>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spans="1:26" ht="12.75" customHeight="1">
      <c r="A272" s="339"/>
      <c r="B272" s="339"/>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spans="1:26" ht="12.75" customHeight="1">
      <c r="A273" s="339"/>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spans="1:26" ht="12.75" customHeight="1">
      <c r="A274" s="339"/>
      <c r="B274" s="339"/>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spans="1:26" ht="12.75" customHeight="1">
      <c r="A275" s="339"/>
      <c r="B275" s="339"/>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spans="1:26" ht="12.75" customHeight="1">
      <c r="A276" s="339"/>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spans="1:26" ht="12.75" customHeight="1">
      <c r="A277" s="339"/>
      <c r="B277" s="339"/>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spans="1:26" ht="12.75" customHeight="1">
      <c r="A278" s="339"/>
      <c r="B278" s="339"/>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spans="1:26" ht="12.75" customHeight="1">
      <c r="A279" s="339"/>
      <c r="B279" s="339"/>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spans="1:26" ht="12.75" customHeight="1">
      <c r="A280" s="339"/>
      <c r="B280" s="339"/>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spans="1:26" ht="12.75" customHeight="1">
      <c r="A281" s="339"/>
      <c r="B281" s="339"/>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spans="1:26" ht="12.75" customHeight="1">
      <c r="A282" s="339"/>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spans="1:26" ht="12.75" customHeight="1">
      <c r="A283" s="339"/>
      <c r="B283" s="339"/>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spans="1:26" ht="12.75" customHeight="1">
      <c r="A284" s="339"/>
      <c r="B284" s="339"/>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spans="1:26" ht="12.75" customHeight="1">
      <c r="A285" s="339"/>
      <c r="B285" s="339"/>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spans="1:26" ht="12.75" customHeight="1">
      <c r="A286" s="339"/>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spans="1:26" ht="12.75" customHeight="1">
      <c r="A287" s="339"/>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spans="1:26" ht="12.75" customHeight="1">
      <c r="A288" s="339"/>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spans="1:26" ht="12.75" customHeight="1">
      <c r="A289" s="339"/>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spans="1:26" ht="12.75" customHeight="1">
      <c r="A290" s="339"/>
      <c r="B290" s="339"/>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spans="1:26" ht="12.75" customHeight="1">
      <c r="A291" s="339"/>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spans="1:26" ht="12.75" customHeight="1">
      <c r="A292" s="339"/>
      <c r="B292" s="339"/>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spans="1:26" ht="12.75" customHeight="1">
      <c r="A293" s="339"/>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spans="1:26" ht="12.75" customHeight="1">
      <c r="A294" s="339"/>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spans="1:26" ht="12.75" customHeight="1">
      <c r="A295" s="339"/>
      <c r="B295" s="339"/>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spans="1:26" ht="12.75" customHeight="1">
      <c r="A296" s="339"/>
      <c r="B296" s="339"/>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spans="1:26" ht="12.75" customHeight="1">
      <c r="A297" s="339"/>
      <c r="B297" s="339"/>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spans="1:26" ht="12.75" customHeight="1">
      <c r="A298" s="339"/>
      <c r="B298" s="339"/>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spans="1:26" ht="12.75" customHeight="1">
      <c r="A299" s="339"/>
      <c r="B299" s="339"/>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spans="1:26" ht="12.75" customHeight="1">
      <c r="A300" s="339"/>
      <c r="B300" s="339"/>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spans="1:26" ht="12.75" customHeight="1">
      <c r="A301" s="339"/>
      <c r="B301" s="339"/>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spans="1:26" ht="12.75" customHeight="1">
      <c r="A302" s="339"/>
      <c r="B302" s="339"/>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spans="1:26" ht="12.75" customHeight="1">
      <c r="A303" s="339"/>
      <c r="B303" s="339"/>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spans="1:26" ht="12.75" customHeight="1">
      <c r="A304" s="339"/>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spans="1:26" ht="12.75" customHeight="1">
      <c r="A305" s="339"/>
      <c r="B305" s="339"/>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spans="1:26" ht="12.75" customHeight="1">
      <c r="A306" s="339"/>
      <c r="B306" s="339"/>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spans="1:26" ht="12.75" customHeight="1">
      <c r="A307" s="339"/>
      <c r="B307" s="339"/>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spans="1:26" ht="12.75" customHeight="1">
      <c r="A308" s="339"/>
      <c r="B308" s="339"/>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spans="1:26" ht="12.75" customHeight="1">
      <c r="A309" s="339"/>
      <c r="B309" s="339"/>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spans="1:26" ht="12.75" customHeight="1">
      <c r="A310" s="339"/>
      <c r="B310" s="339"/>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spans="1:26" ht="12.75" customHeight="1">
      <c r="A311" s="339"/>
      <c r="B311" s="339"/>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spans="1:26" ht="12.75" customHeight="1">
      <c r="A312" s="339"/>
      <c r="B312" s="339"/>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spans="1:26" ht="12.75" customHeight="1">
      <c r="A313" s="339"/>
      <c r="B313" s="339"/>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spans="1:26" ht="12.75" customHeight="1">
      <c r="A314" s="339"/>
      <c r="B314" s="339"/>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spans="1:26" ht="12.75" customHeight="1">
      <c r="A315" s="339"/>
      <c r="B315" s="339"/>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spans="1:26" ht="12.75" customHeight="1">
      <c r="A316" s="339"/>
      <c r="B316" s="339"/>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spans="1:26" ht="12.75" customHeight="1">
      <c r="A317" s="339"/>
      <c r="B317" s="339"/>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spans="1:26" ht="12.75" customHeight="1">
      <c r="A318" s="339"/>
      <c r="B318" s="339"/>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spans="1:26" ht="12.75" customHeight="1">
      <c r="A319" s="339"/>
      <c r="B319" s="339"/>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spans="1:26" ht="12.75" customHeight="1">
      <c r="A320" s="339"/>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spans="1:26" ht="12.75" customHeight="1">
      <c r="A321" s="339"/>
      <c r="B321" s="339"/>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spans="1:26" ht="12.75" customHeight="1">
      <c r="A322" s="339"/>
      <c r="B322" s="339"/>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spans="1:26" ht="12.75" customHeight="1">
      <c r="A323" s="339"/>
      <c r="B323" s="339"/>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spans="1:26" ht="12.75" customHeight="1">
      <c r="A324" s="339"/>
      <c r="B324" s="339"/>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spans="1:26" ht="12.75" customHeight="1">
      <c r="A325" s="339"/>
      <c r="B325" s="339"/>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spans="1:26" ht="12.75" customHeight="1">
      <c r="A326" s="339"/>
      <c r="B326" s="339"/>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spans="1:26" ht="12.75" customHeight="1">
      <c r="A327" s="339"/>
      <c r="B327" s="339"/>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spans="1:26" ht="12.75" customHeight="1">
      <c r="A328" s="339"/>
      <c r="B328" s="339"/>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spans="1:26" ht="12.75" customHeight="1">
      <c r="A329" s="339"/>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spans="1:26" ht="12.75" customHeight="1">
      <c r="A330" s="339"/>
      <c r="B330" s="339"/>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spans="1:26" ht="12.75" customHeight="1">
      <c r="A331" s="339"/>
      <c r="B331" s="339"/>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spans="1:26" ht="12.75" customHeight="1">
      <c r="A332" s="339"/>
      <c r="B332" s="339"/>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spans="1:26" ht="12.75" customHeight="1">
      <c r="A333" s="339"/>
      <c r="B333" s="339"/>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spans="1:26" ht="12.75" customHeight="1">
      <c r="A334" s="339"/>
      <c r="B334" s="339"/>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spans="1:26" ht="12.75" customHeight="1">
      <c r="A335" s="339"/>
      <c r="B335" s="339"/>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spans="1:26" ht="12.75" customHeight="1">
      <c r="A336" s="339"/>
      <c r="B336" s="339"/>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spans="1:26" ht="12.75" customHeight="1">
      <c r="A337" s="339"/>
      <c r="B337" s="339"/>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spans="1:26" ht="12.75" customHeight="1">
      <c r="A338" s="339"/>
      <c r="B338" s="339"/>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spans="1:26" ht="12.75" customHeight="1">
      <c r="A339" s="339"/>
      <c r="B339" s="339"/>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spans="1:26" ht="12.75" customHeight="1">
      <c r="A340" s="339"/>
      <c r="B340" s="339"/>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spans="1:26" ht="12.75" customHeight="1">
      <c r="A341" s="339"/>
      <c r="B341" s="339"/>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spans="1:26" ht="12.75" customHeight="1">
      <c r="A342" s="339"/>
      <c r="B342" s="339"/>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spans="1:26" ht="12.75" customHeight="1">
      <c r="A343" s="339"/>
      <c r="B343" s="339"/>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spans="1:26" ht="12.75" customHeight="1">
      <c r="A344" s="339"/>
      <c r="B344" s="339"/>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spans="1:26" ht="12.75" customHeight="1">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spans="1:26" ht="12.75" customHeight="1">
      <c r="A346" s="339"/>
      <c r="B346" s="339"/>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spans="1:26" ht="12.75" customHeight="1">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spans="1:26" ht="12.75" customHeight="1">
      <c r="A348" s="339"/>
      <c r="B348" s="339"/>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spans="1:26" ht="12.75" customHeight="1">
      <c r="A349" s="339"/>
      <c r="B349" s="339"/>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spans="1:26" ht="12.75" customHeight="1">
      <c r="A350" s="339"/>
      <c r="B350" s="339"/>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spans="1:26" ht="12.75" customHeight="1">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spans="1:26" ht="12.75" customHeight="1">
      <c r="A352" s="339"/>
      <c r="B352" s="339"/>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spans="1:26" ht="12.75" customHeight="1">
      <c r="A353" s="339"/>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spans="1:26" ht="12.75" customHeight="1">
      <c r="A354" s="339"/>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spans="1:26" ht="12.75" customHeight="1">
      <c r="A355" s="339"/>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spans="1:26" ht="12.75" customHeight="1">
      <c r="A356" s="339"/>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spans="1:26" ht="12.75" customHeight="1">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spans="1:26" ht="12.75" customHeight="1">
      <c r="A358" s="339"/>
      <c r="B358" s="339"/>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spans="1:26" ht="12.75" customHeight="1">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spans="1:26" ht="12.75" customHeight="1">
      <c r="A360" s="339"/>
      <c r="B360" s="339"/>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spans="1:26" ht="12.75" customHeight="1">
      <c r="A361" s="339"/>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spans="1:26" ht="12.75" customHeight="1">
      <c r="A362" s="339"/>
      <c r="B362" s="339"/>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spans="1:26" ht="12.75" customHeight="1">
      <c r="A363" s="339"/>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spans="1:26" ht="12.75" customHeight="1">
      <c r="A364" s="339"/>
      <c r="B364" s="339"/>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spans="1:26" ht="12.75" customHeight="1">
      <c r="A365" s="339"/>
      <c r="B365" s="339"/>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spans="1:26" ht="12.75" customHeight="1">
      <c r="A366" s="339"/>
      <c r="B366" s="339"/>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spans="1:26" ht="12.75" customHeight="1">
      <c r="A367" s="339"/>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spans="1:26" ht="12.75" customHeight="1">
      <c r="A368" s="339"/>
      <c r="B368" s="339"/>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spans="1:26" ht="12.75" customHeight="1">
      <c r="A369" s="339"/>
      <c r="B369" s="339"/>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spans="1:26" ht="12.75" customHeight="1">
      <c r="A370" s="339"/>
      <c r="B370" s="339"/>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spans="1:26" ht="12.75" customHeight="1">
      <c r="A371" s="339"/>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spans="1:26" ht="12.75" customHeight="1">
      <c r="A372" s="339"/>
      <c r="B372" s="339"/>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spans="1:26" ht="12.75" customHeight="1">
      <c r="A373" s="339"/>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spans="1:26" ht="12.75" customHeight="1">
      <c r="A374" s="339"/>
      <c r="B374" s="339"/>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spans="1:26" ht="12.75" customHeight="1">
      <c r="A375" s="339"/>
      <c r="B375" s="339"/>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spans="1:26" ht="12.75" customHeight="1">
      <c r="A376" s="339"/>
      <c r="B376" s="339"/>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spans="1:26" ht="12.75" customHeight="1">
      <c r="A377" s="339"/>
      <c r="B377" s="339"/>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spans="1:26" ht="12.75" customHeight="1">
      <c r="A378" s="339"/>
      <c r="B378" s="339"/>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spans="1:26" ht="12.75" customHeight="1">
      <c r="A379" s="339"/>
      <c r="B379" s="339"/>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spans="1:26" ht="12.75" customHeight="1">
      <c r="A380" s="339"/>
      <c r="B380" s="339"/>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spans="1:26" ht="12.75" customHeight="1">
      <c r="A381" s="339"/>
      <c r="B381" s="339"/>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spans="1:26" ht="12.75" customHeight="1">
      <c r="A382" s="339"/>
      <c r="B382" s="339"/>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spans="1:26" ht="12.75" customHeight="1">
      <c r="A383" s="339"/>
      <c r="B383" s="339"/>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spans="1:26" ht="12.75" customHeight="1">
      <c r="A384" s="339"/>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spans="1:26" ht="12.75" customHeight="1">
      <c r="A385" s="339"/>
      <c r="B385" s="339"/>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spans="1:26" ht="12.75" customHeight="1">
      <c r="A386" s="339"/>
      <c r="B386" s="339"/>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spans="1:26" ht="12.75" customHeight="1">
      <c r="A387" s="339"/>
      <c r="B387" s="339"/>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spans="1:26" ht="12.75" customHeight="1">
      <c r="A388" s="339"/>
      <c r="B388" s="339"/>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spans="1:26" ht="12.75" customHeight="1">
      <c r="A389" s="339"/>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spans="1:26" ht="12.75" customHeight="1">
      <c r="A390" s="339"/>
      <c r="B390" s="339"/>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spans="1:26" ht="12.75" customHeight="1">
      <c r="A391" s="339"/>
      <c r="B391" s="339"/>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spans="1:26" ht="12.75" customHeight="1">
      <c r="A392" s="339"/>
      <c r="B392" s="339"/>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spans="1:26" ht="12.75" customHeight="1">
      <c r="A393" s="339"/>
      <c r="B393" s="339"/>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spans="1:26" ht="12.75" customHeight="1">
      <c r="A394" s="339"/>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spans="1:26" ht="12.75" customHeight="1">
      <c r="A395" s="339"/>
      <c r="B395" s="339"/>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spans="1:26" ht="12.75" customHeight="1">
      <c r="A396" s="339"/>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spans="1:26" ht="12.75" customHeight="1">
      <c r="A397" s="339"/>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spans="1:26" ht="12.75" customHeight="1">
      <c r="A398" s="339"/>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spans="1:26" ht="12.75" customHeight="1">
      <c r="A399" s="339"/>
      <c r="B399" s="339"/>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spans="1:26" ht="12.75" customHeight="1">
      <c r="A400" s="339"/>
      <c r="B400" s="339"/>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spans="1:26" ht="12.75" customHeight="1">
      <c r="A401" s="339"/>
      <c r="B401" s="339"/>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spans="1:26" ht="12.75" customHeight="1">
      <c r="A402" s="339"/>
      <c r="B402" s="339"/>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spans="1:26" ht="12.75" customHeight="1">
      <c r="A403" s="339"/>
      <c r="B403" s="339"/>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spans="1:26" ht="12.75" customHeight="1">
      <c r="A404" s="339"/>
      <c r="B404" s="339"/>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spans="1:26" ht="12.75" customHeight="1">
      <c r="A405" s="339"/>
      <c r="B405" s="339"/>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spans="1:26" ht="12.75" customHeight="1">
      <c r="A406" s="339"/>
      <c r="B406" s="339"/>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spans="1:26" ht="12.75" customHeight="1">
      <c r="A407" s="339"/>
      <c r="B407" s="339"/>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spans="1:26" ht="12.75" customHeight="1">
      <c r="A408" s="339"/>
      <c r="B408" s="339"/>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spans="1:26" ht="12.75" customHeight="1">
      <c r="A409" s="339"/>
      <c r="B409" s="339"/>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spans="1:26" ht="12.75" customHeight="1">
      <c r="A410" s="339"/>
      <c r="B410" s="339"/>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spans="1:26" ht="12.75" customHeight="1">
      <c r="A411" s="339"/>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spans="1:26" ht="12.75" customHeight="1">
      <c r="A412" s="339"/>
      <c r="B412" s="339"/>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spans="1:26" ht="12.75" customHeight="1">
      <c r="A413" s="339"/>
      <c r="B413" s="339"/>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spans="1:26" ht="12.75" customHeight="1">
      <c r="A414" s="339"/>
      <c r="B414" s="339"/>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spans="1:26" ht="12.75" customHeight="1">
      <c r="A415" s="339"/>
      <c r="B415" s="339"/>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spans="1:26" ht="12.75" customHeight="1">
      <c r="A416" s="339"/>
      <c r="B416" s="339"/>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spans="1:26" ht="12.75" customHeight="1">
      <c r="A417" s="339"/>
      <c r="B417" s="339"/>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spans="1:26" ht="12.75" customHeight="1">
      <c r="A418" s="339"/>
      <c r="B418" s="339"/>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spans="1:26" ht="12.75" customHeight="1">
      <c r="A419" s="339"/>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spans="1:26" ht="12.75" customHeight="1">
      <c r="A420" s="339"/>
      <c r="B420" s="339"/>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spans="1:26" ht="12.75" customHeight="1">
      <c r="A421" s="339"/>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spans="1:26" ht="12.75" customHeight="1">
      <c r="A422" s="339"/>
      <c r="B422" s="339"/>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spans="1:26" ht="12.75" customHeight="1">
      <c r="A423" s="339"/>
      <c r="B423" s="339"/>
      <c r="C423" s="339"/>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spans="1:26" ht="12.75" customHeight="1">
      <c r="A424" s="339"/>
      <c r="B424" s="339"/>
      <c r="C424" s="339"/>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spans="1:26" ht="12.75" customHeight="1">
      <c r="A425" s="339"/>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spans="1:26" ht="12.75" customHeight="1">
      <c r="A426" s="339"/>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spans="1:26" ht="12.75" customHeight="1">
      <c r="A427" s="339"/>
      <c r="B427" s="339"/>
      <c r="C427" s="339"/>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spans="1:26" ht="12.75" customHeight="1">
      <c r="A428" s="339"/>
      <c r="B428" s="339"/>
      <c r="C428" s="339"/>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spans="1:26" ht="12.75" customHeight="1">
      <c r="A429" s="339"/>
      <c r="B429" s="339"/>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spans="1:26" ht="12.75" customHeight="1">
      <c r="A430" s="339"/>
      <c r="B430" s="339"/>
      <c r="C430" s="339"/>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spans="1:26" ht="12.75" customHeight="1">
      <c r="A431" s="339"/>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spans="1:26" ht="12.75" customHeight="1">
      <c r="A432" s="339"/>
      <c r="B432" s="339"/>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spans="1:26" ht="12.75" customHeight="1">
      <c r="A433" s="339"/>
      <c r="B433" s="339"/>
      <c r="C433" s="339"/>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spans="1:26" ht="12.75" customHeight="1">
      <c r="A434" s="339"/>
      <c r="B434" s="339"/>
      <c r="C434" s="339"/>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spans="1:26" ht="12.75" customHeight="1">
      <c r="A435" s="339"/>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spans="1:26" ht="12.75" customHeight="1">
      <c r="A436" s="339"/>
      <c r="B436" s="339"/>
      <c r="C436" s="339"/>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spans="1:26" ht="12.75" customHeight="1">
      <c r="A437" s="339"/>
      <c r="B437" s="339"/>
      <c r="C437" s="339"/>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spans="1:26" ht="12.75" customHeight="1">
      <c r="A438" s="339"/>
      <c r="B438" s="339"/>
      <c r="C438" s="339"/>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spans="1:26" ht="12.75" customHeight="1">
      <c r="A439" s="339"/>
      <c r="B439" s="339"/>
      <c r="C439" s="339"/>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spans="1:26" ht="12.75" customHeight="1">
      <c r="A440" s="339"/>
      <c r="B440" s="339"/>
      <c r="C440" s="339"/>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spans="1:26" ht="12.75" customHeight="1">
      <c r="A441" s="339"/>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spans="1:26" ht="12.75" customHeight="1">
      <c r="A442" s="339"/>
      <c r="B442" s="339"/>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spans="1:26" ht="12.75" customHeight="1">
      <c r="A443" s="339"/>
      <c r="B443" s="339"/>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spans="1:26" ht="12.75" customHeight="1">
      <c r="A444" s="339"/>
      <c r="B444" s="339"/>
      <c r="C444" s="339"/>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spans="1:26" ht="12.75" customHeight="1">
      <c r="A445" s="339"/>
      <c r="B445" s="339"/>
      <c r="C445" s="339"/>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spans="1:26" ht="12.75" customHeight="1">
      <c r="A446" s="339"/>
      <c r="B446" s="339"/>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spans="1:26" ht="12.75" customHeight="1">
      <c r="A447" s="339"/>
      <c r="B447" s="339"/>
      <c r="C447" s="339"/>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spans="1:26" ht="12.75" customHeight="1">
      <c r="A448" s="339"/>
      <c r="B448" s="339"/>
      <c r="C448" s="339"/>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spans="1:26" ht="12.75" customHeight="1">
      <c r="A449" s="339"/>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spans="1:26" ht="12.75" customHeight="1">
      <c r="A450" s="339"/>
      <c r="B450" s="339"/>
      <c r="C450" s="339"/>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spans="1:26" ht="12.75" customHeight="1">
      <c r="A451" s="339"/>
      <c r="B451" s="339"/>
      <c r="C451" s="339"/>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spans="1:26" ht="12.75" customHeight="1">
      <c r="A452" s="339"/>
      <c r="B452" s="339"/>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spans="1:26" ht="12.75" customHeight="1">
      <c r="A453" s="339"/>
      <c r="B453" s="339"/>
      <c r="C453" s="339"/>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spans="1:26" ht="12.75" customHeight="1">
      <c r="A454" s="339"/>
      <c r="B454" s="339"/>
      <c r="C454" s="339"/>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spans="1:26" ht="12.75" customHeight="1">
      <c r="A455" s="339"/>
      <c r="B455" s="339"/>
      <c r="C455" s="339"/>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spans="1:26" ht="12.75" customHeight="1">
      <c r="A456" s="339"/>
      <c r="B456" s="339"/>
      <c r="C456" s="339"/>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spans="1:26" ht="12.75" customHeight="1">
      <c r="A457" s="339"/>
      <c r="B457" s="339"/>
      <c r="C457" s="339"/>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spans="1:26" ht="12.75" customHeight="1">
      <c r="A458" s="339"/>
      <c r="B458" s="339"/>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spans="1:26" ht="12.75" customHeight="1">
      <c r="A459" s="339"/>
      <c r="B459" s="339"/>
      <c r="C459" s="339"/>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spans="1:26" ht="12.75" customHeight="1">
      <c r="A460" s="339"/>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spans="1:26" ht="12.75" customHeight="1">
      <c r="A461" s="339"/>
      <c r="B461" s="339"/>
      <c r="C461" s="339"/>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spans="1:26" ht="12.75" customHeight="1">
      <c r="A462" s="339"/>
      <c r="B462" s="339"/>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spans="1:26" ht="12.75" customHeight="1">
      <c r="A463" s="339"/>
      <c r="B463" s="339"/>
      <c r="C463" s="339"/>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spans="1:26" ht="12.75" customHeight="1">
      <c r="A464" s="339"/>
      <c r="B464" s="339"/>
      <c r="C464" s="339"/>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spans="1:26" ht="12.75" customHeight="1">
      <c r="A465" s="339"/>
      <c r="B465" s="339"/>
      <c r="C465" s="339"/>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spans="1:26" ht="12.75" customHeight="1">
      <c r="A466" s="339"/>
      <c r="B466" s="339"/>
      <c r="C466" s="339"/>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spans="1:26" ht="12.75" customHeight="1">
      <c r="A467" s="339"/>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spans="1:26" ht="12.75" customHeight="1">
      <c r="A468" s="339"/>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spans="1:26" ht="12.75" customHeight="1">
      <c r="A469" s="339"/>
      <c r="B469" s="339"/>
      <c r="C469" s="339"/>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spans="1:26" ht="12.75" customHeight="1">
      <c r="A470" s="339"/>
      <c r="B470" s="339"/>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spans="1:26" ht="12.75" customHeight="1">
      <c r="A471" s="339"/>
      <c r="B471" s="339"/>
      <c r="C471" s="339"/>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spans="1:26" ht="12.75" customHeight="1">
      <c r="A472" s="339"/>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spans="1:26" ht="12.75" customHeight="1">
      <c r="A473" s="339"/>
      <c r="B473" s="339"/>
      <c r="C473" s="339"/>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spans="1:26" ht="12.75" customHeight="1">
      <c r="A474" s="339"/>
      <c r="B474" s="339"/>
      <c r="C474" s="339"/>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spans="1:26" ht="12.75" customHeight="1">
      <c r="A475" s="339"/>
      <c r="B475" s="339"/>
      <c r="C475" s="339"/>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spans="1:26" ht="12.75" customHeight="1">
      <c r="A476" s="339"/>
      <c r="B476" s="339"/>
      <c r="C476" s="339"/>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spans="1:26" ht="12.75" customHeight="1">
      <c r="A477" s="339"/>
      <c r="B477" s="339"/>
      <c r="C477" s="339"/>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spans="1:26" ht="12.75" customHeight="1">
      <c r="A478" s="339"/>
      <c r="B478" s="339"/>
      <c r="C478" s="339"/>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spans="1:26" ht="12.75" customHeight="1">
      <c r="A479" s="339"/>
      <c r="B479" s="339"/>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spans="1:26" ht="12.75" customHeight="1">
      <c r="A480" s="339"/>
      <c r="B480" s="339"/>
      <c r="C480" s="339"/>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spans="1:26" ht="12.75" customHeight="1">
      <c r="A481" s="339"/>
      <c r="B481" s="339"/>
      <c r="C481" s="339"/>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spans="1:26" ht="12.75" customHeight="1">
      <c r="A482" s="339"/>
      <c r="B482" s="339"/>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spans="1:26" ht="12.75" customHeight="1">
      <c r="A483" s="339"/>
      <c r="B483" s="339"/>
      <c r="C483" s="339"/>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spans="1:26" ht="12.75" customHeight="1">
      <c r="A484" s="339"/>
      <c r="B484" s="339"/>
      <c r="C484" s="339"/>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spans="1:26" ht="12.75" customHeight="1">
      <c r="A485" s="339"/>
      <c r="B485" s="339"/>
      <c r="C485" s="339"/>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spans="1:26" ht="12.75" customHeight="1">
      <c r="A486" s="339"/>
      <c r="B486" s="339"/>
      <c r="C486" s="339"/>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spans="1:26" ht="12.75" customHeight="1">
      <c r="A487" s="339"/>
      <c r="B487" s="339"/>
      <c r="C487" s="339"/>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spans="1:26" ht="12.75" customHeight="1">
      <c r="A488" s="339"/>
      <c r="B488" s="339"/>
      <c r="C488" s="339"/>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spans="1:26" ht="12.75" customHeight="1">
      <c r="A489" s="339"/>
      <c r="B489" s="339"/>
      <c r="C489" s="339"/>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spans="1:26" ht="12.75" customHeight="1">
      <c r="A490" s="339"/>
      <c r="B490" s="339"/>
      <c r="C490" s="339"/>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spans="1:26" ht="12.75" customHeight="1">
      <c r="A491" s="339"/>
      <c r="B491" s="339"/>
      <c r="C491" s="339"/>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spans="1:26" ht="12.75" customHeight="1">
      <c r="A492" s="339"/>
      <c r="B492" s="339"/>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spans="1:26" ht="12.75" customHeight="1">
      <c r="A493" s="339"/>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spans="1:26" ht="12.75" customHeight="1">
      <c r="A494" s="339"/>
      <c r="B494" s="339"/>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spans="1:26" ht="12.75" customHeight="1">
      <c r="A495" s="339"/>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spans="1:26" ht="12.75" customHeight="1">
      <c r="A496" s="339"/>
      <c r="B496" s="339"/>
      <c r="C496" s="339"/>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spans="1:26" ht="12.75" customHeight="1">
      <c r="A497" s="339"/>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spans="1:26" ht="12.75" customHeight="1">
      <c r="A498" s="339"/>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spans="1:26" ht="12.75" customHeight="1">
      <c r="A499" s="339"/>
      <c r="B499" s="339"/>
      <c r="C499" s="339"/>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spans="1:26" ht="12.75" customHeight="1">
      <c r="A500" s="339"/>
      <c r="B500" s="339"/>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spans="1:26" ht="12.75" customHeight="1">
      <c r="A501" s="339"/>
      <c r="B501" s="339"/>
      <c r="C501" s="339"/>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spans="1:26" ht="12.75" customHeight="1">
      <c r="A502" s="339"/>
      <c r="B502" s="339"/>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spans="1:26" ht="12.75" customHeight="1">
      <c r="A503" s="339"/>
      <c r="B503" s="339"/>
      <c r="C503" s="339"/>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spans="1:26" ht="12.75" customHeight="1">
      <c r="A504" s="339"/>
      <c r="B504" s="339"/>
      <c r="C504" s="339"/>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spans="1:26" ht="12.75" customHeight="1">
      <c r="A505" s="339"/>
      <c r="B505" s="339"/>
      <c r="C505" s="339"/>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spans="1:26" ht="12.75" customHeight="1">
      <c r="A506" s="339"/>
      <c r="B506" s="339"/>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spans="1:26" ht="12.75" customHeight="1">
      <c r="A507" s="339"/>
      <c r="B507" s="339"/>
      <c r="C507" s="339"/>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spans="1:26" ht="12.75" customHeight="1">
      <c r="A508" s="339"/>
      <c r="B508" s="339"/>
      <c r="C508" s="339"/>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spans="1:26" ht="12.75" customHeight="1">
      <c r="A509" s="339"/>
      <c r="B509" s="339"/>
      <c r="C509" s="339"/>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spans="1:26" ht="12.75" customHeight="1">
      <c r="A510" s="339"/>
      <c r="B510" s="339"/>
      <c r="C510" s="339"/>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spans="1:26" ht="12.75" customHeight="1">
      <c r="A511" s="339"/>
      <c r="B511" s="339"/>
      <c r="C511" s="339"/>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spans="1:26" ht="12.75" customHeight="1">
      <c r="A512" s="339"/>
      <c r="B512" s="339"/>
      <c r="C512" s="339"/>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spans="1:26" ht="12.75" customHeight="1">
      <c r="A513" s="339"/>
      <c r="B513" s="339"/>
      <c r="C513" s="339"/>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spans="1:26" ht="12.75" customHeight="1">
      <c r="A514" s="339"/>
      <c r="B514" s="339"/>
      <c r="C514" s="339"/>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spans="1:26" ht="12.75" customHeight="1">
      <c r="A515" s="339"/>
      <c r="B515" s="339"/>
      <c r="C515" s="339"/>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spans="1:26" ht="12.75" customHeight="1">
      <c r="A516" s="339"/>
      <c r="B516" s="339"/>
      <c r="C516" s="339"/>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spans="1:26" ht="12.75" customHeight="1">
      <c r="A517" s="339"/>
      <c r="B517" s="339"/>
      <c r="C517" s="339"/>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spans="1:26" ht="12.75" customHeight="1">
      <c r="A518" s="339"/>
      <c r="B518" s="339"/>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spans="1:26" ht="12.75" customHeight="1">
      <c r="A519" s="339"/>
      <c r="B519" s="339"/>
      <c r="C519" s="339"/>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spans="1:26" ht="12.75" customHeight="1">
      <c r="A520" s="339"/>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spans="1:26" ht="12.75" customHeight="1">
      <c r="A521" s="339"/>
      <c r="B521" s="339"/>
      <c r="C521" s="339"/>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spans="1:26" ht="12.75" customHeight="1">
      <c r="A522" s="339"/>
      <c r="B522" s="339"/>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spans="1:26" ht="12.75" customHeight="1">
      <c r="A523" s="339"/>
      <c r="B523" s="339"/>
      <c r="C523" s="339"/>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spans="1:26" ht="12.75" customHeight="1">
      <c r="A524" s="339"/>
      <c r="B524" s="339"/>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spans="1:26" ht="12.75" customHeight="1">
      <c r="A525" s="339"/>
      <c r="B525" s="339"/>
      <c r="C525" s="339"/>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spans="1:26" ht="12.75" customHeight="1">
      <c r="A526" s="339"/>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spans="1:26" ht="12.75" customHeight="1">
      <c r="A527" s="339"/>
      <c r="B527" s="339"/>
      <c r="C527" s="339"/>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spans="1:26" ht="12.75" customHeight="1">
      <c r="A528" s="339"/>
      <c r="B528" s="339"/>
      <c r="C528" s="339"/>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spans="1:26" ht="12.75" customHeight="1">
      <c r="A529" s="339"/>
      <c r="B529" s="339"/>
      <c r="C529" s="339"/>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spans="1:26" ht="12.75" customHeight="1">
      <c r="A530" s="339"/>
      <c r="B530" s="339"/>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spans="1:26" ht="12.75" customHeight="1">
      <c r="A531" s="339"/>
      <c r="B531" s="339"/>
      <c r="C531" s="339"/>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spans="1:26" ht="12.75" customHeight="1">
      <c r="A532" s="339"/>
      <c r="B532" s="339"/>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spans="1:26" ht="12.75" customHeight="1">
      <c r="A533" s="339"/>
      <c r="B533" s="339"/>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spans="1:26" ht="12.75" customHeight="1">
      <c r="A534" s="339"/>
      <c r="B534" s="339"/>
      <c r="C534" s="339"/>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spans="1:26" ht="12.75" customHeight="1">
      <c r="A535" s="339"/>
      <c r="B535" s="339"/>
      <c r="C535" s="339"/>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spans="1:26" ht="12.75" customHeight="1">
      <c r="A536" s="339"/>
      <c r="B536" s="339"/>
      <c r="C536" s="339"/>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spans="1:26" ht="12.75" customHeight="1">
      <c r="A537" s="339"/>
      <c r="B537" s="339"/>
      <c r="C537" s="339"/>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spans="1:26" ht="12.75" customHeight="1">
      <c r="A538" s="339"/>
      <c r="B538" s="339"/>
      <c r="C538" s="339"/>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spans="1:26" ht="12.75" customHeight="1">
      <c r="A539" s="339"/>
      <c r="B539" s="339"/>
      <c r="C539" s="339"/>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spans="1:26" ht="12.75" customHeight="1">
      <c r="A540" s="339"/>
      <c r="B540" s="339"/>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spans="1:26" ht="12.75" customHeight="1">
      <c r="A541" s="339"/>
      <c r="B541" s="339"/>
      <c r="C541" s="339"/>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spans="1:26" ht="12.75" customHeight="1">
      <c r="A542" s="339"/>
      <c r="B542" s="339"/>
      <c r="C542" s="339"/>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spans="1:26" ht="12.75" customHeight="1">
      <c r="A543" s="339"/>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spans="1:26" ht="12.75" customHeight="1">
      <c r="A544" s="339"/>
      <c r="B544" s="339"/>
      <c r="C544" s="339"/>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spans="1:26" ht="12.75" customHeight="1">
      <c r="A545" s="339"/>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spans="1:26" ht="12.75" customHeight="1">
      <c r="A546" s="339"/>
      <c r="B546" s="339"/>
      <c r="C546" s="339"/>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spans="1:26" ht="12.75" customHeight="1">
      <c r="A547" s="339"/>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spans="1:26" ht="12.75" customHeight="1">
      <c r="A548" s="339"/>
      <c r="B548" s="339"/>
      <c r="C548" s="339"/>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spans="1:26" ht="12.75" customHeight="1">
      <c r="A549" s="339"/>
      <c r="B549" s="339"/>
      <c r="C549" s="339"/>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spans="1:26" ht="12.75" customHeight="1">
      <c r="A550" s="339"/>
      <c r="B550" s="339"/>
      <c r="C550" s="339"/>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spans="1:26" ht="12.75" customHeight="1">
      <c r="A551" s="339"/>
      <c r="B551" s="339"/>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spans="1:26" ht="12.75" customHeight="1">
      <c r="A552" s="339"/>
      <c r="B552" s="339"/>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spans="1:26" ht="12.75" customHeight="1">
      <c r="A553" s="339"/>
      <c r="B553" s="339"/>
      <c r="C553" s="339"/>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spans="1:26" ht="12.75" customHeight="1">
      <c r="A554" s="339"/>
      <c r="B554" s="339"/>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spans="1:26" ht="12.75" customHeight="1">
      <c r="A555" s="339"/>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spans="1:26" ht="12.75" customHeight="1">
      <c r="A556" s="339"/>
      <c r="B556" s="339"/>
      <c r="C556" s="339"/>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spans="1:26" ht="12.75" customHeight="1">
      <c r="A557" s="339"/>
      <c r="B557" s="339"/>
      <c r="C557" s="339"/>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spans="1:26" ht="12.75" customHeight="1">
      <c r="A558" s="339"/>
      <c r="B558" s="339"/>
      <c r="C558" s="339"/>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spans="1:26" ht="12.75" customHeight="1">
      <c r="A559" s="339"/>
      <c r="B559" s="339"/>
      <c r="C559" s="339"/>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spans="1:26" ht="12.75" customHeight="1">
      <c r="A560" s="339"/>
      <c r="B560" s="339"/>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spans="1:26" ht="12.75" customHeight="1">
      <c r="A561" s="339"/>
      <c r="B561" s="339"/>
      <c r="C561" s="339"/>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spans="1:26" ht="12.75" customHeight="1">
      <c r="A562" s="339"/>
      <c r="B562" s="339"/>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spans="1:26" ht="12.75" customHeight="1">
      <c r="A563" s="339"/>
      <c r="B563" s="339"/>
      <c r="C563" s="339"/>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spans="1:26" ht="12.75" customHeight="1">
      <c r="A564" s="339"/>
      <c r="B564" s="339"/>
      <c r="C564" s="339"/>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spans="1:26" ht="12.75" customHeight="1">
      <c r="A565" s="339"/>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spans="1:26" ht="12.75" customHeight="1">
      <c r="A566" s="339"/>
      <c r="B566" s="339"/>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spans="1:26" ht="12.75" customHeight="1">
      <c r="A567" s="339"/>
      <c r="B567" s="339"/>
      <c r="C567" s="339"/>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spans="1:26" ht="12.75" customHeight="1">
      <c r="A568" s="339"/>
      <c r="B568" s="339"/>
      <c r="C568" s="339"/>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spans="1:26" ht="12.75" customHeight="1">
      <c r="A569" s="339"/>
      <c r="B569" s="339"/>
      <c r="C569" s="339"/>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spans="1:26" ht="12.75" customHeight="1">
      <c r="A570" s="339"/>
      <c r="B570" s="339"/>
      <c r="C570" s="339"/>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spans="1:26" ht="12.75" customHeight="1">
      <c r="A571" s="339"/>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spans="1:26" ht="12.75" customHeight="1">
      <c r="A572" s="339"/>
      <c r="B572" s="339"/>
      <c r="C572" s="339"/>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spans="1:26" ht="12.75" customHeight="1">
      <c r="A573" s="339"/>
      <c r="B573" s="339"/>
      <c r="C573" s="339"/>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spans="1:26" ht="12.75" customHeight="1">
      <c r="A574" s="339"/>
      <c r="B574" s="339"/>
      <c r="C574" s="339"/>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spans="1:26" ht="12.75" customHeight="1">
      <c r="A575" s="339"/>
      <c r="B575" s="339"/>
      <c r="C575" s="339"/>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spans="1:26" ht="12.75" customHeight="1">
      <c r="A576" s="339"/>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spans="1:26" ht="12.75" customHeight="1">
      <c r="A577" s="339"/>
      <c r="B577" s="339"/>
      <c r="C577" s="339"/>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spans="1:26" ht="12.75" customHeight="1">
      <c r="A578" s="339"/>
      <c r="B578" s="339"/>
      <c r="C578" s="339"/>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spans="1:26" ht="12.75" customHeight="1">
      <c r="A579" s="339"/>
      <c r="B579" s="339"/>
      <c r="C579" s="339"/>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spans="1:26" ht="12.75" customHeight="1">
      <c r="A580" s="339"/>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spans="1:26" ht="12.75" customHeight="1">
      <c r="A581" s="339"/>
      <c r="B581" s="339"/>
      <c r="C581" s="339"/>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spans="1:26" ht="12.75" customHeight="1">
      <c r="A582" s="339"/>
      <c r="B582" s="339"/>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spans="1:26" ht="12.75" customHeight="1">
      <c r="A583" s="339"/>
      <c r="B583" s="339"/>
      <c r="C583" s="339"/>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spans="1:26" ht="12.75" customHeight="1">
      <c r="A584" s="339"/>
      <c r="B584" s="339"/>
      <c r="C584" s="339"/>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spans="1:26" ht="12.75" customHeight="1">
      <c r="A585" s="339"/>
      <c r="B585" s="339"/>
      <c r="C585" s="339"/>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spans="1:26" ht="12.75" customHeight="1">
      <c r="A586" s="339"/>
      <c r="B586" s="339"/>
      <c r="C586" s="339"/>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spans="1:26" ht="12.75" customHeight="1">
      <c r="A587" s="339"/>
      <c r="B587" s="339"/>
      <c r="C587" s="339"/>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spans="1:26" ht="12.75" customHeight="1">
      <c r="A588" s="339"/>
      <c r="B588" s="339"/>
      <c r="C588" s="339"/>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spans="1:26" ht="12.75" customHeight="1">
      <c r="A589" s="339"/>
      <c r="B589" s="339"/>
      <c r="C589" s="339"/>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spans="1:26" ht="12.75" customHeight="1">
      <c r="A590" s="339"/>
      <c r="B590" s="339"/>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spans="1:26" ht="12.75" customHeight="1">
      <c r="A591" s="339"/>
      <c r="B591" s="339"/>
      <c r="C591" s="339"/>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spans="1:26" ht="12.75" customHeight="1">
      <c r="A592" s="339"/>
      <c r="B592" s="339"/>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spans="1:26" ht="12.75" customHeight="1">
      <c r="A593" s="339"/>
      <c r="B593" s="339"/>
      <c r="C593" s="339"/>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spans="1:26" ht="12.75" customHeight="1">
      <c r="A594" s="339"/>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spans="1:26" ht="12.75" customHeight="1">
      <c r="A595" s="339"/>
      <c r="B595" s="339"/>
      <c r="C595" s="339"/>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spans="1:26" ht="12.75" customHeight="1">
      <c r="A596" s="339"/>
      <c r="B596" s="339"/>
      <c r="C596" s="339"/>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spans="1:26" ht="12.75" customHeight="1">
      <c r="A597" s="339"/>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spans="1:26" ht="12.75" customHeight="1">
      <c r="A598" s="339"/>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spans="1:26" ht="12.75" customHeight="1">
      <c r="A599" s="339"/>
      <c r="B599" s="339"/>
      <c r="C599" s="339"/>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spans="1:26" ht="12.75" customHeight="1">
      <c r="A600" s="339"/>
      <c r="B600" s="339"/>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spans="1:26" ht="12.75" customHeight="1">
      <c r="A601" s="339"/>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spans="1:26" ht="12.75" customHeight="1">
      <c r="A602" s="339"/>
      <c r="B602" s="339"/>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spans="1:26" ht="12.75" customHeight="1">
      <c r="A603" s="339"/>
      <c r="B603" s="339"/>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spans="1:26" ht="12.75" customHeight="1">
      <c r="A604" s="339"/>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spans="1:26" ht="12.75" customHeight="1">
      <c r="A605" s="339"/>
      <c r="B605" s="339"/>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spans="1:26" ht="12.75" customHeight="1">
      <c r="A606" s="339"/>
      <c r="B606" s="339"/>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spans="1:26" ht="12.75" customHeight="1">
      <c r="A607" s="339"/>
      <c r="B607" s="339"/>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spans="1:26" ht="12.75" customHeight="1">
      <c r="A608" s="339"/>
      <c r="B608" s="339"/>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spans="1:26" ht="12.75" customHeight="1">
      <c r="A609" s="339"/>
      <c r="B609" s="339"/>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spans="1:26" ht="12.75" customHeight="1">
      <c r="A610" s="339"/>
      <c r="B610" s="339"/>
      <c r="C610" s="339"/>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spans="1:26" ht="12.75" customHeight="1">
      <c r="A611" s="339"/>
      <c r="B611" s="339"/>
      <c r="C611" s="339"/>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spans="1:26" ht="12.75" customHeight="1">
      <c r="A612" s="339"/>
      <c r="B612" s="339"/>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spans="1:26" ht="12.75" customHeight="1">
      <c r="A613" s="339"/>
      <c r="B613" s="339"/>
      <c r="C613" s="339"/>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spans="1:26" ht="12.75" customHeight="1">
      <c r="A614" s="339"/>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spans="1:26" ht="12.75" customHeight="1">
      <c r="A615" s="339"/>
      <c r="B615" s="339"/>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spans="1:26" ht="12.75" customHeight="1">
      <c r="A616" s="339"/>
      <c r="B616" s="339"/>
      <c r="C616" s="339"/>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spans="1:26" ht="12.75" customHeight="1">
      <c r="A617" s="339"/>
      <c r="B617" s="339"/>
      <c r="C617" s="339"/>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spans="1:26" ht="12.75" customHeight="1">
      <c r="A618" s="339"/>
      <c r="B618" s="339"/>
      <c r="C618" s="339"/>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spans="1:26" ht="12.75" customHeight="1">
      <c r="A619" s="339"/>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spans="1:26" ht="12.75" customHeight="1">
      <c r="A620" s="339"/>
      <c r="B620" s="339"/>
      <c r="C620" s="339"/>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spans="1:26" ht="12.75" customHeight="1">
      <c r="A621" s="339"/>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spans="1:26" ht="12.75" customHeight="1">
      <c r="A622" s="339"/>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spans="1:26" ht="12.75" customHeight="1">
      <c r="A623" s="339"/>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spans="1:26" ht="12.75" customHeight="1">
      <c r="A624" s="339"/>
      <c r="B624" s="339"/>
      <c r="C624" s="339"/>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spans="1:26" ht="12.75" customHeight="1">
      <c r="A625" s="339"/>
      <c r="B625" s="339"/>
      <c r="C625" s="339"/>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spans="1:26" ht="12.75" customHeight="1">
      <c r="A626" s="339"/>
      <c r="B626" s="339"/>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spans="1:26" ht="12.75" customHeight="1">
      <c r="A627" s="339"/>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spans="1:26" ht="12.75" customHeight="1">
      <c r="A628" s="339"/>
      <c r="B628" s="339"/>
      <c r="C628" s="339"/>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spans="1:26" ht="12.75" customHeight="1">
      <c r="A629" s="339"/>
      <c r="B629" s="339"/>
      <c r="C629" s="339"/>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spans="1:26" ht="12.75" customHeight="1">
      <c r="A630" s="339"/>
      <c r="B630" s="339"/>
      <c r="C630" s="339"/>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spans="1:26" ht="12.75" customHeight="1">
      <c r="A631" s="339"/>
      <c r="B631" s="339"/>
      <c r="C631" s="339"/>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spans="1:26" ht="12.75" customHeight="1">
      <c r="A632" s="339"/>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spans="1:26" ht="12.75" customHeight="1">
      <c r="A633" s="339"/>
      <c r="B633" s="339"/>
      <c r="C633" s="339"/>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spans="1:26" ht="12.75" customHeight="1">
      <c r="A634" s="339"/>
      <c r="B634" s="339"/>
      <c r="C634" s="339"/>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spans="1:26" ht="12.75" customHeight="1">
      <c r="A635" s="339"/>
      <c r="B635" s="339"/>
      <c r="C635" s="339"/>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spans="1:26" ht="12.75" customHeight="1">
      <c r="A636" s="339"/>
      <c r="B636" s="339"/>
      <c r="C636" s="339"/>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spans="1:26" ht="12.75" customHeight="1">
      <c r="A637" s="339"/>
      <c r="B637" s="339"/>
      <c r="C637" s="339"/>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spans="1:26" ht="12.75" customHeight="1">
      <c r="A638" s="339"/>
      <c r="B638" s="339"/>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spans="1:26" ht="12.75" customHeight="1">
      <c r="A639" s="339"/>
      <c r="B639" s="339"/>
      <c r="C639" s="339"/>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spans="1:26" ht="12.75" customHeight="1">
      <c r="A640" s="339"/>
      <c r="B640" s="339"/>
      <c r="C640" s="339"/>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spans="1:26" ht="12.75" customHeight="1">
      <c r="A641" s="339"/>
      <c r="B641" s="339"/>
      <c r="C641" s="339"/>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spans="1:26" ht="12.75" customHeight="1">
      <c r="A642" s="339"/>
      <c r="B642" s="339"/>
      <c r="C642" s="339"/>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spans="1:26" ht="12.75" customHeight="1">
      <c r="A643" s="339"/>
      <c r="B643" s="339"/>
      <c r="C643" s="339"/>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spans="1:26" ht="12.75" customHeight="1">
      <c r="A644" s="339"/>
      <c r="B644" s="339"/>
      <c r="C644" s="339"/>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spans="1:26" ht="12.75" customHeight="1">
      <c r="A645" s="339"/>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spans="1:26" ht="12.75" customHeight="1">
      <c r="A646" s="339"/>
      <c r="B646" s="339"/>
      <c r="C646" s="339"/>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spans="1:26" ht="12.75" customHeight="1">
      <c r="A647" s="339"/>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spans="1:26" ht="12.75" customHeight="1">
      <c r="A648" s="339"/>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spans="1:26" ht="12.75" customHeight="1">
      <c r="A649" s="339"/>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spans="1:26" ht="12.75" customHeight="1">
      <c r="A650" s="339"/>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spans="1:26" ht="12.75" customHeight="1">
      <c r="A651" s="339"/>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spans="1:26" ht="12.75" customHeight="1">
      <c r="A652" s="339"/>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spans="1:26" ht="12.75" customHeight="1">
      <c r="A653" s="339"/>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spans="1:26" ht="12.75" customHeight="1">
      <c r="A654" s="339"/>
      <c r="B654" s="339"/>
      <c r="C654" s="339"/>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spans="1:26" ht="12.75" customHeight="1">
      <c r="A655" s="339"/>
      <c r="B655" s="339"/>
      <c r="C655" s="339"/>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spans="1:26" ht="12.75" customHeight="1">
      <c r="A656" s="339"/>
      <c r="B656" s="339"/>
      <c r="C656" s="339"/>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spans="1:26" ht="12.75" customHeight="1">
      <c r="A657" s="339"/>
      <c r="B657" s="339"/>
      <c r="C657" s="339"/>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spans="1:26" ht="12.75" customHeight="1">
      <c r="A658" s="339"/>
      <c r="B658" s="339"/>
      <c r="C658" s="339"/>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spans="1:26" ht="12.75" customHeight="1">
      <c r="A659" s="339"/>
      <c r="B659" s="339"/>
      <c r="C659" s="339"/>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spans="1:26" ht="12.75" customHeight="1">
      <c r="A660" s="339"/>
      <c r="B660" s="339"/>
      <c r="C660" s="339"/>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spans="1:26" ht="12.75" customHeight="1">
      <c r="A661" s="339"/>
      <c r="B661" s="339"/>
      <c r="C661" s="339"/>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spans="1:26" ht="12.75" customHeight="1">
      <c r="A662" s="339"/>
      <c r="B662" s="339"/>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spans="1:26" ht="12.75" customHeight="1">
      <c r="A663" s="339"/>
      <c r="B663" s="339"/>
      <c r="C663" s="339"/>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spans="1:26" ht="12.75" customHeight="1">
      <c r="A664" s="339"/>
      <c r="B664" s="339"/>
      <c r="C664" s="339"/>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spans="1:26" ht="12.75" customHeight="1">
      <c r="A665" s="339"/>
      <c r="B665" s="339"/>
      <c r="C665" s="339"/>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spans="1:26" ht="12.75" customHeight="1">
      <c r="A666" s="339"/>
      <c r="B666" s="339"/>
      <c r="C666" s="339"/>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spans="1:26" ht="12.75" customHeight="1">
      <c r="A667" s="339"/>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spans="1:26" ht="12.75" customHeight="1">
      <c r="A668" s="339"/>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spans="1:26" ht="12.75" customHeight="1">
      <c r="A669" s="339"/>
      <c r="B669" s="339"/>
      <c r="C669" s="339"/>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spans="1:26" ht="12.75" customHeight="1">
      <c r="A670" s="339"/>
      <c r="B670" s="339"/>
      <c r="C670" s="339"/>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spans="1:26" ht="12.75" customHeight="1">
      <c r="A671" s="339"/>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spans="1:26" ht="12.75" customHeight="1">
      <c r="A672" s="339"/>
      <c r="B672" s="339"/>
      <c r="C672" s="339"/>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spans="1:26" ht="12.75" customHeight="1">
      <c r="A673" s="339"/>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spans="1:26" ht="12.75" customHeight="1">
      <c r="A674" s="339"/>
      <c r="B674" s="339"/>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spans="1:26" ht="12.75" customHeight="1">
      <c r="A675" s="339"/>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spans="1:26" ht="12.75" customHeight="1">
      <c r="A676" s="339"/>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spans="1:26" ht="12.75" customHeight="1">
      <c r="A677" s="339"/>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spans="1:26" ht="12.75" customHeight="1">
      <c r="A678" s="339"/>
      <c r="B678" s="339"/>
      <c r="C678" s="339"/>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spans="1:26" ht="12.75" customHeight="1">
      <c r="A679" s="339"/>
      <c r="B679" s="339"/>
      <c r="C679" s="339"/>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spans="1:26" ht="12.75" customHeight="1">
      <c r="A680" s="339"/>
      <c r="B680" s="339"/>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spans="1:26" ht="12.75" customHeight="1">
      <c r="A681" s="339"/>
      <c r="B681" s="339"/>
      <c r="C681" s="339"/>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spans="1:26" ht="12.75" customHeight="1">
      <c r="A682" s="339"/>
      <c r="B682" s="339"/>
      <c r="C682" s="339"/>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spans="1:26" ht="12.75" customHeight="1">
      <c r="A683" s="339"/>
      <c r="B683" s="339"/>
      <c r="C683" s="339"/>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spans="1:26" ht="12.75" customHeight="1">
      <c r="A684" s="339"/>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spans="1:26" ht="12.75" customHeight="1">
      <c r="A685" s="339"/>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spans="1:26" ht="12.75" customHeight="1">
      <c r="A686" s="339"/>
      <c r="B686" s="339"/>
      <c r="C686" s="339"/>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spans="1:26" ht="12.75" customHeight="1">
      <c r="A687" s="339"/>
      <c r="B687" s="339"/>
      <c r="C687" s="339"/>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spans="1:26" ht="12.75" customHeight="1">
      <c r="A688" s="339"/>
      <c r="B688" s="339"/>
      <c r="C688" s="339"/>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spans="1:26" ht="12.75" customHeight="1">
      <c r="A689" s="339"/>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spans="1:26" ht="12.75" customHeight="1">
      <c r="A690" s="339"/>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spans="1:26" ht="12.75" customHeight="1">
      <c r="A691" s="339"/>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spans="1:26" ht="12.75" customHeight="1">
      <c r="A692" s="339"/>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spans="1:26" ht="12.75" customHeight="1">
      <c r="A693" s="339"/>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spans="1:26" ht="12.75" customHeight="1">
      <c r="A694" s="339"/>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spans="1:26" ht="12.75" customHeight="1">
      <c r="A695" s="339"/>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spans="1:26" ht="12.75" customHeight="1">
      <c r="A696" s="339"/>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spans="1:26" ht="12.75" customHeight="1">
      <c r="A697" s="339"/>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spans="1:26" ht="12.75" customHeight="1">
      <c r="A698" s="339"/>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spans="1:26" ht="12.75" customHeight="1">
      <c r="A699" s="339"/>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spans="1:26" ht="12.75" customHeight="1">
      <c r="A700" s="339"/>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spans="1:26" ht="12.75" customHeight="1">
      <c r="A701" s="339"/>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spans="1:26" ht="12.75" customHeight="1">
      <c r="A702" s="339"/>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spans="1:26" ht="12.75" customHeight="1">
      <c r="A703" s="339"/>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spans="1:26" ht="12.75" customHeight="1">
      <c r="A704" s="339"/>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spans="1:26" ht="12.75" customHeight="1">
      <c r="A705" s="339"/>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spans="1:26" ht="12.75" customHeight="1">
      <c r="A706" s="339"/>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spans="1:26" ht="12.75" customHeight="1">
      <c r="A707" s="339"/>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spans="1:26" ht="12.75" customHeight="1">
      <c r="A708" s="339"/>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spans="1:26" ht="12.75" customHeight="1">
      <c r="A709" s="339"/>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spans="1:26" ht="12.75" customHeight="1">
      <c r="A710" s="339"/>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spans="1:26" ht="12.75" customHeight="1">
      <c r="A711" s="339"/>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spans="1:26" ht="12.75" customHeight="1">
      <c r="A712" s="339"/>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spans="1:26" ht="12.75" customHeight="1">
      <c r="A713" s="339"/>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spans="1:26" ht="12.75" customHeight="1">
      <c r="A714" s="339"/>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spans="1:26" ht="12.75" customHeight="1">
      <c r="A715" s="339"/>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spans="1:26" ht="12.75" customHeight="1">
      <c r="A716" s="339"/>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spans="1:26" ht="12.75" customHeight="1">
      <c r="A717" s="339"/>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spans="1:26" ht="12.75" customHeight="1">
      <c r="A718" s="339"/>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spans="1:26" ht="12.75" customHeight="1">
      <c r="A719" s="339"/>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spans="1:26" ht="12.75" customHeight="1">
      <c r="A720" s="339"/>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spans="1:26" ht="12.75" customHeight="1">
      <c r="A721" s="339"/>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spans="1:26" ht="12.75" customHeight="1">
      <c r="A722" s="339"/>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spans="1:26" ht="12.75" customHeight="1">
      <c r="A723" s="339"/>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spans="1:26" ht="12.75" customHeight="1">
      <c r="A724" s="339"/>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spans="1:26" ht="12.75" customHeight="1">
      <c r="A725" s="339"/>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spans="1:26" ht="12.75" customHeight="1">
      <c r="A726" s="339"/>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spans="1:26" ht="12.75" customHeight="1">
      <c r="A727" s="339"/>
      <c r="B727" s="339"/>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spans="1:26" ht="12.75" customHeight="1">
      <c r="A728" s="339"/>
      <c r="B728" s="339"/>
      <c r="C728" s="339"/>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spans="1:26" ht="12.75" customHeight="1">
      <c r="A729" s="339"/>
      <c r="B729" s="339"/>
      <c r="C729" s="339"/>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spans="1:26" ht="12.75" customHeight="1">
      <c r="A730" s="339"/>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spans="1:26" ht="12.75" customHeight="1">
      <c r="A731" s="339"/>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spans="1:26" ht="12.75" customHeight="1">
      <c r="A732" s="339"/>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spans="1:26" ht="12.75" customHeight="1">
      <c r="A733" s="339"/>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spans="1:26" ht="12.75" customHeight="1">
      <c r="A734" s="339"/>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spans="1:26" ht="12.75" customHeight="1">
      <c r="A735" s="339"/>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spans="1:26" ht="12.75" customHeight="1">
      <c r="A736" s="339"/>
      <c r="B736" s="339"/>
      <c r="C736" s="339"/>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spans="1:26" ht="12.75" customHeight="1">
      <c r="A737" s="339"/>
      <c r="B737" s="339"/>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spans="1:26" ht="12.75" customHeight="1">
      <c r="A738" s="339"/>
      <c r="B738" s="339"/>
      <c r="C738" s="339"/>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spans="1:26" ht="12.75" customHeight="1">
      <c r="A739" s="339"/>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spans="1:26" ht="12.75" customHeight="1">
      <c r="A740" s="339"/>
      <c r="B740" s="339"/>
      <c r="C740" s="339"/>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spans="1:26" ht="12.75" customHeight="1">
      <c r="A741" s="339"/>
      <c r="B741" s="339"/>
      <c r="C741" s="339"/>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spans="1:26" ht="12.75" customHeight="1">
      <c r="A742" s="339"/>
      <c r="B742" s="339"/>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spans="1:26" ht="12.75" customHeight="1">
      <c r="A743" s="339"/>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spans="1:26" ht="12.75" customHeight="1">
      <c r="A744" s="339"/>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spans="1:26" ht="12.75" customHeight="1">
      <c r="A745" s="339"/>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spans="1:26" ht="12.75" customHeight="1">
      <c r="A746" s="339"/>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spans="1:26" ht="12.75" customHeight="1">
      <c r="A747" s="339"/>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spans="1:26" ht="12.75" customHeight="1">
      <c r="A748" s="339"/>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spans="1:26" ht="12.75" customHeight="1">
      <c r="A749" s="339"/>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spans="1:26" ht="12.75" customHeight="1">
      <c r="A750" s="339"/>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spans="1:26" ht="12.75" customHeight="1">
      <c r="A751" s="339"/>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spans="1:26" ht="12.75" customHeight="1">
      <c r="A752" s="339"/>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spans="1:26" ht="12.75" customHeight="1">
      <c r="A753" s="339"/>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spans="1:26" ht="12.75" customHeight="1">
      <c r="A754" s="339"/>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spans="1:26" ht="12.75" customHeight="1">
      <c r="A755" s="339"/>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spans="1:26" ht="12.75" customHeight="1">
      <c r="A756" s="339"/>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spans="1:26" ht="12.75" customHeight="1">
      <c r="A757" s="339"/>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spans="1:26" ht="12.75" customHeight="1">
      <c r="A758" s="339"/>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spans="1:26" ht="12.75" customHeight="1">
      <c r="A759" s="339"/>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spans="1:26" ht="12.75" customHeight="1">
      <c r="A760" s="339"/>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spans="1:26" ht="12.75" customHeight="1">
      <c r="A761" s="339"/>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spans="1:26" ht="12.75" customHeight="1">
      <c r="A762" s="339"/>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spans="1:26" ht="12.75" customHeight="1">
      <c r="A763" s="339"/>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spans="1:26" ht="12.75" customHeight="1">
      <c r="A764" s="339"/>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spans="1:26" ht="12.75" customHeight="1">
      <c r="A765" s="339"/>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spans="1:26" ht="12.75" customHeight="1">
      <c r="A766" s="339"/>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spans="1:26" ht="12.75" customHeight="1">
      <c r="A767" s="339"/>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spans="1:26" ht="12.75" customHeight="1">
      <c r="A768" s="339"/>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spans="1:26" ht="12.75" customHeight="1">
      <c r="A769" s="339"/>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spans="1:26" ht="12.75" customHeight="1">
      <c r="A770" s="339"/>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spans="1:26" ht="12.75" customHeight="1">
      <c r="A771" s="339"/>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spans="1:26" ht="12.75" customHeight="1">
      <c r="A772" s="339"/>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spans="1:26" ht="12.75" customHeight="1">
      <c r="A773" s="339"/>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spans="1:26" ht="12.75" customHeight="1">
      <c r="A774" s="339"/>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spans="1:26" ht="12.75" customHeight="1">
      <c r="A775" s="339"/>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spans="1:26" ht="12.75" customHeight="1">
      <c r="A776" s="339"/>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spans="1:26" ht="12.75" customHeight="1">
      <c r="A777" s="339"/>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spans="1:26" ht="12.75" customHeight="1">
      <c r="A778" s="339"/>
      <c r="B778" s="339"/>
      <c r="C778" s="339"/>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spans="1:26" ht="12.75" customHeight="1">
      <c r="A779" s="339"/>
      <c r="B779" s="339"/>
      <c r="C779" s="339"/>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spans="1:26" ht="12.75" customHeight="1">
      <c r="A780" s="339"/>
      <c r="B780" s="339"/>
      <c r="C780" s="339"/>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spans="1:26" ht="12.75" customHeight="1">
      <c r="A781" s="339"/>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spans="1:26" ht="12.75" customHeight="1">
      <c r="A782" s="339"/>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spans="1:26" ht="12.75" customHeight="1">
      <c r="A783" s="339"/>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spans="1:26" ht="12.75" customHeight="1">
      <c r="A784" s="339"/>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spans="1:26" ht="12.75" customHeight="1">
      <c r="A785" s="339"/>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spans="1:26" ht="12.75" customHeight="1">
      <c r="A786" s="339"/>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spans="1:26" ht="12.75" customHeight="1">
      <c r="A787" s="339"/>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spans="1:26" ht="12.75" customHeight="1">
      <c r="A788" s="339"/>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spans="1:26" ht="12.75" customHeight="1">
      <c r="A789" s="339"/>
      <c r="B789" s="339"/>
      <c r="C789" s="339"/>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spans="1:26" ht="12.75" customHeight="1">
      <c r="A790" s="339"/>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spans="1:26" ht="12.75" customHeight="1">
      <c r="A791" s="339"/>
      <c r="B791" s="339"/>
      <c r="C791" s="339"/>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spans="1:26" ht="12.75" customHeight="1">
      <c r="A792" s="339"/>
      <c r="B792" s="339"/>
      <c r="C792" s="339"/>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spans="1:26" ht="12.75" customHeight="1">
      <c r="A793" s="339"/>
      <c r="B793" s="339"/>
      <c r="C793" s="339"/>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spans="1:26" ht="12.75" customHeight="1">
      <c r="A794" s="339"/>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spans="1:26" ht="12.75" customHeight="1">
      <c r="A795" s="339"/>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spans="1:26" ht="12.75" customHeight="1">
      <c r="A796" s="339"/>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spans="1:26" ht="12.75" customHeight="1">
      <c r="A797" s="339"/>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spans="1:26" ht="12.75" customHeight="1">
      <c r="A798" s="339"/>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spans="1:26" ht="12.75" customHeight="1">
      <c r="A799" s="339"/>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spans="1:26" ht="12.75" customHeight="1">
      <c r="A800" s="339"/>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spans="1:26" ht="12.75" customHeight="1">
      <c r="A801" s="339"/>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spans="1:26" ht="12.75" customHeight="1">
      <c r="A802" s="339"/>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spans="1:26" ht="12.75" customHeight="1">
      <c r="A803" s="339"/>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spans="1:26" ht="12.75" customHeight="1">
      <c r="A804" s="339"/>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spans="1:26" ht="12.75" customHeight="1">
      <c r="A805" s="339"/>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spans="1:26" ht="12.75" customHeight="1">
      <c r="A806" s="339"/>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spans="1:26" ht="12.75" customHeight="1">
      <c r="A807" s="339"/>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spans="1:26" ht="12.75" customHeight="1">
      <c r="A808" s="339"/>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spans="1:26" ht="12.75" customHeight="1">
      <c r="A809" s="339"/>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spans="1:26" ht="12.75" customHeight="1">
      <c r="A810" s="339"/>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spans="1:26" ht="12.75" customHeight="1">
      <c r="A811" s="339"/>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spans="1:26" ht="12.75" customHeight="1">
      <c r="A812" s="339"/>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spans="1:26" ht="12.75" customHeight="1">
      <c r="A813" s="339"/>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spans="1:26" ht="12.75" customHeight="1">
      <c r="A814" s="339"/>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spans="1:26" ht="12.75" customHeight="1">
      <c r="A815" s="339"/>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spans="1:26" ht="12.75" customHeight="1">
      <c r="A816" s="339"/>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spans="1:26" ht="12.75" customHeight="1">
      <c r="A817" s="339"/>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spans="1:26" ht="12.75" customHeight="1">
      <c r="A818" s="339"/>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spans="1:26" ht="12.75" customHeight="1">
      <c r="A819" s="339"/>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spans="1:26" ht="12.75" customHeight="1">
      <c r="A820" s="339"/>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spans="1:26" ht="12.75" customHeight="1">
      <c r="A821" s="339"/>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spans="1:26" ht="12.75" customHeight="1">
      <c r="A822" s="339"/>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spans="1:26" ht="12.75" customHeight="1">
      <c r="A823" s="339"/>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spans="1:26" ht="12.75" customHeight="1">
      <c r="A824" s="339"/>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spans="1:26" ht="12.75" customHeight="1">
      <c r="A825" s="339"/>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spans="1:26" ht="12.75" customHeight="1">
      <c r="A826" s="339"/>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spans="1:26" ht="12.75" customHeight="1">
      <c r="A827" s="339"/>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spans="1:26" ht="12.75" customHeight="1">
      <c r="A828" s="339"/>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spans="1:26" ht="12.75" customHeight="1">
      <c r="A829" s="339"/>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spans="1:26" ht="12.75" customHeight="1">
      <c r="A830" s="339"/>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spans="1:26" ht="12.75" customHeight="1">
      <c r="A831" s="339"/>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spans="1:26" ht="12.75" customHeight="1">
      <c r="A832" s="339"/>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spans="1:26" ht="12.75" customHeight="1">
      <c r="A833" s="339"/>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spans="1:26" ht="12.75" customHeight="1">
      <c r="A834" s="339"/>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spans="1:26" ht="12.75" customHeight="1">
      <c r="A835" s="339"/>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spans="1:26" ht="12.75" customHeight="1">
      <c r="A836" s="339"/>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spans="1:26" ht="12.75" customHeight="1">
      <c r="A837" s="339"/>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spans="1:26" ht="12.75" customHeight="1">
      <c r="A838" s="339"/>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spans="1:26" ht="12.75" customHeight="1">
      <c r="A839" s="339"/>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spans="1:26" ht="12.75" customHeight="1">
      <c r="A840" s="339"/>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spans="1:26" ht="12.75" customHeight="1">
      <c r="A841" s="339"/>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spans="1:26" ht="12.75" customHeight="1">
      <c r="A842" s="339"/>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spans="1:26" ht="12.75" customHeight="1">
      <c r="A843" s="339"/>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spans="1:26" ht="12.75" customHeight="1">
      <c r="A844" s="339"/>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spans="1:26" ht="12.75" customHeight="1">
      <c r="A845" s="339"/>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spans="1:26" ht="12.75" customHeight="1">
      <c r="A846" s="339"/>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spans="1:26" ht="12.75" customHeight="1">
      <c r="A847" s="339"/>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spans="1:26" ht="12.75" customHeight="1">
      <c r="A848" s="339"/>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spans="1:26" ht="12.75" customHeight="1">
      <c r="A849" s="339"/>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spans="1:26" ht="12.75" customHeight="1">
      <c r="A850" s="339"/>
      <c r="B850" s="339"/>
      <c r="C850" s="339"/>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spans="1:26" ht="12.75" customHeight="1">
      <c r="A851" s="339"/>
      <c r="B851" s="339"/>
      <c r="C851" s="339"/>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spans="1:26" ht="12.75" customHeight="1">
      <c r="A852" s="339"/>
      <c r="B852" s="339"/>
      <c r="C852" s="339"/>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spans="1:26" ht="12.75" customHeight="1">
      <c r="A853" s="339"/>
      <c r="B853" s="339"/>
      <c r="C853" s="339"/>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spans="1:26" ht="12.75" customHeight="1">
      <c r="A854" s="339"/>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spans="1:26" ht="12.75" customHeight="1">
      <c r="A855" s="339"/>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spans="1:26" ht="12.75" customHeight="1">
      <c r="A856" s="339"/>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spans="1:26" ht="12.75" customHeight="1">
      <c r="A857" s="339"/>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spans="1:26" ht="12.75" customHeight="1">
      <c r="A858" s="339"/>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spans="1:26" ht="12.75" customHeight="1">
      <c r="A859" s="339"/>
      <c r="B859" s="339"/>
      <c r="C859" s="339"/>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spans="1:26" ht="12.75" customHeight="1">
      <c r="A860" s="339"/>
      <c r="B860" s="339"/>
      <c r="C860" s="339"/>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spans="1:26" ht="12.75" customHeight="1">
      <c r="A861" s="339"/>
      <c r="B861" s="339"/>
      <c r="C861" s="339"/>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spans="1:26" ht="12.75" customHeight="1">
      <c r="A862" s="339"/>
      <c r="B862" s="339"/>
      <c r="C862" s="339"/>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spans="1:26" ht="12.75" customHeight="1">
      <c r="A863" s="339"/>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spans="1:26" ht="12.75" customHeight="1">
      <c r="A864" s="339"/>
      <c r="B864" s="339"/>
      <c r="C864" s="339"/>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spans="1:26" ht="12.75" customHeight="1">
      <c r="A865" s="339"/>
      <c r="B865" s="339"/>
      <c r="C865" s="339"/>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spans="1:26" ht="12.75" customHeight="1">
      <c r="A866" s="339"/>
      <c r="B866" s="339"/>
      <c r="C866" s="339"/>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spans="1:26" ht="12.75" customHeight="1">
      <c r="A867" s="339"/>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spans="1:26" ht="12.75" customHeight="1">
      <c r="A868" s="339"/>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spans="1:26" ht="12.75" customHeight="1">
      <c r="A869" s="339"/>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spans="1:26" ht="12.75" customHeight="1">
      <c r="A870" s="339"/>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spans="1:26" ht="12.75" customHeight="1">
      <c r="A871" s="339"/>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spans="1:26" ht="12.75" customHeight="1">
      <c r="A872" s="339"/>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spans="1:26" ht="12.75" customHeight="1">
      <c r="A873" s="339"/>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spans="1:26" ht="12.75" customHeight="1">
      <c r="A874" s="339"/>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spans="1:26" ht="12.75" customHeight="1">
      <c r="A875" s="339"/>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spans="1:26" ht="12.75" customHeight="1">
      <c r="A876" s="339"/>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spans="1:26" ht="12.75" customHeight="1">
      <c r="A877" s="339"/>
      <c r="B877" s="339"/>
      <c r="C877" s="339"/>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spans="1:26" ht="12.75" customHeight="1">
      <c r="A878" s="339"/>
      <c r="B878" s="339"/>
      <c r="C878" s="339"/>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spans="1:26" ht="12.75" customHeight="1">
      <c r="A879" s="339"/>
      <c r="B879" s="339"/>
      <c r="C879" s="339"/>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spans="1:26" ht="12.75" customHeight="1">
      <c r="A880" s="339"/>
      <c r="B880" s="339"/>
      <c r="C880" s="339"/>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spans="1:26" ht="12.75" customHeight="1">
      <c r="A881" s="339"/>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spans="1:26" ht="12.75" customHeight="1">
      <c r="A882" s="339"/>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spans="1:26" ht="12.75" customHeight="1">
      <c r="A883" s="339"/>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spans="1:26" ht="12.75" customHeight="1">
      <c r="A884" s="339"/>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spans="1:26" ht="12.75" customHeight="1">
      <c r="A885" s="339"/>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spans="1:26" ht="12.75" customHeight="1">
      <c r="A886" s="339"/>
      <c r="B886" s="339"/>
      <c r="C886" s="339"/>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spans="1:26" ht="12.75" customHeight="1">
      <c r="A887" s="339"/>
      <c r="B887" s="339"/>
      <c r="C887" s="339"/>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spans="1:26" ht="12.75" customHeight="1">
      <c r="A888" s="339"/>
      <c r="B888" s="339"/>
      <c r="C888" s="339"/>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spans="1:26" ht="12.75" customHeight="1">
      <c r="A889" s="339"/>
      <c r="B889" s="339"/>
      <c r="C889" s="339"/>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spans="1:26" ht="12.75" customHeight="1">
      <c r="A890" s="339"/>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spans="1:26" ht="12.75" customHeight="1">
      <c r="A891" s="339"/>
      <c r="B891" s="339"/>
      <c r="C891" s="339"/>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spans="1:26" ht="12.75" customHeight="1">
      <c r="A892" s="339"/>
      <c r="B892" s="339"/>
      <c r="C892" s="339"/>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spans="1:26" ht="12.75" customHeight="1">
      <c r="A893" s="339"/>
      <c r="B893" s="339"/>
      <c r="C893" s="339"/>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spans="1:26" ht="12.75" customHeight="1">
      <c r="A894" s="339"/>
      <c r="B894" s="339"/>
      <c r="C894" s="339"/>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spans="1:26" ht="12.75" customHeight="1">
      <c r="A895" s="339"/>
      <c r="B895" s="339"/>
      <c r="C895" s="339"/>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spans="1:26" ht="12.75" customHeight="1">
      <c r="A896" s="339"/>
      <c r="B896" s="339"/>
      <c r="C896" s="339"/>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spans="1:26" ht="12.75" customHeight="1">
      <c r="A897" s="339"/>
      <c r="B897" s="339"/>
      <c r="C897" s="339"/>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spans="1:26" ht="12.75" customHeight="1">
      <c r="A898" s="339"/>
      <c r="B898" s="339"/>
      <c r="C898" s="339"/>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spans="1:26" ht="12.75" customHeight="1">
      <c r="A899" s="339"/>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spans="1:26" ht="12.75" customHeight="1">
      <c r="A900" s="339"/>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spans="1:26" ht="12.75" customHeight="1">
      <c r="A901" s="339"/>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spans="1:26" ht="12.75" customHeight="1">
      <c r="A902" s="339"/>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spans="1:26" ht="12.75" customHeight="1">
      <c r="A903" s="339"/>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spans="1:26" ht="12.75" customHeight="1">
      <c r="A904" s="339"/>
      <c r="B904" s="339"/>
      <c r="C904" s="339"/>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spans="1:26" ht="12.75" customHeight="1">
      <c r="A905" s="339"/>
      <c r="B905" s="339"/>
      <c r="C905" s="339"/>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spans="1:26" ht="12.75" customHeight="1">
      <c r="A906" s="339"/>
      <c r="B906" s="339"/>
      <c r="C906" s="339"/>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spans="1:26" ht="12.75" customHeight="1">
      <c r="A907" s="339"/>
      <c r="B907" s="339"/>
      <c r="C907" s="339"/>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spans="1:26" ht="12.75" customHeight="1">
      <c r="A908" s="339"/>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spans="1:26" ht="12.75" customHeight="1">
      <c r="A909" s="339"/>
      <c r="B909" s="339"/>
      <c r="C909" s="339"/>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spans="1:26" ht="12.75" customHeight="1">
      <c r="A910" s="339"/>
      <c r="B910" s="339"/>
      <c r="C910" s="339"/>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spans="1:26" ht="12.75" customHeight="1">
      <c r="A911" s="339"/>
      <c r="B911" s="339"/>
      <c r="C911" s="339"/>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spans="1:26" ht="12.75" customHeight="1">
      <c r="A912" s="339"/>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spans="1:26" ht="12.75" customHeight="1">
      <c r="A913" s="339"/>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spans="1:26" ht="12.75" customHeight="1">
      <c r="A914" s="339"/>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spans="1:26" ht="12.75" customHeight="1">
      <c r="A915" s="339"/>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spans="1:26" ht="12.75" customHeight="1">
      <c r="A916" s="339"/>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spans="1:26" ht="12.75" customHeight="1">
      <c r="A917" s="339"/>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spans="1:26" ht="12.75" customHeight="1">
      <c r="A918" s="339"/>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spans="1:26" ht="12.75" customHeight="1">
      <c r="A919" s="339"/>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spans="1:26" ht="12.75" customHeight="1">
      <c r="A920" s="339"/>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spans="1:26" ht="12.75" customHeight="1">
      <c r="A921" s="339"/>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spans="1:26" ht="12.75" customHeight="1">
      <c r="A922" s="339"/>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spans="1:26" ht="12.75" customHeight="1">
      <c r="A923" s="339"/>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spans="1:26" ht="12.75" customHeight="1">
      <c r="A924" s="339"/>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spans="1:26" ht="12.75" customHeight="1">
      <c r="A925" s="339"/>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spans="1:26" ht="12.75" customHeight="1">
      <c r="A926" s="339"/>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spans="1:26" ht="12.75" customHeight="1">
      <c r="A927" s="339"/>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spans="1:26" ht="12.75" customHeight="1">
      <c r="A928" s="339"/>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spans="1:26" ht="12.75" customHeight="1">
      <c r="A929" s="339"/>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spans="1:26" ht="12.75" customHeight="1">
      <c r="A930" s="339"/>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spans="1:26" ht="12.75" customHeight="1">
      <c r="A931" s="339"/>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spans="1:26" ht="12.75" customHeight="1">
      <c r="A932" s="339"/>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spans="1:26" ht="12.75" customHeight="1">
      <c r="A933" s="339"/>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spans="1:26" ht="12.75" customHeight="1">
      <c r="A934" s="339"/>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spans="1:26" ht="12.75" customHeight="1">
      <c r="A935" s="339"/>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spans="1:26" ht="12.75" customHeight="1">
      <c r="A936" s="339"/>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spans="1:26" ht="12.75" customHeight="1">
      <c r="A937" s="339"/>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spans="1:26" ht="12.75" customHeight="1">
      <c r="A938" s="339"/>
      <c r="B938" s="339"/>
      <c r="C938" s="339"/>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spans="1:26" ht="12.75" customHeight="1">
      <c r="A939" s="339"/>
      <c r="B939" s="339"/>
      <c r="C939" s="339"/>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spans="1:26" ht="12.75" customHeight="1">
      <c r="A940" s="339"/>
      <c r="B940" s="339"/>
      <c r="C940" s="339"/>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spans="1:26" ht="12.75" customHeight="1">
      <c r="A941" s="339"/>
      <c r="B941" s="339"/>
      <c r="C941" s="339"/>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spans="1:26" ht="12.75" customHeight="1">
      <c r="A942" s="339"/>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spans="1:26" ht="12.75" customHeight="1">
      <c r="A943" s="339"/>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spans="1:26" ht="12.75" customHeight="1">
      <c r="A944" s="339"/>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spans="1:26" ht="12.75" customHeight="1">
      <c r="A945" s="339"/>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spans="1:26" ht="12.75" customHeight="1">
      <c r="A946" s="339"/>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spans="1:26" ht="12.75" customHeight="1">
      <c r="A947" s="339"/>
      <c r="B947" s="339"/>
      <c r="C947" s="339"/>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spans="1:26" ht="12.75" customHeight="1">
      <c r="A948" s="339"/>
      <c r="B948" s="339"/>
      <c r="C948" s="339"/>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spans="1:26" ht="12.75" customHeight="1">
      <c r="A949" s="339"/>
      <c r="B949" s="339"/>
      <c r="C949" s="339"/>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spans="1:26" ht="12.75" customHeight="1">
      <c r="A950" s="339"/>
      <c r="B950" s="339"/>
      <c r="C950" s="339"/>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spans="1:26" ht="12.75" customHeight="1">
      <c r="A951" s="339"/>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spans="1:26" ht="12.75" customHeight="1">
      <c r="A952" s="339"/>
      <c r="B952" s="339"/>
      <c r="C952" s="339"/>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spans="1:26" ht="12.75" customHeight="1">
      <c r="A953" s="339"/>
      <c r="B953" s="339"/>
      <c r="C953" s="339"/>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spans="1:26" ht="12.75" customHeight="1">
      <c r="A954" s="339"/>
      <c r="B954" s="339"/>
      <c r="C954" s="339"/>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spans="1:26" ht="12.75" customHeight="1">
      <c r="A955" s="339"/>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spans="1:26" ht="12.75" customHeight="1">
      <c r="A956" s="339"/>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spans="1:26" ht="12.75" customHeight="1">
      <c r="A957" s="339"/>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spans="1:26" ht="12.75" customHeight="1">
      <c r="A958" s="339"/>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spans="1:26" ht="12.75" customHeight="1">
      <c r="A959" s="339"/>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spans="1:26" ht="12.75" customHeight="1">
      <c r="A960" s="339"/>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spans="1:26" ht="12.75" customHeight="1">
      <c r="A961" s="339"/>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spans="1:26" ht="12.75" customHeight="1">
      <c r="A962" s="339"/>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spans="1:26" ht="12.75" customHeight="1">
      <c r="A963" s="339"/>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spans="1:26" ht="12.75" customHeight="1">
      <c r="A964" s="339"/>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spans="1:26" ht="12.75" customHeight="1">
      <c r="A965" s="339"/>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spans="1:26" ht="12.75" customHeight="1">
      <c r="A966" s="339"/>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spans="1:26" ht="12.75" customHeight="1">
      <c r="A967" s="339"/>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spans="1:26" ht="12.75" customHeight="1">
      <c r="A968" s="339"/>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spans="1:26" ht="12.75" customHeight="1">
      <c r="A969" s="339"/>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spans="1:26" ht="12.75" customHeight="1">
      <c r="A970" s="339"/>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spans="1:26" ht="12.75" customHeight="1">
      <c r="A971" s="339"/>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spans="1:26" ht="12.75" customHeight="1">
      <c r="A972" s="339"/>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spans="1:26" ht="12.75" customHeight="1">
      <c r="A973" s="339"/>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spans="1:26" ht="12.75" customHeight="1">
      <c r="A974" s="339"/>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spans="1:26" ht="12.75" customHeight="1">
      <c r="A975" s="339"/>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spans="1:26" ht="12.75" customHeight="1">
      <c r="A976" s="339"/>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spans="1:26" ht="12.75" customHeight="1">
      <c r="A977" s="339"/>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spans="1:26" ht="12.75" customHeight="1">
      <c r="A978" s="339"/>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spans="1:26" ht="12.75" customHeight="1">
      <c r="A979" s="339"/>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spans="1:26" ht="12.75" customHeight="1">
      <c r="A980" s="339"/>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spans="1:26" ht="12.75" customHeight="1">
      <c r="A981" s="339"/>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spans="1:26" ht="12.75" customHeight="1">
      <c r="A982" s="339"/>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spans="1:26" ht="12.75" customHeight="1">
      <c r="A983" s="339"/>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spans="1:26" ht="12.75" customHeight="1">
      <c r="A984" s="339"/>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spans="1:26" ht="12.75" customHeight="1">
      <c r="A985" s="339"/>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spans="1:26" ht="12.75" customHeight="1">
      <c r="A986" s="339"/>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spans="1:26" ht="12.75" customHeight="1">
      <c r="A987" s="339"/>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spans="1:26" ht="12.75" customHeight="1">
      <c r="A988" s="339"/>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spans="1:26" ht="12.75" customHeight="1">
      <c r="A989" s="339"/>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spans="1:26" ht="12.75" customHeight="1">
      <c r="A990" s="339"/>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spans="1:26" ht="12.75" customHeight="1">
      <c r="A991" s="339"/>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spans="1:26" ht="12.75" customHeight="1">
      <c r="A992" s="339"/>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spans="1:26" ht="12.75" customHeight="1">
      <c r="A993" s="339"/>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spans="1:26" ht="12.75" customHeight="1">
      <c r="A994" s="339"/>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spans="1:26" ht="12.75" customHeight="1">
      <c r="A995" s="339"/>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spans="1:26" ht="12.75" customHeight="1">
      <c r="A996" s="339"/>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row r="997" spans="1:26" ht="12.75" customHeight="1">
      <c r="A997" s="339"/>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row>
    <row r="998" spans="1:26" ht="12.75" customHeight="1">
      <c r="A998" s="339"/>
      <c r="B998" s="339"/>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row>
    <row r="999" spans="1:26" ht="12.75" customHeight="1">
      <c r="A999" s="339"/>
      <c r="B999" s="339"/>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row>
    <row r="1000" spans="1:26" ht="12.75" customHeight="1">
      <c r="A1000" s="339"/>
      <c r="B1000" s="339"/>
      <c r="C1000" s="339"/>
      <c r="D1000" s="339"/>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48" customWidth="1"/>
    <col min="2" max="2" width="24.5" customWidth="1"/>
    <col min="3" max="3" width="18.625" customWidth="1"/>
    <col min="4" max="4" width="88.5" customWidth="1"/>
    <col min="5" max="5" width="46.5" customWidth="1"/>
    <col min="6" max="6" width="56.625" customWidth="1"/>
  </cols>
  <sheetData>
    <row r="1" spans="1:26">
      <c r="A1" s="555"/>
      <c r="B1" s="556"/>
      <c r="C1" s="557"/>
      <c r="D1" s="560" t="s">
        <v>61</v>
      </c>
      <c r="E1" s="561"/>
      <c r="F1" s="18"/>
      <c r="G1" s="18"/>
      <c r="H1" s="18"/>
      <c r="I1" s="18"/>
      <c r="J1" s="19"/>
      <c r="K1" s="19"/>
      <c r="L1" s="19"/>
      <c r="M1" s="19"/>
      <c r="N1" s="19"/>
      <c r="O1" s="19"/>
      <c r="P1" s="19"/>
      <c r="Q1" s="19"/>
      <c r="R1" s="19"/>
      <c r="S1" s="19"/>
      <c r="T1" s="19"/>
      <c r="U1" s="19"/>
      <c r="V1" s="19"/>
      <c r="W1" s="19"/>
      <c r="X1" s="19"/>
      <c r="Y1" s="19"/>
      <c r="Z1" s="19"/>
    </row>
    <row r="2" spans="1:26">
      <c r="A2" s="539"/>
      <c r="B2" s="539"/>
      <c r="C2" s="558"/>
      <c r="D2" s="560" t="s">
        <v>62</v>
      </c>
      <c r="E2" s="561"/>
      <c r="F2" s="18"/>
      <c r="G2" s="18"/>
      <c r="H2" s="18"/>
      <c r="I2" s="18"/>
      <c r="J2" s="19"/>
      <c r="K2" s="19"/>
      <c r="L2" s="19"/>
      <c r="M2" s="19"/>
      <c r="N2" s="19"/>
      <c r="O2" s="19"/>
      <c r="P2" s="19"/>
      <c r="Q2" s="19"/>
      <c r="R2" s="19"/>
      <c r="S2" s="19"/>
      <c r="T2" s="19"/>
      <c r="U2" s="19"/>
      <c r="V2" s="19"/>
      <c r="W2" s="19"/>
      <c r="X2" s="19"/>
      <c r="Y2" s="19"/>
      <c r="Z2" s="19"/>
    </row>
    <row r="3" spans="1:26">
      <c r="A3" s="542"/>
      <c r="B3" s="542"/>
      <c r="C3" s="559"/>
      <c r="D3" s="560" t="s">
        <v>63</v>
      </c>
      <c r="E3" s="561"/>
      <c r="F3" s="18"/>
      <c r="G3" s="18"/>
      <c r="H3" s="18"/>
      <c r="I3" s="18"/>
      <c r="J3" s="19"/>
      <c r="K3" s="19"/>
      <c r="L3" s="19"/>
      <c r="M3" s="19"/>
      <c r="N3" s="19"/>
      <c r="O3" s="19"/>
      <c r="P3" s="19"/>
      <c r="Q3" s="19"/>
      <c r="R3" s="19"/>
      <c r="S3" s="19"/>
      <c r="T3" s="19"/>
      <c r="U3" s="19"/>
      <c r="V3" s="19"/>
      <c r="W3" s="19"/>
      <c r="X3" s="19"/>
      <c r="Y3" s="19"/>
      <c r="Z3" s="19"/>
    </row>
    <row r="4" spans="1:26">
      <c r="A4" s="343"/>
      <c r="B4" s="20"/>
      <c r="C4" s="20"/>
      <c r="D4" s="21"/>
      <c r="E4" s="21"/>
      <c r="F4" s="18"/>
      <c r="G4" s="18"/>
      <c r="H4" s="18"/>
      <c r="I4" s="18"/>
      <c r="J4" s="19"/>
      <c r="K4" s="19"/>
      <c r="L4" s="19"/>
      <c r="M4" s="19"/>
      <c r="N4" s="19"/>
      <c r="O4" s="19"/>
      <c r="P4" s="19"/>
      <c r="Q4" s="19"/>
      <c r="R4" s="19"/>
      <c r="S4" s="19"/>
      <c r="T4" s="19"/>
      <c r="U4" s="19"/>
      <c r="V4" s="19"/>
      <c r="W4" s="19"/>
      <c r="X4" s="19"/>
      <c r="Y4" s="19"/>
      <c r="Z4" s="19"/>
    </row>
    <row r="5" spans="1:26">
      <c r="A5" s="344"/>
      <c r="B5" s="22"/>
      <c r="C5" s="552" t="s">
        <v>64</v>
      </c>
      <c r="D5" s="553"/>
      <c r="E5" s="554"/>
      <c r="F5" s="18"/>
      <c r="G5" s="18"/>
      <c r="H5" s="18"/>
      <c r="I5" s="18"/>
      <c r="J5" s="19"/>
      <c r="K5" s="19"/>
      <c r="L5" s="19"/>
      <c r="M5" s="19"/>
      <c r="N5" s="19"/>
      <c r="O5" s="19"/>
      <c r="P5" s="19"/>
      <c r="Q5" s="19"/>
      <c r="R5" s="19"/>
      <c r="S5" s="19"/>
      <c r="T5" s="19"/>
      <c r="U5" s="19"/>
      <c r="V5" s="19"/>
      <c r="W5" s="19"/>
      <c r="X5" s="19"/>
      <c r="Y5" s="19"/>
      <c r="Z5" s="19"/>
    </row>
    <row r="6" spans="1:26" ht="15.75">
      <c r="A6" s="345"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6" t="s">
        <v>69</v>
      </c>
      <c r="B7" s="380" t="s">
        <v>70</v>
      </c>
      <c r="C7" s="482" t="s">
        <v>1358</v>
      </c>
      <c r="D7" s="415" t="s">
        <v>1402</v>
      </c>
      <c r="E7" s="415" t="s">
        <v>1339</v>
      </c>
      <c r="F7" s="27"/>
      <c r="G7" s="18"/>
      <c r="H7" s="18"/>
      <c r="I7" s="18"/>
      <c r="J7" s="19"/>
      <c r="K7" s="19"/>
      <c r="L7" s="19"/>
      <c r="M7" s="19"/>
      <c r="N7" s="19"/>
      <c r="O7" s="19"/>
      <c r="P7" s="19"/>
      <c r="Q7" s="19"/>
      <c r="R7" s="19"/>
      <c r="S7" s="19"/>
      <c r="T7" s="19"/>
      <c r="U7" s="19"/>
      <c r="V7" s="19"/>
      <c r="W7" s="19"/>
      <c r="X7" s="19"/>
      <c r="Y7" s="19"/>
      <c r="Z7" s="19"/>
    </row>
    <row r="8" spans="1:26" ht="45">
      <c r="A8" s="346" t="s">
        <v>69</v>
      </c>
      <c r="B8" s="380" t="s">
        <v>70</v>
      </c>
      <c r="C8" s="482" t="s">
        <v>1344</v>
      </c>
      <c r="D8" s="415" t="s">
        <v>1403</v>
      </c>
      <c r="E8" s="415" t="s">
        <v>1331</v>
      </c>
      <c r="F8" s="18"/>
      <c r="G8" s="18"/>
      <c r="H8" s="18"/>
      <c r="I8" s="18"/>
      <c r="J8" s="19"/>
      <c r="K8" s="19"/>
      <c r="L8" s="19"/>
      <c r="M8" s="19"/>
      <c r="N8" s="19"/>
      <c r="O8" s="19"/>
      <c r="P8" s="19"/>
      <c r="Q8" s="19"/>
      <c r="R8" s="19"/>
      <c r="S8" s="19"/>
      <c r="T8" s="19"/>
      <c r="U8" s="19"/>
      <c r="V8" s="19"/>
      <c r="W8" s="19"/>
      <c r="X8" s="19"/>
      <c r="Y8" s="19"/>
      <c r="Z8" s="19"/>
    </row>
    <row r="9" spans="1:26">
      <c r="A9" s="346" t="s">
        <v>69</v>
      </c>
      <c r="B9" s="380" t="s">
        <v>70</v>
      </c>
      <c r="C9" s="482" t="s">
        <v>1346</v>
      </c>
      <c r="D9" s="415" t="s">
        <v>1404</v>
      </c>
      <c r="E9" s="415" t="s">
        <v>1333</v>
      </c>
      <c r="F9" s="18"/>
      <c r="G9" s="18"/>
      <c r="H9" s="18"/>
      <c r="I9" s="18"/>
      <c r="J9" s="19"/>
      <c r="K9" s="19"/>
      <c r="L9" s="19"/>
      <c r="M9" s="19"/>
      <c r="N9" s="19"/>
      <c r="O9" s="19"/>
      <c r="P9" s="19"/>
      <c r="Q9" s="19"/>
      <c r="R9" s="19"/>
      <c r="S9" s="19"/>
      <c r="T9" s="19"/>
      <c r="U9" s="19"/>
      <c r="V9" s="19"/>
      <c r="W9" s="19"/>
      <c r="X9" s="19"/>
      <c r="Y9" s="19"/>
      <c r="Z9" s="19"/>
    </row>
    <row r="10" spans="1:26" ht="30">
      <c r="A10" s="346" t="s">
        <v>69</v>
      </c>
      <c r="B10" s="380" t="s">
        <v>71</v>
      </c>
      <c r="C10" s="482" t="s">
        <v>1388</v>
      </c>
      <c r="D10" s="415" t="s">
        <v>1405</v>
      </c>
      <c r="E10" s="415" t="s">
        <v>1333</v>
      </c>
      <c r="F10" s="18"/>
      <c r="G10" s="18"/>
      <c r="H10" s="18"/>
      <c r="I10" s="18"/>
      <c r="J10" s="19"/>
      <c r="K10" s="19"/>
      <c r="L10" s="19"/>
      <c r="M10" s="19"/>
      <c r="N10" s="19"/>
      <c r="O10" s="19"/>
      <c r="P10" s="19"/>
      <c r="Q10" s="19"/>
      <c r="R10" s="19"/>
      <c r="S10" s="19"/>
      <c r="T10" s="19"/>
      <c r="U10" s="19"/>
      <c r="V10" s="19"/>
      <c r="W10" s="19"/>
      <c r="X10" s="19"/>
      <c r="Y10" s="19"/>
      <c r="Z10" s="19"/>
    </row>
    <row r="11" spans="1:26">
      <c r="A11" s="346" t="s">
        <v>69</v>
      </c>
      <c r="B11" s="380" t="s">
        <v>71</v>
      </c>
      <c r="C11" s="482" t="s">
        <v>1351</v>
      </c>
      <c r="D11" s="415" t="s">
        <v>1406</v>
      </c>
      <c r="E11" s="415" t="s">
        <v>1339</v>
      </c>
      <c r="F11" s="18"/>
      <c r="G11" s="18"/>
      <c r="H11" s="18"/>
      <c r="I11" s="18"/>
      <c r="J11" s="19"/>
      <c r="K11" s="19"/>
      <c r="L11" s="19"/>
      <c r="M11" s="19"/>
      <c r="N11" s="19"/>
      <c r="O11" s="19"/>
      <c r="P11" s="19"/>
      <c r="Q11" s="19"/>
      <c r="R11" s="19"/>
      <c r="S11" s="19"/>
      <c r="T11" s="19"/>
      <c r="U11" s="19"/>
      <c r="V11" s="19"/>
      <c r="W11" s="19"/>
      <c r="X11" s="19"/>
      <c r="Y11" s="19"/>
      <c r="Z11" s="19"/>
    </row>
    <row r="12" spans="1:26">
      <c r="A12" s="346" t="s">
        <v>69</v>
      </c>
      <c r="B12" s="380" t="s">
        <v>71</v>
      </c>
      <c r="C12" s="414" t="s">
        <v>72</v>
      </c>
      <c r="D12" s="415"/>
      <c r="E12" s="415"/>
      <c r="F12" s="18"/>
      <c r="G12" s="18"/>
      <c r="H12" s="18"/>
      <c r="I12" s="18"/>
      <c r="J12" s="19"/>
      <c r="K12" s="19"/>
      <c r="L12" s="19"/>
      <c r="M12" s="19"/>
      <c r="N12" s="19"/>
      <c r="O12" s="19"/>
      <c r="P12" s="19"/>
      <c r="Q12" s="19"/>
      <c r="R12" s="19"/>
      <c r="S12" s="19"/>
      <c r="T12" s="19"/>
      <c r="U12" s="19"/>
      <c r="V12" s="19"/>
      <c r="W12" s="19"/>
      <c r="X12" s="19"/>
      <c r="Y12" s="19"/>
      <c r="Z12" s="19"/>
    </row>
    <row r="13" spans="1:26">
      <c r="A13" s="346" t="s">
        <v>69</v>
      </c>
      <c r="B13" s="380" t="s">
        <v>7</v>
      </c>
      <c r="C13" s="482" t="s">
        <v>1407</v>
      </c>
      <c r="D13" s="416" t="s">
        <v>1408</v>
      </c>
      <c r="E13" s="416" t="s">
        <v>1339</v>
      </c>
      <c r="F13" s="18"/>
      <c r="G13" s="18"/>
      <c r="H13" s="18"/>
      <c r="I13" s="18"/>
      <c r="J13" s="19"/>
      <c r="K13" s="19"/>
      <c r="L13" s="19"/>
      <c r="M13" s="19"/>
      <c r="N13" s="19"/>
      <c r="O13" s="19"/>
      <c r="P13" s="19"/>
      <c r="Q13" s="19"/>
      <c r="R13" s="19"/>
      <c r="S13" s="19"/>
      <c r="T13" s="19"/>
      <c r="U13" s="19"/>
      <c r="V13" s="19"/>
      <c r="W13" s="19"/>
      <c r="X13" s="19"/>
      <c r="Y13" s="19"/>
      <c r="Z13" s="19"/>
    </row>
    <row r="14" spans="1:26">
      <c r="A14" s="346" t="s">
        <v>69</v>
      </c>
      <c r="B14" s="380" t="s">
        <v>7</v>
      </c>
      <c r="C14" s="482" t="s">
        <v>1407</v>
      </c>
      <c r="D14" s="416" t="s">
        <v>1409</v>
      </c>
      <c r="E14" s="416" t="s">
        <v>1339</v>
      </c>
      <c r="F14" s="18"/>
      <c r="G14" s="18"/>
      <c r="H14" s="18"/>
      <c r="I14" s="18"/>
      <c r="J14" s="19"/>
      <c r="K14" s="19"/>
      <c r="L14" s="19"/>
      <c r="M14" s="19"/>
      <c r="N14" s="19"/>
      <c r="O14" s="19"/>
      <c r="P14" s="19"/>
      <c r="Q14" s="19"/>
      <c r="R14" s="19"/>
      <c r="S14" s="19"/>
      <c r="T14" s="19"/>
      <c r="U14" s="19"/>
      <c r="V14" s="19"/>
      <c r="W14" s="19"/>
      <c r="X14" s="19"/>
      <c r="Y14" s="19"/>
      <c r="Z14" s="19"/>
    </row>
    <row r="15" spans="1:26">
      <c r="A15" s="346"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43"/>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44"/>
      <c r="B17" s="22"/>
      <c r="C17" s="552" t="s">
        <v>64</v>
      </c>
      <c r="D17" s="553"/>
      <c r="E17" s="554"/>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6" t="s">
        <v>73</v>
      </c>
      <c r="B18" s="25" t="s">
        <v>70</v>
      </c>
      <c r="C18" s="378" t="s">
        <v>70</v>
      </c>
      <c r="D18" s="379" t="s">
        <v>1330</v>
      </c>
      <c r="E18" s="379" t="s">
        <v>1331</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6" t="s">
        <v>73</v>
      </c>
      <c r="B19" s="25" t="s">
        <v>70</v>
      </c>
      <c r="C19" s="378" t="s">
        <v>70</v>
      </c>
      <c r="D19" s="379" t="s">
        <v>1332</v>
      </c>
      <c r="E19" s="379" t="s">
        <v>1333</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6" t="s">
        <v>73</v>
      </c>
      <c r="B20" s="25" t="s">
        <v>70</v>
      </c>
      <c r="C20" s="378" t="s">
        <v>72</v>
      </c>
      <c r="D20" s="379"/>
      <c r="E20" s="379"/>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6" t="s">
        <v>73</v>
      </c>
      <c r="B21" s="25" t="s">
        <v>71</v>
      </c>
      <c r="C21" s="378" t="s">
        <v>1334</v>
      </c>
      <c r="D21" s="379" t="s">
        <v>1335</v>
      </c>
      <c r="E21" s="379" t="s">
        <v>1331</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6" t="s">
        <v>73</v>
      </c>
      <c r="B22" s="25" t="s">
        <v>71</v>
      </c>
      <c r="C22" s="378" t="s">
        <v>1336</v>
      </c>
      <c r="D22" s="379" t="s">
        <v>1337</v>
      </c>
      <c r="E22" s="379" t="s">
        <v>1331</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6" t="s">
        <v>73</v>
      </c>
      <c r="B23" s="25" t="s">
        <v>71</v>
      </c>
      <c r="C23" s="378" t="s">
        <v>1336</v>
      </c>
      <c r="D23" s="379" t="s">
        <v>1338</v>
      </c>
      <c r="E23" s="379" t="s">
        <v>1339</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6" t="s">
        <v>73</v>
      </c>
      <c r="B24" s="25" t="s">
        <v>7</v>
      </c>
      <c r="C24" s="378" t="s">
        <v>1340</v>
      </c>
      <c r="D24" s="379" t="s">
        <v>1341</v>
      </c>
      <c r="E24" s="379" t="s">
        <v>1339</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6"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6"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43"/>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44"/>
      <c r="B28" s="22"/>
      <c r="C28" s="552" t="s">
        <v>64</v>
      </c>
      <c r="D28" s="553"/>
      <c r="E28" s="554"/>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6"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6"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6"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6"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6"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6"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6"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6"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6"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43"/>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44"/>
      <c r="B39" s="22"/>
      <c r="C39" s="552" t="s">
        <v>64</v>
      </c>
      <c r="D39" s="553"/>
      <c r="E39" s="554"/>
      <c r="F39" s="30"/>
      <c r="G39" s="18"/>
      <c r="H39" s="18"/>
      <c r="I39" s="18"/>
      <c r="J39" s="19"/>
      <c r="K39" s="19"/>
      <c r="L39" s="19"/>
      <c r="M39" s="19"/>
      <c r="N39" s="19"/>
      <c r="O39" s="19"/>
      <c r="P39" s="19"/>
      <c r="Q39" s="19"/>
      <c r="R39" s="19"/>
      <c r="S39" s="19"/>
      <c r="T39" s="19"/>
      <c r="U39" s="19"/>
      <c r="V39" s="19"/>
      <c r="W39" s="19"/>
      <c r="X39" s="19"/>
      <c r="Y39" s="19"/>
      <c r="Z39" s="19"/>
    </row>
    <row r="40" spans="1:26" ht="30">
      <c r="A40" s="346" t="s">
        <v>75</v>
      </c>
      <c r="B40" s="380" t="s">
        <v>70</v>
      </c>
      <c r="C40" s="381" t="s">
        <v>1342</v>
      </c>
      <c r="D40" s="382" t="s">
        <v>1343</v>
      </c>
      <c r="E40" s="382" t="s">
        <v>1331</v>
      </c>
      <c r="F40" s="30"/>
      <c r="G40" s="18"/>
      <c r="H40" s="18"/>
      <c r="I40" s="18"/>
      <c r="J40" s="19"/>
      <c r="K40" s="19"/>
      <c r="L40" s="19"/>
      <c r="M40" s="19"/>
      <c r="N40" s="19"/>
      <c r="O40" s="19"/>
      <c r="P40" s="19"/>
      <c r="Q40" s="19"/>
      <c r="R40" s="19"/>
      <c r="S40" s="19"/>
      <c r="T40" s="19"/>
      <c r="U40" s="19"/>
      <c r="V40" s="19"/>
      <c r="W40" s="19"/>
      <c r="X40" s="19"/>
      <c r="Y40" s="19"/>
      <c r="Z40" s="19"/>
    </row>
    <row r="41" spans="1:26" ht="30">
      <c r="A41" s="346" t="s">
        <v>75</v>
      </c>
      <c r="B41" s="380" t="s">
        <v>70</v>
      </c>
      <c r="C41" s="381" t="s">
        <v>1344</v>
      </c>
      <c r="D41" s="382" t="s">
        <v>1345</v>
      </c>
      <c r="E41" s="382" t="s">
        <v>1331</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6" t="s">
        <v>75</v>
      </c>
      <c r="B42" s="380" t="s">
        <v>70</v>
      </c>
      <c r="C42" s="381" t="s">
        <v>1346</v>
      </c>
      <c r="D42" s="382" t="s">
        <v>1347</v>
      </c>
      <c r="E42" s="382" t="s">
        <v>1331</v>
      </c>
      <c r="F42" s="30"/>
      <c r="G42" s="18"/>
      <c r="H42" s="18"/>
      <c r="I42" s="18"/>
      <c r="J42" s="19"/>
      <c r="K42" s="19"/>
      <c r="L42" s="19"/>
      <c r="M42" s="19"/>
      <c r="N42" s="19"/>
      <c r="O42" s="19"/>
      <c r="P42" s="19"/>
      <c r="Q42" s="19"/>
      <c r="R42" s="19"/>
      <c r="S42" s="19"/>
      <c r="T42" s="19"/>
      <c r="U42" s="19"/>
      <c r="V42" s="19"/>
      <c r="W42" s="19"/>
      <c r="X42" s="19"/>
      <c r="Y42" s="19"/>
      <c r="Z42" s="19"/>
    </row>
    <row r="43" spans="1:26" ht="30">
      <c r="A43" s="346" t="s">
        <v>75</v>
      </c>
      <c r="B43" s="380" t="s">
        <v>71</v>
      </c>
      <c r="C43" s="381" t="s">
        <v>1348</v>
      </c>
      <c r="D43" s="382" t="s">
        <v>1349</v>
      </c>
      <c r="E43" s="382" t="s">
        <v>1350</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6" t="s">
        <v>75</v>
      </c>
      <c r="B44" s="380" t="s">
        <v>71</v>
      </c>
      <c r="C44" s="381" t="s">
        <v>1351</v>
      </c>
      <c r="D44" s="382" t="s">
        <v>1352</v>
      </c>
      <c r="E44" s="382" t="s">
        <v>1350</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6" t="s">
        <v>75</v>
      </c>
      <c r="B45" s="380" t="s">
        <v>71</v>
      </c>
      <c r="C45" s="381" t="s">
        <v>1353</v>
      </c>
      <c r="D45" s="382" t="s">
        <v>1354</v>
      </c>
      <c r="E45" s="382" t="s">
        <v>1350</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6" t="s">
        <v>75</v>
      </c>
      <c r="B46" s="380" t="s">
        <v>71</v>
      </c>
      <c r="C46" s="381" t="s">
        <v>1355</v>
      </c>
      <c r="D46" s="382" t="s">
        <v>1356</v>
      </c>
      <c r="E46" s="382" t="s">
        <v>1350</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6"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6"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43"/>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44"/>
      <c r="B50" s="22"/>
      <c r="C50" s="552" t="s">
        <v>64</v>
      </c>
      <c r="D50" s="553"/>
      <c r="E50" s="554"/>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6"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6"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6"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6"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6"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6"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6"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6"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6"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43"/>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44"/>
      <c r="B61" s="22"/>
      <c r="C61" s="552" t="s">
        <v>64</v>
      </c>
      <c r="D61" s="553"/>
      <c r="E61" s="554"/>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6"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6"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6"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6"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6"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6"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6"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6"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6"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43"/>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44"/>
      <c r="B72" s="22"/>
      <c r="C72" s="552" t="s">
        <v>64</v>
      </c>
      <c r="D72" s="553"/>
      <c r="E72" s="554"/>
      <c r="F72" s="30"/>
      <c r="G72" s="18"/>
      <c r="H72" s="18"/>
      <c r="I72" s="18"/>
      <c r="J72" s="19"/>
      <c r="K72" s="19"/>
      <c r="L72" s="19"/>
      <c r="M72" s="19"/>
      <c r="N72" s="19"/>
      <c r="O72" s="19"/>
      <c r="P72" s="19"/>
      <c r="Q72" s="19"/>
      <c r="R72" s="19"/>
      <c r="S72" s="19"/>
      <c r="T72" s="19"/>
      <c r="U72" s="19"/>
      <c r="V72" s="19"/>
      <c r="W72" s="19"/>
      <c r="X72" s="19"/>
      <c r="Y72" s="19"/>
      <c r="Z72" s="19"/>
    </row>
    <row r="73" spans="1:26" ht="30">
      <c r="A73" s="346" t="s">
        <v>79</v>
      </c>
      <c r="B73" s="387" t="s">
        <v>70</v>
      </c>
      <c r="C73" s="388" t="s">
        <v>1342</v>
      </c>
      <c r="D73" s="389" t="s">
        <v>1410</v>
      </c>
      <c r="E73" s="390" t="s">
        <v>1411</v>
      </c>
      <c r="F73" s="30"/>
      <c r="G73" s="18"/>
      <c r="H73" s="18"/>
      <c r="I73" s="18"/>
      <c r="J73" s="19"/>
      <c r="K73" s="19"/>
      <c r="L73" s="19"/>
      <c r="M73" s="19"/>
      <c r="N73" s="19"/>
      <c r="O73" s="19"/>
      <c r="P73" s="19"/>
      <c r="Q73" s="19"/>
      <c r="R73" s="19"/>
      <c r="S73" s="19"/>
      <c r="T73" s="19"/>
      <c r="U73" s="19"/>
      <c r="V73" s="19"/>
      <c r="W73" s="19"/>
      <c r="X73" s="19"/>
      <c r="Y73" s="19"/>
      <c r="Z73" s="19"/>
    </row>
    <row r="74" spans="1:26" ht="30">
      <c r="A74" s="346" t="s">
        <v>79</v>
      </c>
      <c r="B74" s="387" t="s">
        <v>70</v>
      </c>
      <c r="C74" s="388" t="s">
        <v>1342</v>
      </c>
      <c r="D74" s="389" t="s">
        <v>1412</v>
      </c>
      <c r="E74" s="390" t="s">
        <v>1411</v>
      </c>
      <c r="F74" s="30"/>
      <c r="G74" s="18"/>
      <c r="H74" s="18"/>
      <c r="I74" s="18"/>
      <c r="J74" s="19"/>
      <c r="K74" s="19"/>
      <c r="L74" s="19"/>
      <c r="M74" s="19"/>
      <c r="N74" s="19"/>
      <c r="O74" s="19"/>
      <c r="P74" s="19"/>
      <c r="Q74" s="19"/>
      <c r="R74" s="19"/>
      <c r="S74" s="19"/>
      <c r="T74" s="19"/>
      <c r="U74" s="19"/>
      <c r="V74" s="19"/>
      <c r="W74" s="19"/>
      <c r="X74" s="19"/>
      <c r="Y74" s="19"/>
      <c r="Z74" s="19"/>
    </row>
    <row r="75" spans="1:26" ht="30">
      <c r="A75" s="346" t="s">
        <v>79</v>
      </c>
      <c r="B75" s="387" t="s">
        <v>70</v>
      </c>
      <c r="C75" s="388" t="s">
        <v>72</v>
      </c>
      <c r="D75" s="389" t="s">
        <v>1413</v>
      </c>
      <c r="E75" s="390" t="s">
        <v>1411</v>
      </c>
      <c r="F75" s="30"/>
      <c r="G75" s="18"/>
      <c r="H75" s="18"/>
      <c r="I75" s="18"/>
      <c r="J75" s="19"/>
      <c r="K75" s="19"/>
      <c r="L75" s="19"/>
      <c r="M75" s="19"/>
      <c r="N75" s="19"/>
      <c r="O75" s="19"/>
      <c r="P75" s="19"/>
      <c r="Q75" s="19"/>
      <c r="R75" s="19"/>
      <c r="S75" s="19"/>
      <c r="T75" s="19"/>
      <c r="U75" s="19"/>
      <c r="V75" s="19"/>
      <c r="W75" s="19"/>
      <c r="X75" s="19"/>
      <c r="Y75" s="19"/>
      <c r="Z75" s="19"/>
    </row>
    <row r="76" spans="1:26" ht="30">
      <c r="A76" s="346" t="s">
        <v>79</v>
      </c>
      <c r="B76" s="387" t="s">
        <v>71</v>
      </c>
      <c r="C76" s="378" t="s">
        <v>1373</v>
      </c>
      <c r="D76" s="391" t="s">
        <v>1414</v>
      </c>
      <c r="E76" s="391" t="s">
        <v>1350</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6" t="s">
        <v>79</v>
      </c>
      <c r="B77" s="387" t="s">
        <v>71</v>
      </c>
      <c r="C77" s="378" t="s">
        <v>72</v>
      </c>
      <c r="D77" s="379"/>
      <c r="E77" s="379"/>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6" t="s">
        <v>79</v>
      </c>
      <c r="B78" s="387" t="s">
        <v>71</v>
      </c>
      <c r="C78" s="378" t="s">
        <v>72</v>
      </c>
      <c r="D78" s="379"/>
      <c r="E78" s="379"/>
      <c r="F78" s="30"/>
      <c r="G78" s="18"/>
      <c r="H78" s="18"/>
      <c r="I78" s="18"/>
      <c r="J78" s="19"/>
      <c r="K78" s="19"/>
      <c r="L78" s="19"/>
      <c r="M78" s="19"/>
      <c r="N78" s="19"/>
      <c r="O78" s="19"/>
      <c r="P78" s="19"/>
      <c r="Q78" s="19"/>
      <c r="R78" s="19"/>
      <c r="S78" s="19"/>
      <c r="T78" s="19"/>
      <c r="U78" s="19"/>
      <c r="V78" s="19"/>
      <c r="W78" s="19"/>
      <c r="X78" s="19"/>
      <c r="Y78" s="19"/>
      <c r="Z78" s="19"/>
    </row>
    <row r="79" spans="1:26" ht="30">
      <c r="A79" s="346" t="s">
        <v>79</v>
      </c>
      <c r="B79" s="387" t="s">
        <v>7</v>
      </c>
      <c r="C79" s="378" t="s">
        <v>1415</v>
      </c>
      <c r="D79" s="379" t="s">
        <v>1416</v>
      </c>
      <c r="E79" s="379" t="s">
        <v>1350</v>
      </c>
      <c r="F79" s="30"/>
      <c r="G79" s="18"/>
      <c r="H79" s="18"/>
      <c r="I79" s="18"/>
      <c r="J79" s="19"/>
      <c r="K79" s="19"/>
      <c r="L79" s="19"/>
      <c r="M79" s="19"/>
      <c r="N79" s="19"/>
      <c r="O79" s="19"/>
      <c r="P79" s="19"/>
      <c r="Q79" s="19"/>
      <c r="R79" s="19"/>
      <c r="S79" s="19"/>
      <c r="T79" s="19"/>
      <c r="U79" s="19"/>
      <c r="V79" s="19"/>
      <c r="W79" s="19"/>
      <c r="X79" s="19"/>
      <c r="Y79" s="19"/>
      <c r="Z79" s="19"/>
    </row>
    <row r="80" spans="1:26" ht="30">
      <c r="A80" s="346" t="s">
        <v>79</v>
      </c>
      <c r="B80" s="387" t="s">
        <v>7</v>
      </c>
      <c r="C80" s="378" t="s">
        <v>1417</v>
      </c>
      <c r="D80" s="392" t="s">
        <v>1418</v>
      </c>
      <c r="E80" s="379" t="s">
        <v>1350</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6" t="s">
        <v>79</v>
      </c>
      <c r="B81" s="387" t="s">
        <v>7</v>
      </c>
      <c r="C81" s="378" t="s">
        <v>72</v>
      </c>
      <c r="D81" s="392"/>
      <c r="E81" s="379"/>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43"/>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44"/>
      <c r="B83" s="22"/>
      <c r="C83" s="552" t="s">
        <v>64</v>
      </c>
      <c r="D83" s="553"/>
      <c r="E83" s="554"/>
      <c r="F83" s="30"/>
      <c r="G83" s="18"/>
      <c r="H83" s="18"/>
      <c r="I83" s="18"/>
      <c r="J83" s="19"/>
      <c r="K83" s="19"/>
      <c r="L83" s="19"/>
      <c r="M83" s="19"/>
      <c r="N83" s="19"/>
      <c r="O83" s="19"/>
      <c r="P83" s="19"/>
      <c r="Q83" s="19"/>
      <c r="R83" s="19"/>
      <c r="S83" s="19"/>
      <c r="T83" s="19"/>
      <c r="U83" s="19"/>
      <c r="V83" s="19"/>
      <c r="W83" s="19"/>
      <c r="X83" s="19"/>
      <c r="Y83" s="19"/>
      <c r="Z83" s="19"/>
    </row>
    <row r="84" spans="1:26" ht="30">
      <c r="A84" s="383" t="s">
        <v>80</v>
      </c>
      <c r="B84" s="380" t="s">
        <v>70</v>
      </c>
      <c r="C84" s="384" t="s">
        <v>1346</v>
      </c>
      <c r="D84" s="382" t="s">
        <v>1357</v>
      </c>
      <c r="E84" s="382" t="s">
        <v>1333</v>
      </c>
      <c r="F84" s="30"/>
      <c r="G84" s="18"/>
      <c r="H84" s="18"/>
      <c r="I84" s="18"/>
      <c r="J84" s="19"/>
      <c r="K84" s="19"/>
      <c r="L84" s="19"/>
      <c r="M84" s="19"/>
      <c r="N84" s="19"/>
      <c r="O84" s="19"/>
      <c r="P84" s="19"/>
      <c r="Q84" s="19"/>
      <c r="R84" s="19"/>
      <c r="S84" s="19"/>
      <c r="T84" s="19"/>
      <c r="U84" s="19"/>
      <c r="V84" s="19"/>
      <c r="W84" s="19"/>
      <c r="X84" s="19"/>
      <c r="Y84" s="19"/>
      <c r="Z84" s="19"/>
    </row>
    <row r="85" spans="1:26">
      <c r="A85" s="383" t="s">
        <v>80</v>
      </c>
      <c r="B85" s="380" t="s">
        <v>70</v>
      </c>
      <c r="C85" s="384" t="s">
        <v>1358</v>
      </c>
      <c r="D85" s="382" t="s">
        <v>1359</v>
      </c>
      <c r="E85" s="382" t="s">
        <v>1333</v>
      </c>
      <c r="F85" s="30"/>
      <c r="G85" s="18"/>
      <c r="H85" s="18"/>
      <c r="I85" s="18"/>
      <c r="J85" s="19"/>
      <c r="K85" s="19"/>
      <c r="L85" s="19"/>
      <c r="M85" s="19"/>
      <c r="N85" s="19"/>
      <c r="O85" s="19"/>
      <c r="P85" s="19"/>
      <c r="Q85" s="19"/>
      <c r="R85" s="19"/>
      <c r="S85" s="19"/>
      <c r="T85" s="19"/>
      <c r="U85" s="19"/>
      <c r="V85" s="19"/>
      <c r="W85" s="19"/>
      <c r="X85" s="19"/>
      <c r="Y85" s="19"/>
      <c r="Z85" s="19"/>
    </row>
    <row r="86" spans="1:26" ht="30">
      <c r="A86" s="383" t="s">
        <v>80</v>
      </c>
      <c r="B86" s="380" t="s">
        <v>70</v>
      </c>
      <c r="C86" s="384" t="s">
        <v>1342</v>
      </c>
      <c r="D86" s="382" t="s">
        <v>1360</v>
      </c>
      <c r="E86" s="382" t="s">
        <v>1331</v>
      </c>
      <c r="F86" s="30"/>
      <c r="G86" s="18"/>
      <c r="H86" s="18"/>
      <c r="I86" s="18"/>
      <c r="J86" s="19"/>
      <c r="K86" s="19"/>
      <c r="L86" s="19"/>
      <c r="M86" s="19"/>
      <c r="N86" s="19"/>
      <c r="O86" s="19"/>
      <c r="P86" s="19"/>
      <c r="Q86" s="19"/>
      <c r="R86" s="19"/>
      <c r="S86" s="19"/>
      <c r="T86" s="19"/>
      <c r="U86" s="19"/>
      <c r="V86" s="19"/>
      <c r="W86" s="19"/>
      <c r="X86" s="19"/>
      <c r="Y86" s="19"/>
      <c r="Z86" s="19"/>
    </row>
    <row r="87" spans="1:26" ht="30">
      <c r="A87" s="383" t="s">
        <v>80</v>
      </c>
      <c r="B87" s="380" t="s">
        <v>70</v>
      </c>
      <c r="C87" s="384" t="s">
        <v>1361</v>
      </c>
      <c r="D87" s="382" t="s">
        <v>1362</v>
      </c>
      <c r="E87" s="382" t="s">
        <v>1331</v>
      </c>
      <c r="F87" s="30"/>
      <c r="G87" s="18"/>
      <c r="H87" s="18"/>
      <c r="I87" s="18"/>
      <c r="J87" s="19"/>
      <c r="K87" s="19"/>
      <c r="L87" s="19"/>
      <c r="M87" s="19"/>
      <c r="N87" s="19"/>
      <c r="O87" s="19"/>
      <c r="P87" s="19"/>
      <c r="Q87" s="19"/>
      <c r="R87" s="19"/>
      <c r="S87" s="19"/>
      <c r="T87" s="19"/>
      <c r="U87" s="19"/>
      <c r="V87" s="19"/>
      <c r="W87" s="19"/>
      <c r="X87" s="19"/>
      <c r="Y87" s="19"/>
      <c r="Z87" s="19"/>
    </row>
    <row r="88" spans="1:26">
      <c r="A88" s="383" t="s">
        <v>80</v>
      </c>
      <c r="B88" s="380" t="s">
        <v>70</v>
      </c>
      <c r="C88" s="384" t="s">
        <v>1361</v>
      </c>
      <c r="D88" s="382" t="s">
        <v>1363</v>
      </c>
      <c r="E88" s="382" t="s">
        <v>1331</v>
      </c>
      <c r="F88" s="30"/>
      <c r="G88" s="18"/>
      <c r="H88" s="18"/>
      <c r="I88" s="18"/>
      <c r="J88" s="19"/>
      <c r="K88" s="19"/>
      <c r="L88" s="19"/>
      <c r="M88" s="19"/>
      <c r="N88" s="19"/>
      <c r="O88" s="19"/>
      <c r="P88" s="19"/>
      <c r="Q88" s="19"/>
      <c r="R88" s="19"/>
      <c r="S88" s="19"/>
      <c r="T88" s="19"/>
      <c r="U88" s="19"/>
      <c r="V88" s="19"/>
      <c r="W88" s="19"/>
      <c r="X88" s="19"/>
      <c r="Y88" s="19"/>
      <c r="Z88" s="19"/>
    </row>
    <row r="89" spans="1:26" ht="30">
      <c r="A89" s="383" t="s">
        <v>80</v>
      </c>
      <c r="B89" s="380" t="s">
        <v>70</v>
      </c>
      <c r="C89" s="384" t="s">
        <v>1364</v>
      </c>
      <c r="D89" s="382" t="s">
        <v>1365</v>
      </c>
      <c r="E89" s="382" t="s">
        <v>1331</v>
      </c>
      <c r="F89" s="30"/>
      <c r="G89" s="18"/>
      <c r="H89" s="18"/>
      <c r="I89" s="18"/>
      <c r="J89" s="19"/>
      <c r="K89" s="19"/>
      <c r="L89" s="19"/>
      <c r="M89" s="19"/>
      <c r="N89" s="19"/>
      <c r="O89" s="19"/>
      <c r="P89" s="19"/>
      <c r="Q89" s="19"/>
      <c r="R89" s="19"/>
      <c r="S89" s="19"/>
      <c r="T89" s="19"/>
      <c r="U89" s="19"/>
      <c r="V89" s="19"/>
      <c r="W89" s="19"/>
      <c r="X89" s="19"/>
      <c r="Y89" s="19"/>
      <c r="Z89" s="19"/>
    </row>
    <row r="90" spans="1:26" ht="30">
      <c r="A90" s="383" t="s">
        <v>80</v>
      </c>
      <c r="B90" s="380" t="s">
        <v>71</v>
      </c>
      <c r="C90" s="384" t="s">
        <v>1366</v>
      </c>
      <c r="D90" s="382" t="s">
        <v>1367</v>
      </c>
      <c r="E90" s="382" t="s">
        <v>1350</v>
      </c>
      <c r="F90" s="30"/>
      <c r="G90" s="18"/>
      <c r="H90" s="18"/>
      <c r="I90" s="18"/>
      <c r="J90" s="19"/>
      <c r="K90" s="19"/>
      <c r="L90" s="19"/>
      <c r="M90" s="19"/>
      <c r="N90" s="19"/>
      <c r="O90" s="19"/>
      <c r="P90" s="19"/>
      <c r="Q90" s="19"/>
      <c r="R90" s="19"/>
      <c r="S90" s="19"/>
      <c r="T90" s="19"/>
      <c r="U90" s="19"/>
      <c r="V90" s="19"/>
      <c r="W90" s="19"/>
      <c r="X90" s="19"/>
      <c r="Y90" s="19"/>
      <c r="Z90" s="19"/>
    </row>
    <row r="91" spans="1:26">
      <c r="A91" s="383" t="s">
        <v>80</v>
      </c>
      <c r="B91" s="380" t="s">
        <v>71</v>
      </c>
      <c r="C91" s="384" t="s">
        <v>1368</v>
      </c>
      <c r="D91" s="382" t="s">
        <v>1369</v>
      </c>
      <c r="E91" s="382" t="s">
        <v>1350</v>
      </c>
      <c r="F91" s="30"/>
      <c r="G91" s="18"/>
      <c r="H91" s="18"/>
      <c r="I91" s="18"/>
      <c r="J91" s="19"/>
      <c r="K91" s="19"/>
      <c r="L91" s="19"/>
      <c r="M91" s="19"/>
      <c r="N91" s="19"/>
      <c r="O91" s="19"/>
      <c r="P91" s="19"/>
      <c r="Q91" s="19"/>
      <c r="R91" s="19"/>
      <c r="S91" s="19"/>
      <c r="T91" s="19"/>
      <c r="U91" s="19"/>
      <c r="V91" s="19"/>
      <c r="W91" s="19"/>
      <c r="X91" s="19"/>
      <c r="Y91" s="19"/>
      <c r="Z91" s="19"/>
    </row>
    <row r="92" spans="1:26" ht="30">
      <c r="A92" s="383" t="s">
        <v>80</v>
      </c>
      <c r="B92" s="380" t="s">
        <v>71</v>
      </c>
      <c r="C92" s="384" t="s">
        <v>1368</v>
      </c>
      <c r="D92" s="382" t="s">
        <v>1370</v>
      </c>
      <c r="E92" s="382" t="s">
        <v>1350</v>
      </c>
      <c r="F92" s="30"/>
      <c r="G92" s="18"/>
      <c r="H92" s="18"/>
      <c r="I92" s="18"/>
      <c r="J92" s="19"/>
      <c r="K92" s="19"/>
      <c r="L92" s="19"/>
      <c r="M92" s="19"/>
      <c r="N92" s="19"/>
      <c r="O92" s="19"/>
      <c r="P92" s="19"/>
      <c r="Q92" s="19"/>
      <c r="R92" s="19"/>
      <c r="S92" s="19"/>
      <c r="T92" s="19"/>
      <c r="U92" s="19"/>
      <c r="V92" s="19"/>
      <c r="W92" s="19"/>
      <c r="X92" s="19"/>
      <c r="Y92" s="19"/>
      <c r="Z92" s="19"/>
    </row>
    <row r="93" spans="1:26" ht="30">
      <c r="A93" s="383" t="s">
        <v>80</v>
      </c>
      <c r="B93" s="380" t="s">
        <v>71</v>
      </c>
      <c r="C93" s="384" t="s">
        <v>1353</v>
      </c>
      <c r="D93" s="382" t="s">
        <v>1371</v>
      </c>
      <c r="E93" s="382" t="s">
        <v>1350</v>
      </c>
      <c r="F93" s="30"/>
      <c r="G93" s="18"/>
      <c r="H93" s="18"/>
      <c r="I93" s="18"/>
      <c r="J93" s="19"/>
      <c r="K93" s="19"/>
      <c r="L93" s="19"/>
      <c r="M93" s="19"/>
      <c r="N93" s="19"/>
      <c r="O93" s="19"/>
      <c r="P93" s="19"/>
      <c r="Q93" s="19"/>
      <c r="R93" s="19"/>
      <c r="S93" s="19"/>
      <c r="T93" s="19"/>
      <c r="U93" s="19"/>
      <c r="V93" s="19"/>
      <c r="W93" s="19"/>
      <c r="X93" s="19"/>
      <c r="Y93" s="19"/>
      <c r="Z93" s="19"/>
    </row>
    <row r="94" spans="1:26" ht="30">
      <c r="A94" s="383" t="s">
        <v>80</v>
      </c>
      <c r="B94" s="380" t="s">
        <v>71</v>
      </c>
      <c r="C94" s="384" t="s">
        <v>1353</v>
      </c>
      <c r="D94" s="382" t="s">
        <v>1372</v>
      </c>
      <c r="E94" s="382" t="s">
        <v>1350</v>
      </c>
      <c r="F94" s="30"/>
      <c r="G94" s="18"/>
      <c r="H94" s="18"/>
      <c r="I94" s="18"/>
      <c r="J94" s="19"/>
      <c r="K94" s="19"/>
      <c r="L94" s="19"/>
      <c r="M94" s="19"/>
      <c r="N94" s="19"/>
      <c r="O94" s="19"/>
      <c r="P94" s="19"/>
      <c r="Q94" s="19"/>
      <c r="R94" s="19"/>
      <c r="S94" s="19"/>
      <c r="T94" s="19"/>
      <c r="U94" s="19"/>
      <c r="V94" s="19"/>
      <c r="W94" s="19"/>
      <c r="X94" s="19"/>
      <c r="Y94" s="19"/>
      <c r="Z94" s="19"/>
    </row>
    <row r="95" spans="1:26">
      <c r="A95" s="383" t="s">
        <v>80</v>
      </c>
      <c r="B95" s="380" t="s">
        <v>71</v>
      </c>
      <c r="C95" s="384" t="s">
        <v>1373</v>
      </c>
      <c r="D95" s="382" t="s">
        <v>1374</v>
      </c>
      <c r="E95" s="382" t="s">
        <v>1350</v>
      </c>
      <c r="F95" s="30"/>
      <c r="G95" s="18"/>
      <c r="H95" s="18"/>
      <c r="I95" s="18"/>
      <c r="J95" s="19"/>
      <c r="K95" s="19"/>
      <c r="L95" s="19"/>
      <c r="M95" s="19"/>
      <c r="N95" s="19"/>
      <c r="O95" s="19"/>
      <c r="P95" s="19"/>
      <c r="Q95" s="19"/>
      <c r="R95" s="19"/>
      <c r="S95" s="19"/>
      <c r="T95" s="19"/>
      <c r="U95" s="19"/>
      <c r="V95" s="19"/>
      <c r="W95" s="19"/>
      <c r="X95" s="19"/>
      <c r="Y95" s="19"/>
      <c r="Z95" s="19"/>
    </row>
    <row r="96" spans="1:26" ht="30">
      <c r="A96" s="383" t="s">
        <v>80</v>
      </c>
      <c r="B96" s="380" t="s">
        <v>7</v>
      </c>
      <c r="C96" s="381" t="s">
        <v>1375</v>
      </c>
      <c r="D96" s="385" t="s">
        <v>1376</v>
      </c>
      <c r="E96" s="385" t="s">
        <v>1350</v>
      </c>
      <c r="F96" s="30"/>
      <c r="G96" s="18"/>
      <c r="H96" s="18"/>
      <c r="I96" s="18"/>
      <c r="J96" s="19"/>
      <c r="K96" s="19"/>
      <c r="L96" s="19"/>
      <c r="M96" s="19"/>
      <c r="N96" s="19"/>
      <c r="O96" s="19"/>
      <c r="P96" s="19"/>
      <c r="Q96" s="19"/>
      <c r="R96" s="19"/>
      <c r="S96" s="19"/>
      <c r="T96" s="19"/>
      <c r="U96" s="19"/>
      <c r="V96" s="19"/>
      <c r="W96" s="19"/>
      <c r="X96" s="19"/>
      <c r="Y96" s="19"/>
      <c r="Z96" s="19"/>
    </row>
    <row r="97" spans="1:26" ht="30">
      <c r="A97" s="383" t="s">
        <v>80</v>
      </c>
      <c r="B97" s="380" t="s">
        <v>7</v>
      </c>
      <c r="C97" s="381" t="s">
        <v>1375</v>
      </c>
      <c r="D97" s="386" t="s">
        <v>1377</v>
      </c>
      <c r="E97" s="385" t="s">
        <v>1350</v>
      </c>
      <c r="F97" s="30"/>
      <c r="G97" s="18"/>
      <c r="H97" s="18"/>
      <c r="I97" s="18"/>
      <c r="J97" s="19"/>
      <c r="K97" s="19"/>
      <c r="L97" s="19"/>
      <c r="M97" s="19"/>
      <c r="N97" s="19"/>
      <c r="O97" s="19"/>
      <c r="P97" s="19"/>
      <c r="Q97" s="19"/>
      <c r="R97" s="19"/>
      <c r="S97" s="19"/>
      <c r="T97" s="19"/>
      <c r="U97" s="19"/>
      <c r="V97" s="19"/>
      <c r="W97" s="19"/>
      <c r="X97" s="19"/>
      <c r="Y97" s="19"/>
      <c r="Z97" s="19"/>
    </row>
    <row r="98" spans="1:26" ht="30">
      <c r="A98" s="383" t="s">
        <v>80</v>
      </c>
      <c r="B98" s="380" t="s">
        <v>7</v>
      </c>
      <c r="C98" s="381" t="s">
        <v>1375</v>
      </c>
      <c r="D98" s="385" t="s">
        <v>1378</v>
      </c>
      <c r="E98" s="385" t="s">
        <v>1350</v>
      </c>
      <c r="F98" s="30"/>
      <c r="G98" s="18"/>
      <c r="H98" s="18"/>
      <c r="I98" s="18"/>
      <c r="J98" s="19"/>
      <c r="K98" s="19"/>
      <c r="L98" s="19"/>
      <c r="M98" s="19"/>
      <c r="N98" s="19"/>
      <c r="O98" s="19"/>
      <c r="P98" s="19"/>
      <c r="Q98" s="19"/>
      <c r="R98" s="19"/>
      <c r="S98" s="19"/>
      <c r="T98" s="19"/>
      <c r="U98" s="19"/>
      <c r="V98" s="19"/>
      <c r="W98" s="19"/>
      <c r="X98" s="19"/>
      <c r="Y98" s="19"/>
      <c r="Z98" s="19"/>
    </row>
    <row r="99" spans="1:26" ht="30">
      <c r="A99" s="383" t="s">
        <v>80</v>
      </c>
      <c r="B99" s="380" t="s">
        <v>7</v>
      </c>
      <c r="C99" s="381" t="s">
        <v>1375</v>
      </c>
      <c r="D99" s="385" t="s">
        <v>1379</v>
      </c>
      <c r="E99" s="385" t="s">
        <v>1350</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43"/>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44"/>
      <c r="B101" s="22"/>
      <c r="C101" s="552" t="s">
        <v>64</v>
      </c>
      <c r="D101" s="553"/>
      <c r="E101" s="554"/>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6" t="s">
        <v>81</v>
      </c>
      <c r="B102" s="380" t="s">
        <v>70</v>
      </c>
      <c r="C102" s="384" t="s">
        <v>1346</v>
      </c>
      <c r="D102" s="382" t="s">
        <v>1380</v>
      </c>
      <c r="E102" s="382" t="s">
        <v>1339</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6" t="s">
        <v>81</v>
      </c>
      <c r="B103" s="380" t="s">
        <v>70</v>
      </c>
      <c r="C103" s="384" t="s">
        <v>1344</v>
      </c>
      <c r="D103" s="382" t="s">
        <v>1436</v>
      </c>
      <c r="E103" s="382" t="s">
        <v>1384</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6" t="s">
        <v>81</v>
      </c>
      <c r="B104" s="380" t="s">
        <v>70</v>
      </c>
      <c r="C104" s="384" t="s">
        <v>1342</v>
      </c>
      <c r="D104" s="382" t="s">
        <v>1437</v>
      </c>
      <c r="E104" s="382" t="s">
        <v>1339</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6" t="s">
        <v>81</v>
      </c>
      <c r="B105" s="380" t="s">
        <v>71</v>
      </c>
      <c r="C105" s="384" t="s">
        <v>1353</v>
      </c>
      <c r="D105" s="382" t="s">
        <v>1438</v>
      </c>
      <c r="E105" s="382" t="s">
        <v>1339</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6" t="s">
        <v>81</v>
      </c>
      <c r="B106" s="380" t="s">
        <v>71</v>
      </c>
      <c r="C106" s="384" t="s">
        <v>1355</v>
      </c>
      <c r="D106" s="382" t="s">
        <v>1439</v>
      </c>
      <c r="E106" s="382" t="s">
        <v>1333</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6" t="s">
        <v>81</v>
      </c>
      <c r="B107" s="380" t="s">
        <v>71</v>
      </c>
      <c r="C107" s="384" t="s">
        <v>1351</v>
      </c>
      <c r="D107" s="382" t="s">
        <v>1440</v>
      </c>
      <c r="E107" s="382" t="s">
        <v>1339</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6" t="s">
        <v>81</v>
      </c>
      <c r="B108" s="380" t="s">
        <v>7</v>
      </c>
      <c r="C108" s="384" t="s">
        <v>1441</v>
      </c>
      <c r="D108" s="382" t="s">
        <v>1442</v>
      </c>
      <c r="E108" s="382" t="s">
        <v>1339</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6" t="s">
        <v>81</v>
      </c>
      <c r="B109" s="380" t="s">
        <v>7</v>
      </c>
      <c r="C109" s="384" t="s">
        <v>1441</v>
      </c>
      <c r="D109" s="382" t="s">
        <v>1443</v>
      </c>
      <c r="E109" s="382" t="s">
        <v>1339</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6" t="s">
        <v>81</v>
      </c>
      <c r="B110" s="380" t="s">
        <v>7</v>
      </c>
      <c r="C110" s="384" t="s">
        <v>1397</v>
      </c>
      <c r="D110" s="382" t="s">
        <v>1444</v>
      </c>
      <c r="E110" s="382" t="s">
        <v>1333</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43"/>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44"/>
      <c r="B112" s="22"/>
      <c r="C112" s="552" t="s">
        <v>64</v>
      </c>
      <c r="D112" s="553"/>
      <c r="E112" s="554"/>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6" t="s">
        <v>82</v>
      </c>
      <c r="B113" s="380" t="s">
        <v>70</v>
      </c>
      <c r="C113" s="384" t="s">
        <v>1342</v>
      </c>
      <c r="D113" s="382" t="s">
        <v>1343</v>
      </c>
      <c r="E113" s="382" t="s">
        <v>1331</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6" t="s">
        <v>82</v>
      </c>
      <c r="B114" s="380" t="s">
        <v>70</v>
      </c>
      <c r="C114" s="384" t="s">
        <v>1344</v>
      </c>
      <c r="D114" s="382" t="s">
        <v>1426</v>
      </c>
      <c r="E114" s="382" t="s">
        <v>1331</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6" t="s">
        <v>82</v>
      </c>
      <c r="B115" s="380" t="s">
        <v>70</v>
      </c>
      <c r="C115" s="384" t="s">
        <v>1358</v>
      </c>
      <c r="D115" s="382" t="s">
        <v>1427</v>
      </c>
      <c r="E115" s="382" t="s">
        <v>1331</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6" t="s">
        <v>82</v>
      </c>
      <c r="B116" s="380" t="s">
        <v>70</v>
      </c>
      <c r="C116" s="384" t="s">
        <v>1428</v>
      </c>
      <c r="D116" s="382" t="s">
        <v>1429</v>
      </c>
      <c r="E116" s="382" t="s">
        <v>1331</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6" t="s">
        <v>82</v>
      </c>
      <c r="B117" s="380" t="s">
        <v>70</v>
      </c>
      <c r="C117" s="384" t="s">
        <v>1346</v>
      </c>
      <c r="D117" s="382" t="s">
        <v>1404</v>
      </c>
      <c r="E117" s="382" t="s">
        <v>1331</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6" t="s">
        <v>82</v>
      </c>
      <c r="B118" s="380" t="s">
        <v>71</v>
      </c>
      <c r="C118" s="384" t="s">
        <v>1388</v>
      </c>
      <c r="D118" s="382" t="s">
        <v>1430</v>
      </c>
      <c r="E118" s="382" t="s">
        <v>1350</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6" t="s">
        <v>82</v>
      </c>
      <c r="B119" s="380" t="s">
        <v>71</v>
      </c>
      <c r="C119" s="384" t="s">
        <v>1351</v>
      </c>
      <c r="D119" s="382" t="s">
        <v>1431</v>
      </c>
      <c r="E119" s="382" t="s">
        <v>1350</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6" t="s">
        <v>82</v>
      </c>
      <c r="B120" s="380" t="s">
        <v>71</v>
      </c>
      <c r="C120" s="384" t="s">
        <v>1353</v>
      </c>
      <c r="D120" s="382" t="s">
        <v>1432</v>
      </c>
      <c r="E120" s="382" t="s">
        <v>1350</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6" t="s">
        <v>82</v>
      </c>
      <c r="B121" s="380" t="s">
        <v>71</v>
      </c>
      <c r="C121" s="384" t="s">
        <v>1391</v>
      </c>
      <c r="D121" s="382" t="s">
        <v>1433</v>
      </c>
      <c r="E121" s="382" t="s">
        <v>1350</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6" t="s">
        <v>82</v>
      </c>
      <c r="B122" s="380" t="s">
        <v>71</v>
      </c>
      <c r="C122" s="384" t="s">
        <v>1348</v>
      </c>
      <c r="D122" s="382" t="s">
        <v>1434</v>
      </c>
      <c r="E122" s="382" t="s">
        <v>1350</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6" t="s">
        <v>82</v>
      </c>
      <c r="B123" s="380" t="s">
        <v>71</v>
      </c>
      <c r="C123" s="384" t="s">
        <v>1355</v>
      </c>
      <c r="D123" s="382" t="s">
        <v>1435</v>
      </c>
      <c r="E123" s="382" t="s">
        <v>1350</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6" t="s">
        <v>82</v>
      </c>
      <c r="B124" s="380" t="s">
        <v>7</v>
      </c>
      <c r="C124" s="384" t="s">
        <v>72</v>
      </c>
      <c r="D124" s="382"/>
      <c r="E124" s="382"/>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6" t="s">
        <v>82</v>
      </c>
      <c r="B125" s="380" t="s">
        <v>7</v>
      </c>
      <c r="C125" s="384" t="s">
        <v>72</v>
      </c>
      <c r="D125" s="385"/>
      <c r="E125" s="382"/>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6" t="s">
        <v>82</v>
      </c>
      <c r="B126" s="380" t="s">
        <v>7</v>
      </c>
      <c r="C126" s="384" t="s">
        <v>72</v>
      </c>
      <c r="D126" s="385"/>
      <c r="E126" s="382"/>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43"/>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44"/>
      <c r="B128" s="22"/>
      <c r="C128" s="552" t="s">
        <v>64</v>
      </c>
      <c r="D128" s="553"/>
      <c r="E128" s="554"/>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83" t="s">
        <v>83</v>
      </c>
      <c r="B129" s="380" t="s">
        <v>70</v>
      </c>
      <c r="C129" s="382" t="s">
        <v>1346</v>
      </c>
      <c r="D129" s="382" t="s">
        <v>1380</v>
      </c>
      <c r="E129" s="382" t="s">
        <v>1339</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83" t="s">
        <v>83</v>
      </c>
      <c r="B130" s="380" t="s">
        <v>70</v>
      </c>
      <c r="C130" s="382" t="s">
        <v>1346</v>
      </c>
      <c r="D130" s="382" t="s">
        <v>1381</v>
      </c>
      <c r="E130" s="382" t="s">
        <v>1382</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83" t="s">
        <v>83</v>
      </c>
      <c r="B131" s="380" t="s">
        <v>70</v>
      </c>
      <c r="C131" s="382" t="s">
        <v>1344</v>
      </c>
      <c r="D131" s="382" t="s">
        <v>1383</v>
      </c>
      <c r="E131" s="382" t="s">
        <v>1384</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83" t="s">
        <v>83</v>
      </c>
      <c r="B132" s="380" t="s">
        <v>70</v>
      </c>
      <c r="C132" s="382" t="s">
        <v>1361</v>
      </c>
      <c r="D132" s="382" t="s">
        <v>1385</v>
      </c>
      <c r="E132" s="382" t="s">
        <v>1386</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83" t="s">
        <v>83</v>
      </c>
      <c r="B133" s="380" t="s">
        <v>70</v>
      </c>
      <c r="C133" s="382" t="s">
        <v>1342</v>
      </c>
      <c r="D133" s="382" t="s">
        <v>1387</v>
      </c>
      <c r="E133" s="382" t="s">
        <v>1339</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83" t="s">
        <v>83</v>
      </c>
      <c r="B134" s="380" t="s">
        <v>71</v>
      </c>
      <c r="C134" s="381" t="s">
        <v>1388</v>
      </c>
      <c r="D134" s="382" t="s">
        <v>1389</v>
      </c>
      <c r="E134" s="382" t="s">
        <v>1384</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83" t="s">
        <v>83</v>
      </c>
      <c r="B135" s="380" t="s">
        <v>71</v>
      </c>
      <c r="C135" s="381" t="s">
        <v>1351</v>
      </c>
      <c r="D135" s="382" t="s">
        <v>1390</v>
      </c>
      <c r="E135" s="382" t="s">
        <v>1339</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83" t="s">
        <v>83</v>
      </c>
      <c r="B136" s="380" t="s">
        <v>71</v>
      </c>
      <c r="C136" s="381" t="s">
        <v>1391</v>
      </c>
      <c r="D136" s="382" t="s">
        <v>1392</v>
      </c>
      <c r="E136" s="382" t="s">
        <v>1393</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83" t="s">
        <v>83</v>
      </c>
      <c r="B137" s="380" t="s">
        <v>71</v>
      </c>
      <c r="C137" s="381" t="s">
        <v>1353</v>
      </c>
      <c r="D137" s="382" t="s">
        <v>1394</v>
      </c>
      <c r="E137" s="382" t="s">
        <v>1382</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83" t="s">
        <v>83</v>
      </c>
      <c r="B138" s="380" t="s">
        <v>7</v>
      </c>
      <c r="C138" s="382" t="s">
        <v>1395</v>
      </c>
      <c r="D138" s="382" t="s">
        <v>1396</v>
      </c>
      <c r="E138" s="382" t="s">
        <v>1384</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83" t="s">
        <v>83</v>
      </c>
      <c r="B139" s="380" t="s">
        <v>7</v>
      </c>
      <c r="C139" s="382" t="s">
        <v>1397</v>
      </c>
      <c r="D139" s="382" t="s">
        <v>1398</v>
      </c>
      <c r="E139" s="382" t="s">
        <v>1382</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83" t="s">
        <v>83</v>
      </c>
      <c r="B140" s="380" t="s">
        <v>7</v>
      </c>
      <c r="C140" s="382" t="s">
        <v>84</v>
      </c>
      <c r="D140" s="382" t="s">
        <v>1399</v>
      </c>
      <c r="E140" s="382" t="s">
        <v>1384</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83" t="s">
        <v>83</v>
      </c>
      <c r="B141" s="380" t="s">
        <v>7</v>
      </c>
      <c r="C141" s="382" t="s">
        <v>1400</v>
      </c>
      <c r="D141" s="382" t="s">
        <v>1401</v>
      </c>
      <c r="E141" s="382" t="s">
        <v>1339</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43"/>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44"/>
      <c r="B143" s="22"/>
      <c r="C143" s="552" t="s">
        <v>64</v>
      </c>
      <c r="D143" s="553"/>
      <c r="E143" s="554"/>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74" t="s">
        <v>85</v>
      </c>
      <c r="B144" s="475" t="s">
        <v>70</v>
      </c>
      <c r="C144" s="476" t="s">
        <v>1346</v>
      </c>
      <c r="D144" s="477" t="s">
        <v>1357</v>
      </c>
      <c r="E144" s="477" t="s">
        <v>1333</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74" t="s">
        <v>85</v>
      </c>
      <c r="B145" s="475" t="s">
        <v>70</v>
      </c>
      <c r="C145" s="476" t="s">
        <v>1358</v>
      </c>
      <c r="D145" s="477" t="s">
        <v>1715</v>
      </c>
      <c r="E145" s="477" t="s">
        <v>1331</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74" t="s">
        <v>85</v>
      </c>
      <c r="B146" s="475" t="s">
        <v>70</v>
      </c>
      <c r="C146" s="476" t="s">
        <v>1342</v>
      </c>
      <c r="D146" s="477" t="s">
        <v>1716</v>
      </c>
      <c r="E146" s="477" t="s">
        <v>1331</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74" t="s">
        <v>85</v>
      </c>
      <c r="B147" s="475" t="s">
        <v>70</v>
      </c>
      <c r="C147" s="476" t="s">
        <v>1361</v>
      </c>
      <c r="D147" s="477" t="s">
        <v>1717</v>
      </c>
      <c r="E147" s="477" t="s">
        <v>1331</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74" t="s">
        <v>85</v>
      </c>
      <c r="B148" s="475" t="s">
        <v>70</v>
      </c>
      <c r="C148" s="476" t="s">
        <v>1342</v>
      </c>
      <c r="D148" s="478" t="s">
        <v>1718</v>
      </c>
      <c r="E148" s="477" t="s">
        <v>1331</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74" t="s">
        <v>85</v>
      </c>
      <c r="B149" s="475" t="s">
        <v>71</v>
      </c>
      <c r="C149" s="479" t="s">
        <v>1368</v>
      </c>
      <c r="D149" s="480" t="s">
        <v>1719</v>
      </c>
      <c r="E149" s="480" t="s">
        <v>1350</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74" t="s">
        <v>85</v>
      </c>
      <c r="B150" s="475" t="s">
        <v>71</v>
      </c>
      <c r="C150" s="479" t="s">
        <v>1373</v>
      </c>
      <c r="D150" s="480" t="s">
        <v>1720</v>
      </c>
      <c r="E150" s="480" t="s">
        <v>1350</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74" t="s">
        <v>85</v>
      </c>
      <c r="B151" s="475" t="s">
        <v>71</v>
      </c>
      <c r="C151" s="479" t="s">
        <v>1368</v>
      </c>
      <c r="D151" s="480" t="s">
        <v>1721</v>
      </c>
      <c r="E151" s="480" t="s">
        <v>1350</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74" t="s">
        <v>85</v>
      </c>
      <c r="B152" s="475" t="s">
        <v>71</v>
      </c>
      <c r="C152" s="479" t="s">
        <v>1368</v>
      </c>
      <c r="D152" s="480" t="s">
        <v>1722</v>
      </c>
      <c r="E152" s="480" t="s">
        <v>1350</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74" t="s">
        <v>85</v>
      </c>
      <c r="B153" s="475" t="s">
        <v>7</v>
      </c>
      <c r="C153" s="479" t="s">
        <v>1723</v>
      </c>
      <c r="D153" s="480" t="s">
        <v>1724</v>
      </c>
      <c r="E153" s="480" t="s">
        <v>1350</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74" t="s">
        <v>85</v>
      </c>
      <c r="B154" s="475" t="s">
        <v>7</v>
      </c>
      <c r="C154" s="479" t="s">
        <v>1723</v>
      </c>
      <c r="D154" s="481" t="s">
        <v>1725</v>
      </c>
      <c r="E154" s="480" t="s">
        <v>1350</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74" t="s">
        <v>85</v>
      </c>
      <c r="B155" s="475" t="s">
        <v>7</v>
      </c>
      <c r="C155" s="479" t="s">
        <v>72</v>
      </c>
      <c r="D155" s="481"/>
      <c r="E155" s="480"/>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43"/>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44"/>
      <c r="B157" s="22"/>
      <c r="C157" s="552" t="s">
        <v>64</v>
      </c>
      <c r="D157" s="553"/>
      <c r="E157" s="554"/>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6" t="s">
        <v>86</v>
      </c>
      <c r="B158" s="380" t="s">
        <v>70</v>
      </c>
      <c r="C158" s="384" t="s">
        <v>1342</v>
      </c>
      <c r="D158" s="382" t="s">
        <v>1419</v>
      </c>
      <c r="E158" s="382" t="s">
        <v>1350</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6" t="s">
        <v>86</v>
      </c>
      <c r="B159" s="380" t="s">
        <v>70</v>
      </c>
      <c r="C159" s="384" t="s">
        <v>1346</v>
      </c>
      <c r="D159" s="382" t="s">
        <v>1420</v>
      </c>
      <c r="E159" s="382" t="s">
        <v>1333</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6" t="s">
        <v>86</v>
      </c>
      <c r="B160" s="380" t="s">
        <v>70</v>
      </c>
      <c r="C160" s="384" t="s">
        <v>72</v>
      </c>
      <c r="D160" s="382"/>
      <c r="E160" s="382"/>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6" t="s">
        <v>86</v>
      </c>
      <c r="B161" s="380" t="s">
        <v>71</v>
      </c>
      <c r="C161" s="384" t="s">
        <v>1351</v>
      </c>
      <c r="D161" s="382" t="s">
        <v>1421</v>
      </c>
      <c r="E161" s="382" t="s">
        <v>1350</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6" t="s">
        <v>86</v>
      </c>
      <c r="B162" s="380" t="s">
        <v>71</v>
      </c>
      <c r="C162" s="384" t="s">
        <v>77</v>
      </c>
      <c r="D162" s="382" t="s">
        <v>1422</v>
      </c>
      <c r="E162" s="382" t="s">
        <v>1350</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6" t="s">
        <v>86</v>
      </c>
      <c r="B163" s="380" t="s">
        <v>71</v>
      </c>
      <c r="C163" s="384" t="s">
        <v>72</v>
      </c>
      <c r="D163" s="382"/>
      <c r="E163" s="382"/>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6" t="s">
        <v>86</v>
      </c>
      <c r="B164" s="380" t="s">
        <v>7</v>
      </c>
      <c r="C164" s="384" t="s">
        <v>1407</v>
      </c>
      <c r="D164" s="382" t="s">
        <v>1423</v>
      </c>
      <c r="E164" s="382" t="s">
        <v>1331</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6" t="s">
        <v>86</v>
      </c>
      <c r="B165" s="380" t="s">
        <v>7</v>
      </c>
      <c r="C165" s="384" t="s">
        <v>1397</v>
      </c>
      <c r="D165" s="385" t="s">
        <v>1424</v>
      </c>
      <c r="E165" s="382" t="s">
        <v>1333</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346" t="s">
        <v>86</v>
      </c>
      <c r="B166" s="380" t="s">
        <v>7</v>
      </c>
      <c r="C166" s="384" t="s">
        <v>1400</v>
      </c>
      <c r="D166" s="385" t="s">
        <v>1425</v>
      </c>
      <c r="E166" s="382" t="s">
        <v>1331</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43"/>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44"/>
      <c r="B168" s="22"/>
      <c r="C168" s="552" t="s">
        <v>64</v>
      </c>
      <c r="D168" s="553"/>
      <c r="E168" s="554"/>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6"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6"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6"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6"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6"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6"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6"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6"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6"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6"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6"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6"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6"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6"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6"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6"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43"/>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44"/>
      <c r="B186" s="22"/>
      <c r="C186" s="552" t="s">
        <v>64</v>
      </c>
      <c r="D186" s="553"/>
      <c r="E186" s="554"/>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6"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6"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6"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6"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6"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6"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43"/>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44"/>
      <c r="B194" s="22"/>
      <c r="C194" s="552" t="s">
        <v>64</v>
      </c>
      <c r="D194" s="553"/>
      <c r="E194" s="554"/>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12" t="s">
        <v>89</v>
      </c>
      <c r="B195" s="413" t="s">
        <v>70</v>
      </c>
      <c r="C195" s="414" t="s">
        <v>1456</v>
      </c>
      <c r="D195" s="415" t="s">
        <v>1457</v>
      </c>
      <c r="E195" s="415" t="s">
        <v>1382</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12" t="s">
        <v>89</v>
      </c>
      <c r="B196" s="413" t="s">
        <v>70</v>
      </c>
      <c r="C196" s="414" t="s">
        <v>1456</v>
      </c>
      <c r="D196" s="415" t="s">
        <v>1458</v>
      </c>
      <c r="E196" s="415" t="s">
        <v>1331</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12" t="s">
        <v>89</v>
      </c>
      <c r="B197" s="413" t="s">
        <v>70</v>
      </c>
      <c r="C197" s="414" t="s">
        <v>1456</v>
      </c>
      <c r="D197" s="415" t="s">
        <v>1459</v>
      </c>
      <c r="E197" s="415" t="s">
        <v>1331</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12" t="s">
        <v>89</v>
      </c>
      <c r="B198" s="413" t="s">
        <v>71</v>
      </c>
      <c r="C198" s="414" t="s">
        <v>1368</v>
      </c>
      <c r="D198" s="415" t="s">
        <v>1460</v>
      </c>
      <c r="E198" s="415" t="s">
        <v>1339</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12" t="s">
        <v>89</v>
      </c>
      <c r="B199" s="413" t="s">
        <v>71</v>
      </c>
      <c r="C199" s="414" t="s">
        <v>1353</v>
      </c>
      <c r="D199" s="415" t="s">
        <v>1461</v>
      </c>
      <c r="E199" s="415" t="s">
        <v>1339</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12" t="s">
        <v>89</v>
      </c>
      <c r="B200" s="413" t="s">
        <v>71</v>
      </c>
      <c r="C200" s="414" t="s">
        <v>1456</v>
      </c>
      <c r="D200" s="415" t="s">
        <v>1462</v>
      </c>
      <c r="E200" s="415" t="s">
        <v>1339</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12" t="s">
        <v>89</v>
      </c>
      <c r="B201" s="413" t="s">
        <v>7</v>
      </c>
      <c r="C201" s="414" t="s">
        <v>1368</v>
      </c>
      <c r="D201" s="415" t="s">
        <v>1463</v>
      </c>
      <c r="E201" s="415" t="s">
        <v>1339</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12" t="s">
        <v>89</v>
      </c>
      <c r="B202" s="413" t="s">
        <v>7</v>
      </c>
      <c r="C202" s="414" t="s">
        <v>1368</v>
      </c>
      <c r="D202" s="416" t="s">
        <v>1464</v>
      </c>
      <c r="E202" s="415" t="s">
        <v>1339</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12" t="s">
        <v>89</v>
      </c>
      <c r="B203" s="413" t="s">
        <v>7</v>
      </c>
      <c r="C203" s="414" t="s">
        <v>1368</v>
      </c>
      <c r="D203" s="416" t="s">
        <v>1465</v>
      </c>
      <c r="E203" s="415" t="s">
        <v>1339</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43"/>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43"/>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43"/>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43"/>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43"/>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43"/>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43"/>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43"/>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43"/>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43"/>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43"/>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43"/>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43"/>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43"/>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43"/>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43"/>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43"/>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43"/>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43"/>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43"/>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43"/>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43"/>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43"/>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43"/>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43"/>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43"/>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43"/>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43"/>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43"/>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43"/>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43"/>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43"/>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43"/>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43"/>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43"/>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43"/>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43"/>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43"/>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43"/>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43"/>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43"/>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43"/>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43"/>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43"/>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43"/>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43"/>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43"/>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43"/>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43"/>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43"/>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43"/>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43"/>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43"/>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43"/>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43"/>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43"/>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43"/>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43"/>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43"/>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43"/>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43"/>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43"/>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43"/>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43"/>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43"/>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43"/>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43"/>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43"/>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43"/>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43"/>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43"/>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43"/>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43"/>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43"/>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43"/>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43"/>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43"/>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43"/>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43"/>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43"/>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43"/>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43"/>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43"/>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43"/>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43"/>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43"/>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43"/>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43"/>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43"/>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43"/>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43"/>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43"/>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43"/>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43"/>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43"/>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43"/>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43"/>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43"/>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43"/>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43"/>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43"/>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43"/>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43"/>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43"/>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43"/>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43"/>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43"/>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43"/>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43"/>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43"/>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43"/>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43"/>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43"/>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43"/>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43"/>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43"/>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43"/>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43"/>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43"/>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43"/>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43"/>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43"/>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43"/>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43"/>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43"/>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43"/>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43"/>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43"/>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43"/>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43"/>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43"/>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43"/>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43"/>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43"/>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43"/>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43"/>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43"/>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43"/>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43"/>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43"/>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43"/>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43"/>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43"/>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43"/>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43"/>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43"/>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43"/>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43"/>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43"/>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43"/>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43"/>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43"/>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43"/>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43"/>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43"/>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43"/>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43"/>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43"/>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43"/>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43"/>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43"/>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43"/>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43"/>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43"/>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43"/>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43"/>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43"/>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43"/>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43"/>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43"/>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43"/>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43"/>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43"/>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43"/>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43"/>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43"/>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43"/>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43"/>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43"/>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43"/>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43"/>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43"/>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43"/>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43"/>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43"/>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43"/>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43"/>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43"/>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43"/>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43"/>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43"/>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43"/>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43"/>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43"/>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43"/>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43"/>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43"/>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43"/>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43"/>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43"/>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7"/>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7"/>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7"/>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7"/>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7"/>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7"/>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7"/>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7"/>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7"/>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7"/>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7"/>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7"/>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7"/>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7"/>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7"/>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7"/>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7"/>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7"/>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7"/>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7"/>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7"/>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7"/>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7"/>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7"/>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7"/>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7"/>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7"/>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7"/>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7"/>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7"/>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7"/>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7"/>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7"/>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7"/>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7"/>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7"/>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7"/>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7"/>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7"/>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7"/>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7"/>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7"/>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7"/>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7"/>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7"/>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7"/>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7"/>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7"/>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7"/>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7"/>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7"/>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7"/>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7"/>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7"/>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7"/>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7"/>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7"/>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7"/>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7"/>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7"/>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7"/>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7"/>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7"/>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7"/>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7"/>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7"/>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7"/>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7"/>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7"/>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7"/>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7"/>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7"/>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7"/>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7"/>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7"/>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7"/>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7"/>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7"/>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7"/>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7"/>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7"/>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7"/>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7"/>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7"/>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7"/>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7"/>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7"/>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7"/>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7"/>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7"/>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7"/>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7"/>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7"/>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7"/>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7"/>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7"/>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7"/>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7"/>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7"/>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7"/>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7"/>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7"/>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7"/>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7"/>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7"/>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7"/>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7"/>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7"/>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7"/>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7"/>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7"/>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7"/>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7"/>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7"/>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7"/>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7"/>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7"/>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7"/>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7"/>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7"/>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7"/>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7"/>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7"/>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7"/>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7"/>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7"/>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7"/>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7"/>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7"/>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7"/>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7"/>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7"/>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7"/>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7"/>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7"/>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7"/>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7"/>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7"/>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7"/>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7"/>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7"/>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7"/>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7"/>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7"/>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7"/>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7"/>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7"/>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7"/>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7"/>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7"/>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7"/>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7"/>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7"/>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7"/>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7"/>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7"/>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7"/>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7"/>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7"/>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7"/>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7"/>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7"/>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7"/>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7"/>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7"/>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7"/>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7"/>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7"/>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7"/>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7"/>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7"/>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7"/>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7"/>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7"/>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7"/>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7"/>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7"/>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7"/>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7"/>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7"/>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7"/>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7"/>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7"/>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7"/>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7"/>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7"/>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7"/>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7"/>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7"/>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7"/>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7"/>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7"/>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7"/>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7"/>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7"/>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7"/>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7"/>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7"/>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7"/>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7"/>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7"/>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7"/>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7"/>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7"/>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7"/>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7"/>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7"/>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7"/>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7"/>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7"/>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7"/>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7"/>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7"/>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7"/>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7"/>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7"/>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7"/>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7"/>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7"/>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7"/>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7"/>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7"/>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7"/>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7"/>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7"/>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7"/>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7"/>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7"/>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7"/>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7"/>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7"/>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7"/>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7"/>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7"/>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7"/>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7"/>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7"/>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7"/>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7"/>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7"/>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7"/>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7"/>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7"/>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7"/>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7"/>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7"/>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7"/>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7"/>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7"/>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7"/>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7"/>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7"/>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7"/>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7"/>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7"/>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7"/>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7"/>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7"/>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7"/>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7"/>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7"/>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7"/>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7"/>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7"/>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7"/>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7"/>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7"/>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7"/>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7"/>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7"/>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7"/>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7"/>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7"/>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7"/>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7"/>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7"/>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7"/>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7"/>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7"/>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7"/>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7"/>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7"/>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7"/>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7"/>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7"/>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7"/>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7"/>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7"/>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7"/>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7"/>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7"/>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7"/>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7"/>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7"/>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7"/>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7"/>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7"/>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7"/>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7"/>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7"/>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7"/>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7"/>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7"/>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7"/>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7"/>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7"/>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7"/>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7"/>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7"/>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7"/>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7"/>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7"/>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7"/>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7"/>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7"/>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7"/>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7"/>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7"/>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7"/>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7"/>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7"/>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7"/>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7"/>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7"/>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7"/>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7"/>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7"/>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7"/>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7"/>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7"/>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7"/>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7"/>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7"/>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7"/>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7"/>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7"/>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7"/>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7"/>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7"/>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7"/>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7"/>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7"/>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7"/>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7"/>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7"/>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7"/>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7"/>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7"/>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7"/>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7"/>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7"/>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7"/>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7"/>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7"/>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7"/>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7"/>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7"/>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7"/>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7"/>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7"/>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7"/>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7"/>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7"/>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7"/>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7"/>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7"/>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7"/>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7"/>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7"/>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7"/>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7"/>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7"/>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7"/>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7"/>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7"/>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7"/>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7"/>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7"/>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7"/>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7"/>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7"/>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7"/>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7"/>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7"/>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7"/>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7"/>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7"/>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7"/>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7"/>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7"/>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7"/>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7"/>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7"/>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7"/>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7"/>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7"/>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7"/>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7"/>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7"/>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7"/>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7"/>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7"/>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7"/>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7"/>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7"/>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7"/>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7"/>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7"/>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7"/>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7"/>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7"/>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7"/>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7"/>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7"/>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7"/>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7"/>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7"/>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7"/>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7"/>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7"/>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7"/>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7"/>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7"/>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7"/>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7"/>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7"/>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7"/>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7"/>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7"/>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7"/>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7"/>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7"/>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7"/>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7"/>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7"/>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7"/>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7"/>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7"/>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7"/>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7"/>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7"/>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7"/>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7"/>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7"/>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7"/>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7"/>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7"/>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7"/>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7"/>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7"/>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7"/>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7"/>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7"/>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7"/>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7"/>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7"/>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7"/>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7"/>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7"/>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7"/>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7"/>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7"/>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7"/>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7"/>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7"/>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7"/>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7"/>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7"/>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7"/>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7"/>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7"/>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7"/>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7"/>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7"/>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7"/>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7"/>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7"/>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7"/>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7"/>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7"/>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7"/>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7"/>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7"/>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7"/>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7"/>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7"/>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7"/>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7"/>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7"/>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7"/>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7"/>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7"/>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7"/>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7"/>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7"/>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7"/>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7"/>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7"/>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7"/>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7"/>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7"/>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7"/>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7"/>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7"/>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7"/>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7"/>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7"/>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7"/>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7"/>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7"/>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7"/>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7"/>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7"/>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7"/>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7"/>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7"/>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7"/>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7"/>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7"/>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7"/>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7"/>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7"/>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7"/>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7"/>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7"/>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7"/>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7"/>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7"/>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7"/>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7"/>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7"/>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7"/>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7"/>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7"/>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7"/>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7"/>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7"/>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7"/>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7"/>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7"/>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7"/>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7"/>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7"/>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7"/>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7"/>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7"/>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7"/>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7"/>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7"/>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7"/>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7"/>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7"/>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7"/>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7"/>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7"/>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7"/>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7"/>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7"/>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7"/>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7"/>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7"/>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7"/>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7"/>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7"/>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7"/>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7"/>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7"/>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7"/>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7"/>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7"/>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7"/>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7"/>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7"/>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7"/>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7"/>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7"/>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7"/>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7"/>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7"/>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7"/>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7"/>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7"/>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7"/>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7"/>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7"/>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7"/>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7"/>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7"/>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7"/>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7"/>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7"/>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7"/>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7"/>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7"/>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7"/>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7"/>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7"/>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opLeftCell="A6" zoomScale="120" zoomScaleNormal="120" workbookViewId="0">
      <pane xSplit="2" ySplit="1" topLeftCell="G55" activePane="bottomRight" state="frozen"/>
      <selection activeCell="A6" sqref="A6"/>
      <selection pane="topRight" activeCell="C6" sqref="C6"/>
      <selection pane="bottomLeft" activeCell="A7" sqref="A7"/>
      <selection pane="bottomRight" activeCell="H55" sqref="H55"/>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562" t="s">
        <v>1129</v>
      </c>
      <c r="B1" s="563"/>
      <c r="C1" s="563"/>
      <c r="D1" s="563"/>
      <c r="E1" s="563"/>
      <c r="F1" s="563"/>
      <c r="G1" s="563"/>
      <c r="H1" s="563"/>
      <c r="I1" s="563"/>
      <c r="J1" s="563"/>
      <c r="K1" s="563"/>
      <c r="L1" s="563"/>
      <c r="M1" s="564"/>
      <c r="N1" s="31"/>
      <c r="O1" s="32"/>
      <c r="P1" s="32"/>
      <c r="Q1" s="32"/>
      <c r="R1" s="32"/>
      <c r="S1" s="32"/>
      <c r="T1" s="32"/>
      <c r="U1" s="32"/>
      <c r="V1" s="32"/>
      <c r="W1" s="32"/>
      <c r="X1" s="32"/>
      <c r="Y1" s="32"/>
      <c r="Z1" s="32"/>
      <c r="AA1" s="32"/>
      <c r="AB1" s="32"/>
      <c r="AC1" s="32"/>
      <c r="AD1" s="32"/>
      <c r="AE1" s="32"/>
      <c r="AF1" s="32"/>
    </row>
    <row r="2" spans="1:32" ht="24" customHeight="1">
      <c r="A2" s="565"/>
      <c r="B2" s="566"/>
      <c r="C2" s="566"/>
      <c r="D2" s="566"/>
      <c r="E2" s="566"/>
      <c r="F2" s="566"/>
      <c r="G2" s="566"/>
      <c r="H2" s="566"/>
      <c r="I2" s="566"/>
      <c r="J2" s="566"/>
      <c r="K2" s="566"/>
      <c r="L2" s="566"/>
      <c r="M2" s="567"/>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568" t="s">
        <v>90</v>
      </c>
      <c r="B4" s="569"/>
      <c r="C4" s="569"/>
      <c r="D4" s="569"/>
      <c r="E4" s="569"/>
      <c r="F4" s="569"/>
      <c r="G4" s="569"/>
      <c r="H4" s="569"/>
      <c r="I4" s="569"/>
      <c r="J4" s="569"/>
      <c r="K4" s="569"/>
      <c r="L4" s="569"/>
      <c r="M4" s="570"/>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571" t="s">
        <v>91</v>
      </c>
      <c r="J5" s="569"/>
      <c r="K5" s="569"/>
      <c r="L5" s="569"/>
      <c r="M5" s="572"/>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64"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1159</v>
      </c>
      <c r="G7" s="428" t="s">
        <v>1733</v>
      </c>
      <c r="H7" s="53" t="s">
        <v>1160</v>
      </c>
      <c r="I7" s="46" t="s">
        <v>1161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60" t="s">
        <v>103</v>
      </c>
      <c r="E8" s="361" t="s">
        <v>104</v>
      </c>
      <c r="F8" s="361" t="s">
        <v>1162</v>
      </c>
      <c r="G8" s="361" t="s">
        <v>1307</v>
      </c>
      <c r="H8" s="359" t="s">
        <v>1734</v>
      </c>
      <c r="I8" s="362" t="s">
        <v>801</v>
      </c>
      <c r="J8" s="362" t="s">
        <v>801</v>
      </c>
      <c r="K8" s="362" t="s">
        <v>801</v>
      </c>
      <c r="L8" s="362" t="s">
        <v>801</v>
      </c>
      <c r="M8" s="363"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61">
        <f t="shared" si="1"/>
        <v>3</v>
      </c>
      <c r="B9" s="364"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1163</v>
      </c>
      <c r="G9" s="53" t="s">
        <v>1164</v>
      </c>
      <c r="H9" s="53" t="s">
        <v>1165</v>
      </c>
      <c r="I9" s="46" t="s">
        <v>1161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61">
        <f t="shared" si="1"/>
        <v>4</v>
      </c>
      <c r="B10" s="364"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1166</v>
      </c>
      <c r="G10" s="53" t="s">
        <v>1167</v>
      </c>
      <c r="H10" s="53" t="s">
        <v>1168</v>
      </c>
      <c r="I10" s="46" t="s">
        <v>1161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42" customFormat="1" ht="151.5" customHeight="1">
      <c r="A11" s="161">
        <f t="shared" si="1"/>
        <v>5</v>
      </c>
      <c r="B11" s="141" t="s">
        <v>69</v>
      </c>
      <c r="C11" s="186"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1308</v>
      </c>
      <c r="G11" s="53" t="s">
        <v>1309</v>
      </c>
      <c r="H11" s="53" t="s">
        <v>1310</v>
      </c>
      <c r="I11" s="57" t="s">
        <v>1161</v>
      </c>
      <c r="J11" s="57" t="s">
        <v>1161</v>
      </c>
      <c r="K11" s="57" t="s">
        <v>1161</v>
      </c>
      <c r="L11" s="57" t="s">
        <v>1161</v>
      </c>
      <c r="M11" s="201"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61">
        <f t="shared" si="1"/>
        <v>6</v>
      </c>
      <c r="B12" s="53" t="s">
        <v>75</v>
      </c>
      <c r="C12" s="45" t="str">
        <f>IF(ISTEXT(B12),VLOOKUP(B12,'Listas y tablas'!$Q$3:$R$18,2,FALSE),"")</f>
        <v>Adelantar procedimiento disciplinario ordinario de conformidad con las etapas procesales establecidas.</v>
      </c>
      <c r="D12" s="53" t="s">
        <v>103</v>
      </c>
      <c r="E12" s="53" t="s">
        <v>104</v>
      </c>
      <c r="F12" s="53" t="s">
        <v>1169</v>
      </c>
      <c r="G12" s="53" t="s">
        <v>1170</v>
      </c>
      <c r="H12" s="53" t="s">
        <v>1171</v>
      </c>
      <c r="I12" s="46" t="s">
        <v>1161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61">
        <f t="shared" si="1"/>
        <v>7</v>
      </c>
      <c r="B13" s="53" t="s">
        <v>75</v>
      </c>
      <c r="C13" s="45" t="str">
        <f>IF(ISTEXT(B13),VLOOKUP(B13,'Listas y tablas'!$Q$3:$R$18,2,FALSE),"")</f>
        <v>Adelantar procedimiento disciplinario ordinario de conformidad con las etapas procesales establecidas.</v>
      </c>
      <c r="D13" s="53" t="s">
        <v>103</v>
      </c>
      <c r="E13" s="53" t="s">
        <v>104</v>
      </c>
      <c r="F13" s="53" t="s">
        <v>1172</v>
      </c>
      <c r="G13" s="53" t="s">
        <v>1173</v>
      </c>
      <c r="H13" s="53" t="s">
        <v>1174</v>
      </c>
      <c r="I13" s="46" t="s">
        <v>1161</v>
      </c>
      <c r="J13" s="46" t="s">
        <v>1161</v>
      </c>
      <c r="K13" s="46" t="s">
        <v>1161</v>
      </c>
      <c r="L13" s="46" t="s">
        <v>1161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61">
        <f t="shared" si="1"/>
        <v>8</v>
      </c>
      <c r="B14" s="364"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7" t="s">
        <v>105</v>
      </c>
      <c r="F14" s="417" t="s">
        <v>1175</v>
      </c>
      <c r="G14" s="417" t="s">
        <v>1466</v>
      </c>
      <c r="H14" s="417" t="s">
        <v>1176</v>
      </c>
      <c r="I14" s="418" t="s">
        <v>1161</v>
      </c>
      <c r="J14" s="418"/>
      <c r="K14" s="418"/>
      <c r="L14" s="418"/>
      <c r="M14" s="419"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61">
        <f t="shared" si="1"/>
        <v>9</v>
      </c>
      <c r="B15" s="364"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7" t="s">
        <v>105</v>
      </c>
      <c r="F15" s="417" t="s">
        <v>1177</v>
      </c>
      <c r="G15" s="417" t="s">
        <v>1178</v>
      </c>
      <c r="H15" s="417" t="s">
        <v>1179</v>
      </c>
      <c r="I15" s="418" t="s">
        <v>1161</v>
      </c>
      <c r="J15" s="418" t="s">
        <v>1161</v>
      </c>
      <c r="K15" s="418" t="s">
        <v>1161</v>
      </c>
      <c r="L15" s="418" t="s">
        <v>1161</v>
      </c>
      <c r="M15" s="419" t="str">
        <f t="shared" si="0"/>
        <v>Corrupción</v>
      </c>
      <c r="N15" s="32"/>
      <c r="O15" s="32"/>
      <c r="P15" s="32"/>
      <c r="Q15" s="32"/>
      <c r="R15" s="32"/>
      <c r="S15" s="32"/>
      <c r="T15" s="32"/>
      <c r="U15" s="32"/>
      <c r="V15" s="32"/>
      <c r="W15" s="32"/>
      <c r="X15" s="32"/>
      <c r="Y15" s="32"/>
      <c r="Z15" s="32"/>
      <c r="AA15" s="32"/>
      <c r="AB15" s="32"/>
      <c r="AC15" s="32"/>
      <c r="AD15" s="32"/>
      <c r="AE15" s="32"/>
      <c r="AF15" s="32"/>
    </row>
    <row r="16" spans="1:32" s="406" customFormat="1" ht="151.5" customHeight="1">
      <c r="A16" s="161">
        <f t="shared" si="1"/>
        <v>10</v>
      </c>
      <c r="B16" s="364" t="s">
        <v>89</v>
      </c>
      <c r="C16" s="186"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7" t="s">
        <v>104</v>
      </c>
      <c r="F16" s="417" t="s">
        <v>1467</v>
      </c>
      <c r="G16" s="417" t="s">
        <v>1468</v>
      </c>
      <c r="H16" s="53" t="s">
        <v>1469</v>
      </c>
      <c r="I16" s="418" t="s">
        <v>1161</v>
      </c>
      <c r="J16" s="418"/>
      <c r="K16" s="418"/>
      <c r="L16" s="418"/>
      <c r="M16" s="419"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61">
        <f t="shared" si="1"/>
        <v>11</v>
      </c>
      <c r="B17" s="364"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53" t="s">
        <v>106</v>
      </c>
      <c r="E17" s="53" t="s">
        <v>104</v>
      </c>
      <c r="F17" s="53" t="s">
        <v>1180</v>
      </c>
      <c r="G17" s="53" t="s">
        <v>1181</v>
      </c>
      <c r="H17" s="53" t="s">
        <v>1182</v>
      </c>
      <c r="I17" s="46" t="s">
        <v>1161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61">
        <f t="shared" si="1"/>
        <v>12</v>
      </c>
      <c r="B18" s="364"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53" t="s">
        <v>106</v>
      </c>
      <c r="E18" s="53" t="s">
        <v>104</v>
      </c>
      <c r="F18" s="53" t="s">
        <v>1183</v>
      </c>
      <c r="G18" s="53" t="s">
        <v>1184</v>
      </c>
      <c r="H18" s="53" t="s">
        <v>1185</v>
      </c>
      <c r="I18" s="46" t="s">
        <v>1161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61">
        <f t="shared" si="1"/>
        <v>13</v>
      </c>
      <c r="B19" s="364"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53" t="s">
        <v>106</v>
      </c>
      <c r="E19" s="53" t="s">
        <v>104</v>
      </c>
      <c r="F19" s="53" t="s">
        <v>1186</v>
      </c>
      <c r="G19" s="53" t="s">
        <v>1187</v>
      </c>
      <c r="H19" s="53" t="s">
        <v>1188</v>
      </c>
      <c r="I19" s="46" t="s">
        <v>1161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61">
        <f t="shared" si="1"/>
        <v>14</v>
      </c>
      <c r="B20" s="364"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53" t="s">
        <v>106</v>
      </c>
      <c r="E20" s="53" t="s">
        <v>104</v>
      </c>
      <c r="F20" s="53" t="s">
        <v>1189</v>
      </c>
      <c r="G20" s="53" t="s">
        <v>1190</v>
      </c>
      <c r="H20" s="53" t="s">
        <v>1191</v>
      </c>
      <c r="I20" s="46" t="s">
        <v>1161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61">
        <f t="shared" si="1"/>
        <v>15</v>
      </c>
      <c r="B21" s="364"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53" t="s">
        <v>106</v>
      </c>
      <c r="E21" s="53" t="s">
        <v>105</v>
      </c>
      <c r="F21" s="53" t="s">
        <v>1192</v>
      </c>
      <c r="G21" s="53" t="s">
        <v>1193</v>
      </c>
      <c r="H21" s="53" t="s">
        <v>1194</v>
      </c>
      <c r="I21" s="46" t="s">
        <v>1161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61">
        <f t="shared" si="1"/>
        <v>16</v>
      </c>
      <c r="B22" s="364"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2" s="53" t="s">
        <v>106</v>
      </c>
      <c r="E22" s="53" t="s">
        <v>105</v>
      </c>
      <c r="F22" s="53" t="s">
        <v>1195</v>
      </c>
      <c r="G22" s="53" t="s">
        <v>1196</v>
      </c>
      <c r="H22" s="48" t="s">
        <v>1197</v>
      </c>
      <c r="I22" s="46" t="s">
        <v>1161</v>
      </c>
      <c r="J22" s="46" t="s">
        <v>1161</v>
      </c>
      <c r="K22" s="46" t="s">
        <v>1161</v>
      </c>
      <c r="L22" s="46" t="s">
        <v>1161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61">
        <f t="shared" si="1"/>
        <v>17</v>
      </c>
      <c r="B23" s="364"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3" s="53" t="s">
        <v>106</v>
      </c>
      <c r="E23" s="53" t="s">
        <v>104</v>
      </c>
      <c r="F23" s="53" t="s">
        <v>1195</v>
      </c>
      <c r="G23" s="53" t="s">
        <v>1196</v>
      </c>
      <c r="H23" s="48" t="s">
        <v>1198</v>
      </c>
      <c r="I23" s="46" t="s">
        <v>1161</v>
      </c>
      <c r="J23" s="46" t="s">
        <v>1161</v>
      </c>
      <c r="K23" s="46" t="s">
        <v>1161</v>
      </c>
      <c r="L23" s="46" t="s">
        <v>1161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61">
        <f t="shared" si="1"/>
        <v>18</v>
      </c>
      <c r="B24" s="364"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1199</v>
      </c>
      <c r="G24" s="53" t="s">
        <v>1200</v>
      </c>
      <c r="H24" s="53" t="s">
        <v>1201</v>
      </c>
      <c r="I24" s="46" t="s">
        <v>1161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61">
        <f t="shared" si="1"/>
        <v>19</v>
      </c>
      <c r="B25" s="364"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1202</v>
      </c>
      <c r="G25" s="53" t="s">
        <v>1203</v>
      </c>
      <c r="H25" s="53" t="s">
        <v>1204</v>
      </c>
      <c r="I25" s="46" t="s">
        <v>1161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61">
        <f t="shared" si="1"/>
        <v>20</v>
      </c>
      <c r="B26" s="364"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1205</v>
      </c>
      <c r="G26" s="53" t="s">
        <v>1206</v>
      </c>
      <c r="H26" s="53" t="s">
        <v>1207</v>
      </c>
      <c r="I26" s="49" t="s">
        <v>1161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61">
        <f t="shared" si="1"/>
        <v>21</v>
      </c>
      <c r="B27" s="53" t="s">
        <v>79</v>
      </c>
      <c r="C27" s="45"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53" t="s">
        <v>103</v>
      </c>
      <c r="E27" s="53" t="s">
        <v>104</v>
      </c>
      <c r="F27" s="53" t="s">
        <v>1208</v>
      </c>
      <c r="G27" s="53" t="s">
        <v>1209</v>
      </c>
      <c r="H27" s="53" t="s">
        <v>1210</v>
      </c>
      <c r="I27" s="49" t="s">
        <v>1161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61">
        <f t="shared" si="1"/>
        <v>22</v>
      </c>
      <c r="B28" s="53" t="s">
        <v>79</v>
      </c>
      <c r="C28" s="45"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53" t="s">
        <v>103</v>
      </c>
      <c r="E28" s="53" t="s">
        <v>104</v>
      </c>
      <c r="F28" s="53" t="s">
        <v>1211</v>
      </c>
      <c r="G28" s="53" t="s">
        <v>1212</v>
      </c>
      <c r="H28" s="53" t="s">
        <v>1213</v>
      </c>
      <c r="I28" s="49" t="s">
        <v>1161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61">
        <f t="shared" si="1"/>
        <v>23</v>
      </c>
      <c r="B29" s="53" t="s">
        <v>79</v>
      </c>
      <c r="C29" s="45"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53" t="s">
        <v>103</v>
      </c>
      <c r="E29" s="53" t="s">
        <v>105</v>
      </c>
      <c r="F29" s="53" t="s">
        <v>1214</v>
      </c>
      <c r="G29" s="53" t="s">
        <v>1215</v>
      </c>
      <c r="H29" s="53" t="s">
        <v>1216</v>
      </c>
      <c r="I29" s="49" t="s">
        <v>1161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61">
        <f t="shared" si="1"/>
        <v>24</v>
      </c>
      <c r="B30" s="53" t="s">
        <v>79</v>
      </c>
      <c r="C30" s="186"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1217</v>
      </c>
      <c r="G30" s="53" t="s">
        <v>1218</v>
      </c>
      <c r="H30" s="368" t="s">
        <v>1311</v>
      </c>
      <c r="I30" s="49" t="s">
        <v>1161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61">
        <f t="shared" si="1"/>
        <v>25</v>
      </c>
      <c r="B31" s="53" t="s">
        <v>79</v>
      </c>
      <c r="C31" s="186"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1219</v>
      </c>
      <c r="G31" s="53" t="s">
        <v>1220</v>
      </c>
      <c r="H31" s="53" t="s">
        <v>1221</v>
      </c>
      <c r="I31" s="46" t="s">
        <v>1161</v>
      </c>
      <c r="J31" s="46"/>
      <c r="K31" s="46"/>
      <c r="L31" s="46"/>
      <c r="M31" s="201"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61">
        <f t="shared" si="1"/>
        <v>26</v>
      </c>
      <c r="B32" s="420"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1222</v>
      </c>
      <c r="G32" s="118" t="s">
        <v>1223</v>
      </c>
      <c r="H32" s="118" t="s">
        <v>1224</v>
      </c>
      <c r="I32" s="46" t="s">
        <v>1161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ht="151.5" customHeight="1">
      <c r="A33" s="161">
        <f t="shared" si="1"/>
        <v>27</v>
      </c>
      <c r="B33" s="420" t="s">
        <v>78</v>
      </c>
      <c r="C33" s="45"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118" t="s">
        <v>108</v>
      </c>
      <c r="E33" s="118" t="s">
        <v>104</v>
      </c>
      <c r="F33" s="53" t="s">
        <v>1225</v>
      </c>
      <c r="G33" s="53" t="s">
        <v>1226</v>
      </c>
      <c r="H33" s="53" t="s">
        <v>1227</v>
      </c>
      <c r="I33" s="46" t="s">
        <v>1161</v>
      </c>
      <c r="J33" s="46"/>
      <c r="K33" s="46"/>
      <c r="L33" s="46"/>
      <c r="M33" s="47" t="str">
        <f t="shared" si="0"/>
        <v>Gestión</v>
      </c>
      <c r="N33" s="32"/>
      <c r="O33" s="32"/>
      <c r="P33" s="32"/>
      <c r="Q33" s="32"/>
      <c r="R33" s="32"/>
      <c r="S33" s="32"/>
      <c r="T33" s="32"/>
      <c r="U33" s="32"/>
      <c r="V33" s="32"/>
      <c r="W33" s="32"/>
      <c r="X33" s="32"/>
      <c r="Y33" s="32"/>
      <c r="Z33" s="32"/>
      <c r="AA33" s="32"/>
      <c r="AB33" s="32"/>
      <c r="AC33" s="32"/>
      <c r="AD33" s="32"/>
      <c r="AE33" s="32"/>
      <c r="AF33" s="32"/>
    </row>
    <row r="34" spans="1:32" ht="151.5" customHeight="1">
      <c r="A34" s="161">
        <f t="shared" si="1"/>
        <v>28</v>
      </c>
      <c r="B34" s="364"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1228</v>
      </c>
      <c r="G34" s="53" t="s">
        <v>1229</v>
      </c>
      <c r="H34" s="53" t="s">
        <v>1230</v>
      </c>
      <c r="I34" s="46" t="s">
        <v>1161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61">
        <f t="shared" si="1"/>
        <v>29</v>
      </c>
      <c r="B35" s="364"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1231</v>
      </c>
      <c r="G35" s="53" t="s">
        <v>1232</v>
      </c>
      <c r="H35" s="53" t="s">
        <v>1233</v>
      </c>
      <c r="I35" s="46" t="s">
        <v>1161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61">
        <f t="shared" si="1"/>
        <v>30</v>
      </c>
      <c r="B36" s="364"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1234</v>
      </c>
      <c r="G36" s="53" t="s">
        <v>1235</v>
      </c>
      <c r="H36" s="53" t="s">
        <v>1236</v>
      </c>
      <c r="I36" s="46" t="s">
        <v>1161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61">
        <f t="shared" si="1"/>
        <v>31</v>
      </c>
      <c r="B37" s="364"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1237</v>
      </c>
      <c r="G37" s="53" t="s">
        <v>1238</v>
      </c>
      <c r="H37" s="53" t="s">
        <v>1239</v>
      </c>
      <c r="I37" s="46" t="s">
        <v>1161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61">
        <f t="shared" si="1"/>
        <v>32</v>
      </c>
      <c r="B38" s="364"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1240</v>
      </c>
      <c r="G38" s="53" t="s">
        <v>1241</v>
      </c>
      <c r="H38" s="53" t="s">
        <v>1242</v>
      </c>
      <c r="I38" s="46" t="s">
        <v>1161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61">
        <f t="shared" si="1"/>
        <v>33</v>
      </c>
      <c r="B39" s="364"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1243</v>
      </c>
      <c r="G39" s="53" t="s">
        <v>1244</v>
      </c>
      <c r="H39" s="53" t="s">
        <v>1245</v>
      </c>
      <c r="I39" s="46" t="s">
        <v>1161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61">
        <f t="shared" si="1"/>
        <v>34</v>
      </c>
      <c r="B40" s="421" t="s">
        <v>86</v>
      </c>
      <c r="C40" s="369"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68" t="s">
        <v>103</v>
      </c>
      <c r="E40" s="368" t="s">
        <v>105</v>
      </c>
      <c r="F40" s="368" t="s">
        <v>1246</v>
      </c>
      <c r="G40" s="368" t="s">
        <v>1247</v>
      </c>
      <c r="H40" s="368" t="s">
        <v>1312</v>
      </c>
      <c r="I40" s="370" t="s">
        <v>1161</v>
      </c>
      <c r="J40" s="370"/>
      <c r="K40" s="370"/>
      <c r="L40" s="370"/>
      <c r="M40" s="371"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61">
        <f t="shared" si="1"/>
        <v>35</v>
      </c>
      <c r="B41" s="368" t="s">
        <v>86</v>
      </c>
      <c r="C41" s="369"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68" t="s">
        <v>103</v>
      </c>
      <c r="E41" s="368" t="s">
        <v>104</v>
      </c>
      <c r="F41" s="368" t="s">
        <v>1248</v>
      </c>
      <c r="G41" s="368" t="s">
        <v>1249</v>
      </c>
      <c r="H41" s="368" t="s">
        <v>1250</v>
      </c>
      <c r="I41" s="370" t="s">
        <v>1161</v>
      </c>
      <c r="J41" s="370"/>
      <c r="K41" s="370"/>
      <c r="L41" s="370"/>
      <c r="M41" s="371" t="str">
        <f t="shared" si="0"/>
        <v>Gestión</v>
      </c>
      <c r="N41" s="32"/>
      <c r="O41" s="32"/>
      <c r="P41" s="32"/>
      <c r="Q41" s="32"/>
      <c r="R41" s="32"/>
      <c r="S41" s="32"/>
      <c r="T41" s="32"/>
      <c r="U41" s="32"/>
      <c r="V41" s="32"/>
      <c r="W41" s="32"/>
      <c r="X41" s="32"/>
      <c r="Y41" s="32"/>
      <c r="Z41" s="32"/>
      <c r="AA41" s="32"/>
      <c r="AB41" s="32"/>
      <c r="AC41" s="32"/>
      <c r="AD41" s="32"/>
      <c r="AE41" s="32"/>
      <c r="AF41" s="32"/>
    </row>
    <row r="42" spans="1:32" s="365" customFormat="1" ht="151.5" customHeight="1">
      <c r="A42" s="161">
        <f t="shared" si="1"/>
        <v>36</v>
      </c>
      <c r="B42" s="372" t="s">
        <v>86</v>
      </c>
      <c r="C42" s="369"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68" t="s">
        <v>103</v>
      </c>
      <c r="E42" s="368" t="s">
        <v>1313</v>
      </c>
      <c r="F42" s="368" t="s">
        <v>1314</v>
      </c>
      <c r="G42" s="368" t="s">
        <v>1315</v>
      </c>
      <c r="H42" s="53" t="s">
        <v>1316</v>
      </c>
      <c r="I42" s="370" t="s">
        <v>801</v>
      </c>
      <c r="J42" s="370" t="s">
        <v>801</v>
      </c>
      <c r="K42" s="370" t="s">
        <v>801</v>
      </c>
      <c r="L42" s="370" t="s">
        <v>801</v>
      </c>
      <c r="M42" s="371" t="str">
        <f t="shared" si="0"/>
        <v>Corrupción</v>
      </c>
      <c r="N42" s="32"/>
      <c r="O42" s="367"/>
      <c r="P42" s="367"/>
      <c r="Q42" s="367"/>
      <c r="R42" s="367"/>
      <c r="S42" s="367"/>
      <c r="T42" s="367"/>
      <c r="U42" s="367"/>
      <c r="V42" s="367"/>
      <c r="W42" s="367"/>
      <c r="X42" s="367"/>
      <c r="Y42" s="367"/>
      <c r="Z42" s="367"/>
      <c r="AA42" s="367"/>
      <c r="AB42" s="367"/>
      <c r="AC42" s="367"/>
      <c r="AD42" s="367"/>
      <c r="AE42" s="367"/>
      <c r="AF42" s="367"/>
    </row>
    <row r="43" spans="1:32" ht="151.5" customHeight="1">
      <c r="A43" s="161">
        <f t="shared" si="1"/>
        <v>37</v>
      </c>
      <c r="B43" s="420"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7" t="s">
        <v>104</v>
      </c>
      <c r="F43" s="422" t="s">
        <v>1251</v>
      </c>
      <c r="G43" s="53" t="s">
        <v>1474</v>
      </c>
      <c r="H43" s="422" t="s">
        <v>1252</v>
      </c>
      <c r="I43" s="418" t="s">
        <v>1161</v>
      </c>
      <c r="J43" s="418"/>
      <c r="K43" s="418"/>
      <c r="L43" s="418"/>
      <c r="M43" s="419"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61">
        <f t="shared" si="1"/>
        <v>38</v>
      </c>
      <c r="B44" s="420"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22" t="s">
        <v>104</v>
      </c>
      <c r="F44" s="422" t="s">
        <v>1253</v>
      </c>
      <c r="G44" s="423" t="s">
        <v>1254</v>
      </c>
      <c r="H44" s="422" t="s">
        <v>1255</v>
      </c>
      <c r="I44" s="418" t="s">
        <v>1161</v>
      </c>
      <c r="J44" s="418"/>
      <c r="K44" s="418"/>
      <c r="L44" s="418"/>
      <c r="M44" s="419"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61">
        <f t="shared" si="1"/>
        <v>39</v>
      </c>
      <c r="B45" s="364"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7" t="s">
        <v>104</v>
      </c>
      <c r="F45" s="422" t="s">
        <v>1256</v>
      </c>
      <c r="G45" s="422" t="s">
        <v>1470</v>
      </c>
      <c r="H45" s="118" t="s">
        <v>1471</v>
      </c>
      <c r="I45" s="418" t="s">
        <v>1161</v>
      </c>
      <c r="J45" s="418"/>
      <c r="K45" s="418"/>
      <c r="L45" s="418"/>
      <c r="M45" s="419"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61">
        <f t="shared" si="1"/>
        <v>40</v>
      </c>
      <c r="B46" s="364"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7" t="s">
        <v>104</v>
      </c>
      <c r="F46" s="417" t="s">
        <v>1257</v>
      </c>
      <c r="G46" s="422" t="s">
        <v>1258</v>
      </c>
      <c r="H46" s="422" t="s">
        <v>1259</v>
      </c>
      <c r="I46" s="418" t="s">
        <v>1161</v>
      </c>
      <c r="J46" s="418"/>
      <c r="K46" s="418"/>
      <c r="L46" s="418"/>
      <c r="M46" s="419"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61">
        <f t="shared" si="1"/>
        <v>41</v>
      </c>
      <c r="B47" s="364"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7" t="s">
        <v>104</v>
      </c>
      <c r="F47" s="422" t="s">
        <v>1260</v>
      </c>
      <c r="G47" s="422" t="s">
        <v>1472</v>
      </c>
      <c r="H47" s="118" t="s">
        <v>1473</v>
      </c>
      <c r="I47" s="418" t="s">
        <v>1161</v>
      </c>
      <c r="J47" s="418"/>
      <c r="K47" s="418"/>
      <c r="L47" s="418"/>
      <c r="M47" s="419"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61">
        <f t="shared" si="1"/>
        <v>42</v>
      </c>
      <c r="B48" s="364"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22"/>
      <c r="F48" s="422"/>
      <c r="G48" s="422"/>
      <c r="H48" s="422"/>
      <c r="I48" s="418" t="s">
        <v>1161</v>
      </c>
      <c r="J48" s="418"/>
      <c r="K48" s="418"/>
      <c r="L48" s="418"/>
      <c r="M48" s="419"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61">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1261</v>
      </c>
      <c r="G49" s="53" t="s">
        <v>1262</v>
      </c>
      <c r="H49" s="53" t="s">
        <v>1263</v>
      </c>
      <c r="I49" s="46" t="s">
        <v>1161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61">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1264</v>
      </c>
      <c r="G50" s="53" t="s">
        <v>1265</v>
      </c>
      <c r="H50" s="53" t="s">
        <v>1266</v>
      </c>
      <c r="I50" s="46" t="s">
        <v>1161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61">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1267</v>
      </c>
      <c r="G51" s="53" t="s">
        <v>1268</v>
      </c>
      <c r="H51" s="53" t="s">
        <v>1269</v>
      </c>
      <c r="I51" s="46" t="s">
        <v>1161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61">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484" t="s">
        <v>1747</v>
      </c>
      <c r="G52" s="48" t="s">
        <v>1270</v>
      </c>
      <c r="H52" s="53" t="s">
        <v>1271</v>
      </c>
      <c r="I52" s="46" t="s">
        <v>1161</v>
      </c>
      <c r="J52" s="46" t="s">
        <v>1161</v>
      </c>
      <c r="K52" s="46" t="s">
        <v>1161</v>
      </c>
      <c r="L52" s="46" t="s">
        <v>1161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61">
        <f t="shared" si="1"/>
        <v>47</v>
      </c>
      <c r="B53" s="118" t="s">
        <v>80</v>
      </c>
      <c r="C53" s="45" t="str">
        <f>IF(ISTEXT(B53),VLOOKUP(B53,'Listas y tablas'!$Q$3:$R$18,2,FALSE),"")</f>
        <v>Desarrollar las actividades establecidas en el trámite Contractual para adquirir los bienes, servicios y obras públicas que requiere la gestión del IDPC con el fin de cumplir la misión de la entidad.</v>
      </c>
      <c r="D53" s="118" t="s">
        <v>103</v>
      </c>
      <c r="E53" s="53" t="s">
        <v>105</v>
      </c>
      <c r="F53" s="53" t="s">
        <v>1272</v>
      </c>
      <c r="G53" s="53" t="s">
        <v>1273</v>
      </c>
      <c r="H53" s="53" t="s">
        <v>1274</v>
      </c>
      <c r="I53" s="46" t="s">
        <v>1161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61">
        <f t="shared" si="1"/>
        <v>48</v>
      </c>
      <c r="B54" s="118" t="s">
        <v>80</v>
      </c>
      <c r="C54" s="45" t="str">
        <f>IF(ISTEXT(B54),VLOOKUP(B54,'Listas y tablas'!$Q$3:$R$18,2,FALSE),"")</f>
        <v>Desarrollar las actividades establecidas en el trámite Contractual para adquirir los bienes, servicios y obras públicas que requiere la gestión del IDPC con el fin de cumplir la misión de la entidad.</v>
      </c>
      <c r="D54" s="118" t="s">
        <v>103</v>
      </c>
      <c r="E54" s="53" t="s">
        <v>105</v>
      </c>
      <c r="F54" s="53" t="s">
        <v>1275</v>
      </c>
      <c r="G54" s="53" t="s">
        <v>1276</v>
      </c>
      <c r="H54" s="53" t="s">
        <v>1277</v>
      </c>
      <c r="I54" s="46" t="s">
        <v>1161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61">
        <f t="shared" si="1"/>
        <v>49</v>
      </c>
      <c r="B55" s="118" t="s">
        <v>80</v>
      </c>
      <c r="C55" s="45" t="str">
        <f>IF(ISTEXT(B55),VLOOKUP(B55,'Listas y tablas'!$Q$3:$R$18,2,FALSE),"")</f>
        <v>Desarrollar las actividades establecidas en el trámite Contractual para adquirir los bienes, servicios y obras públicas que requiere la gestión del IDPC con el fin de cumplir la misión de la entidad.</v>
      </c>
      <c r="D55" s="118" t="s">
        <v>103</v>
      </c>
      <c r="E55" s="53" t="s">
        <v>105</v>
      </c>
      <c r="F55" s="53" t="s">
        <v>1278</v>
      </c>
      <c r="G55" s="53" t="s">
        <v>1279</v>
      </c>
      <c r="H55" s="53" t="s">
        <v>1280</v>
      </c>
      <c r="I55" s="46" t="s">
        <v>1161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61">
        <f t="shared" si="1"/>
        <v>50</v>
      </c>
      <c r="B56" s="118" t="s">
        <v>80</v>
      </c>
      <c r="C56" s="45" t="str">
        <f>IF(ISTEXT(B56),VLOOKUP(B56,'Listas y tablas'!$Q$3:$R$18,2,FALSE),"")</f>
        <v>Desarrollar las actividades establecidas en el trámite Contractual para adquirir los bienes, servicios y obras públicas que requiere la gestión del IDPC con el fin de cumplir la misión de la entidad.</v>
      </c>
      <c r="D56" s="118" t="s">
        <v>103</v>
      </c>
      <c r="E56" s="53" t="s">
        <v>105</v>
      </c>
      <c r="F56" s="53" t="s">
        <v>1281</v>
      </c>
      <c r="G56" s="53" t="s">
        <v>1282</v>
      </c>
      <c r="H56" s="53" t="s">
        <v>1283</v>
      </c>
      <c r="I56" s="46" t="s">
        <v>1161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61">
        <f t="shared" si="1"/>
        <v>51</v>
      </c>
      <c r="B57" s="118" t="s">
        <v>80</v>
      </c>
      <c r="C57" s="45" t="str">
        <f>IF(ISTEXT(B57),VLOOKUP(B57,'Listas y tablas'!$Q$3:$R$18,2,FALSE),"")</f>
        <v>Desarrollar las actividades establecidas en el trámite Contractual para adquirir los bienes, servicios y obras públicas que requiere la gestión del IDPC con el fin de cumplir la misión de la entidad.</v>
      </c>
      <c r="D57" s="118" t="s">
        <v>103</v>
      </c>
      <c r="E57" s="53" t="s">
        <v>105</v>
      </c>
      <c r="F57" s="53" t="s">
        <v>1284</v>
      </c>
      <c r="G57" s="48" t="s">
        <v>1285</v>
      </c>
      <c r="H57" s="118" t="s">
        <v>1286</v>
      </c>
      <c r="I57" s="46" t="s">
        <v>1161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61">
        <f t="shared" si="1"/>
        <v>52</v>
      </c>
      <c r="B58" s="118" t="s">
        <v>80</v>
      </c>
      <c r="C58" s="45" t="str">
        <f>IF(ISTEXT(B58),VLOOKUP(B58,'Listas y tablas'!$Q$3:$R$18,2,FALSE),"")</f>
        <v>Desarrollar las actividades establecidas en el trámite Contractual para adquirir los bienes, servicios y obras públicas que requiere la gestión del IDPC con el fin de cumplir la misión de la entidad.</v>
      </c>
      <c r="D58" s="118" t="s">
        <v>103</v>
      </c>
      <c r="E58" s="53" t="s">
        <v>105</v>
      </c>
      <c r="F58" s="53" t="s">
        <v>1287</v>
      </c>
      <c r="G58" s="53" t="s">
        <v>1288</v>
      </c>
      <c r="H58" s="53" t="s">
        <v>1289</v>
      </c>
      <c r="I58" s="46" t="s">
        <v>1161</v>
      </c>
      <c r="J58" s="46" t="s">
        <v>1161</v>
      </c>
      <c r="K58" s="46" t="s">
        <v>1161</v>
      </c>
      <c r="L58" s="46" t="s">
        <v>1161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5" customFormat="1" ht="198" customHeight="1">
      <c r="A59" s="161">
        <f t="shared" si="1"/>
        <v>53</v>
      </c>
      <c r="B59" s="372" t="s">
        <v>80</v>
      </c>
      <c r="C59" s="369" t="str">
        <f>IF(ISTEXT(B59),VLOOKUP(B59,'[5]Listas y tablas'!$Q$3:$R$18,2,FALSE),"")</f>
        <v>Desarrollar las actividades establecidas en el trámite Contractual para adquirir los bienes, servicios y obras públicas que requiere la gestión del IDPC con el fin de cumplir la misión de la entidad.</v>
      </c>
      <c r="D59" s="368" t="s">
        <v>103</v>
      </c>
      <c r="E59" s="368" t="s">
        <v>105</v>
      </c>
      <c r="F59" s="368" t="s">
        <v>1303</v>
      </c>
      <c r="G59" s="373" t="s">
        <v>1317</v>
      </c>
      <c r="H59" s="53" t="s">
        <v>1304</v>
      </c>
      <c r="I59" s="370" t="s">
        <v>1161</v>
      </c>
      <c r="J59" s="370"/>
      <c r="K59" s="370"/>
      <c r="L59" s="370"/>
      <c r="M59" s="371" t="str">
        <f t="shared" si="0"/>
        <v>Gestión</v>
      </c>
      <c r="N59" s="32"/>
      <c r="O59" s="367"/>
      <c r="P59" s="367"/>
      <c r="Q59" s="367"/>
      <c r="R59" s="367"/>
      <c r="S59" s="367"/>
      <c r="T59" s="367"/>
      <c r="U59" s="367"/>
      <c r="V59" s="367"/>
      <c r="W59" s="367"/>
      <c r="X59" s="367"/>
      <c r="Y59" s="367"/>
      <c r="Z59" s="367"/>
      <c r="AA59" s="367"/>
      <c r="AB59" s="367"/>
      <c r="AC59" s="367"/>
      <c r="AD59" s="367"/>
      <c r="AE59" s="367"/>
      <c r="AF59" s="367"/>
    </row>
    <row r="60" spans="1:32" ht="151.5" customHeight="1">
      <c r="A60" s="161">
        <f t="shared" si="1"/>
        <v>54</v>
      </c>
      <c r="B60" s="368" t="s">
        <v>81</v>
      </c>
      <c r="C60" s="369"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68" t="s">
        <v>103</v>
      </c>
      <c r="E60" s="368" t="s">
        <v>104</v>
      </c>
      <c r="F60" s="374" t="s">
        <v>1290</v>
      </c>
      <c r="G60" s="374" t="s">
        <v>1318</v>
      </c>
      <c r="H60" s="368" t="s">
        <v>1319</v>
      </c>
      <c r="I60" s="370" t="s">
        <v>1161</v>
      </c>
      <c r="J60" s="370"/>
      <c r="K60" s="370"/>
      <c r="L60" s="370"/>
      <c r="M60" s="371"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thickBot="1">
      <c r="A61" s="161">
        <f t="shared" si="1"/>
        <v>55</v>
      </c>
      <c r="B61" s="368" t="s">
        <v>81</v>
      </c>
      <c r="C61" s="369"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68" t="s">
        <v>103</v>
      </c>
      <c r="E61" s="368" t="s">
        <v>104</v>
      </c>
      <c r="F61" s="368" t="s">
        <v>1291</v>
      </c>
      <c r="G61" s="368" t="s">
        <v>1320</v>
      </c>
      <c r="H61" s="374" t="s">
        <v>1292</v>
      </c>
      <c r="I61" s="370" t="s">
        <v>1161</v>
      </c>
      <c r="J61" s="370"/>
      <c r="K61" s="370"/>
      <c r="L61" s="370"/>
      <c r="M61" s="371"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thickBot="1">
      <c r="A62" s="161">
        <f t="shared" si="1"/>
        <v>56</v>
      </c>
      <c r="B62" s="368" t="s">
        <v>81</v>
      </c>
      <c r="C62" s="375"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68" t="s">
        <v>103</v>
      </c>
      <c r="E62" s="368" t="s">
        <v>104</v>
      </c>
      <c r="F62" s="374" t="s">
        <v>1293</v>
      </c>
      <c r="G62" s="374" t="s">
        <v>1294</v>
      </c>
      <c r="H62" s="490" t="s">
        <v>1791</v>
      </c>
      <c r="I62" s="370" t="s">
        <v>1161</v>
      </c>
      <c r="J62" s="376"/>
      <c r="K62" s="376"/>
      <c r="L62" s="376"/>
      <c r="M62" s="371"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61">
        <f t="shared" si="1"/>
        <v>57</v>
      </c>
      <c r="B63" s="368" t="s">
        <v>81</v>
      </c>
      <c r="C63" s="377"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68" t="s">
        <v>103</v>
      </c>
      <c r="E63" s="368" t="s">
        <v>104</v>
      </c>
      <c r="F63" s="374" t="s">
        <v>1321</v>
      </c>
      <c r="G63" s="374" t="s">
        <v>1322</v>
      </c>
      <c r="H63" s="374" t="s">
        <v>1323</v>
      </c>
      <c r="I63" s="370" t="s">
        <v>1161</v>
      </c>
      <c r="J63" s="370" t="s">
        <v>1161</v>
      </c>
      <c r="K63" s="370" t="s">
        <v>1161</v>
      </c>
      <c r="L63" s="370" t="s">
        <v>1161</v>
      </c>
      <c r="M63" s="371"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61">
        <f t="shared" si="1"/>
        <v>58</v>
      </c>
      <c r="B64" s="53" t="s">
        <v>82</v>
      </c>
      <c r="C64" s="45" t="str">
        <f>IF(ISTEXT(B64),VLOOKUP(B64,'Listas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4" s="53" t="s">
        <v>103</v>
      </c>
      <c r="E64" s="53" t="s">
        <v>105</v>
      </c>
      <c r="F64" s="53" t="s">
        <v>1295</v>
      </c>
      <c r="G64" s="53" t="s">
        <v>1296</v>
      </c>
      <c r="H64" s="53" t="s">
        <v>1297</v>
      </c>
      <c r="I64" s="46" t="s">
        <v>1161</v>
      </c>
      <c r="J64" s="46" t="s">
        <v>1161</v>
      </c>
      <c r="K64" s="46" t="s">
        <v>1161</v>
      </c>
      <c r="L64" s="46" t="s">
        <v>1161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61">
        <f t="shared" si="1"/>
        <v>59</v>
      </c>
      <c r="B65" s="368" t="s">
        <v>82</v>
      </c>
      <c r="C65" s="369"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72" t="s">
        <v>103</v>
      </c>
      <c r="E65" s="368" t="s">
        <v>105</v>
      </c>
      <c r="F65" s="368" t="s">
        <v>1298</v>
      </c>
      <c r="G65" s="368" t="s">
        <v>1299</v>
      </c>
      <c r="H65" s="368" t="s">
        <v>1324</v>
      </c>
      <c r="I65" s="370" t="s">
        <v>1161</v>
      </c>
      <c r="J65" s="370"/>
      <c r="K65" s="370"/>
      <c r="L65" s="370"/>
      <c r="M65" s="371"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61">
        <f t="shared" si="1"/>
        <v>60</v>
      </c>
      <c r="B66" s="372" t="s">
        <v>83</v>
      </c>
      <c r="C66" s="369"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68" t="s">
        <v>103</v>
      </c>
      <c r="E66" s="368" t="s">
        <v>104</v>
      </c>
      <c r="F66" s="374" t="s">
        <v>1325</v>
      </c>
      <c r="G66" s="374" t="s">
        <v>1326</v>
      </c>
      <c r="H66" s="368" t="s">
        <v>1327</v>
      </c>
      <c r="I66" s="370" t="s">
        <v>801</v>
      </c>
      <c r="J66" s="370"/>
      <c r="K66" s="370"/>
      <c r="L66" s="370"/>
      <c r="M66" s="371"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61">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1300</v>
      </c>
      <c r="G67" s="53" t="s">
        <v>1767</v>
      </c>
      <c r="H67" s="53" t="s">
        <v>1301</v>
      </c>
      <c r="I67" s="46" t="s">
        <v>1161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61">
        <f t="shared" si="1"/>
        <v>62</v>
      </c>
      <c r="B68" s="372" t="s">
        <v>83</v>
      </c>
      <c r="C68" s="375"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68" t="s">
        <v>103</v>
      </c>
      <c r="E68" s="368" t="s">
        <v>104</v>
      </c>
      <c r="F68" s="374" t="s">
        <v>1328</v>
      </c>
      <c r="G68" s="374" t="s">
        <v>1302</v>
      </c>
      <c r="H68" s="374" t="s">
        <v>1329</v>
      </c>
      <c r="I68" s="370" t="s">
        <v>801</v>
      </c>
      <c r="J68" s="370" t="s">
        <v>801</v>
      </c>
      <c r="K68" s="370" t="s">
        <v>801</v>
      </c>
      <c r="L68" s="370" t="s">
        <v>801</v>
      </c>
      <c r="M68" s="371"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61" t="str">
        <f t="shared" si="1"/>
        <v/>
      </c>
      <c r="B69" s="425"/>
      <c r="C69" s="45" t="str">
        <f>IF(ISTEXT(B69),VLOOKUP(B69,'Listas y tablas'!$Q$3:$R$18,2,FALSE),"")</f>
        <v/>
      </c>
      <c r="D69" s="53"/>
      <c r="E69" s="149"/>
      <c r="F69" s="53"/>
      <c r="G69" s="53"/>
      <c r="H69" s="53"/>
      <c r="I69" s="46"/>
      <c r="J69" s="46"/>
      <c r="K69" s="46"/>
      <c r="L69" s="46"/>
      <c r="M69" s="47" t="str">
        <f t="shared" si="0"/>
        <v/>
      </c>
      <c r="N69" s="55"/>
      <c r="O69" s="55"/>
      <c r="P69" s="55"/>
      <c r="Q69" s="55"/>
      <c r="R69" s="55"/>
      <c r="S69" s="55"/>
      <c r="T69" s="55"/>
      <c r="U69" s="55"/>
      <c r="V69" s="55"/>
      <c r="W69" s="55"/>
      <c r="X69" s="55"/>
      <c r="Y69" s="55"/>
      <c r="Z69" s="55"/>
      <c r="AA69" s="55"/>
      <c r="AB69" s="55"/>
      <c r="AC69" s="55"/>
      <c r="AD69" s="55"/>
      <c r="AE69" s="55"/>
      <c r="AF69" s="55"/>
    </row>
    <row r="70" spans="1:32" ht="151.5" customHeight="1">
      <c r="A70" s="161" t="str">
        <f t="shared" si="1"/>
        <v/>
      </c>
      <c r="B70" s="425"/>
      <c r="C70" s="45" t="str">
        <f>IF(ISTEXT(B70),VLOOKUP(B70,'Listas y tablas'!$Q$3:$R$18,2,FALSE),"")</f>
        <v/>
      </c>
      <c r="D70" s="53"/>
      <c r="E70" s="53"/>
      <c r="F70" s="53"/>
      <c r="G70" s="53"/>
      <c r="H70" s="53"/>
      <c r="I70" s="46"/>
      <c r="J70" s="46"/>
      <c r="K70" s="46"/>
      <c r="L70" s="46"/>
      <c r="M70" s="47" t="str">
        <f t="shared" si="0"/>
        <v/>
      </c>
      <c r="N70" s="55"/>
      <c r="O70" s="55"/>
      <c r="P70" s="55"/>
      <c r="Q70" s="55"/>
      <c r="R70" s="55"/>
      <c r="S70" s="55"/>
      <c r="T70" s="55"/>
      <c r="U70" s="55"/>
      <c r="V70" s="55"/>
      <c r="W70" s="55"/>
      <c r="X70" s="55"/>
      <c r="Y70" s="55"/>
      <c r="Z70" s="55"/>
      <c r="AA70" s="55"/>
      <c r="AB70" s="55"/>
      <c r="AC70" s="55"/>
      <c r="AD70" s="55"/>
      <c r="AE70" s="55"/>
      <c r="AF70" s="55"/>
    </row>
    <row r="71" spans="1:32" ht="151.5" customHeight="1">
      <c r="A71" s="161" t="str">
        <f t="shared" si="1"/>
        <v/>
      </c>
      <c r="B71" s="425"/>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61" t="str">
        <f t="shared" si="1"/>
        <v/>
      </c>
      <c r="B72" s="425"/>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61" t="str">
        <f t="shared" si="1"/>
        <v/>
      </c>
      <c r="B73" s="425"/>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61" t="str">
        <f t="shared" si="1"/>
        <v/>
      </c>
      <c r="B74" s="425"/>
      <c r="C74" s="45" t="str">
        <f>IF(ISTEXT(B74),VLOOKUP(B74,'Listas y tablas'!$Q$3:$R$18,2,FALSE),"")</f>
        <v/>
      </c>
      <c r="D74" s="53"/>
      <c r="E74" s="53"/>
      <c r="F74" s="53"/>
      <c r="G74" s="53"/>
      <c r="H74" s="149"/>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42" customFormat="1" ht="151.5" customHeight="1">
      <c r="A75" s="161" t="str">
        <f t="shared" ref="A75:A107" si="2">+IF(ISTEXT(B75),A74+1,"")</f>
        <v/>
      </c>
      <c r="B75" s="141"/>
      <c r="C75" s="186" t="str">
        <f>IF(ISTEXT(B75),VLOOKUP(B75,'Listas y tablas'!$Q$3:$R$18,2,FALSE),"")</f>
        <v/>
      </c>
      <c r="D75" s="53"/>
      <c r="E75" s="53"/>
      <c r="F75" s="53"/>
      <c r="G75" s="53"/>
      <c r="H75" s="149"/>
      <c r="I75" s="46"/>
      <c r="J75" s="46"/>
      <c r="K75" s="46"/>
      <c r="L75" s="46"/>
      <c r="M75" s="201" t="str">
        <f t="shared" si="0"/>
        <v/>
      </c>
      <c r="N75" s="55"/>
      <c r="O75" s="55"/>
      <c r="P75" s="55"/>
      <c r="Q75" s="55"/>
      <c r="R75" s="55"/>
      <c r="S75" s="55"/>
      <c r="T75" s="55"/>
      <c r="U75" s="55"/>
      <c r="V75" s="55"/>
      <c r="W75" s="55"/>
      <c r="X75" s="55"/>
      <c r="Y75" s="55"/>
      <c r="Z75" s="55"/>
      <c r="AA75" s="55"/>
      <c r="AB75" s="55"/>
      <c r="AC75" s="55"/>
      <c r="AD75" s="55"/>
      <c r="AE75" s="55"/>
      <c r="AF75" s="55"/>
    </row>
    <row r="76" spans="1:32" s="342" customFormat="1" ht="151.5" customHeight="1">
      <c r="A76" s="161" t="str">
        <f t="shared" si="2"/>
        <v/>
      </c>
      <c r="B76" s="141"/>
      <c r="C76" s="186" t="str">
        <f>IF(ISTEXT(B76),VLOOKUP(B76,'Listas y tablas'!$Q$3:$R$18,2,FALSE),"")</f>
        <v/>
      </c>
      <c r="D76" s="53"/>
      <c r="E76" s="53"/>
      <c r="F76" s="53"/>
      <c r="G76" s="53"/>
      <c r="H76" s="149"/>
      <c r="I76" s="46"/>
      <c r="J76" s="46"/>
      <c r="K76" s="46"/>
      <c r="L76" s="46"/>
      <c r="M76" s="201" t="str">
        <f t="shared" si="0"/>
        <v/>
      </c>
      <c r="N76" s="55"/>
      <c r="O76" s="55"/>
      <c r="P76" s="55"/>
      <c r="Q76" s="55"/>
      <c r="R76" s="55"/>
      <c r="S76" s="55"/>
      <c r="T76" s="55"/>
      <c r="U76" s="55"/>
      <c r="V76" s="55"/>
      <c r="W76" s="55"/>
      <c r="X76" s="55"/>
      <c r="Y76" s="55"/>
      <c r="Z76" s="55"/>
      <c r="AA76" s="55"/>
      <c r="AB76" s="55"/>
      <c r="AC76" s="55"/>
      <c r="AD76" s="55"/>
      <c r="AE76" s="55"/>
      <c r="AF76" s="55"/>
    </row>
    <row r="77" spans="1:32" s="342" customFormat="1" ht="151.5" customHeight="1">
      <c r="A77" s="161" t="str">
        <f t="shared" si="2"/>
        <v/>
      </c>
      <c r="B77" s="141"/>
      <c r="C77" s="186" t="str">
        <f>IF(ISTEXT(B77),VLOOKUP(B77,'Listas y tablas'!$Q$3:$R$18,2,FALSE),"")</f>
        <v/>
      </c>
      <c r="D77" s="53"/>
      <c r="E77" s="53"/>
      <c r="F77" s="53"/>
      <c r="G77" s="53"/>
      <c r="H77" s="149"/>
      <c r="I77" s="46"/>
      <c r="J77" s="46"/>
      <c r="K77" s="46"/>
      <c r="L77" s="46"/>
      <c r="M77" s="201" t="str">
        <f t="shared" si="0"/>
        <v/>
      </c>
      <c r="N77" s="55"/>
      <c r="O77" s="55"/>
      <c r="P77" s="55"/>
      <c r="Q77" s="55"/>
      <c r="R77" s="55"/>
      <c r="S77" s="55"/>
      <c r="T77" s="55"/>
      <c r="U77" s="55"/>
      <c r="V77" s="55"/>
      <c r="W77" s="55"/>
      <c r="X77" s="55"/>
      <c r="Y77" s="55"/>
      <c r="Z77" s="55"/>
      <c r="AA77" s="55"/>
      <c r="AB77" s="55"/>
      <c r="AC77" s="55"/>
      <c r="AD77" s="55"/>
      <c r="AE77" s="55"/>
      <c r="AF77" s="55"/>
    </row>
    <row r="78" spans="1:32" s="342" customFormat="1" ht="151.5" customHeight="1">
      <c r="A78" s="161" t="str">
        <f t="shared" si="2"/>
        <v/>
      </c>
      <c r="B78" s="141"/>
      <c r="C78" s="186" t="str">
        <f>IF(ISTEXT(B78),VLOOKUP(B78,'Listas y tablas'!$Q$3:$R$18,2,FALSE),"")</f>
        <v/>
      </c>
      <c r="D78" s="53"/>
      <c r="E78" s="53"/>
      <c r="F78" s="53"/>
      <c r="G78" s="53"/>
      <c r="H78" s="149"/>
      <c r="I78" s="46"/>
      <c r="J78" s="46"/>
      <c r="K78" s="46"/>
      <c r="L78" s="46"/>
      <c r="M78" s="201" t="str">
        <f t="shared" si="0"/>
        <v/>
      </c>
      <c r="N78" s="55"/>
      <c r="O78" s="55"/>
      <c r="P78" s="55"/>
      <c r="Q78" s="55"/>
      <c r="R78" s="55"/>
      <c r="S78" s="55"/>
      <c r="T78" s="55"/>
      <c r="U78" s="55"/>
      <c r="V78" s="55"/>
      <c r="W78" s="55"/>
      <c r="X78" s="55"/>
      <c r="Y78" s="55"/>
      <c r="Z78" s="55"/>
      <c r="AA78" s="55"/>
      <c r="AB78" s="55"/>
      <c r="AC78" s="55"/>
      <c r="AD78" s="55"/>
      <c r="AE78" s="55"/>
      <c r="AF78" s="55"/>
    </row>
    <row r="79" spans="1:32" s="342" customFormat="1" ht="151.5" customHeight="1">
      <c r="A79" s="161" t="str">
        <f t="shared" si="2"/>
        <v/>
      </c>
      <c r="B79" s="141"/>
      <c r="C79" s="186" t="str">
        <f>IF(ISTEXT(B79),VLOOKUP(B79,'Listas y tablas'!$Q$3:$R$18,2,FALSE),"")</f>
        <v/>
      </c>
      <c r="D79" s="53"/>
      <c r="E79" s="53"/>
      <c r="F79" s="53"/>
      <c r="G79" s="53"/>
      <c r="H79" s="149"/>
      <c r="I79" s="46"/>
      <c r="J79" s="46"/>
      <c r="K79" s="46"/>
      <c r="L79" s="46"/>
      <c r="M79" s="201" t="str">
        <f t="shared" si="0"/>
        <v/>
      </c>
      <c r="N79" s="55"/>
      <c r="O79" s="55"/>
      <c r="P79" s="55"/>
      <c r="Q79" s="55"/>
      <c r="R79" s="55"/>
      <c r="S79" s="55"/>
      <c r="T79" s="55"/>
      <c r="U79" s="55"/>
      <c r="V79" s="55"/>
      <c r="W79" s="55"/>
      <c r="X79" s="55"/>
      <c r="Y79" s="55"/>
      <c r="Z79" s="55"/>
      <c r="AA79" s="55"/>
      <c r="AB79" s="55"/>
      <c r="AC79" s="55"/>
      <c r="AD79" s="55"/>
      <c r="AE79" s="55"/>
      <c r="AF79" s="55"/>
    </row>
    <row r="80" spans="1:32" s="342" customFormat="1" ht="151.5" customHeight="1">
      <c r="A80" s="161" t="str">
        <f t="shared" si="2"/>
        <v/>
      </c>
      <c r="B80" s="141"/>
      <c r="C80" s="186" t="str">
        <f>IF(ISTEXT(B80),VLOOKUP(B80,'Listas y tablas'!$Q$3:$R$18,2,FALSE),"")</f>
        <v/>
      </c>
      <c r="D80" s="53"/>
      <c r="E80" s="53"/>
      <c r="F80" s="53"/>
      <c r="G80" s="53"/>
      <c r="H80" s="149"/>
      <c r="I80" s="46"/>
      <c r="J80" s="46"/>
      <c r="K80" s="46"/>
      <c r="L80" s="46"/>
      <c r="M80" s="201" t="str">
        <f t="shared" si="0"/>
        <v/>
      </c>
      <c r="N80" s="55"/>
      <c r="O80" s="55"/>
      <c r="P80" s="55"/>
      <c r="Q80" s="55"/>
      <c r="R80" s="55"/>
      <c r="S80" s="55"/>
      <c r="T80" s="55"/>
      <c r="U80" s="55"/>
      <c r="V80" s="55"/>
      <c r="W80" s="55"/>
      <c r="X80" s="55"/>
      <c r="Y80" s="55"/>
      <c r="Z80" s="55"/>
      <c r="AA80" s="55"/>
      <c r="AB80" s="55"/>
      <c r="AC80" s="55"/>
      <c r="AD80" s="55"/>
      <c r="AE80" s="55"/>
      <c r="AF80" s="55"/>
    </row>
    <row r="81" spans="1:32" s="342" customFormat="1" ht="151.5" customHeight="1">
      <c r="A81" s="161" t="str">
        <f t="shared" si="2"/>
        <v/>
      </c>
      <c r="B81" s="141"/>
      <c r="C81" s="186" t="str">
        <f>IF(ISTEXT(B81),VLOOKUP(B81,'Listas y tablas'!$Q$3:$R$18,2,FALSE),"")</f>
        <v/>
      </c>
      <c r="D81" s="53"/>
      <c r="E81" s="53"/>
      <c r="F81" s="53"/>
      <c r="G81" s="53"/>
      <c r="H81" s="149"/>
      <c r="I81" s="46"/>
      <c r="J81" s="46"/>
      <c r="K81" s="46"/>
      <c r="L81" s="46"/>
      <c r="M81" s="201" t="str">
        <f t="shared" si="0"/>
        <v/>
      </c>
      <c r="N81" s="55"/>
      <c r="O81" s="55"/>
      <c r="P81" s="55"/>
      <c r="Q81" s="55"/>
      <c r="R81" s="55"/>
      <c r="S81" s="55"/>
      <c r="T81" s="55"/>
      <c r="U81" s="55"/>
      <c r="V81" s="55"/>
      <c r="W81" s="55"/>
      <c r="X81" s="55"/>
      <c r="Y81" s="55"/>
      <c r="Z81" s="55"/>
      <c r="AA81" s="55"/>
      <c r="AB81" s="55"/>
      <c r="AC81" s="55"/>
      <c r="AD81" s="55"/>
      <c r="AE81" s="55"/>
      <c r="AF81" s="55"/>
    </row>
    <row r="82" spans="1:32" s="342" customFormat="1" ht="151.5" customHeight="1">
      <c r="A82" s="161" t="str">
        <f t="shared" si="2"/>
        <v/>
      </c>
      <c r="B82" s="141"/>
      <c r="C82" s="186" t="str">
        <f>IF(ISTEXT(B82),VLOOKUP(B82,'Listas y tablas'!$Q$3:$R$18,2,FALSE),"")</f>
        <v/>
      </c>
      <c r="D82" s="53"/>
      <c r="E82" s="53"/>
      <c r="F82" s="53"/>
      <c r="G82" s="53"/>
      <c r="H82" s="149"/>
      <c r="I82" s="46"/>
      <c r="J82" s="46"/>
      <c r="K82" s="46"/>
      <c r="L82" s="46"/>
      <c r="M82" s="201" t="str">
        <f t="shared" si="0"/>
        <v/>
      </c>
      <c r="N82" s="55"/>
      <c r="O82" s="55"/>
      <c r="P82" s="55"/>
      <c r="Q82" s="55"/>
      <c r="R82" s="55"/>
      <c r="S82" s="55"/>
      <c r="T82" s="55"/>
      <c r="U82" s="55"/>
      <c r="V82" s="55"/>
      <c r="W82" s="55"/>
      <c r="X82" s="55"/>
      <c r="Y82" s="55"/>
      <c r="Z82" s="55"/>
      <c r="AA82" s="55"/>
      <c r="AB82" s="55"/>
      <c r="AC82" s="55"/>
      <c r="AD82" s="55"/>
      <c r="AE82" s="55"/>
      <c r="AF82" s="55"/>
    </row>
    <row r="83" spans="1:32" s="342" customFormat="1" ht="151.5" customHeight="1">
      <c r="A83" s="161" t="str">
        <f t="shared" si="2"/>
        <v/>
      </c>
      <c r="B83" s="141"/>
      <c r="C83" s="186" t="str">
        <f>IF(ISTEXT(B83),VLOOKUP(B83,'Listas y tablas'!$Q$3:$R$18,2,FALSE),"")</f>
        <v/>
      </c>
      <c r="D83" s="53"/>
      <c r="E83" s="53"/>
      <c r="F83" s="53"/>
      <c r="G83" s="53"/>
      <c r="H83" s="149"/>
      <c r="I83" s="46"/>
      <c r="J83" s="46"/>
      <c r="K83" s="46"/>
      <c r="L83" s="46"/>
      <c r="M83" s="201" t="str">
        <f t="shared" si="0"/>
        <v/>
      </c>
      <c r="N83" s="55"/>
      <c r="O83" s="55"/>
      <c r="P83" s="55"/>
      <c r="Q83" s="55"/>
      <c r="R83" s="55"/>
      <c r="S83" s="55"/>
      <c r="T83" s="55"/>
      <c r="U83" s="55"/>
      <c r="V83" s="55"/>
      <c r="W83" s="55"/>
      <c r="X83" s="55"/>
      <c r="Y83" s="55"/>
      <c r="Z83" s="55"/>
      <c r="AA83" s="55"/>
      <c r="AB83" s="55"/>
      <c r="AC83" s="55"/>
      <c r="AD83" s="55"/>
      <c r="AE83" s="55"/>
      <c r="AF83" s="55"/>
    </row>
    <row r="84" spans="1:32" s="342" customFormat="1" ht="151.5" customHeight="1">
      <c r="A84" s="161" t="str">
        <f t="shared" si="2"/>
        <v/>
      </c>
      <c r="B84" s="141"/>
      <c r="C84" s="186" t="str">
        <f>IF(ISTEXT(B84),VLOOKUP(B84,'Listas y tablas'!$Q$3:$R$18,2,FALSE),"")</f>
        <v/>
      </c>
      <c r="D84" s="53"/>
      <c r="E84" s="53"/>
      <c r="F84" s="53"/>
      <c r="G84" s="53"/>
      <c r="H84" s="149"/>
      <c r="I84" s="46"/>
      <c r="J84" s="46"/>
      <c r="K84" s="46"/>
      <c r="L84" s="46"/>
      <c r="M84" s="201" t="str">
        <f t="shared" si="0"/>
        <v/>
      </c>
      <c r="N84" s="55"/>
      <c r="O84" s="55"/>
      <c r="P84" s="55"/>
      <c r="Q84" s="55"/>
      <c r="R84" s="55"/>
      <c r="S84" s="55"/>
      <c r="T84" s="55"/>
      <c r="U84" s="55"/>
      <c r="V84" s="55"/>
      <c r="W84" s="55"/>
      <c r="X84" s="55"/>
      <c r="Y84" s="55"/>
      <c r="Z84" s="55"/>
      <c r="AA84" s="55"/>
      <c r="AB84" s="55"/>
      <c r="AC84" s="55"/>
      <c r="AD84" s="55"/>
      <c r="AE84" s="55"/>
      <c r="AF84" s="55"/>
    </row>
    <row r="85" spans="1:32" s="342" customFormat="1" ht="151.5" customHeight="1">
      <c r="A85" s="161" t="str">
        <f t="shared" si="2"/>
        <v/>
      </c>
      <c r="B85" s="141"/>
      <c r="C85" s="186" t="str">
        <f>IF(ISTEXT(B85),VLOOKUP(B85,'Listas y tablas'!$Q$3:$R$18,2,FALSE),"")</f>
        <v/>
      </c>
      <c r="D85" s="53"/>
      <c r="E85" s="53"/>
      <c r="F85" s="53"/>
      <c r="G85" s="53"/>
      <c r="H85" s="149"/>
      <c r="I85" s="46"/>
      <c r="J85" s="46"/>
      <c r="K85" s="46"/>
      <c r="L85" s="46"/>
      <c r="M85" s="201" t="str">
        <f t="shared" si="0"/>
        <v/>
      </c>
      <c r="N85" s="55"/>
      <c r="O85" s="55"/>
      <c r="P85" s="55"/>
      <c r="Q85" s="55"/>
      <c r="R85" s="55"/>
      <c r="S85" s="55"/>
      <c r="T85" s="55"/>
      <c r="U85" s="55"/>
      <c r="V85" s="55"/>
      <c r="W85" s="55"/>
      <c r="X85" s="55"/>
      <c r="Y85" s="55"/>
      <c r="Z85" s="55"/>
      <c r="AA85" s="55"/>
      <c r="AB85" s="55"/>
      <c r="AC85" s="55"/>
      <c r="AD85" s="55"/>
      <c r="AE85" s="55"/>
      <c r="AF85" s="55"/>
    </row>
    <row r="86" spans="1:32" s="342" customFormat="1" ht="151.5" customHeight="1">
      <c r="A86" s="161" t="str">
        <f t="shared" si="2"/>
        <v/>
      </c>
      <c r="B86" s="141"/>
      <c r="C86" s="186" t="str">
        <f>IF(ISTEXT(B86),VLOOKUP(B86,'Listas y tablas'!$Q$3:$R$18,2,FALSE),"")</f>
        <v/>
      </c>
      <c r="D86" s="53"/>
      <c r="E86" s="53"/>
      <c r="F86" s="53"/>
      <c r="G86" s="53"/>
      <c r="H86" s="149"/>
      <c r="I86" s="46"/>
      <c r="J86" s="46"/>
      <c r="K86" s="46"/>
      <c r="L86" s="46"/>
      <c r="M86" s="201" t="str">
        <f t="shared" si="0"/>
        <v/>
      </c>
      <c r="N86" s="55"/>
      <c r="O86" s="55"/>
      <c r="P86" s="55"/>
      <c r="Q86" s="55"/>
      <c r="R86" s="55"/>
      <c r="S86" s="55"/>
      <c r="T86" s="55"/>
      <c r="U86" s="55"/>
      <c r="V86" s="55"/>
      <c r="W86" s="55"/>
      <c r="X86" s="55"/>
      <c r="Y86" s="55"/>
      <c r="Z86" s="55"/>
      <c r="AA86" s="55"/>
      <c r="AB86" s="55"/>
      <c r="AC86" s="55"/>
      <c r="AD86" s="55"/>
      <c r="AE86" s="55"/>
      <c r="AF86" s="55"/>
    </row>
    <row r="87" spans="1:32" s="342" customFormat="1" ht="151.5" customHeight="1">
      <c r="A87" s="161" t="str">
        <f t="shared" si="2"/>
        <v/>
      </c>
      <c r="B87" s="141"/>
      <c r="C87" s="186" t="str">
        <f>IF(ISTEXT(B87),VLOOKUP(B87,'Listas y tablas'!$Q$3:$R$18,2,FALSE),"")</f>
        <v/>
      </c>
      <c r="D87" s="53"/>
      <c r="E87" s="53"/>
      <c r="F87" s="53"/>
      <c r="G87" s="53"/>
      <c r="H87" s="149"/>
      <c r="I87" s="46"/>
      <c r="J87" s="46"/>
      <c r="K87" s="46"/>
      <c r="L87" s="46"/>
      <c r="M87" s="201" t="str">
        <f t="shared" si="0"/>
        <v/>
      </c>
      <c r="N87" s="55"/>
      <c r="O87" s="55"/>
      <c r="P87" s="55"/>
      <c r="Q87" s="55"/>
      <c r="R87" s="55"/>
      <c r="S87" s="55"/>
      <c r="T87" s="55"/>
      <c r="U87" s="55"/>
      <c r="V87" s="55"/>
      <c r="W87" s="55"/>
      <c r="X87" s="55"/>
      <c r="Y87" s="55"/>
      <c r="Z87" s="55"/>
      <c r="AA87" s="55"/>
      <c r="AB87" s="55"/>
      <c r="AC87" s="55"/>
      <c r="AD87" s="55"/>
      <c r="AE87" s="55"/>
      <c r="AF87" s="55"/>
    </row>
    <row r="88" spans="1:32" s="342" customFormat="1" ht="151.5" customHeight="1">
      <c r="A88" s="161" t="str">
        <f t="shared" si="2"/>
        <v/>
      </c>
      <c r="B88" s="141"/>
      <c r="C88" s="186" t="str">
        <f>IF(ISTEXT(B88),VLOOKUP(B88,'Listas y tablas'!$Q$3:$R$18,2,FALSE),"")</f>
        <v/>
      </c>
      <c r="D88" s="53"/>
      <c r="E88" s="53"/>
      <c r="F88" s="53"/>
      <c r="G88" s="53"/>
      <c r="H88" s="149"/>
      <c r="I88" s="46"/>
      <c r="J88" s="46"/>
      <c r="K88" s="46"/>
      <c r="L88" s="46"/>
      <c r="M88" s="201" t="str">
        <f t="shared" si="0"/>
        <v/>
      </c>
      <c r="N88" s="55"/>
      <c r="O88" s="55"/>
      <c r="P88" s="55"/>
      <c r="Q88" s="55"/>
      <c r="R88" s="55"/>
      <c r="S88" s="55"/>
      <c r="T88" s="55"/>
      <c r="U88" s="55"/>
      <c r="V88" s="55"/>
      <c r="W88" s="55"/>
      <c r="X88" s="55"/>
      <c r="Y88" s="55"/>
      <c r="Z88" s="55"/>
      <c r="AA88" s="55"/>
      <c r="AB88" s="55"/>
      <c r="AC88" s="55"/>
      <c r="AD88" s="55"/>
      <c r="AE88" s="55"/>
      <c r="AF88" s="55"/>
    </row>
    <row r="89" spans="1:32" s="342" customFormat="1" ht="151.5" customHeight="1">
      <c r="A89" s="161" t="str">
        <f t="shared" si="2"/>
        <v/>
      </c>
      <c r="B89" s="141"/>
      <c r="C89" s="186" t="str">
        <f>IF(ISTEXT(B89),VLOOKUP(B89,'Listas y tablas'!$Q$3:$R$18,2,FALSE),"")</f>
        <v/>
      </c>
      <c r="D89" s="53"/>
      <c r="E89" s="53"/>
      <c r="F89" s="53"/>
      <c r="G89" s="53"/>
      <c r="H89" s="149"/>
      <c r="I89" s="46"/>
      <c r="J89" s="46"/>
      <c r="K89" s="46"/>
      <c r="L89" s="46"/>
      <c r="M89" s="201" t="str">
        <f t="shared" si="0"/>
        <v/>
      </c>
      <c r="N89" s="55"/>
      <c r="O89" s="55"/>
      <c r="P89" s="55"/>
      <c r="Q89" s="55"/>
      <c r="R89" s="55"/>
      <c r="S89" s="55"/>
      <c r="T89" s="55"/>
      <c r="U89" s="55"/>
      <c r="V89" s="55"/>
      <c r="W89" s="55"/>
      <c r="X89" s="55"/>
      <c r="Y89" s="55"/>
      <c r="Z89" s="55"/>
      <c r="AA89" s="55"/>
      <c r="AB89" s="55"/>
      <c r="AC89" s="55"/>
      <c r="AD89" s="55"/>
      <c r="AE89" s="55"/>
      <c r="AF89" s="55"/>
    </row>
    <row r="90" spans="1:32" s="342" customFormat="1" ht="151.5" customHeight="1">
      <c r="A90" s="161" t="str">
        <f t="shared" si="2"/>
        <v/>
      </c>
      <c r="B90" s="141"/>
      <c r="C90" s="186" t="str">
        <f>IF(ISTEXT(B90),VLOOKUP(B90,'Listas y tablas'!$Q$3:$R$18,2,FALSE),"")</f>
        <v/>
      </c>
      <c r="D90" s="53"/>
      <c r="E90" s="53"/>
      <c r="F90" s="53"/>
      <c r="G90" s="53"/>
      <c r="H90" s="149"/>
      <c r="I90" s="46"/>
      <c r="J90" s="46"/>
      <c r="K90" s="46"/>
      <c r="L90" s="46"/>
      <c r="M90" s="201" t="str">
        <f t="shared" si="0"/>
        <v/>
      </c>
      <c r="N90" s="55"/>
      <c r="O90" s="55"/>
      <c r="P90" s="55"/>
      <c r="Q90" s="55"/>
      <c r="R90" s="55"/>
      <c r="S90" s="55"/>
      <c r="T90" s="55"/>
      <c r="U90" s="55"/>
      <c r="V90" s="55"/>
      <c r="W90" s="55"/>
      <c r="X90" s="55"/>
      <c r="Y90" s="55"/>
      <c r="Z90" s="55"/>
      <c r="AA90" s="55"/>
      <c r="AB90" s="55"/>
      <c r="AC90" s="55"/>
      <c r="AD90" s="55"/>
      <c r="AE90" s="55"/>
      <c r="AF90" s="55"/>
    </row>
    <row r="91" spans="1:32" s="342" customFormat="1" ht="151.5" customHeight="1">
      <c r="A91" s="161" t="str">
        <f t="shared" si="2"/>
        <v/>
      </c>
      <c r="B91" s="141"/>
      <c r="C91" s="186" t="str">
        <f>IF(ISTEXT(B91),VLOOKUP(B91,'Listas y tablas'!$Q$3:$R$18,2,FALSE),"")</f>
        <v/>
      </c>
      <c r="D91" s="53"/>
      <c r="E91" s="53"/>
      <c r="F91" s="53"/>
      <c r="G91" s="53"/>
      <c r="H91" s="149"/>
      <c r="I91" s="46"/>
      <c r="J91" s="46"/>
      <c r="K91" s="46"/>
      <c r="L91" s="46"/>
      <c r="M91" s="201" t="str">
        <f t="shared" si="0"/>
        <v/>
      </c>
      <c r="N91" s="55"/>
      <c r="O91" s="55"/>
      <c r="P91" s="55"/>
      <c r="Q91" s="55"/>
      <c r="R91" s="55"/>
      <c r="S91" s="55"/>
      <c r="T91" s="55"/>
      <c r="U91" s="55"/>
      <c r="V91" s="55"/>
      <c r="W91" s="55"/>
      <c r="X91" s="55"/>
      <c r="Y91" s="55"/>
      <c r="Z91" s="55"/>
      <c r="AA91" s="55"/>
      <c r="AB91" s="55"/>
      <c r="AC91" s="55"/>
      <c r="AD91" s="55"/>
      <c r="AE91" s="55"/>
      <c r="AF91" s="55"/>
    </row>
    <row r="92" spans="1:32" s="342" customFormat="1" ht="151.5" customHeight="1">
      <c r="A92" s="161" t="str">
        <f t="shared" si="2"/>
        <v/>
      </c>
      <c r="B92" s="141"/>
      <c r="C92" s="186" t="str">
        <f>IF(ISTEXT(B92),VLOOKUP(B92,'Listas y tablas'!$Q$3:$R$18,2,FALSE),"")</f>
        <v/>
      </c>
      <c r="D92" s="53"/>
      <c r="E92" s="53"/>
      <c r="F92" s="53"/>
      <c r="G92" s="53"/>
      <c r="H92" s="149"/>
      <c r="I92" s="46"/>
      <c r="J92" s="46"/>
      <c r="K92" s="46"/>
      <c r="L92" s="46"/>
      <c r="M92" s="201" t="str">
        <f t="shared" si="0"/>
        <v/>
      </c>
      <c r="N92" s="55"/>
      <c r="O92" s="55"/>
      <c r="P92" s="55"/>
      <c r="Q92" s="55"/>
      <c r="R92" s="55"/>
      <c r="S92" s="55"/>
      <c r="T92" s="55"/>
      <c r="U92" s="55"/>
      <c r="V92" s="55"/>
      <c r="W92" s="55"/>
      <c r="X92" s="55"/>
      <c r="Y92" s="55"/>
      <c r="Z92" s="55"/>
      <c r="AA92" s="55"/>
      <c r="AB92" s="55"/>
      <c r="AC92" s="55"/>
      <c r="AD92" s="55"/>
      <c r="AE92" s="55"/>
      <c r="AF92" s="55"/>
    </row>
    <row r="93" spans="1:32" s="342" customFormat="1" ht="151.5" customHeight="1">
      <c r="A93" s="161" t="str">
        <f t="shared" si="2"/>
        <v/>
      </c>
      <c r="B93" s="141"/>
      <c r="C93" s="186" t="str">
        <f>IF(ISTEXT(B93),VLOOKUP(B93,'Listas y tablas'!$Q$3:$R$18,2,FALSE),"")</f>
        <v/>
      </c>
      <c r="D93" s="53"/>
      <c r="E93" s="53"/>
      <c r="F93" s="53"/>
      <c r="G93" s="53"/>
      <c r="H93" s="149"/>
      <c r="I93" s="46"/>
      <c r="J93" s="46"/>
      <c r="K93" s="46"/>
      <c r="L93" s="46"/>
      <c r="M93" s="201" t="str">
        <f t="shared" si="0"/>
        <v/>
      </c>
      <c r="N93" s="55"/>
      <c r="O93" s="55"/>
      <c r="P93" s="55"/>
      <c r="Q93" s="55"/>
      <c r="R93" s="55"/>
      <c r="S93" s="55"/>
      <c r="T93" s="55"/>
      <c r="U93" s="55"/>
      <c r="V93" s="55"/>
      <c r="W93" s="55"/>
      <c r="X93" s="55"/>
      <c r="Y93" s="55"/>
      <c r="Z93" s="55"/>
      <c r="AA93" s="55"/>
      <c r="AB93" s="55"/>
      <c r="AC93" s="55"/>
      <c r="AD93" s="55"/>
      <c r="AE93" s="55"/>
      <c r="AF93" s="55"/>
    </row>
    <row r="94" spans="1:32" s="342" customFormat="1" ht="151.5" customHeight="1">
      <c r="A94" s="161" t="str">
        <f t="shared" si="2"/>
        <v/>
      </c>
      <c r="B94" s="141"/>
      <c r="C94" s="186" t="str">
        <f>IF(ISTEXT(B94),VLOOKUP(B94,'Listas y tablas'!$Q$3:$R$18,2,FALSE),"")</f>
        <v/>
      </c>
      <c r="D94" s="53"/>
      <c r="E94" s="53"/>
      <c r="F94" s="53"/>
      <c r="G94" s="53"/>
      <c r="H94" s="149"/>
      <c r="I94" s="46"/>
      <c r="J94" s="46"/>
      <c r="K94" s="46"/>
      <c r="L94" s="46"/>
      <c r="M94" s="201" t="str">
        <f t="shared" si="0"/>
        <v/>
      </c>
      <c r="N94" s="55"/>
      <c r="O94" s="55"/>
      <c r="P94" s="55"/>
      <c r="Q94" s="55"/>
      <c r="R94" s="55"/>
      <c r="S94" s="55"/>
      <c r="T94" s="55"/>
      <c r="U94" s="55"/>
      <c r="V94" s="55"/>
      <c r="W94" s="55"/>
      <c r="X94" s="55"/>
      <c r="Y94" s="55"/>
      <c r="Z94" s="55"/>
      <c r="AA94" s="55"/>
      <c r="AB94" s="55"/>
      <c r="AC94" s="55"/>
      <c r="AD94" s="55"/>
      <c r="AE94" s="55"/>
      <c r="AF94" s="55"/>
    </row>
    <row r="95" spans="1:32" s="342" customFormat="1" ht="151.5" customHeight="1">
      <c r="A95" s="161" t="str">
        <f t="shared" si="2"/>
        <v/>
      </c>
      <c r="B95" s="141"/>
      <c r="C95" s="186" t="str">
        <f>IF(ISTEXT(B95),VLOOKUP(B95,'Listas y tablas'!$Q$3:$R$18,2,FALSE),"")</f>
        <v/>
      </c>
      <c r="D95" s="53"/>
      <c r="E95" s="53"/>
      <c r="F95" s="53"/>
      <c r="G95" s="53"/>
      <c r="H95" s="149"/>
      <c r="I95" s="46"/>
      <c r="J95" s="46"/>
      <c r="K95" s="46"/>
      <c r="L95" s="46"/>
      <c r="M95" s="201" t="str">
        <f t="shared" si="0"/>
        <v/>
      </c>
      <c r="N95" s="55"/>
      <c r="O95" s="55"/>
      <c r="P95" s="55"/>
      <c r="Q95" s="55"/>
      <c r="R95" s="55"/>
      <c r="S95" s="55"/>
      <c r="T95" s="55"/>
      <c r="U95" s="55"/>
      <c r="V95" s="55"/>
      <c r="W95" s="55"/>
      <c r="X95" s="55"/>
      <c r="Y95" s="55"/>
      <c r="Z95" s="55"/>
      <c r="AA95" s="55"/>
      <c r="AB95" s="55"/>
      <c r="AC95" s="55"/>
      <c r="AD95" s="55"/>
      <c r="AE95" s="55"/>
      <c r="AF95" s="55"/>
    </row>
    <row r="96" spans="1:32" s="342" customFormat="1" ht="151.5" customHeight="1">
      <c r="A96" s="161" t="str">
        <f t="shared" si="2"/>
        <v/>
      </c>
      <c r="B96" s="141"/>
      <c r="C96" s="186" t="str">
        <f>IF(ISTEXT(B96),VLOOKUP(B96,'Listas y tablas'!$Q$3:$R$18,2,FALSE),"")</f>
        <v/>
      </c>
      <c r="D96" s="53"/>
      <c r="E96" s="53"/>
      <c r="F96" s="53"/>
      <c r="G96" s="53"/>
      <c r="H96" s="149"/>
      <c r="I96" s="46"/>
      <c r="J96" s="46"/>
      <c r="K96" s="46"/>
      <c r="L96" s="46"/>
      <c r="M96" s="201" t="str">
        <f t="shared" si="0"/>
        <v/>
      </c>
      <c r="N96" s="55"/>
      <c r="O96" s="55"/>
      <c r="P96" s="55"/>
      <c r="Q96" s="55"/>
      <c r="R96" s="55"/>
      <c r="S96" s="55"/>
      <c r="T96" s="55"/>
      <c r="U96" s="55"/>
      <c r="V96" s="55"/>
      <c r="W96" s="55"/>
      <c r="X96" s="55"/>
      <c r="Y96" s="55"/>
      <c r="Z96" s="55"/>
      <c r="AA96" s="55"/>
      <c r="AB96" s="55"/>
      <c r="AC96" s="55"/>
      <c r="AD96" s="55"/>
      <c r="AE96" s="55"/>
      <c r="AF96" s="55"/>
    </row>
    <row r="97" spans="1:32" s="342" customFormat="1" ht="151.5" customHeight="1">
      <c r="A97" s="161" t="str">
        <f t="shared" si="2"/>
        <v/>
      </c>
      <c r="B97" s="141"/>
      <c r="C97" s="186" t="str">
        <f>IF(ISTEXT(B97),VLOOKUP(B97,'Listas y tablas'!$Q$3:$R$18,2,FALSE),"")</f>
        <v/>
      </c>
      <c r="D97" s="53"/>
      <c r="E97" s="53"/>
      <c r="F97" s="53"/>
      <c r="G97" s="53"/>
      <c r="H97" s="149"/>
      <c r="I97" s="46"/>
      <c r="J97" s="46"/>
      <c r="K97" s="46"/>
      <c r="L97" s="46"/>
      <c r="M97" s="201" t="str">
        <f t="shared" si="0"/>
        <v/>
      </c>
      <c r="N97" s="55"/>
      <c r="O97" s="55"/>
      <c r="P97" s="55"/>
      <c r="Q97" s="55"/>
      <c r="R97" s="55"/>
      <c r="S97" s="55"/>
      <c r="T97" s="55"/>
      <c r="U97" s="55"/>
      <c r="V97" s="55"/>
      <c r="W97" s="55"/>
      <c r="X97" s="55"/>
      <c r="Y97" s="55"/>
      <c r="Z97" s="55"/>
      <c r="AA97" s="55"/>
      <c r="AB97" s="55"/>
      <c r="AC97" s="55"/>
      <c r="AD97" s="55"/>
      <c r="AE97" s="55"/>
      <c r="AF97" s="55"/>
    </row>
    <row r="98" spans="1:32" s="342" customFormat="1" ht="151.5" customHeight="1">
      <c r="A98" s="161" t="str">
        <f t="shared" si="2"/>
        <v/>
      </c>
      <c r="B98" s="141"/>
      <c r="C98" s="186" t="str">
        <f>IF(ISTEXT(B98),VLOOKUP(B98,'Listas y tablas'!$Q$3:$R$18,2,FALSE),"")</f>
        <v/>
      </c>
      <c r="D98" s="53"/>
      <c r="E98" s="53"/>
      <c r="F98" s="53"/>
      <c r="G98" s="53"/>
      <c r="H98" s="149"/>
      <c r="I98" s="46"/>
      <c r="J98" s="46"/>
      <c r="K98" s="46"/>
      <c r="L98" s="46"/>
      <c r="M98" s="201" t="str">
        <f t="shared" si="0"/>
        <v/>
      </c>
      <c r="N98" s="55"/>
      <c r="O98" s="55"/>
      <c r="P98" s="55"/>
      <c r="Q98" s="55"/>
      <c r="R98" s="55"/>
      <c r="S98" s="55"/>
      <c r="T98" s="55"/>
      <c r="U98" s="55"/>
      <c r="V98" s="55"/>
      <c r="W98" s="55"/>
      <c r="X98" s="55"/>
      <c r="Y98" s="55"/>
      <c r="Z98" s="55"/>
      <c r="AA98" s="55"/>
      <c r="AB98" s="55"/>
      <c r="AC98" s="55"/>
      <c r="AD98" s="55"/>
      <c r="AE98" s="55"/>
      <c r="AF98" s="55"/>
    </row>
    <row r="99" spans="1:32" s="342" customFormat="1" ht="151.5" customHeight="1">
      <c r="A99" s="161" t="str">
        <f t="shared" si="2"/>
        <v/>
      </c>
      <c r="B99" s="141"/>
      <c r="C99" s="186" t="str">
        <f>IF(ISTEXT(B99),VLOOKUP(B99,'Listas y tablas'!$Q$3:$R$18,2,FALSE),"")</f>
        <v/>
      </c>
      <c r="D99" s="53"/>
      <c r="E99" s="53"/>
      <c r="F99" s="53"/>
      <c r="G99" s="53"/>
      <c r="H99" s="149"/>
      <c r="I99" s="46"/>
      <c r="J99" s="46"/>
      <c r="K99" s="46"/>
      <c r="L99" s="46"/>
      <c r="M99" s="201" t="str">
        <f t="shared" si="0"/>
        <v/>
      </c>
      <c r="N99" s="55"/>
      <c r="O99" s="55"/>
      <c r="P99" s="55"/>
      <c r="Q99" s="55"/>
      <c r="R99" s="55"/>
      <c r="S99" s="55"/>
      <c r="T99" s="55"/>
      <c r="U99" s="55"/>
      <c r="V99" s="55"/>
      <c r="W99" s="55"/>
      <c r="X99" s="55"/>
      <c r="Y99" s="55"/>
      <c r="Z99" s="55"/>
      <c r="AA99" s="55"/>
      <c r="AB99" s="55"/>
      <c r="AC99" s="55"/>
      <c r="AD99" s="55"/>
      <c r="AE99" s="55"/>
      <c r="AF99" s="55"/>
    </row>
    <row r="100" spans="1:32" s="342" customFormat="1" ht="151.5" customHeight="1">
      <c r="A100" s="161" t="str">
        <f t="shared" si="2"/>
        <v/>
      </c>
      <c r="B100" s="141"/>
      <c r="C100" s="186" t="str">
        <f>IF(ISTEXT(B100),VLOOKUP(B100,'Listas y tablas'!$Q$3:$R$18,2,FALSE),"")</f>
        <v/>
      </c>
      <c r="D100" s="53"/>
      <c r="E100" s="53"/>
      <c r="F100" s="53"/>
      <c r="G100" s="53"/>
      <c r="H100" s="149"/>
      <c r="I100" s="46"/>
      <c r="J100" s="46"/>
      <c r="K100" s="46"/>
      <c r="L100" s="46"/>
      <c r="M100" s="201"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42" customFormat="1" ht="151.5" customHeight="1">
      <c r="A101" s="161" t="str">
        <f t="shared" si="2"/>
        <v/>
      </c>
      <c r="B101" s="141"/>
      <c r="C101" s="186" t="str">
        <f>IF(ISTEXT(B101),VLOOKUP(B101,'Listas y tablas'!$Q$3:$R$18,2,FALSE),"")</f>
        <v/>
      </c>
      <c r="D101" s="53"/>
      <c r="E101" s="53"/>
      <c r="F101" s="53"/>
      <c r="G101" s="53"/>
      <c r="H101" s="149"/>
      <c r="I101" s="46"/>
      <c r="J101" s="46"/>
      <c r="K101" s="46"/>
      <c r="L101" s="46"/>
      <c r="M101" s="201"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42" customFormat="1" ht="151.5" customHeight="1">
      <c r="A102" s="161" t="str">
        <f t="shared" si="2"/>
        <v/>
      </c>
      <c r="B102" s="141"/>
      <c r="C102" s="186" t="str">
        <f>IF(ISTEXT(B102),VLOOKUP(B102,'Listas y tablas'!$Q$3:$R$18,2,FALSE),"")</f>
        <v/>
      </c>
      <c r="D102" s="53"/>
      <c r="E102" s="53"/>
      <c r="F102" s="53"/>
      <c r="G102" s="53"/>
      <c r="H102" s="149"/>
      <c r="I102" s="46"/>
      <c r="J102" s="46"/>
      <c r="K102" s="46"/>
      <c r="L102" s="46"/>
      <c r="M102" s="201"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42" customFormat="1" ht="151.5" customHeight="1">
      <c r="A103" s="161" t="str">
        <f t="shared" si="2"/>
        <v/>
      </c>
      <c r="B103" s="141"/>
      <c r="C103" s="186" t="str">
        <f>IF(ISTEXT(B103),VLOOKUP(B103,'Listas y tablas'!$Q$3:$R$18,2,FALSE),"")</f>
        <v/>
      </c>
      <c r="D103" s="53"/>
      <c r="E103" s="53"/>
      <c r="F103" s="53"/>
      <c r="G103" s="53"/>
      <c r="H103" s="149"/>
      <c r="I103" s="46"/>
      <c r="J103" s="46"/>
      <c r="K103" s="46"/>
      <c r="L103" s="46"/>
      <c r="M103" s="201"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42" customFormat="1" ht="151.5" customHeight="1">
      <c r="A104" s="161" t="str">
        <f t="shared" si="2"/>
        <v/>
      </c>
      <c r="B104" s="141"/>
      <c r="C104" s="186" t="str">
        <f>IF(ISTEXT(B104),VLOOKUP(B104,'Listas y tablas'!$Q$3:$R$18,2,FALSE),"")</f>
        <v/>
      </c>
      <c r="D104" s="53"/>
      <c r="E104" s="53"/>
      <c r="F104" s="53"/>
      <c r="G104" s="53"/>
      <c r="H104" s="149"/>
      <c r="I104" s="46"/>
      <c r="J104" s="46"/>
      <c r="K104" s="46"/>
      <c r="L104" s="46"/>
      <c r="M104" s="201"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42" customFormat="1" ht="151.5" customHeight="1">
      <c r="A105" s="161" t="str">
        <f t="shared" si="2"/>
        <v/>
      </c>
      <c r="B105" s="141"/>
      <c r="C105" s="186" t="str">
        <f>IF(ISTEXT(B105),VLOOKUP(B105,'Listas y tablas'!$Q$3:$R$18,2,FALSE),"")</f>
        <v/>
      </c>
      <c r="D105" s="53"/>
      <c r="E105" s="53"/>
      <c r="F105" s="53"/>
      <c r="G105" s="53"/>
      <c r="H105" s="149"/>
      <c r="I105" s="46"/>
      <c r="J105" s="46"/>
      <c r="K105" s="46"/>
      <c r="L105" s="46"/>
      <c r="M105" s="201"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42" customFormat="1" ht="151.5" customHeight="1">
      <c r="A106" s="161" t="str">
        <f t="shared" si="2"/>
        <v/>
      </c>
      <c r="B106" s="141"/>
      <c r="C106" s="186" t="str">
        <f>IF(ISTEXT(B106),VLOOKUP(B106,'Listas y tablas'!$Q$3:$R$18,2,FALSE),"")</f>
        <v/>
      </c>
      <c r="D106" s="53"/>
      <c r="E106" s="53"/>
      <c r="F106" s="53"/>
      <c r="G106" s="53"/>
      <c r="H106" s="149"/>
      <c r="I106" s="46"/>
      <c r="J106" s="46"/>
      <c r="K106" s="46"/>
      <c r="L106" s="46"/>
      <c r="M106" s="201"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61" t="str">
        <f t="shared" si="2"/>
        <v/>
      </c>
      <c r="B107" s="54"/>
      <c r="C107" s="186" t="str">
        <f>IF(ISTEXT(B107),VLOOKUP(B107,'Listas y tablas'!$Q$3:$R$18,2,FALSE),"")</f>
        <v/>
      </c>
      <c r="D107" s="54"/>
      <c r="E107" s="44"/>
      <c r="F107" s="44"/>
      <c r="G107" s="44"/>
      <c r="H107" s="44"/>
      <c r="I107" s="57"/>
      <c r="J107" s="57"/>
      <c r="K107" s="57"/>
      <c r="L107" s="57"/>
      <c r="M107" s="201"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'[9]Listas y tablas'!#REF!</xm:f>
          </x14:formula1>
          <xm:sqref>D8</xm:sqref>
        </x14:dataValidation>
        <x14:dataValidation type="list" allowBlank="1" showInputMessage="1" showErrorMessage="1">
          <x14:formula1>
            <xm:f>'[9]Opciones Tratamiento'!#REF!</xm:f>
          </x14:formula1>
          <xm:sqref>E8</xm:sqref>
        </x14:dataValidation>
        <x14:dataValidation type="list" allowBlank="1" showErrorMessage="1">
          <x14:formula1>
            <xm:f>'[2]Listas y tablas'!#REF!</xm:f>
          </x14:formula1>
          <xm:sqref>D11</xm:sqref>
        </x14:dataValidation>
        <x14:dataValidation type="list" allowBlank="1" showErrorMessage="1">
          <x14:formula1>
            <xm:f>'[2]Opciones Tratamiento'!#REF!</xm:f>
          </x14:formula1>
          <xm:sqref>E11</xm:sqref>
        </x14:dataValidation>
        <x14:dataValidation type="list" allowBlank="1" showErrorMessage="1">
          <x14:formula1>
            <xm:f>'[3]Listas y tablas'!#REF!</xm:f>
          </x14:formula1>
          <xm:sqref>D30:D31 B30:B31</xm:sqref>
        </x14:dataValidation>
        <x14:dataValidation type="list" allowBlank="1" showErrorMessage="1">
          <x14:formula1>
            <xm:f>'[4]Listas y tablas'!#REF!</xm:f>
          </x14:formula1>
          <xm:sqref>D40:D42 B40:B41</xm:sqref>
        </x14:dataValidation>
        <x14:dataValidation type="list" allowBlank="1" showErrorMessage="1">
          <x14:formula1>
            <xm:f>'[4]Opciones Tratamiento'!#REF!</xm:f>
          </x14:formula1>
          <xm:sqref>E40:E41</xm:sqref>
        </x14:dataValidation>
        <x14:dataValidation type="list" allowBlank="1" showErrorMessage="1">
          <x14:formula1>
            <xm:f>'[6]Listas y tablas'!#REF!</xm:f>
          </x14:formula1>
          <xm:sqref>B60:B63 D60:D63</xm:sqref>
        </x14:dataValidation>
        <x14:dataValidation type="list" allowBlank="1" showErrorMessage="1">
          <x14:formula1>
            <xm:f>'[6]Opciones Tratamiento'!#REF!</xm:f>
          </x14:formula1>
          <xm:sqref>E60:E63</xm:sqref>
        </x14:dataValidation>
        <x14:dataValidation type="list" allowBlank="1" showErrorMessage="1">
          <x14:formula1>
            <xm:f>'[7]Listas y tablas'!#REF!</xm:f>
          </x14:formula1>
          <xm:sqref>D65 B65</xm:sqref>
        </x14:dataValidation>
        <x14:dataValidation type="list" allowBlank="1" showErrorMessage="1">
          <x14:formula1>
            <xm:f>'[7]Opciones Tratamiento'!#REF!</xm:f>
          </x14:formula1>
          <xm:sqref>E65</xm:sqref>
        </x14:dataValidation>
        <x14:dataValidation type="list" allowBlank="1" showErrorMessage="1">
          <x14:formula1>
            <xm:f>'[8]Listas y tablas'!#REF!</xm:f>
          </x14:formula1>
          <xm:sqref>B66 B68 D66 D68</xm:sqref>
        </x14:dataValidation>
        <x14:dataValidation type="list" allowBlank="1" showErrorMessage="1">
          <x14:formula1>
            <xm:f>'[8]Opciones Tratamiento'!#REF!</xm:f>
          </x14:formula1>
          <xm:sqref>E66 E68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abSelected="1" topLeftCell="A4" zoomScale="50" zoomScaleNormal="50" workbookViewId="0">
      <pane xSplit="2" ySplit="4" topLeftCell="CG46" activePane="bottomRight" state="frozen"/>
      <selection activeCell="A4" sqref="A4"/>
      <selection pane="topRight" activeCell="C4" sqref="C4"/>
      <selection pane="bottomLeft" activeCell="A8" sqref="A8"/>
      <selection pane="bottomRight" activeCell="CJ46" sqref="CJ46"/>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hidden="1" customWidth="1"/>
    <col min="6" max="6" width="0" hidden="1" customWidth="1"/>
    <col min="7" max="7" width="11" hidden="1" customWidth="1"/>
    <col min="8" max="8" width="14.375" hidden="1" customWidth="1"/>
    <col min="9" max="10" width="22.5" hidden="1" customWidth="1"/>
    <col min="11" max="11" width="16.25" hidden="1" customWidth="1"/>
    <col min="12" max="12" width="10.375" hidden="1" customWidth="1"/>
    <col min="13" max="13" width="11.375" hidden="1" customWidth="1"/>
    <col min="14" max="14" width="12.375" hidden="1" customWidth="1"/>
    <col min="15" max="16" width="10.5" hidden="1" customWidth="1"/>
    <col min="17" max="17" width="39" customWidth="1"/>
    <col min="18" max="18" width="13.25" hidden="1" customWidth="1"/>
    <col min="19" max="19" width="10.5" hidden="1" customWidth="1"/>
    <col min="20" max="20" width="4.375" hidden="1" customWidth="1"/>
    <col min="21" max="21" width="4.75" hidden="1" customWidth="1"/>
    <col min="22" max="24" width="10.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customWidth="1"/>
    <col min="36" max="36" width="12.875" customWidth="1"/>
    <col min="37" max="37" width="14.125" bestFit="1" customWidth="1"/>
    <col min="38" max="38" width="18.75" style="341" hidden="1" customWidth="1"/>
    <col min="39" max="39" width="18.625" style="341" hidden="1" customWidth="1"/>
    <col min="40" max="40" width="15" style="341" hidden="1" customWidth="1"/>
    <col min="41" max="41" width="17.25" style="341" hidden="1" customWidth="1"/>
    <col min="42" max="72" width="12.875" style="341" hidden="1" customWidth="1"/>
    <col min="73" max="73" width="19.25" customWidth="1"/>
    <col min="74" max="74" width="19.625" customWidth="1"/>
    <col min="75" max="75" width="16.375" customWidth="1"/>
    <col min="76" max="76" width="23.5" customWidth="1"/>
    <col min="77" max="77" width="16.375" customWidth="1"/>
    <col min="78" max="78" width="29.625" customWidth="1"/>
    <col min="79" max="79" width="62.125" style="341" customWidth="1"/>
    <col min="80" max="80" width="40.75" style="341" customWidth="1"/>
    <col min="81" max="81" width="53.75" style="341" customWidth="1"/>
    <col min="82" max="82" width="51.875" style="341" customWidth="1"/>
    <col min="83" max="83" width="18.5" style="341" customWidth="1"/>
    <col min="84" max="85" width="16.375" style="341" customWidth="1"/>
    <col min="86" max="86" width="37.75" style="341" customWidth="1"/>
    <col min="87" max="87" width="16.375" style="341" customWidth="1"/>
    <col min="88" max="88" width="50.75" style="341" customWidth="1"/>
    <col min="89" max="89" width="23.75" style="341" customWidth="1"/>
    <col min="90" max="90" width="118.625" style="341" customWidth="1"/>
    <col min="91" max="91" width="25.125" style="341" customWidth="1"/>
    <col min="92" max="92" width="16.375" style="341" customWidth="1"/>
    <col min="93" max="93" width="62.125" customWidth="1"/>
    <col min="94" max="94" width="40.75" customWidth="1"/>
    <col min="95" max="95" width="53.75" customWidth="1"/>
    <col min="96" max="96" width="51.875" customWidth="1"/>
    <col min="97" max="97" width="18.5" style="341" customWidth="1"/>
    <col min="98" max="99" width="16.375" customWidth="1"/>
    <col min="100" max="100" width="37.75" customWidth="1"/>
    <col min="101" max="101" width="16.375" customWidth="1"/>
    <col min="102" max="102" width="50.75" customWidth="1"/>
    <col min="103" max="103" width="23.75"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41"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583" t="s">
        <v>1305</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5"/>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8"/>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589" t="s">
        <v>90</v>
      </c>
      <c r="B4" s="590"/>
      <c r="C4" s="590"/>
      <c r="D4" s="591"/>
      <c r="E4" s="568" t="s">
        <v>114</v>
      </c>
      <c r="F4" s="569"/>
      <c r="G4" s="569"/>
      <c r="H4" s="569"/>
      <c r="I4" s="569"/>
      <c r="J4" s="569"/>
      <c r="K4" s="569"/>
      <c r="L4" s="569"/>
      <c r="M4" s="572"/>
      <c r="N4" s="64"/>
      <c r="O4" s="568" t="s">
        <v>115</v>
      </c>
      <c r="P4" s="569"/>
      <c r="Q4" s="569"/>
      <c r="R4" s="569"/>
      <c r="S4" s="569"/>
      <c r="T4" s="569"/>
      <c r="U4" s="569"/>
      <c r="V4" s="569"/>
      <c r="W4" s="569"/>
      <c r="X4" s="572"/>
      <c r="Y4" s="568" t="s">
        <v>116</v>
      </c>
      <c r="Z4" s="569"/>
      <c r="AA4" s="569"/>
      <c r="AB4" s="569"/>
      <c r="AC4" s="569"/>
      <c r="AD4" s="569"/>
      <c r="AE4" s="572"/>
      <c r="AF4" s="65"/>
      <c r="AG4" s="568" t="s">
        <v>117</v>
      </c>
      <c r="AH4" s="569"/>
      <c r="AI4" s="569"/>
      <c r="AJ4" s="569"/>
      <c r="AK4" s="572"/>
      <c r="AL4" s="595" t="s">
        <v>1137</v>
      </c>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7"/>
      <c r="BU4" s="592" t="s">
        <v>118</v>
      </c>
      <c r="BV4" s="584"/>
      <c r="BW4" s="584"/>
      <c r="BX4" s="584"/>
      <c r="BY4" s="584"/>
      <c r="BZ4" s="593"/>
      <c r="CA4" s="598" t="s">
        <v>956</v>
      </c>
      <c r="CB4" s="575"/>
      <c r="CC4" s="575"/>
      <c r="CD4" s="575"/>
      <c r="CE4" s="576"/>
      <c r="CF4" s="575"/>
      <c r="CG4" s="575"/>
      <c r="CH4" s="575"/>
      <c r="CI4" s="575"/>
      <c r="CJ4" s="575"/>
      <c r="CK4" s="575"/>
      <c r="CL4" s="575"/>
      <c r="CM4" s="575"/>
      <c r="CN4" s="577"/>
      <c r="CO4" s="574" t="s">
        <v>119</v>
      </c>
      <c r="CP4" s="575"/>
      <c r="CQ4" s="575"/>
      <c r="CR4" s="575"/>
      <c r="CS4" s="576"/>
      <c r="CT4" s="575"/>
      <c r="CU4" s="575"/>
      <c r="CV4" s="575"/>
      <c r="CW4" s="575"/>
      <c r="CX4" s="575"/>
      <c r="CY4" s="575"/>
      <c r="CZ4" s="575"/>
      <c r="DA4" s="575"/>
      <c r="DB4" s="577"/>
      <c r="DC4" s="574" t="s">
        <v>120</v>
      </c>
      <c r="DD4" s="575"/>
      <c r="DE4" s="575"/>
      <c r="DF4" s="575"/>
      <c r="DG4" s="576"/>
      <c r="DH4" s="575"/>
      <c r="DI4" s="575"/>
      <c r="DJ4" s="575"/>
      <c r="DK4" s="575"/>
      <c r="DL4" s="575"/>
      <c r="DM4" s="575"/>
      <c r="DN4" s="575"/>
      <c r="DO4" s="575"/>
      <c r="DP4" s="577"/>
    </row>
    <row r="5" spans="1:120" ht="16.5" customHeight="1">
      <c r="A5" s="66"/>
      <c r="B5" s="67"/>
      <c r="C5" s="68"/>
      <c r="D5" s="69"/>
      <c r="E5" s="69"/>
      <c r="F5" s="69"/>
      <c r="G5" s="69"/>
      <c r="H5" s="69"/>
      <c r="I5" s="69"/>
      <c r="J5" s="69"/>
      <c r="K5" s="69"/>
      <c r="L5" s="69"/>
      <c r="M5" s="69"/>
      <c r="N5" s="69"/>
      <c r="O5" s="70"/>
      <c r="P5" s="70"/>
      <c r="Q5" s="68"/>
      <c r="R5" s="68"/>
      <c r="S5" s="571" t="s">
        <v>121</v>
      </c>
      <c r="T5" s="569"/>
      <c r="U5" s="569"/>
      <c r="V5" s="569"/>
      <c r="W5" s="569"/>
      <c r="X5" s="572"/>
      <c r="Y5" s="71"/>
      <c r="Z5" s="71"/>
      <c r="AA5" s="71"/>
      <c r="AB5" s="71"/>
      <c r="AC5" s="71"/>
      <c r="AD5" s="71"/>
      <c r="AE5" s="71"/>
      <c r="AF5" s="37"/>
      <c r="AG5" s="37"/>
      <c r="AH5" s="68"/>
      <c r="AI5" s="37"/>
      <c r="AJ5" s="37"/>
      <c r="AK5" s="37"/>
      <c r="AL5" s="582" t="s">
        <v>1130</v>
      </c>
      <c r="AM5" s="582"/>
      <c r="AN5" s="582"/>
      <c r="AO5" s="582"/>
      <c r="AP5" s="582"/>
      <c r="AQ5" s="582"/>
      <c r="AR5" s="582"/>
      <c r="AS5" s="582"/>
      <c r="AT5" s="582"/>
      <c r="AU5" s="582"/>
      <c r="AV5" s="582"/>
      <c r="AW5" s="582" t="s">
        <v>1138</v>
      </c>
      <c r="AX5" s="582"/>
      <c r="AY5" s="582"/>
      <c r="AZ5" s="582"/>
      <c r="BA5" s="582"/>
      <c r="BB5" s="582"/>
      <c r="BC5" s="582"/>
      <c r="BD5" s="582"/>
      <c r="BE5" s="582"/>
      <c r="BF5" s="582"/>
      <c r="BG5" s="582"/>
      <c r="BH5" s="582" t="s">
        <v>1145</v>
      </c>
      <c r="BI5" s="582"/>
      <c r="BJ5" s="582"/>
      <c r="BK5" s="582"/>
      <c r="BL5" s="582"/>
      <c r="BM5" s="582"/>
      <c r="BN5" s="582"/>
      <c r="BO5" s="582"/>
      <c r="BP5" s="582"/>
      <c r="BQ5" s="582"/>
      <c r="BR5" s="582"/>
      <c r="BS5" s="574" t="s">
        <v>1151</v>
      </c>
      <c r="BT5" s="599"/>
      <c r="BU5" s="586"/>
      <c r="BV5" s="587"/>
      <c r="BW5" s="587"/>
      <c r="BX5" s="587"/>
      <c r="BY5" s="587"/>
      <c r="BZ5" s="594"/>
      <c r="CA5" s="571" t="s">
        <v>122</v>
      </c>
      <c r="CB5" s="569"/>
      <c r="CC5" s="569"/>
      <c r="CD5" s="569"/>
      <c r="CE5" s="578"/>
      <c r="CF5" s="569"/>
      <c r="CG5" s="572"/>
      <c r="CH5" s="571" t="s">
        <v>123</v>
      </c>
      <c r="CI5" s="569"/>
      <c r="CJ5" s="569"/>
      <c r="CK5" s="572"/>
      <c r="CL5" s="568" t="s">
        <v>124</v>
      </c>
      <c r="CM5" s="569"/>
      <c r="CN5" s="572"/>
      <c r="CO5" s="571" t="s">
        <v>122</v>
      </c>
      <c r="CP5" s="569"/>
      <c r="CQ5" s="569"/>
      <c r="CR5" s="569"/>
      <c r="CS5" s="578"/>
      <c r="CT5" s="569"/>
      <c r="CU5" s="572"/>
      <c r="CV5" s="571" t="s">
        <v>123</v>
      </c>
      <c r="CW5" s="569"/>
      <c r="CX5" s="569"/>
      <c r="CY5" s="572"/>
      <c r="CZ5" s="568" t="s">
        <v>124</v>
      </c>
      <c r="DA5" s="569"/>
      <c r="DB5" s="572"/>
      <c r="DC5" s="571" t="s">
        <v>122</v>
      </c>
      <c r="DD5" s="569"/>
      <c r="DE5" s="569"/>
      <c r="DF5" s="569"/>
      <c r="DG5" s="578"/>
      <c r="DH5" s="569"/>
      <c r="DI5" s="572"/>
      <c r="DJ5" s="571" t="s">
        <v>123</v>
      </c>
      <c r="DK5" s="569"/>
      <c r="DL5" s="569"/>
      <c r="DM5" s="572"/>
      <c r="DN5" s="568" t="s">
        <v>124</v>
      </c>
      <c r="DO5" s="569"/>
      <c r="DP5" s="572"/>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582" t="s">
        <v>1131</v>
      </c>
      <c r="AM6" s="582"/>
      <c r="AN6" s="582" t="s">
        <v>1132</v>
      </c>
      <c r="AO6" s="582"/>
      <c r="AP6" s="582" t="s">
        <v>1133</v>
      </c>
      <c r="AQ6" s="582"/>
      <c r="AR6" s="582" t="s">
        <v>1134</v>
      </c>
      <c r="AS6" s="582"/>
      <c r="AT6" s="582" t="s">
        <v>1143</v>
      </c>
      <c r="AU6" s="582"/>
      <c r="AV6" s="582"/>
      <c r="AW6" s="582" t="s">
        <v>1139</v>
      </c>
      <c r="AX6" s="582"/>
      <c r="AY6" s="582" t="s">
        <v>1140</v>
      </c>
      <c r="AZ6" s="582"/>
      <c r="BA6" s="582" t="s">
        <v>1141</v>
      </c>
      <c r="BB6" s="582"/>
      <c r="BC6" s="582" t="s">
        <v>1142</v>
      </c>
      <c r="BD6" s="582"/>
      <c r="BE6" s="582" t="s">
        <v>1144</v>
      </c>
      <c r="BF6" s="582"/>
      <c r="BG6" s="582"/>
      <c r="BH6" s="582" t="s">
        <v>1146</v>
      </c>
      <c r="BI6" s="582"/>
      <c r="BJ6" s="582" t="s">
        <v>1147</v>
      </c>
      <c r="BK6" s="582"/>
      <c r="BL6" s="582" t="s">
        <v>1148</v>
      </c>
      <c r="BM6" s="582"/>
      <c r="BN6" s="582" t="s">
        <v>1149</v>
      </c>
      <c r="BO6" s="582"/>
      <c r="BP6" s="582" t="s">
        <v>1150</v>
      </c>
      <c r="BQ6" s="582"/>
      <c r="BR6" s="582"/>
      <c r="BS6" s="600" t="s">
        <v>1152</v>
      </c>
      <c r="BT6" s="601"/>
      <c r="BU6" s="79"/>
      <c r="BV6" s="79"/>
      <c r="BW6" s="79"/>
      <c r="BX6" s="79"/>
      <c r="BY6" s="79"/>
      <c r="BZ6" s="79"/>
      <c r="CA6" s="571" t="s">
        <v>125</v>
      </c>
      <c r="CB6" s="572"/>
      <c r="CC6" s="573" t="s">
        <v>117</v>
      </c>
      <c r="CD6" s="572"/>
      <c r="CE6" s="579" t="s">
        <v>1156</v>
      </c>
      <c r="CF6" s="580"/>
      <c r="CG6" s="581"/>
      <c r="CH6" s="37"/>
      <c r="CI6" s="37"/>
      <c r="CJ6" s="80"/>
      <c r="CK6" s="80"/>
      <c r="CL6" s="37"/>
      <c r="CM6" s="81"/>
      <c r="CN6" s="37"/>
      <c r="CO6" s="571" t="s">
        <v>125</v>
      </c>
      <c r="CP6" s="572"/>
      <c r="CQ6" s="573" t="s">
        <v>117</v>
      </c>
      <c r="CR6" s="572"/>
      <c r="CS6" s="579" t="s">
        <v>1156</v>
      </c>
      <c r="CT6" s="580"/>
      <c r="CU6" s="581"/>
      <c r="CV6" s="37"/>
      <c r="CW6" s="37"/>
      <c r="CX6" s="80"/>
      <c r="CY6" s="80"/>
      <c r="CZ6" s="37"/>
      <c r="DA6" s="81"/>
      <c r="DB6" s="37"/>
      <c r="DC6" s="571" t="s">
        <v>125</v>
      </c>
      <c r="DD6" s="572"/>
      <c r="DE6" s="573" t="s">
        <v>117</v>
      </c>
      <c r="DF6" s="572"/>
      <c r="DG6" s="579" t="s">
        <v>1156</v>
      </c>
      <c r="DH6" s="580"/>
      <c r="DI6" s="581"/>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1135</v>
      </c>
      <c r="AM7" s="41" t="s">
        <v>1136</v>
      </c>
      <c r="AN7" s="41" t="s">
        <v>1135</v>
      </c>
      <c r="AO7" s="41" t="s">
        <v>1136</v>
      </c>
      <c r="AP7" s="41" t="s">
        <v>1135</v>
      </c>
      <c r="AQ7" s="41" t="s">
        <v>1136</v>
      </c>
      <c r="AR7" s="41" t="s">
        <v>1135</v>
      </c>
      <c r="AS7" s="41" t="s">
        <v>1136</v>
      </c>
      <c r="AT7" s="41" t="s">
        <v>1135</v>
      </c>
      <c r="AU7" s="41" t="s">
        <v>1136</v>
      </c>
      <c r="AV7" s="353" t="s">
        <v>1154</v>
      </c>
      <c r="AW7" s="41" t="s">
        <v>1135</v>
      </c>
      <c r="AX7" s="41" t="s">
        <v>1136</v>
      </c>
      <c r="AY7" s="41" t="s">
        <v>1135</v>
      </c>
      <c r="AZ7" s="41" t="s">
        <v>1136</v>
      </c>
      <c r="BA7" s="41" t="s">
        <v>1135</v>
      </c>
      <c r="BB7" s="41" t="s">
        <v>1136</v>
      </c>
      <c r="BC7" s="41" t="s">
        <v>1135</v>
      </c>
      <c r="BD7" s="41" t="s">
        <v>1136</v>
      </c>
      <c r="BE7" s="41" t="s">
        <v>1135</v>
      </c>
      <c r="BF7" s="41" t="s">
        <v>1136</v>
      </c>
      <c r="BG7" s="353" t="s">
        <v>1154</v>
      </c>
      <c r="BH7" s="41" t="s">
        <v>1135</v>
      </c>
      <c r="BI7" s="41" t="s">
        <v>1136</v>
      </c>
      <c r="BJ7" s="41" t="s">
        <v>1135</v>
      </c>
      <c r="BK7" s="41" t="s">
        <v>1136</v>
      </c>
      <c r="BL7" s="41" t="s">
        <v>1135</v>
      </c>
      <c r="BM7" s="41" t="s">
        <v>1136</v>
      </c>
      <c r="BN7" s="41" t="s">
        <v>1135</v>
      </c>
      <c r="BO7" s="41" t="s">
        <v>1136</v>
      </c>
      <c r="BP7" s="41" t="s">
        <v>1135</v>
      </c>
      <c r="BQ7" s="41" t="s">
        <v>1136</v>
      </c>
      <c r="BR7" s="353" t="s">
        <v>1154</v>
      </c>
      <c r="BS7" s="40" t="s">
        <v>1135</v>
      </c>
      <c r="BT7" s="40" t="s">
        <v>1153</v>
      </c>
      <c r="BU7" s="84" t="s">
        <v>152</v>
      </c>
      <c r="BV7" s="84" t="s">
        <v>153</v>
      </c>
      <c r="BW7" s="84" t="s">
        <v>149</v>
      </c>
      <c r="BX7" s="84" t="s">
        <v>154</v>
      </c>
      <c r="BY7" s="84" t="s">
        <v>155</v>
      </c>
      <c r="BZ7" s="84" t="s">
        <v>156</v>
      </c>
      <c r="CA7" s="353" t="s">
        <v>960</v>
      </c>
      <c r="CB7" s="353" t="s">
        <v>961</v>
      </c>
      <c r="CC7" s="354" t="s">
        <v>962</v>
      </c>
      <c r="CD7" s="354" t="s">
        <v>963</v>
      </c>
      <c r="CE7" s="355" t="s">
        <v>1155</v>
      </c>
      <c r="CF7" s="355" t="s">
        <v>964</v>
      </c>
      <c r="CG7" s="355" t="s">
        <v>965</v>
      </c>
      <c r="CH7" s="352" t="s">
        <v>966</v>
      </c>
      <c r="CI7" s="352" t="s">
        <v>967</v>
      </c>
      <c r="CJ7" s="356" t="s">
        <v>968</v>
      </c>
      <c r="CK7" s="356" t="s">
        <v>969</v>
      </c>
      <c r="CL7" s="352" t="s">
        <v>970</v>
      </c>
      <c r="CM7" s="352" t="s">
        <v>971</v>
      </c>
      <c r="CN7" s="352" t="s">
        <v>972</v>
      </c>
      <c r="CO7" s="41" t="s">
        <v>157</v>
      </c>
      <c r="CP7" s="41" t="s">
        <v>158</v>
      </c>
      <c r="CQ7" s="85" t="s">
        <v>159</v>
      </c>
      <c r="CR7" s="85" t="s">
        <v>160</v>
      </c>
      <c r="CS7" s="355" t="s">
        <v>1157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5" t="s">
        <v>1158</v>
      </c>
      <c r="DH7" s="86" t="s">
        <v>174</v>
      </c>
      <c r="DI7" s="86" t="s">
        <v>175</v>
      </c>
      <c r="DJ7" s="40" t="s">
        <v>176</v>
      </c>
      <c r="DK7" s="40" t="s">
        <v>177</v>
      </c>
      <c r="DL7" s="87" t="s">
        <v>178</v>
      </c>
      <c r="DM7" s="87" t="s">
        <v>179</v>
      </c>
      <c r="DN7" s="40" t="s">
        <v>180</v>
      </c>
      <c r="DO7" s="40" t="s">
        <v>181</v>
      </c>
      <c r="DP7" s="40" t="s">
        <v>182</v>
      </c>
    </row>
    <row r="8" spans="1:120" ht="409.5" customHeight="1">
      <c r="A8" s="42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6"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7"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22"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22" si="1">+IF(ISTEXT(D8),"G","")</f>
        <v>G</v>
      </c>
      <c r="O8" s="43">
        <f>IF(ISTEXT(D8),1,"")</f>
        <v>1</v>
      </c>
      <c r="P8" s="43" t="str">
        <f t="shared" ref="P8:P22" si="2">IF(ISTEXT(D8),CONCATENATE(N8,O8),"")</f>
        <v>G1</v>
      </c>
      <c r="Q8" s="410" t="s">
        <v>186</v>
      </c>
      <c r="R8" s="43" t="str">
        <f t="shared" ref="R8:R97" si="3">IF(OR(S8="Preventivo",S8="Detectivo"),"Probabilidad",IF(S8="Correctivo","Impacto",""))</f>
        <v>Probabilidad</v>
      </c>
      <c r="S8" s="399" t="s">
        <v>187</v>
      </c>
      <c r="T8" s="399" t="s">
        <v>188</v>
      </c>
      <c r="U8" s="394" t="str">
        <f>IF(AND(S8="Preventivo",T8="Automático"),"50%",IF(AND(S8="Preventivo",T8="Manual"),"40%",IF(AND(S8="Detectivo",T8="Automático"),"40%",IF(AND(S8="Detectivo",T8="Manual"),"30%",IF(AND(S8="Correctivo",T8="Automático"),"35%",IF(AND(S8="Correctivo",T8="Manual"),"25%",""))))))</f>
        <v>40%</v>
      </c>
      <c r="V8" s="407" t="s">
        <v>189</v>
      </c>
      <c r="W8" s="407" t="s">
        <v>190</v>
      </c>
      <c r="X8" s="407" t="s">
        <v>191</v>
      </c>
      <c r="Y8" s="164">
        <f>IF(A7=A8,IFERROR(IF(AND(R7="Probabilidad",R8="Probabilidad"),(AA7-(+AA7*U8)),IF(R8="Probabilidad",(H7-(+H7*U8)),IF(R8="Impacto",AA7,""))),""),IFERROR(IF(R8="Probabilidad",(H8-(+H8*U8)),IF(R8="Impacto",K8,"")),""))</f>
        <v>0.6</v>
      </c>
      <c r="Z8" s="165" t="str">
        <f>IFERROR(IF(Y8="","",IF(Y8&lt;='Listas y tablas'!$L$3,"Muy Baja",IF(Y8&lt;='Listas y tablas'!$L$4,"Baja",IF(Y8&lt;='Listas y tablas'!$L$5,"Media",IF(Y8&lt;='Listas y tablas'!$L$6,"Alta","Muy Alta"))))),"")</f>
        <v>Media</v>
      </c>
      <c r="AA8" s="163">
        <f>+Y8</f>
        <v>0.6</v>
      </c>
      <c r="AB8" s="165" t="str">
        <f ca="1">IFERROR(IF(AC8="","",IF(AC8&lt;='Listas y tablas'!$O$3,"Leve",IF(AC8&lt;='Listas y tablas'!$O$4,"Menor",IF(AC8&lt;='Listas y tablas'!$O$5,"Moderado",IF(AC8&lt;='Listas y tablas'!$O$6,"Mayor","Catastrófico"))))),"")</f>
        <v>Moderado</v>
      </c>
      <c r="AC8" s="163">
        <f ca="1">IF(A7=A8,IFERROR(IF(AND(R7="Impacto",R8="Impacto"),(AC7-(+L7*U8)),IF(R8="Impacto",($L7-(+$L7*U8)),IF(R8="Probabilidad",L8,""))),""),IFERROR(IF(R8="Impacto",(L8-(+L8*U8)),IF(R8="Probabilidad",L8,"")),""))</f>
        <v>0.6</v>
      </c>
      <c r="AD8" s="166" t="str">
        <f ca="1">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93" t="s">
        <v>192</v>
      </c>
      <c r="AF8" s="411" t="s">
        <v>193</v>
      </c>
      <c r="AG8" s="428" t="s">
        <v>194</v>
      </c>
      <c r="AH8" s="428" t="s">
        <v>1735</v>
      </c>
      <c r="AI8" s="428" t="s">
        <v>196</v>
      </c>
      <c r="AJ8" s="429">
        <v>44593</v>
      </c>
      <c r="AK8" s="429">
        <v>44926</v>
      </c>
      <c r="AL8" s="430"/>
      <c r="AM8" s="426"/>
      <c r="AN8" s="426"/>
      <c r="AO8" s="426"/>
      <c r="AP8" s="426"/>
      <c r="AQ8" s="426"/>
      <c r="AR8" s="100"/>
      <c r="AS8" s="100"/>
      <c r="AT8" s="351" t="str">
        <f t="shared" ref="AT8:AU10" si="4">IF((AL8+AN8+AP8+AR8)&gt;0,AL8+AN8+AP8+AR8,"")</f>
        <v/>
      </c>
      <c r="AU8" s="351" t="str">
        <f t="shared" si="4"/>
        <v/>
      </c>
      <c r="AV8" s="351" t="str">
        <f>IF(ISNUMBER(AT9),AU8/AT8,"")</f>
        <v/>
      </c>
      <c r="AW8" s="100"/>
      <c r="AX8" s="100"/>
      <c r="AY8" s="100"/>
      <c r="AZ8" s="100"/>
      <c r="BA8" s="100"/>
      <c r="BB8" s="100"/>
      <c r="BC8" s="100"/>
      <c r="BD8" s="100"/>
      <c r="BE8" s="351" t="str">
        <f t="shared" ref="BE8:BF10" si="5">IF((AW8+AY8+BA8+BC8)&gt;0,AW8+AY8+BA8+BC8,"")</f>
        <v/>
      </c>
      <c r="BF8" s="351" t="str">
        <f t="shared" si="5"/>
        <v/>
      </c>
      <c r="BG8" s="351" t="str">
        <f>IF(ISNUMBER(BE9),BF8/BE8,"")</f>
        <v/>
      </c>
      <c r="BH8" s="100"/>
      <c r="BI8" s="100"/>
      <c r="BJ8" s="100"/>
      <c r="BK8" s="100"/>
      <c r="BL8" s="100"/>
      <c r="BM8" s="100"/>
      <c r="BN8" s="100"/>
      <c r="BO8" s="100"/>
      <c r="BP8" s="351" t="str">
        <f t="shared" ref="BP8:BQ10" si="6">IF((BH8+BJ8+BL8+BN8)&gt;0,BH8+BJ8+BL8+BN8,"")</f>
        <v/>
      </c>
      <c r="BQ8" s="351" t="str">
        <f t="shared" si="6"/>
        <v/>
      </c>
      <c r="BR8" s="351" t="str">
        <f>IF(ISNUMBER(BP9),BQ8/BP8,"")</f>
        <v/>
      </c>
      <c r="BS8" s="350" t="str">
        <f t="shared" ref="BS8:BT10" si="7">IF(ISNUMBER(AT8+BE8+BP8),AT8+BE8+BP8,"")</f>
        <v/>
      </c>
      <c r="BT8" s="350" t="str">
        <f t="shared" si="7"/>
        <v/>
      </c>
      <c r="BU8" s="54"/>
      <c r="BV8" s="54"/>
      <c r="BW8" s="54"/>
      <c r="BX8" s="54"/>
      <c r="BY8" s="54"/>
      <c r="BZ8" s="54"/>
      <c r="CA8" s="157" t="s">
        <v>1796</v>
      </c>
      <c r="CB8" s="121" t="s">
        <v>1797</v>
      </c>
      <c r="CC8" s="157" t="s">
        <v>1798</v>
      </c>
      <c r="CD8" s="157" t="s">
        <v>283</v>
      </c>
      <c r="CE8" s="157" t="s">
        <v>291</v>
      </c>
      <c r="CF8" s="121"/>
      <c r="CG8" s="121"/>
      <c r="CH8" s="104" t="s">
        <v>1799</v>
      </c>
      <c r="CI8" s="104" t="s">
        <v>201</v>
      </c>
      <c r="CJ8" s="104" t="s">
        <v>1800</v>
      </c>
      <c r="CK8" s="104"/>
      <c r="CL8" s="494" t="s">
        <v>2179</v>
      </c>
      <c r="CM8" s="105" t="s">
        <v>1805</v>
      </c>
      <c r="CN8" s="201" t="s">
        <v>1806</v>
      </c>
      <c r="CO8" s="101"/>
      <c r="CP8" s="102"/>
      <c r="CQ8" s="101"/>
      <c r="CR8" s="101"/>
      <c r="CS8" s="157"/>
      <c r="CT8" s="103"/>
      <c r="CU8" s="103"/>
      <c r="CV8" s="104"/>
      <c r="CW8" s="104"/>
      <c r="CX8" s="104"/>
      <c r="CY8" s="104"/>
      <c r="CZ8" s="47"/>
      <c r="DA8" s="105"/>
      <c r="DB8" s="47"/>
      <c r="DC8" s="54"/>
      <c r="DD8" s="54"/>
      <c r="DE8" s="54"/>
      <c r="DF8" s="54"/>
      <c r="DG8" s="141"/>
      <c r="DH8" s="54"/>
      <c r="DI8" s="54"/>
      <c r="DJ8" s="47"/>
      <c r="DK8" s="47"/>
      <c r="DL8" s="47"/>
      <c r="DM8" s="47"/>
      <c r="DN8" s="47"/>
      <c r="DO8" s="105"/>
      <c r="DP8" s="47"/>
    </row>
    <row r="9" spans="1:120" ht="138" customHeight="1">
      <c r="A9" s="42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41">
        <v>3389</v>
      </c>
      <c r="G9" s="395" t="str">
        <f>IF(F9&lt;=0,"",IF(F9&lt;='Listas y tablas'!$B$3,"Muy Baja",IF(F9&lt;='Listas y tablas'!$B$4,"Baja",IF(F9&lt;='Listas y tablas'!$B$5,"Media",IF(F9&lt;='Listas y tablas'!$B$6,"Alta","Muy Alta")))))</f>
        <v>Alta</v>
      </c>
      <c r="H9" s="396">
        <f>IF(G9="","",IF(G9="Muy Baja",'Listas y tablas'!$C$3,IF(G9="Baja",'Listas y tablas'!$C$4,IF(G9="Media",'Listas y tablas'!$C$5,IF(G9="Alta",'Listas y tablas'!$C$6,IF(G9="Muy Alta",'Listas y tablas'!$C$7,))))))</f>
        <v>0.8</v>
      </c>
      <c r="I9" s="427" t="s">
        <v>204</v>
      </c>
      <c r="J9" s="396" t="str">
        <f ca="1">IF(NOT(ISERROR(MATCH(I9,'Tabla Impacto'!$B$221:$B$223,0))),'Tabla Impacto'!$F$223&amp;"Por favor no seleccionar los criterios de impacto(Afectación Económica o presupuestal y Pérdida Reputacional)",I9)</f>
        <v xml:space="preserve">     Afectación menor a 10 SMLMV .</v>
      </c>
      <c r="K9" s="395" t="str">
        <f ca="1">IF(OR(J9='Tabla Impacto'!$C$11,J9='Tabla Impacto'!$D$11),"Leve",IF(OR(J9='Tabla Impacto'!$C$12,J9='Tabla Impacto'!$D$12),"Menor",IF(OR(J9='Tabla Impacto'!$C$13,J9='Tabla Impacto'!$D$13),"Moderado",IF(OR(J9='Tabla Impacto'!$C$14,J9='Tabla Impacto'!$D$14),"Mayor",IF(OR(J9='Tabla Impacto'!$C$15,J9='Tabla Impacto'!$D$15),"Catastrófico","")))))</f>
        <v>Leve</v>
      </c>
      <c r="L9" s="396">
        <f ca="1">IF(K9="","",IF(K9="Leve",'Listas y tablas'!$F$3,IF(K9="Menor",'Listas y tablas'!$F$4,IF(K9="Moderado",'Listas y tablas'!$F$5,IF(K9="Mayor",'Listas y tablas'!$F$6,IF(K9="Catastrófico",'Listas y tablas'!$F$7,))))))</f>
        <v>0.2</v>
      </c>
      <c r="M9" s="397" t="str">
        <f ca="1">IF(OR(AND(G9="Muy Baja",K9="Leve"),AND(G9="Muy Baja",K9="Menor"),AND(G9="Baja",K9="Leve")),"Bajo",IF(OR(AND(G9="Muy baja",K9="Moderado"),AND(G9="Baja",K9="Menor"),AND(G9="Baja",K9="Moderado"),AND(G9="Media",K9="Leve"),AND(G9="Media",K9="Menor"),AND(G9="Media",K9="Moderado"),AND(G9="Alta",K9="Leve"),AND(G9="Alta",K9="Menor")),"Moderado",IF(OR(AND(G9="Muy Baja",K9="Mayor"),AND(G9="Baja",K9="Mayor"),AND(G9="Media",K9="Mayor"),AND(G9="Alta",K9="Moderado"),AND(G9="Alta",K9="Mayor"),AND(G9="Muy Alta",K9="Leve"),AND(G9="Muy Alta",K9="Menor"),AND(G9="Muy Alta",K9="Moderado"),AND(G9="Muy Alta",K9="Mayor")),"Alto",IF(OR(AND(G9="Muy Baja",K9="Catastrófico"),AND(G9="Baja",K9="Catastrófico"),AND(G9="Media",K9="Catastrófico"),AND(G9="Alta",K9="Catastrófico"),AND(G9="Muy Alta",K9="Catastrófico")),"Extremo",""))))</f>
        <v>Moderado</v>
      </c>
      <c r="N9" s="397" t="str">
        <f>+IF(ISTEXT(D9),"G","")</f>
        <v>G</v>
      </c>
      <c r="O9" s="161">
        <f t="shared" ref="O9:O22" si="8">IF(ISTEXT(D9),1+O8,"")</f>
        <v>2</v>
      </c>
      <c r="P9" s="398" t="str">
        <f>IF(ISTEXT(D9),CONCATENATE(N9,O9),"")</f>
        <v>G2</v>
      </c>
      <c r="Q9" s="187" t="s">
        <v>205</v>
      </c>
      <c r="R9" s="161" t="str">
        <f t="shared" si="3"/>
        <v>Probabilidad</v>
      </c>
      <c r="S9" s="399" t="s">
        <v>187</v>
      </c>
      <c r="T9" s="399" t="s">
        <v>188</v>
      </c>
      <c r="U9" s="394" t="str">
        <f>IF(AND(S9="Preventivo",T9="Automático"),"50%",IF(AND(S9="Preventivo",T9="Manual"),"40%",IF(AND(S9="Detectivo",T9="Automático"),"40%",IF(AND(S9="Detectivo",T9="Manual"),"30%",IF(AND(S9="Correctivo",T9="Automático"),"35%",IF(AND(S9="Correctivo",T9="Manual"),"25%",""))))))</f>
        <v>40%</v>
      </c>
      <c r="V9" s="407" t="s">
        <v>189</v>
      </c>
      <c r="W9" s="407" t="s">
        <v>190</v>
      </c>
      <c r="X9" s="407" t="s">
        <v>191</v>
      </c>
      <c r="Y9" s="164">
        <f t="shared" ref="Y9:Y24" si="9">IF(A8=A9,IFERROR(IF(AND(R8="Probabilidad",R9="Probabilidad"),(AA8-(+AA8*U9)),IF(R9="Probabilidad",(H8-(+H8*U9)),IF(R9="Impacto",AA8,""))),""),IFERROR(IF(R9="Probabilidad",(H9-(+H9*U9)),IF(R9="Impacto",K9,"")),""))</f>
        <v>0.48</v>
      </c>
      <c r="Z9" s="165" t="str">
        <f>IFERROR(IF(Y9="","",IF(Y9&lt;='Listas y tablas'!$L$3,"Muy Baja",IF(Y9&lt;='Listas y tablas'!$L$4,"Baja",IF(Y9&lt;='Listas y tablas'!$L$5,"Media",IF(Y9&lt;='Listas y tablas'!$L$6,"Alta","Muy Alta"))))),"")</f>
        <v>Media</v>
      </c>
      <c r="AA9" s="163">
        <f t="shared" ref="AA9:AA24" si="10">+Y9</f>
        <v>0.48</v>
      </c>
      <c r="AB9" s="165" t="str">
        <f ca="1">IFERROR(IF(AC9="","",IF(AC9&lt;='Listas y tablas'!$O$3,"Leve",IF(AC9&lt;='Listas y tablas'!$O$4,"Menor",IF(AC9&lt;='Listas y tablas'!$O$5,"Moderado",IF(AC9&lt;='Listas y tablas'!$O$6,"Mayor","Catastrófico"))))),"")</f>
        <v>Leve</v>
      </c>
      <c r="AC9" s="163">
        <f t="shared" ref="AC9:AC24" ca="1" si="11">IF(A8=A9,IFERROR(IF(AND(R8="Impacto",R9="Impacto"),(AC8-(+L8*U9)),IF(R9="Impacto",($L8-(+$L8*U9)),IF(R9="Probabilidad",L9,""))),""),IFERROR(IF(R9="Impacto",(L9-(+L9*U9)),IF(R9="Probabilidad",L9,"")),""))</f>
        <v>0.2</v>
      </c>
      <c r="AD9" s="166" t="str">
        <f t="shared" ref="AD9:AD24" ca="1" si="12">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393" t="s">
        <v>192</v>
      </c>
      <c r="AF9" s="433" t="s">
        <v>1727</v>
      </c>
      <c r="AG9" s="417" t="s">
        <v>207</v>
      </c>
      <c r="AH9" s="417" t="s">
        <v>1728</v>
      </c>
      <c r="AI9" s="53" t="s">
        <v>209</v>
      </c>
      <c r="AJ9" s="435">
        <v>44682</v>
      </c>
      <c r="AK9" s="435">
        <v>44742</v>
      </c>
      <c r="AL9" s="417" t="s">
        <v>1450</v>
      </c>
      <c r="AM9" s="417" t="s">
        <v>1729</v>
      </c>
      <c r="AN9" s="417" t="s">
        <v>1452</v>
      </c>
      <c r="AO9" s="417" t="s">
        <v>1453</v>
      </c>
      <c r="AP9" s="417" t="s">
        <v>1454</v>
      </c>
      <c r="AQ9" s="417" t="s">
        <v>1455</v>
      </c>
      <c r="AR9" s="167"/>
      <c r="AS9" s="167"/>
      <c r="AT9" s="351" t="e">
        <f t="shared" si="4"/>
        <v>#VALUE!</v>
      </c>
      <c r="AU9" s="351" t="e">
        <f t="shared" si="4"/>
        <v>#VALUE!</v>
      </c>
      <c r="AV9" s="351" t="str">
        <f>IF(ISNUMBER(AT10),AU9/AT9,"")</f>
        <v/>
      </c>
      <c r="AW9" s="167"/>
      <c r="AX9" s="167"/>
      <c r="AY9" s="167"/>
      <c r="AZ9" s="167"/>
      <c r="BA9" s="167"/>
      <c r="BB9" s="167"/>
      <c r="BC9" s="167"/>
      <c r="BD9" s="167"/>
      <c r="BE9" s="351" t="str">
        <f t="shared" si="5"/>
        <v/>
      </c>
      <c r="BF9" s="351" t="str">
        <f t="shared" si="5"/>
        <v/>
      </c>
      <c r="BG9" s="351" t="str">
        <f>IF(ISNUMBER(BE10),BF9/BE9,"")</f>
        <v/>
      </c>
      <c r="BH9" s="167"/>
      <c r="BI9" s="167"/>
      <c r="BJ9" s="167"/>
      <c r="BK9" s="167"/>
      <c r="BL9" s="167"/>
      <c r="BM9" s="167"/>
      <c r="BN9" s="167"/>
      <c r="BO9" s="167"/>
      <c r="BP9" s="351" t="str">
        <f t="shared" si="6"/>
        <v/>
      </c>
      <c r="BQ9" s="351" t="str">
        <f t="shared" si="6"/>
        <v/>
      </c>
      <c r="BR9" s="351" t="str">
        <f>IF(ISNUMBER(BP10),BQ9/BP9,"")</f>
        <v/>
      </c>
      <c r="BS9" s="350" t="str">
        <f t="shared" si="7"/>
        <v/>
      </c>
      <c r="BT9" s="350" t="str">
        <f t="shared" si="7"/>
        <v/>
      </c>
      <c r="BU9" s="368" t="s">
        <v>1450</v>
      </c>
      <c r="BV9" s="368" t="s">
        <v>1451</v>
      </c>
      <c r="BW9" s="368" t="s">
        <v>1452</v>
      </c>
      <c r="BX9" s="368" t="s">
        <v>1453</v>
      </c>
      <c r="BY9" s="368" t="s">
        <v>1454</v>
      </c>
      <c r="BZ9" s="368" t="s">
        <v>1455</v>
      </c>
      <c r="CA9" s="157" t="s">
        <v>1809</v>
      </c>
      <c r="CB9" s="157" t="s">
        <v>1810</v>
      </c>
      <c r="CC9" s="157" t="s">
        <v>1811</v>
      </c>
      <c r="CD9" s="121" t="s">
        <v>283</v>
      </c>
      <c r="CE9" s="121" t="s">
        <v>291</v>
      </c>
      <c r="CF9" s="121" t="s">
        <v>1812</v>
      </c>
      <c r="CG9" s="121"/>
      <c r="CH9" s="104" t="s">
        <v>1813</v>
      </c>
      <c r="CI9" s="104" t="s">
        <v>201</v>
      </c>
      <c r="CJ9" s="104" t="s">
        <v>1814</v>
      </c>
      <c r="CK9" s="104" t="s">
        <v>285</v>
      </c>
      <c r="CL9" s="495" t="s">
        <v>1827</v>
      </c>
      <c r="CM9" s="105" t="s">
        <v>1805</v>
      </c>
      <c r="CN9" s="104" t="s">
        <v>1808</v>
      </c>
      <c r="CO9" s="101"/>
      <c r="CP9" s="101"/>
      <c r="CQ9" s="101"/>
      <c r="CR9" s="102"/>
      <c r="CS9" s="121"/>
      <c r="CT9" s="103"/>
      <c r="CU9" s="103"/>
      <c r="CV9" s="104"/>
      <c r="CW9" s="104"/>
      <c r="CX9" s="104"/>
      <c r="CY9" s="104"/>
      <c r="CZ9" s="47"/>
      <c r="DA9" s="105"/>
      <c r="DB9" s="47"/>
      <c r="DC9" s="54"/>
      <c r="DD9" s="54"/>
      <c r="DE9" s="54"/>
      <c r="DF9" s="54"/>
      <c r="DG9" s="141"/>
      <c r="DH9" s="54"/>
      <c r="DI9" s="54"/>
      <c r="DJ9" s="47"/>
      <c r="DK9" s="47"/>
      <c r="DL9" s="47"/>
      <c r="DM9" s="47"/>
      <c r="DN9" s="47"/>
      <c r="DO9" s="105"/>
      <c r="DP9" s="47"/>
    </row>
    <row r="10" spans="1:120" s="365" customFormat="1" ht="342" customHeight="1">
      <c r="A10" s="424">
        <v>3</v>
      </c>
      <c r="B10" s="88" t="str">
        <f>IFERROR(VLOOKUP($A10,Riesgos!$A$7:$H$107,2,FALSE),"")</f>
        <v>Administración de Bienes e Infraestructura</v>
      </c>
      <c r="C10" s="186" t="str">
        <f>IFERROR(VLOOKUP($A10,Riesgos!$A$7:$H$107,7,FALSE),"")</f>
        <v>debido a la falta de mantenimiento, condiciones de seguridad deficientes, uso incorrecto o inadecuado, intención de causar daño y causas naturales.</v>
      </c>
      <c r="D10" s="186"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41">
        <v>3389</v>
      </c>
      <c r="G10" s="395" t="str">
        <f>IF(F10&lt;=0,"",IF(F10&lt;='Listas y tablas'!$B$3,"Muy Baja",IF(F10&lt;='Listas y tablas'!$B$4,"Baja",IF(F10&lt;='Listas y tablas'!$B$5,"Media",IF(F10&lt;='Listas y tablas'!$B$6,"Alta","Muy Alta")))))</f>
        <v>Alta</v>
      </c>
      <c r="H10" s="396">
        <f>IF(G10="","",IF(G10="Muy Baja",'Listas y tablas'!$C$3,IF(G10="Baja",'Listas y tablas'!$C$4,IF(G10="Media",'Listas y tablas'!$C$5,IF(G10="Alta",'Listas y tablas'!$C$6,IF(G10="Muy Alta",'Listas y tablas'!$C$7,))))))</f>
        <v>0.8</v>
      </c>
      <c r="I10" s="427" t="s">
        <v>204</v>
      </c>
      <c r="J10" s="396" t="str">
        <f ca="1">IF(NOT(ISERROR(MATCH(I10,'Tabla Impacto'!$B$221:$B$223,0))),'Tabla Impacto'!$F$223&amp;"Por favor no seleccionar los criterios de impacto(Afectación Económica o presupuestal y Pérdida Reputacional)",I10)</f>
        <v xml:space="preserve">     Afectación menor a 10 SMLMV .</v>
      </c>
      <c r="K10" s="395" t="str">
        <f ca="1">IF(OR(J10='Tabla Impacto'!$C$11,J10='Tabla Impacto'!$D$11),"Leve",IF(OR(J10='Tabla Impacto'!$C$12,J10='Tabla Impacto'!$D$12),"Menor",IF(OR(J10='Tabla Impacto'!$C$13,J10='Tabla Impacto'!$D$13),"Moderado",IF(OR(J10='Tabla Impacto'!$C$14,J10='Tabla Impacto'!$D$14),"Mayor",IF(OR(J10='Tabla Impacto'!$C$15,J10='Tabla Impacto'!$D$15),"Catastrófico","")))))</f>
        <v>Leve</v>
      </c>
      <c r="L10" s="396">
        <f ca="1">IF(K10="","",IF(K10="Leve",'Listas y tablas'!$F$3,IF(K10="Menor",'Listas y tablas'!$F$4,IF(K10="Moderado",'Listas y tablas'!$F$5,IF(K10="Mayor",'Listas y tablas'!$F$6,IF(K10="Catastrófico",'Listas y tablas'!$F$7,))))))</f>
        <v>0.2</v>
      </c>
      <c r="M10" s="397" t="str">
        <f ca="1">IF(OR(AND(G10="Muy Baja",K10="Leve"),AND(G10="Muy Baja",K10="Menor"),AND(G10="Baja",K10="Leve")),"Bajo",IF(OR(AND(G10="Muy baja",K10="Moderado"),AND(G10="Baja",K10="Menor"),AND(G10="Baja",K10="Moderado"),AND(G10="Media",K10="Leve"),AND(G10="Media",K10="Menor"),AND(G10="Media",K10="Moderado"),AND(G10="Alta",K10="Leve"),AND(G10="Alta",K10="Menor")),"Moderado",IF(OR(AND(G10="Muy Baja",K10="Mayor"),AND(G10="Baja",K10="Mayor"),AND(G10="Media",K10="Mayor"),AND(G10="Alta",K10="Moderado"),AND(G10="Alta",K10="Mayor"),AND(G10="Muy Alta",K10="Leve"),AND(G10="Muy Alta",K10="Menor"),AND(G10="Muy Alta",K10="Moderado"),AND(G10="Muy Alta",K10="Mayor")),"Alto",IF(OR(AND(G10="Muy Baja",K10="Catastrófico"),AND(G10="Baja",K10="Catastrófico"),AND(G10="Media",K10="Catastrófico"),AND(G10="Alta",K10="Catastrófico"),AND(G10="Muy Alta",K10="Catastrófico")),"Extremo",""))))</f>
        <v>Moderado</v>
      </c>
      <c r="N10" s="397" t="str">
        <f>+IF(ISTEXT(D10),"G","")</f>
        <v>G</v>
      </c>
      <c r="O10" s="161">
        <f t="shared" si="8"/>
        <v>3</v>
      </c>
      <c r="P10" s="398" t="str">
        <f>IF(ISTEXT(D10),CONCATENATE(N10,O10),"")</f>
        <v>G3</v>
      </c>
      <c r="Q10" s="187" t="s">
        <v>1726</v>
      </c>
      <c r="R10" s="161" t="str">
        <f t="shared" si="3"/>
        <v>Probabilidad</v>
      </c>
      <c r="S10" s="399" t="s">
        <v>187</v>
      </c>
      <c r="T10" s="399" t="s">
        <v>188</v>
      </c>
      <c r="U10" s="394" t="str">
        <f>IF(AND(S10="Preventivo",T10="Automático"),"50%",IF(AND(S10="Preventivo",T10="Manual"),"40%",IF(AND(S10="Detectivo",T10="Automático"),"40%",IF(AND(S10="Detectivo",T10="Manual"),"30%",IF(AND(S10="Correctivo",T10="Automático"),"35%",IF(AND(S10="Correctivo",T10="Manual"),"25%",""))))))</f>
        <v>40%</v>
      </c>
      <c r="V10" s="407" t="s">
        <v>189</v>
      </c>
      <c r="W10" s="407" t="s">
        <v>190</v>
      </c>
      <c r="X10" s="407" t="s">
        <v>191</v>
      </c>
      <c r="Y10" s="164">
        <f t="shared" si="9"/>
        <v>0.28799999999999998</v>
      </c>
      <c r="Z10" s="165" t="str">
        <f>IFERROR(IF(Y10="","",IF(Y10&lt;='Listas y tablas'!$L$3,"Muy Baja",IF(Y10&lt;='Listas y tablas'!$L$4,"Baja",IF(Y10&lt;='Listas y tablas'!$L$5,"Media",IF(Y10&lt;='Listas y tablas'!$L$6,"Alta","Muy Alta"))))),"")</f>
        <v>Baja</v>
      </c>
      <c r="AA10" s="163">
        <f t="shared" si="10"/>
        <v>0.28799999999999998</v>
      </c>
      <c r="AB10" s="165" t="str">
        <f ca="1">IFERROR(IF(AC10="","",IF(AC10&lt;='Listas y tablas'!$O$3,"Leve",IF(AC10&lt;='Listas y tablas'!$O$4,"Menor",IF(AC10&lt;='Listas y tablas'!$O$5,"Moderado",IF(AC10&lt;='Listas y tablas'!$O$6,"Mayor","Catastrófico"))))),"")</f>
        <v>Leve</v>
      </c>
      <c r="AC10" s="163">
        <f t="shared" ca="1" si="11"/>
        <v>0.2</v>
      </c>
      <c r="AD10" s="166" t="str">
        <f t="shared" ca="1" si="12"/>
        <v>Bajo</v>
      </c>
      <c r="AE10" s="393" t="s">
        <v>217</v>
      </c>
      <c r="AF10" s="116" t="s">
        <v>1730</v>
      </c>
      <c r="AG10" s="417" t="s">
        <v>1445</v>
      </c>
      <c r="AH10" s="417" t="s">
        <v>1446</v>
      </c>
      <c r="AI10" s="417" t="s">
        <v>209</v>
      </c>
      <c r="AJ10" s="435">
        <v>44621</v>
      </c>
      <c r="AK10" s="435">
        <v>44742</v>
      </c>
      <c r="AL10" s="431"/>
      <c r="AM10" s="431"/>
      <c r="AN10" s="431"/>
      <c r="AO10" s="431"/>
      <c r="AP10" s="431"/>
      <c r="AQ10" s="431"/>
      <c r="AR10" s="167"/>
      <c r="AS10" s="167"/>
      <c r="AT10" s="351" t="str">
        <f t="shared" si="4"/>
        <v/>
      </c>
      <c r="AU10" s="351" t="str">
        <f t="shared" si="4"/>
        <v/>
      </c>
      <c r="AV10" s="351" t="str">
        <f>IF(ISNUMBER(AT12),AU10/AT10,"")</f>
        <v/>
      </c>
      <c r="AW10" s="167"/>
      <c r="AX10" s="167"/>
      <c r="AY10" s="167"/>
      <c r="AZ10" s="167"/>
      <c r="BA10" s="167"/>
      <c r="BB10" s="167"/>
      <c r="BC10" s="167"/>
      <c r="BD10" s="167"/>
      <c r="BE10" s="351" t="str">
        <f t="shared" si="5"/>
        <v/>
      </c>
      <c r="BF10" s="351" t="str">
        <f t="shared" si="5"/>
        <v/>
      </c>
      <c r="BG10" s="351" t="str">
        <f>IF(ISNUMBER(BE12),BF10/BE10,"")</f>
        <v/>
      </c>
      <c r="BH10" s="167"/>
      <c r="BI10" s="167"/>
      <c r="BJ10" s="167"/>
      <c r="BK10" s="167"/>
      <c r="BL10" s="167"/>
      <c r="BM10" s="167"/>
      <c r="BN10" s="167"/>
      <c r="BO10" s="167"/>
      <c r="BP10" s="351" t="str">
        <f t="shared" si="6"/>
        <v/>
      </c>
      <c r="BQ10" s="351" t="str">
        <f t="shared" si="6"/>
        <v/>
      </c>
      <c r="BR10" s="351" t="str">
        <f>IF(ISNUMBER(BP12),BQ10/BP10,"")</f>
        <v/>
      </c>
      <c r="BS10" s="350" t="str">
        <f t="shared" si="7"/>
        <v/>
      </c>
      <c r="BT10" s="350" t="str">
        <f t="shared" si="7"/>
        <v/>
      </c>
      <c r="BU10" s="141"/>
      <c r="BV10" s="141"/>
      <c r="BW10" s="141"/>
      <c r="BX10" s="141"/>
      <c r="BY10" s="141"/>
      <c r="BZ10" s="141"/>
      <c r="CA10" s="157" t="s">
        <v>1815</v>
      </c>
      <c r="CB10" s="157" t="s">
        <v>283</v>
      </c>
      <c r="CC10" s="157" t="s">
        <v>1816</v>
      </c>
      <c r="CD10" s="121" t="s">
        <v>1817</v>
      </c>
      <c r="CE10" s="121" t="s">
        <v>291</v>
      </c>
      <c r="CF10" s="121"/>
      <c r="CG10" s="121"/>
      <c r="CH10" s="104" t="s">
        <v>1818</v>
      </c>
      <c r="CI10" s="104" t="s">
        <v>292</v>
      </c>
      <c r="CJ10" s="104" t="s">
        <v>1819</v>
      </c>
      <c r="CK10" s="104" t="s">
        <v>327</v>
      </c>
      <c r="CL10" s="495" t="s">
        <v>2178</v>
      </c>
      <c r="CM10" s="105" t="s">
        <v>1805</v>
      </c>
      <c r="CN10" s="104" t="s">
        <v>1808</v>
      </c>
      <c r="CO10" s="157"/>
      <c r="CP10" s="157"/>
      <c r="CQ10" s="157"/>
      <c r="CR10" s="121"/>
      <c r="CS10" s="121"/>
      <c r="CT10" s="121"/>
      <c r="CU10" s="121"/>
      <c r="CV10" s="104"/>
      <c r="CW10" s="104"/>
      <c r="CX10" s="104"/>
      <c r="CY10" s="104"/>
      <c r="CZ10" s="201"/>
      <c r="DA10" s="105"/>
      <c r="DB10" s="201"/>
      <c r="DC10" s="141"/>
      <c r="DD10" s="141"/>
      <c r="DE10" s="141"/>
      <c r="DF10" s="141"/>
      <c r="DG10" s="141"/>
      <c r="DH10" s="141"/>
      <c r="DI10" s="141"/>
      <c r="DJ10" s="201"/>
      <c r="DK10" s="201"/>
      <c r="DL10" s="201"/>
      <c r="DM10" s="201"/>
      <c r="DN10" s="201"/>
      <c r="DO10" s="105"/>
      <c r="DP10" s="201"/>
    </row>
    <row r="11" spans="1:120" ht="88.9" customHeight="1">
      <c r="A11" s="424">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41">
        <v>4</v>
      </c>
      <c r="G11" s="395" t="str">
        <f>IF(F11&lt;=0,"",IF(F11&lt;='Listas y tablas'!$B$3,"Muy Baja",IF(F11&lt;='Listas y tablas'!$B$4,"Baja",IF(F11&lt;='Listas y tablas'!$B$5,"Media",IF(F11&lt;='Listas y tablas'!$B$6,"Alta","Muy Alta")))))</f>
        <v>Baja</v>
      </c>
      <c r="H11" s="396">
        <f>IF(G11="","",IF(G11="Muy Baja",'Listas y tablas'!$C$3,IF(G11="Baja",'Listas y tablas'!$C$4,IF(G11="Media",'Listas y tablas'!$C$5,IF(G11="Alta",'Listas y tablas'!$C$6,IF(G11="Muy Alta",'Listas y tablas'!$C$7,))))))</f>
        <v>0.4</v>
      </c>
      <c r="I11" s="427" t="s">
        <v>204</v>
      </c>
      <c r="J11" s="396" t="str">
        <f ca="1">IF(NOT(ISERROR(MATCH(I11,'Tabla Impacto'!$B$221:$B$223,0))),'Tabla Impacto'!$F$223&amp;"Por favor no seleccionar los criterios de impacto(Afectación Económica o presupuestal y Pérdida Reputacional)",I11)</f>
        <v xml:space="preserve">     Afectación menor a 10 SMLMV .</v>
      </c>
      <c r="K11" s="395" t="str">
        <f ca="1">IF(OR(J11='Tabla Impacto'!$C$11,J11='Tabla Impacto'!$D$11),"Leve",IF(OR(J11='Tabla Impacto'!$C$12,J11='Tabla Impacto'!$D$12),"Menor",IF(OR(J11='Tabla Impacto'!$C$13,J11='Tabla Impacto'!$D$13),"Moderado",IF(OR(J11='Tabla Impacto'!$C$14,J11='Tabla Impacto'!$D$14),"Mayor",IF(OR(J11='Tabla Impacto'!$C$15,J11='Tabla Impacto'!$D$15),"Catastrófico","")))))</f>
        <v>Leve</v>
      </c>
      <c r="L11" s="396">
        <f ca="1">IF(K11="","",IF(K11="Leve",'Listas y tablas'!$F$3,IF(K11="Menor",'Listas y tablas'!$F$4,IF(K11="Moderado",'Listas y tablas'!$F$5,IF(K11="Mayor",'Listas y tablas'!$F$6,IF(K11="Catastrófico",'Listas y tablas'!$F$7,))))))</f>
        <v>0.2</v>
      </c>
      <c r="M11" s="397" t="str">
        <f ca="1">IF(OR(AND(G11="Muy Baja",K11="Leve"),AND(G11="Muy Baja",K11="Menor"),AND(G11="Baja",K11="Leve")),"Bajo",IF(OR(AND(G11="Muy baja",K11="Moderado"),AND(G11="Baja",K11="Menor"),AND(G11="Baja",K11="Moderado"),AND(G11="Media",K11="Leve"),AND(G11="Media",K11="Menor"),AND(G11="Media",K11="Moderado"),AND(G11="Alta",K11="Leve"),AND(G11="Alta",K11="Menor")),"Moderado",IF(OR(AND(G11="Muy Baja",K11="Mayor"),AND(G11="Baja",K11="Mayor"),AND(G11="Media",K11="Mayor"),AND(G11="Alta",K11="Moderado"),AND(G11="Alta",K11="Mayor"),AND(G11="Muy Alta",K11="Leve"),AND(G11="Muy Alta",K11="Menor"),AND(G11="Muy Alta",K11="Moderado"),AND(G11="Muy Alta",K11="Mayor")),"Alto",IF(OR(AND(G11="Muy Baja",K11="Catastrófico"),AND(G11="Baja",K11="Catastrófico"),AND(G11="Media",K11="Catastrófico"),AND(G11="Alta",K11="Catastrófico"),AND(G11="Muy Alta",K11="Catastrófico")),"Extremo",""))))</f>
        <v>Bajo</v>
      </c>
      <c r="N11" s="397" t="str">
        <f>+IF(ISTEXT(D11),"G","")</f>
        <v>G</v>
      </c>
      <c r="O11" s="161">
        <f t="shared" si="8"/>
        <v>4</v>
      </c>
      <c r="P11" s="398" t="str">
        <f>IF(ISTEXT(D11),CONCATENATE(N11,O11),"")</f>
        <v>G4</v>
      </c>
      <c r="Q11" s="187" t="s">
        <v>1447</v>
      </c>
      <c r="R11" s="161" t="str">
        <f t="shared" si="3"/>
        <v>Probabilidad</v>
      </c>
      <c r="S11" s="399" t="s">
        <v>233</v>
      </c>
      <c r="T11" s="399" t="s">
        <v>188</v>
      </c>
      <c r="U11" s="394" t="str">
        <f>IF(AND(S11="Preventivo",T11="Automático"),"50%",IF(AND(S11="Preventivo",T11="Manual"),"40%",IF(AND(S11="Detectivo",T11="Automático"),"40%",IF(AND(S11="Detectivo",T11="Manual"),"30%",IF(AND(S11="Correctivo",T11="Automático"),"35%",IF(AND(S11="Correctivo",T11="Manual"),"25%",""))))))</f>
        <v>30%</v>
      </c>
      <c r="V11" s="407" t="s">
        <v>189</v>
      </c>
      <c r="W11" s="407" t="s">
        <v>190</v>
      </c>
      <c r="X11" s="407" t="s">
        <v>191</v>
      </c>
      <c r="Y11" s="164">
        <f t="shared" si="9"/>
        <v>0.28000000000000003</v>
      </c>
      <c r="Z11" s="165" t="str">
        <f>IFERROR(IF(Y11="","",IF(Y11&lt;='Listas y tablas'!$L$3,"Muy Baja",IF(Y11&lt;='Listas y tablas'!$L$4,"Baja",IF(Y11&lt;='Listas y tablas'!$L$5,"Media",IF(Y11&lt;='Listas y tablas'!$L$6,"Alta","Muy Alta"))))),"")</f>
        <v>Baja</v>
      </c>
      <c r="AA11" s="163">
        <f t="shared" si="10"/>
        <v>0.28000000000000003</v>
      </c>
      <c r="AB11" s="165" t="str">
        <f ca="1">IFERROR(IF(AC11="","",IF(AC11&lt;='Listas y tablas'!$O$3,"Leve",IF(AC11&lt;='Listas y tablas'!$O$4,"Menor",IF(AC11&lt;='Listas y tablas'!$O$5,"Moderado",IF(AC11&lt;='Listas y tablas'!$O$6,"Mayor","Catastrófico"))))),"")</f>
        <v>Leve</v>
      </c>
      <c r="AC11" s="163">
        <f t="shared" ca="1" si="11"/>
        <v>0.2</v>
      </c>
      <c r="AD11" s="166" t="str">
        <f t="shared" ca="1" si="12"/>
        <v>Bajo</v>
      </c>
      <c r="AE11" s="393" t="s">
        <v>192</v>
      </c>
      <c r="AF11" s="433" t="s">
        <v>1731</v>
      </c>
      <c r="AG11" s="417" t="s">
        <v>1448</v>
      </c>
      <c r="AH11" s="417" t="s">
        <v>1449</v>
      </c>
      <c r="AI11" s="417" t="s">
        <v>209</v>
      </c>
      <c r="AJ11" s="435">
        <v>44743</v>
      </c>
      <c r="AK11" s="435">
        <v>44773</v>
      </c>
      <c r="AL11" s="431"/>
      <c r="AM11" s="431"/>
      <c r="AN11" s="431"/>
      <c r="AO11" s="431"/>
      <c r="AP11" s="431"/>
      <c r="AQ11" s="431"/>
      <c r="AR11" s="167"/>
      <c r="AS11" s="167"/>
      <c r="AT11" s="351" t="str">
        <f t="shared" ref="AT11:AT79" si="13">IF((AL11+AN11+AP11+AR11)&gt;0,AL11+AN11+AP11+AR11,"")</f>
        <v/>
      </c>
      <c r="AU11" s="351" t="str">
        <f t="shared" ref="AU11:AU79" si="14">IF((AM11+AO11+AQ11+AS11)&gt;0,AM11+AO11+AQ11+AS11,"")</f>
        <v/>
      </c>
      <c r="AV11" s="351" t="str">
        <f t="shared" ref="AV11:AV79" si="15">IF(ISNUMBER(AT12),AU11/AT11,"")</f>
        <v/>
      </c>
      <c r="AW11" s="167"/>
      <c r="AX11" s="167"/>
      <c r="AY11" s="167"/>
      <c r="AZ11" s="167"/>
      <c r="BA11" s="167"/>
      <c r="BB11" s="167"/>
      <c r="BC11" s="167"/>
      <c r="BD11" s="167"/>
      <c r="BE11" s="351" t="str">
        <f t="shared" ref="BE11:BE79" si="16">IF((AW11+AY11+BA11+BC11)&gt;0,AW11+AY11+BA11+BC11,"")</f>
        <v/>
      </c>
      <c r="BF11" s="351" t="str">
        <f t="shared" ref="BF11:BF79" si="17">IF((AX11+AZ11+BB11+BD11)&gt;0,AX11+AZ11+BB11+BD11,"")</f>
        <v/>
      </c>
      <c r="BG11" s="351" t="str">
        <f t="shared" ref="BG11:BG79" si="18">IF(ISNUMBER(BE12),BF11/BE11,"")</f>
        <v/>
      </c>
      <c r="BH11" s="167"/>
      <c r="BI11" s="167"/>
      <c r="BJ11" s="167"/>
      <c r="BK11" s="167"/>
      <c r="BL11" s="167"/>
      <c r="BM11" s="167"/>
      <c r="BN11" s="167"/>
      <c r="BO11" s="167"/>
      <c r="BP11" s="351" t="str">
        <f t="shared" ref="BP11:BP79" si="19">IF((BH11+BJ11+BL11+BN11)&gt;0,BH11+BJ11+BL11+BN11,"")</f>
        <v/>
      </c>
      <c r="BQ11" s="351" t="str">
        <f t="shared" ref="BQ11:BQ79" si="20">IF((BI11+BK11+BM11+BO11)&gt;0,BI11+BK11+BM11+BO11,"")</f>
        <v/>
      </c>
      <c r="BR11" s="351" t="str">
        <f t="shared" ref="BR11:BR79" si="21">IF(ISNUMBER(BP12),BQ11/BP11,"")</f>
        <v/>
      </c>
      <c r="BS11" s="350" t="str">
        <f t="shared" ref="BS11:BS79" si="22">IF(ISNUMBER(AT11+BE11+BP11),AT11+BE11+BP11,"")</f>
        <v/>
      </c>
      <c r="BT11" s="350" t="str">
        <f t="shared" ref="BT11:BT79" si="23">IF(ISNUMBER(AU11+BF11+BQ11),AU11+BF11+BQ11,"")</f>
        <v/>
      </c>
      <c r="BU11" s="54"/>
      <c r="BV11" s="54"/>
      <c r="BW11" s="54"/>
      <c r="BX11" s="54"/>
      <c r="BY11" s="54"/>
      <c r="BZ11" s="54"/>
      <c r="CA11" s="157" t="s">
        <v>1815</v>
      </c>
      <c r="CB11" s="157" t="s">
        <v>283</v>
      </c>
      <c r="CC11" s="157" t="s">
        <v>1815</v>
      </c>
      <c r="CD11" s="157" t="s">
        <v>283</v>
      </c>
      <c r="CE11" s="157" t="s">
        <v>291</v>
      </c>
      <c r="CF11" s="121"/>
      <c r="CG11" s="121"/>
      <c r="CH11" s="104" t="s">
        <v>1818</v>
      </c>
      <c r="CI11" s="104" t="s">
        <v>292</v>
      </c>
      <c r="CJ11" s="104" t="s">
        <v>1820</v>
      </c>
      <c r="CK11" s="104" t="s">
        <v>285</v>
      </c>
      <c r="CL11" s="495" t="s">
        <v>1826</v>
      </c>
      <c r="CM11" s="105" t="s">
        <v>1805</v>
      </c>
      <c r="CN11" s="104" t="s">
        <v>1808</v>
      </c>
      <c r="CO11" s="101"/>
      <c r="CP11" s="101"/>
      <c r="CQ11" s="101"/>
      <c r="CR11" s="101"/>
      <c r="CS11" s="157"/>
      <c r="CT11" s="103"/>
      <c r="CU11" s="103"/>
      <c r="CV11" s="104"/>
      <c r="CW11" s="104"/>
      <c r="CX11" s="107"/>
      <c r="CY11" s="104"/>
      <c r="CZ11" s="47"/>
      <c r="DA11" s="105"/>
      <c r="DB11" s="47"/>
      <c r="DC11" s="54"/>
      <c r="DD11" s="54"/>
      <c r="DE11" s="54"/>
      <c r="DF11" s="54"/>
      <c r="DG11" s="141"/>
      <c r="DH11" s="54"/>
      <c r="DI11" s="54"/>
      <c r="DJ11" s="47"/>
      <c r="DK11" s="47"/>
      <c r="DL11" s="47"/>
      <c r="DM11" s="47"/>
      <c r="DN11" s="47"/>
      <c r="DO11" s="105"/>
      <c r="DP11" s="47"/>
    </row>
    <row r="12" spans="1:120" ht="82.15" customHeight="1">
      <c r="A12" s="424">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72">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7"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61">
        <f t="shared" si="8"/>
        <v>5</v>
      </c>
      <c r="P12" s="43" t="str">
        <f t="shared" si="2"/>
        <v>G5</v>
      </c>
      <c r="Q12" s="187" t="s">
        <v>241</v>
      </c>
      <c r="R12" s="43" t="str">
        <f t="shared" si="3"/>
        <v>Probabilidad</v>
      </c>
      <c r="S12" s="399" t="s">
        <v>187</v>
      </c>
      <c r="T12" s="399" t="s">
        <v>188</v>
      </c>
      <c r="U12" s="95" t="str">
        <f t="shared" ref="U12:U97" si="24">IF(AND(S12="Preventivo",T12="Automático"),"50%",IF(AND(S12="Preventivo",T12="Manual"),"40%",IF(AND(S12="Detectivo",T12="Automático"),"40%",IF(AND(S12="Detectivo",T12="Manual"),"30%",IF(AND(S12="Correctivo",T12="Automático"),"35%",IF(AND(S12="Correctivo",T12="Manual"),"25%",""))))))</f>
        <v>40%</v>
      </c>
      <c r="V12" s="407" t="s">
        <v>242</v>
      </c>
      <c r="W12" s="407" t="s">
        <v>190</v>
      </c>
      <c r="X12" s="407" t="s">
        <v>191</v>
      </c>
      <c r="Y12" s="164">
        <f t="shared" si="9"/>
        <v>0.24</v>
      </c>
      <c r="Z12" s="165" t="str">
        <f>IFERROR(IF(Y12="","",IF(Y12&lt;='Listas y tablas'!$L$3,"Muy Baja",IF(Y12&lt;='Listas y tablas'!$L$4,"Baja",IF(Y12&lt;='Listas y tablas'!$L$5,"Media",IF(Y12&lt;='Listas y tablas'!$L$6,"Alta","Muy Alta"))))),"")</f>
        <v>Baja</v>
      </c>
      <c r="AA12" s="163">
        <f t="shared" si="10"/>
        <v>0.24</v>
      </c>
      <c r="AB12" s="165" t="str">
        <f ca="1">IFERROR(IF(AC12="","",IF(AC12&lt;='Listas y tablas'!$O$3,"Leve",IF(AC12&lt;='Listas y tablas'!$O$4,"Menor",IF(AC12&lt;='Listas y tablas'!$O$5,"Moderado",IF(AC12&lt;='Listas y tablas'!$O$6,"Mayor","Catastrófico"))))),"")</f>
        <v>Moderado</v>
      </c>
      <c r="AC12" s="163">
        <f t="shared" ca="1" si="11"/>
        <v>0.6</v>
      </c>
      <c r="AD12" s="166" t="str">
        <f t="shared" ca="1" si="12"/>
        <v>Moderado</v>
      </c>
      <c r="AE12" s="393" t="s">
        <v>192</v>
      </c>
      <c r="AF12" s="116" t="s">
        <v>244</v>
      </c>
      <c r="AG12" s="53" t="s">
        <v>245</v>
      </c>
      <c r="AH12" s="53" t="s">
        <v>246</v>
      </c>
      <c r="AI12" s="53" t="s">
        <v>247</v>
      </c>
      <c r="AJ12" s="167">
        <v>44378</v>
      </c>
      <c r="AK12" s="167">
        <v>44561</v>
      </c>
      <c r="AL12" s="167"/>
      <c r="AM12" s="167"/>
      <c r="AN12" s="167"/>
      <c r="AO12" s="167"/>
      <c r="AP12" s="167"/>
      <c r="AQ12" s="167"/>
      <c r="AR12" s="167"/>
      <c r="AS12" s="167"/>
      <c r="AT12" s="351" t="str">
        <f t="shared" si="13"/>
        <v/>
      </c>
      <c r="AU12" s="351" t="str">
        <f t="shared" si="14"/>
        <v/>
      </c>
      <c r="AV12" s="351" t="str">
        <f t="shared" si="15"/>
        <v/>
      </c>
      <c r="AW12" s="167"/>
      <c r="AX12" s="167"/>
      <c r="AY12" s="167"/>
      <c r="AZ12" s="167"/>
      <c r="BA12" s="167"/>
      <c r="BB12" s="167"/>
      <c r="BC12" s="167"/>
      <c r="BD12" s="167"/>
      <c r="BE12" s="351" t="str">
        <f t="shared" si="16"/>
        <v/>
      </c>
      <c r="BF12" s="351" t="str">
        <f t="shared" si="17"/>
        <v/>
      </c>
      <c r="BG12" s="351" t="str">
        <f t="shared" si="18"/>
        <v/>
      </c>
      <c r="BH12" s="167"/>
      <c r="BI12" s="167"/>
      <c r="BJ12" s="167"/>
      <c r="BK12" s="167"/>
      <c r="BL12" s="167"/>
      <c r="BM12" s="167"/>
      <c r="BN12" s="167"/>
      <c r="BO12" s="167"/>
      <c r="BP12" s="351" t="str">
        <f t="shared" si="19"/>
        <v/>
      </c>
      <c r="BQ12" s="351" t="str">
        <f t="shared" si="20"/>
        <v/>
      </c>
      <c r="BR12" s="351" t="str">
        <f t="shared" si="21"/>
        <v/>
      </c>
      <c r="BS12" s="350" t="str">
        <f t="shared" si="22"/>
        <v/>
      </c>
      <c r="BT12" s="350" t="str">
        <f t="shared" si="23"/>
        <v/>
      </c>
      <c r="BU12" s="54"/>
      <c r="BV12" s="54"/>
      <c r="BW12" s="54"/>
      <c r="BX12" s="54"/>
      <c r="BY12" s="54"/>
      <c r="BZ12" s="54"/>
      <c r="CA12" s="157" t="s">
        <v>1828</v>
      </c>
      <c r="CB12" s="121" t="s">
        <v>1829</v>
      </c>
      <c r="CC12" s="157" t="s">
        <v>1830</v>
      </c>
      <c r="CD12" s="157" t="s">
        <v>1831</v>
      </c>
      <c r="CE12" s="121" t="s">
        <v>291</v>
      </c>
      <c r="CF12" s="121" t="s">
        <v>283</v>
      </c>
      <c r="CG12" s="121"/>
      <c r="CH12" s="110" t="s">
        <v>1832</v>
      </c>
      <c r="CI12" s="104" t="s">
        <v>201</v>
      </c>
      <c r="CJ12" s="110" t="s">
        <v>1833</v>
      </c>
      <c r="CK12" s="104" t="s">
        <v>215</v>
      </c>
      <c r="CL12" s="495" t="s">
        <v>1839</v>
      </c>
      <c r="CM12" s="105" t="s">
        <v>1805</v>
      </c>
      <c r="CN12" s="104" t="s">
        <v>1808</v>
      </c>
      <c r="CO12" s="101"/>
      <c r="CP12" s="102"/>
      <c r="CQ12" s="109"/>
      <c r="CR12" s="103"/>
      <c r="CS12" s="121"/>
      <c r="CT12" s="103"/>
      <c r="CU12" s="103"/>
      <c r="CV12" s="110"/>
      <c r="CW12" s="104"/>
      <c r="CX12" s="111"/>
      <c r="CY12" s="104"/>
      <c r="CZ12" s="47"/>
      <c r="DA12" s="105"/>
      <c r="DB12" s="47"/>
      <c r="DC12" s="54"/>
      <c r="DD12" s="54"/>
      <c r="DE12" s="54"/>
      <c r="DF12" s="54"/>
      <c r="DG12" s="141"/>
      <c r="DH12" s="54"/>
      <c r="DI12" s="54"/>
      <c r="DJ12" s="47"/>
      <c r="DK12" s="47"/>
      <c r="DL12" s="47"/>
      <c r="DM12" s="47"/>
      <c r="DN12" s="47"/>
      <c r="DO12" s="105"/>
      <c r="DP12" s="47"/>
    </row>
    <row r="13" spans="1:120" ht="104.45" customHeight="1">
      <c r="A13" s="424">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7"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61">
        <f t="shared" si="8"/>
        <v>6</v>
      </c>
      <c r="P13" s="43" t="str">
        <f t="shared" si="2"/>
        <v>G6</v>
      </c>
      <c r="Q13" s="187" t="s">
        <v>253</v>
      </c>
      <c r="R13" s="43" t="str">
        <f t="shared" si="3"/>
        <v>Probabilidad</v>
      </c>
      <c r="S13" s="399" t="s">
        <v>187</v>
      </c>
      <c r="T13" s="399" t="s">
        <v>188</v>
      </c>
      <c r="U13" s="95" t="str">
        <f t="shared" si="24"/>
        <v>40%</v>
      </c>
      <c r="V13" s="407" t="s">
        <v>189</v>
      </c>
      <c r="W13" s="407" t="s">
        <v>190</v>
      </c>
      <c r="X13" s="407" t="s">
        <v>191</v>
      </c>
      <c r="Y13" s="164">
        <f t="shared" si="9"/>
        <v>0.36</v>
      </c>
      <c r="Z13" s="165" t="str">
        <f>IFERROR(IF(Y13="","",IF(Y13&lt;='Listas y tablas'!$L$3,"Muy Baja",IF(Y13&lt;='Listas y tablas'!$L$4,"Baja",IF(Y13&lt;='Listas y tablas'!$L$5,"Media",IF(Y13&lt;='Listas y tablas'!$L$6,"Alta","Muy Alta"))))),"")</f>
        <v>Baja</v>
      </c>
      <c r="AA13" s="163">
        <f t="shared" si="10"/>
        <v>0.36</v>
      </c>
      <c r="AB13" s="165" t="str">
        <f ca="1">IFERROR(IF(AC13="","",IF(AC13&lt;='Listas y tablas'!$O$3,"Leve",IF(AC13&lt;='Listas y tablas'!$O$4,"Menor",IF(AC13&lt;='Listas y tablas'!$O$5,"Moderado",IF(AC13&lt;='Listas y tablas'!$O$6,"Mayor","Catastrófico"))))),"")</f>
        <v>Leve</v>
      </c>
      <c r="AC13" s="163">
        <f t="shared" ca="1" si="11"/>
        <v>0.2</v>
      </c>
      <c r="AD13" s="166" t="str">
        <f t="shared" ca="1" si="12"/>
        <v>Bajo</v>
      </c>
      <c r="AE13" s="393" t="s">
        <v>192</v>
      </c>
      <c r="AF13" s="118" t="s">
        <v>1475</v>
      </c>
      <c r="AG13" s="118" t="s">
        <v>255</v>
      </c>
      <c r="AH13" s="118" t="s">
        <v>1476</v>
      </c>
      <c r="AI13" s="218" t="s">
        <v>257</v>
      </c>
      <c r="AJ13" s="114" t="s">
        <v>1477</v>
      </c>
      <c r="AK13" s="114" t="s">
        <v>1478</v>
      </c>
      <c r="AL13" s="167"/>
      <c r="AM13" s="167"/>
      <c r="AN13" s="167"/>
      <c r="AO13" s="167"/>
      <c r="AP13" s="167"/>
      <c r="AQ13" s="167"/>
      <c r="AR13" s="167"/>
      <c r="AS13" s="167"/>
      <c r="AT13" s="351" t="str">
        <f t="shared" si="13"/>
        <v/>
      </c>
      <c r="AU13" s="351" t="str">
        <f t="shared" si="14"/>
        <v/>
      </c>
      <c r="AV13" s="351" t="str">
        <f t="shared" si="15"/>
        <v/>
      </c>
      <c r="AW13" s="167"/>
      <c r="AX13" s="167"/>
      <c r="AY13" s="167"/>
      <c r="AZ13" s="167"/>
      <c r="BA13" s="167"/>
      <c r="BB13" s="167"/>
      <c r="BC13" s="167"/>
      <c r="BD13" s="167"/>
      <c r="BE13" s="351" t="str">
        <f t="shared" si="16"/>
        <v/>
      </c>
      <c r="BF13" s="351" t="str">
        <f t="shared" si="17"/>
        <v/>
      </c>
      <c r="BG13" s="351" t="str">
        <f t="shared" si="18"/>
        <v/>
      </c>
      <c r="BH13" s="167"/>
      <c r="BI13" s="167"/>
      <c r="BJ13" s="167"/>
      <c r="BK13" s="167"/>
      <c r="BL13" s="167"/>
      <c r="BM13" s="167"/>
      <c r="BN13" s="167"/>
      <c r="BO13" s="167"/>
      <c r="BP13" s="351" t="str">
        <f t="shared" si="19"/>
        <v/>
      </c>
      <c r="BQ13" s="351" t="str">
        <f t="shared" si="20"/>
        <v/>
      </c>
      <c r="BR13" s="351" t="str">
        <f t="shared" si="21"/>
        <v/>
      </c>
      <c r="BS13" s="350" t="str">
        <f t="shared" si="22"/>
        <v/>
      </c>
      <c r="BT13" s="350" t="str">
        <f t="shared" si="23"/>
        <v/>
      </c>
      <c r="BU13" s="54"/>
      <c r="BV13" s="54"/>
      <c r="BW13" s="54"/>
      <c r="BX13" s="54"/>
      <c r="BY13" s="54"/>
      <c r="BZ13" s="54"/>
      <c r="CA13" s="157"/>
      <c r="CB13" s="121"/>
      <c r="CC13" s="157"/>
      <c r="CD13" s="157"/>
      <c r="CE13" s="157"/>
      <c r="CF13" s="121"/>
      <c r="CG13" s="121"/>
      <c r="CH13" s="104"/>
      <c r="CI13" s="104"/>
      <c r="CJ13" s="104"/>
      <c r="CK13" s="104"/>
      <c r="CL13" s="201"/>
      <c r="CM13" s="105"/>
      <c r="CN13" s="201"/>
      <c r="CO13" s="101"/>
      <c r="CP13" s="102"/>
      <c r="CQ13" s="101"/>
      <c r="CR13" s="101"/>
      <c r="CS13" s="157"/>
      <c r="CT13" s="103"/>
      <c r="CU13" s="103"/>
      <c r="CV13" s="104"/>
      <c r="CW13" s="104"/>
      <c r="CX13" s="104"/>
      <c r="CY13" s="104"/>
      <c r="CZ13" s="47"/>
      <c r="DA13" s="105"/>
      <c r="DB13" s="47"/>
      <c r="DC13" s="54"/>
      <c r="DD13" s="54"/>
      <c r="DE13" s="54"/>
      <c r="DF13" s="54"/>
      <c r="DG13" s="141"/>
      <c r="DH13" s="54"/>
      <c r="DI13" s="54"/>
      <c r="DJ13" s="47"/>
      <c r="DK13" s="47"/>
      <c r="DL13" s="47"/>
      <c r="DM13" s="47"/>
      <c r="DN13" s="47"/>
      <c r="DO13" s="105"/>
      <c r="DP13" s="47"/>
    </row>
    <row r="14" spans="1:120" ht="127.15" customHeight="1">
      <c r="A14" s="424">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7"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61">
        <f t="shared" si="8"/>
        <v>7</v>
      </c>
      <c r="P14" s="43" t="str">
        <f t="shared" si="2"/>
        <v>G7</v>
      </c>
      <c r="Q14" s="187" t="s">
        <v>263</v>
      </c>
      <c r="R14" s="43" t="str">
        <f t="shared" si="3"/>
        <v>Probabilidad</v>
      </c>
      <c r="S14" s="399" t="s">
        <v>187</v>
      </c>
      <c r="T14" s="399" t="s">
        <v>188</v>
      </c>
      <c r="U14" s="95" t="str">
        <f t="shared" si="24"/>
        <v>40%</v>
      </c>
      <c r="V14" s="407" t="s">
        <v>189</v>
      </c>
      <c r="W14" s="407" t="s">
        <v>190</v>
      </c>
      <c r="X14" s="407" t="s">
        <v>191</v>
      </c>
      <c r="Y14" s="164">
        <f t="shared" si="9"/>
        <v>0.216</v>
      </c>
      <c r="Z14" s="165" t="str">
        <f>IFERROR(IF(Y14="","",IF(Y14&lt;='Listas y tablas'!$L$3,"Muy Baja",IF(Y14&lt;='Listas y tablas'!$L$4,"Baja",IF(Y14&lt;='Listas y tablas'!$L$5,"Media",IF(Y14&lt;='Listas y tablas'!$L$6,"Alta","Muy Alta"))))),"")</f>
        <v>Baja</v>
      </c>
      <c r="AA14" s="163">
        <f t="shared" si="10"/>
        <v>0.216</v>
      </c>
      <c r="AB14" s="165" t="str">
        <f ca="1">IFERROR(IF(AC14="","",IF(AC14&lt;='Listas y tablas'!$O$3,"Leve",IF(AC14&lt;='Listas y tablas'!$O$4,"Menor",IF(AC14&lt;='Listas y tablas'!$O$5,"Moderado",IF(AC14&lt;='Listas y tablas'!$O$6,"Mayor","Catastrófico"))))),"")</f>
        <v>Leve</v>
      </c>
      <c r="AC14" s="163">
        <f t="shared" ca="1" si="11"/>
        <v>0.2</v>
      </c>
      <c r="AD14" s="166" t="str">
        <f t="shared" ca="1" si="12"/>
        <v>Bajo</v>
      </c>
      <c r="AE14" s="393" t="s">
        <v>192</v>
      </c>
      <c r="AF14" s="118" t="s">
        <v>264</v>
      </c>
      <c r="AG14" s="118" t="s">
        <v>1479</v>
      </c>
      <c r="AH14" s="118" t="s">
        <v>1480</v>
      </c>
      <c r="AI14" s="53" t="s">
        <v>257</v>
      </c>
      <c r="AJ14" s="114" t="s">
        <v>1481</v>
      </c>
      <c r="AK14" s="114" t="s">
        <v>1482</v>
      </c>
      <c r="AL14" s="167"/>
      <c r="AM14" s="167"/>
      <c r="AN14" s="167"/>
      <c r="AO14" s="167"/>
      <c r="AP14" s="167"/>
      <c r="AQ14" s="167"/>
      <c r="AR14" s="167"/>
      <c r="AS14" s="167"/>
      <c r="AT14" s="351" t="str">
        <f t="shared" si="13"/>
        <v/>
      </c>
      <c r="AU14" s="351" t="str">
        <f t="shared" si="14"/>
        <v/>
      </c>
      <c r="AV14" s="351" t="str">
        <f t="shared" si="15"/>
        <v/>
      </c>
      <c r="AW14" s="167"/>
      <c r="AX14" s="167"/>
      <c r="AY14" s="167"/>
      <c r="AZ14" s="167"/>
      <c r="BA14" s="167"/>
      <c r="BB14" s="167"/>
      <c r="BC14" s="167"/>
      <c r="BD14" s="167"/>
      <c r="BE14" s="351" t="str">
        <f t="shared" si="16"/>
        <v/>
      </c>
      <c r="BF14" s="351" t="str">
        <f t="shared" si="17"/>
        <v/>
      </c>
      <c r="BG14" s="351" t="str">
        <f t="shared" si="18"/>
        <v/>
      </c>
      <c r="BH14" s="167"/>
      <c r="BI14" s="167"/>
      <c r="BJ14" s="167"/>
      <c r="BK14" s="167"/>
      <c r="BL14" s="167"/>
      <c r="BM14" s="167"/>
      <c r="BN14" s="167"/>
      <c r="BO14" s="167"/>
      <c r="BP14" s="351" t="str">
        <f t="shared" si="19"/>
        <v/>
      </c>
      <c r="BQ14" s="351" t="str">
        <f t="shared" si="20"/>
        <v/>
      </c>
      <c r="BR14" s="351" t="str">
        <f t="shared" si="21"/>
        <v/>
      </c>
      <c r="BS14" s="350" t="str">
        <f t="shared" si="22"/>
        <v/>
      </c>
      <c r="BT14" s="350" t="str">
        <f t="shared" si="23"/>
        <v/>
      </c>
      <c r="BU14" s="54"/>
      <c r="BV14" s="54"/>
      <c r="BW14" s="54"/>
      <c r="BX14" s="54"/>
      <c r="BY14" s="54"/>
      <c r="BZ14" s="54"/>
      <c r="CA14" s="112"/>
      <c r="CB14" s="112"/>
      <c r="CC14" s="157"/>
      <c r="CD14" s="121"/>
      <c r="CE14" s="121"/>
      <c r="CF14" s="121"/>
      <c r="CG14" s="121"/>
      <c r="CH14" s="104"/>
      <c r="CI14" s="104"/>
      <c r="CJ14" s="104"/>
      <c r="CK14" s="104"/>
      <c r="CL14" s="201"/>
      <c r="CM14" s="105"/>
      <c r="CN14" s="201"/>
      <c r="CO14" s="112"/>
      <c r="CP14" s="112"/>
      <c r="CQ14" s="101"/>
      <c r="CR14" s="102"/>
      <c r="CS14" s="121"/>
      <c r="CT14" s="103"/>
      <c r="CU14" s="103"/>
      <c r="CV14" s="104"/>
      <c r="CW14" s="104"/>
      <c r="CX14" s="104"/>
      <c r="CY14" s="104"/>
      <c r="CZ14" s="47"/>
      <c r="DA14" s="105"/>
      <c r="DB14" s="47"/>
      <c r="DC14" s="54"/>
      <c r="DD14" s="54"/>
      <c r="DE14" s="54"/>
      <c r="DF14" s="54"/>
      <c r="DG14" s="141"/>
      <c r="DH14" s="54"/>
      <c r="DI14" s="54"/>
      <c r="DJ14" s="47"/>
      <c r="DK14" s="47"/>
      <c r="DL14" s="47"/>
      <c r="DM14" s="47"/>
      <c r="DN14" s="47"/>
      <c r="DO14" s="105"/>
      <c r="DP14" s="47"/>
    </row>
    <row r="15" spans="1:120" ht="151.5" customHeight="1">
      <c r="A15" s="424">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7"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61">
        <f t="shared" si="8"/>
        <v>8</v>
      </c>
      <c r="P15" s="43" t="str">
        <f t="shared" si="2"/>
        <v>G8</v>
      </c>
      <c r="Q15" s="187" t="s">
        <v>1483</v>
      </c>
      <c r="R15" s="43" t="str">
        <f t="shared" si="3"/>
        <v>Probabilidad</v>
      </c>
      <c r="S15" s="399" t="s">
        <v>187</v>
      </c>
      <c r="T15" s="399" t="s">
        <v>188</v>
      </c>
      <c r="U15" s="95" t="str">
        <f t="shared" si="24"/>
        <v>40%</v>
      </c>
      <c r="V15" s="407" t="s">
        <v>189</v>
      </c>
      <c r="W15" s="407" t="s">
        <v>190</v>
      </c>
      <c r="X15" s="407" t="s">
        <v>191</v>
      </c>
      <c r="Y15" s="164">
        <f t="shared" si="9"/>
        <v>0.36</v>
      </c>
      <c r="Z15" s="165" t="str">
        <f>IFERROR(IF(Y15="","",IF(Y15&lt;='Listas y tablas'!$L$3,"Muy Baja",IF(Y15&lt;='Listas y tablas'!$L$4,"Baja",IF(Y15&lt;='Listas y tablas'!$L$5,"Media",IF(Y15&lt;='Listas y tablas'!$L$6,"Alta","Muy Alta"))))),"")</f>
        <v>Baja</v>
      </c>
      <c r="AA15" s="163">
        <f t="shared" si="10"/>
        <v>0.36</v>
      </c>
      <c r="AB15" s="165" t="str">
        <f ca="1">IFERROR(IF(AC15="","",IF(AC15&lt;='Listas y tablas'!$O$3,"Leve",IF(AC15&lt;='Listas y tablas'!$O$4,"Menor",IF(AC15&lt;='Listas y tablas'!$O$5,"Moderado",IF(AC15&lt;='Listas y tablas'!$O$6,"Mayor","Catastrófico"))))),"")</f>
        <v>Moderado</v>
      </c>
      <c r="AC15" s="163">
        <f t="shared" ca="1" si="11"/>
        <v>0.6</v>
      </c>
      <c r="AD15" s="166" t="str">
        <f t="shared" ca="1" si="12"/>
        <v>Moderado</v>
      </c>
      <c r="AE15" s="393" t="s">
        <v>192</v>
      </c>
      <c r="AF15" s="116" t="s">
        <v>1487</v>
      </c>
      <c r="AG15" s="171"/>
      <c r="AH15" s="171"/>
      <c r="AI15" s="171"/>
      <c r="AJ15" s="171"/>
      <c r="AK15" s="171"/>
      <c r="AL15" s="167"/>
      <c r="AM15" s="167"/>
      <c r="AN15" s="167"/>
      <c r="AO15" s="167"/>
      <c r="AP15" s="167"/>
      <c r="AQ15" s="167"/>
      <c r="AR15" s="167"/>
      <c r="AS15" s="167"/>
      <c r="AT15" s="351" t="str">
        <f t="shared" si="13"/>
        <v/>
      </c>
      <c r="AU15" s="351" t="str">
        <f t="shared" si="14"/>
        <v/>
      </c>
      <c r="AV15" s="351" t="str">
        <f t="shared" si="15"/>
        <v/>
      </c>
      <c r="AW15" s="167"/>
      <c r="AX15" s="167"/>
      <c r="AY15" s="167"/>
      <c r="AZ15" s="167"/>
      <c r="BA15" s="167"/>
      <c r="BB15" s="167"/>
      <c r="BC15" s="167"/>
      <c r="BD15" s="167"/>
      <c r="BE15" s="351" t="str">
        <f t="shared" si="16"/>
        <v/>
      </c>
      <c r="BF15" s="351" t="str">
        <f t="shared" si="17"/>
        <v/>
      </c>
      <c r="BG15" s="351" t="str">
        <f t="shared" si="18"/>
        <v/>
      </c>
      <c r="BH15" s="167"/>
      <c r="BI15" s="167"/>
      <c r="BJ15" s="167"/>
      <c r="BK15" s="167"/>
      <c r="BL15" s="167"/>
      <c r="BM15" s="167"/>
      <c r="BN15" s="167"/>
      <c r="BO15" s="167"/>
      <c r="BP15" s="351" t="str">
        <f t="shared" si="19"/>
        <v/>
      </c>
      <c r="BQ15" s="351" t="str">
        <f t="shared" si="20"/>
        <v/>
      </c>
      <c r="BR15" s="351" t="str">
        <f t="shared" si="21"/>
        <v/>
      </c>
      <c r="BS15" s="350" t="str">
        <f t="shared" si="22"/>
        <v/>
      </c>
      <c r="BT15" s="350" t="str">
        <f t="shared" si="23"/>
        <v/>
      </c>
      <c r="BU15" s="54"/>
      <c r="BV15" s="54"/>
      <c r="BW15" s="54"/>
      <c r="BX15" s="54"/>
      <c r="BY15" s="54"/>
      <c r="BZ15" s="54"/>
      <c r="CA15" s="157"/>
      <c r="CB15" s="157"/>
      <c r="CC15" s="157"/>
      <c r="CD15" s="121"/>
      <c r="CE15" s="121"/>
      <c r="CF15" s="121"/>
      <c r="CG15" s="121"/>
      <c r="CH15" s="104"/>
      <c r="CI15" s="104"/>
      <c r="CJ15" s="201"/>
      <c r="CK15" s="104"/>
      <c r="CL15" s="201"/>
      <c r="CM15" s="105"/>
      <c r="CN15" s="201"/>
      <c r="CO15" s="101"/>
      <c r="CP15" s="101"/>
      <c r="CQ15" s="101"/>
      <c r="CR15" s="103"/>
      <c r="CS15" s="121"/>
      <c r="CT15" s="103"/>
      <c r="CU15" s="103"/>
      <c r="CV15" s="104"/>
      <c r="CW15" s="104"/>
      <c r="CX15" s="47"/>
      <c r="CY15" s="104"/>
      <c r="CZ15" s="47"/>
      <c r="DA15" s="105"/>
      <c r="DB15" s="47"/>
      <c r="DC15" s="54"/>
      <c r="DD15" s="54"/>
      <c r="DE15" s="54"/>
      <c r="DF15" s="54"/>
      <c r="DG15" s="141"/>
      <c r="DH15" s="54"/>
      <c r="DI15" s="54"/>
      <c r="DJ15" s="47"/>
      <c r="DK15" s="47"/>
      <c r="DL15" s="47"/>
      <c r="DM15" s="47"/>
      <c r="DN15" s="47"/>
      <c r="DO15" s="105"/>
      <c r="DP15" s="47"/>
    </row>
    <row r="16" spans="1:120" ht="151.5" customHeight="1">
      <c r="A16" s="424">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7"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61">
        <f t="shared" si="8"/>
        <v>9</v>
      </c>
      <c r="P16" s="43" t="str">
        <f t="shared" si="2"/>
        <v>G9</v>
      </c>
      <c r="Q16" s="187" t="s">
        <v>1484</v>
      </c>
      <c r="R16" s="43" t="str">
        <f t="shared" si="3"/>
        <v>Probabilidad</v>
      </c>
      <c r="S16" s="399" t="s">
        <v>187</v>
      </c>
      <c r="T16" s="399" t="s">
        <v>188</v>
      </c>
      <c r="U16" s="95" t="str">
        <f t="shared" si="24"/>
        <v>40%</v>
      </c>
      <c r="V16" s="407" t="s">
        <v>189</v>
      </c>
      <c r="W16" s="407" t="s">
        <v>190</v>
      </c>
      <c r="X16" s="407" t="s">
        <v>191</v>
      </c>
      <c r="Y16" s="164">
        <f t="shared" si="9"/>
        <v>0.216</v>
      </c>
      <c r="Z16" s="165" t="str">
        <f>IFERROR(IF(Y16="","",IF(Y16&lt;='Listas y tablas'!$L$3,"Muy Baja",IF(Y16&lt;='Listas y tablas'!$L$4,"Baja",IF(Y16&lt;='Listas y tablas'!$L$5,"Media",IF(Y16&lt;='Listas y tablas'!$L$6,"Alta","Muy Alta"))))),"")</f>
        <v>Baja</v>
      </c>
      <c r="AA16" s="163">
        <f t="shared" si="10"/>
        <v>0.216</v>
      </c>
      <c r="AB16" s="165" t="str">
        <f ca="1">IFERROR(IF(AC16="","",IF(AC16&lt;='Listas y tablas'!$O$3,"Leve",IF(AC16&lt;='Listas y tablas'!$O$4,"Menor",IF(AC16&lt;='Listas y tablas'!$O$5,"Moderado",IF(AC16&lt;='Listas y tablas'!$O$6,"Mayor","Catastrófico"))))),"")</f>
        <v>Moderado</v>
      </c>
      <c r="AC16" s="163">
        <f t="shared" ca="1" si="11"/>
        <v>0.6</v>
      </c>
      <c r="AD16" s="166" t="str">
        <f t="shared" ca="1" si="12"/>
        <v>Moderado</v>
      </c>
      <c r="AE16" s="393"/>
      <c r="AF16" s="116" t="s">
        <v>1488</v>
      </c>
      <c r="AG16" s="53" t="s">
        <v>1489</v>
      </c>
      <c r="AH16" s="53" t="s">
        <v>1490</v>
      </c>
      <c r="AI16" s="53" t="s">
        <v>1491</v>
      </c>
      <c r="AJ16" s="115">
        <v>44562</v>
      </c>
      <c r="AK16" s="115">
        <v>44742</v>
      </c>
      <c r="AL16" s="115"/>
      <c r="AM16" s="115"/>
      <c r="AN16" s="115"/>
      <c r="AO16" s="115"/>
      <c r="AP16" s="115"/>
      <c r="AQ16" s="115"/>
      <c r="AR16" s="115"/>
      <c r="AS16" s="115"/>
      <c r="AT16" s="351" t="str">
        <f t="shared" si="13"/>
        <v/>
      </c>
      <c r="AU16" s="351" t="str">
        <f t="shared" si="14"/>
        <v/>
      </c>
      <c r="AV16" s="351" t="str">
        <f t="shared" si="15"/>
        <v/>
      </c>
      <c r="AW16" s="115"/>
      <c r="AX16" s="115"/>
      <c r="AY16" s="115"/>
      <c r="AZ16" s="115"/>
      <c r="BA16" s="115"/>
      <c r="BB16" s="115"/>
      <c r="BC16" s="115"/>
      <c r="BD16" s="115"/>
      <c r="BE16" s="351" t="str">
        <f t="shared" si="16"/>
        <v/>
      </c>
      <c r="BF16" s="351" t="str">
        <f t="shared" si="17"/>
        <v/>
      </c>
      <c r="BG16" s="351" t="str">
        <f t="shared" si="18"/>
        <v/>
      </c>
      <c r="BH16" s="115"/>
      <c r="BI16" s="115"/>
      <c r="BJ16" s="115"/>
      <c r="BK16" s="115"/>
      <c r="BL16" s="115"/>
      <c r="BM16" s="115"/>
      <c r="BN16" s="115"/>
      <c r="BO16" s="115"/>
      <c r="BP16" s="351" t="str">
        <f t="shared" si="19"/>
        <v/>
      </c>
      <c r="BQ16" s="351" t="str">
        <f t="shared" si="20"/>
        <v/>
      </c>
      <c r="BR16" s="351" t="str">
        <f t="shared" si="21"/>
        <v/>
      </c>
      <c r="BS16" s="350" t="str">
        <f t="shared" si="22"/>
        <v/>
      </c>
      <c r="BT16" s="350" t="str">
        <f t="shared" si="23"/>
        <v/>
      </c>
      <c r="BU16" s="54"/>
      <c r="BV16" s="54"/>
      <c r="BW16" s="54"/>
      <c r="BX16" s="54"/>
      <c r="BY16" s="54"/>
      <c r="BZ16" s="54"/>
      <c r="CA16" s="157"/>
      <c r="CB16" s="157"/>
      <c r="CC16" s="157"/>
      <c r="CD16" s="157"/>
      <c r="CE16" s="157"/>
      <c r="CF16" s="121"/>
      <c r="CG16" s="121"/>
      <c r="CH16" s="104"/>
      <c r="CI16" s="104"/>
      <c r="CJ16" s="104"/>
      <c r="CK16" s="104"/>
      <c r="CL16" s="201"/>
      <c r="CM16" s="105"/>
      <c r="CN16" s="201"/>
      <c r="CO16" s="101"/>
      <c r="CP16" s="101"/>
      <c r="CQ16" s="101"/>
      <c r="CR16" s="101"/>
      <c r="CS16" s="157"/>
      <c r="CT16" s="103"/>
      <c r="CU16" s="103"/>
      <c r="CV16" s="104"/>
      <c r="CW16" s="104"/>
      <c r="CX16" s="104"/>
      <c r="CY16" s="104"/>
      <c r="CZ16" s="47"/>
      <c r="DA16" s="105"/>
      <c r="DB16" s="47"/>
      <c r="DC16" s="54"/>
      <c r="DD16" s="54"/>
      <c r="DE16" s="54"/>
      <c r="DF16" s="54"/>
      <c r="DG16" s="141"/>
      <c r="DH16" s="54"/>
      <c r="DI16" s="54"/>
      <c r="DJ16" s="47"/>
      <c r="DK16" s="47"/>
      <c r="DL16" s="47"/>
      <c r="DM16" s="47"/>
      <c r="DN16" s="47"/>
      <c r="DO16" s="105"/>
      <c r="DP16" s="47"/>
    </row>
    <row r="17" spans="1:120" ht="145.15" customHeight="1">
      <c r="A17" s="424">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7"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61">
        <f t="shared" si="8"/>
        <v>10</v>
      </c>
      <c r="P17" s="43" t="str">
        <f t="shared" si="2"/>
        <v>G10</v>
      </c>
      <c r="Q17" s="187" t="s">
        <v>1485</v>
      </c>
      <c r="R17" s="43" t="str">
        <f t="shared" si="3"/>
        <v>Probabilidad</v>
      </c>
      <c r="S17" s="399" t="s">
        <v>187</v>
      </c>
      <c r="T17" s="399" t="s">
        <v>188</v>
      </c>
      <c r="U17" s="95" t="str">
        <f t="shared" si="24"/>
        <v>40%</v>
      </c>
      <c r="V17" s="407" t="s">
        <v>189</v>
      </c>
      <c r="W17" s="407" t="s">
        <v>190</v>
      </c>
      <c r="X17" s="407" t="s">
        <v>191</v>
      </c>
      <c r="Y17" s="164">
        <f t="shared" si="9"/>
        <v>0.12959999999999999</v>
      </c>
      <c r="Z17" s="165" t="str">
        <f>IFERROR(IF(Y17="","",IF(Y17&lt;='Listas y tablas'!$L$3,"Muy Baja",IF(Y17&lt;='Listas y tablas'!$L$4,"Baja",IF(Y17&lt;='Listas y tablas'!$L$5,"Media",IF(Y17&lt;='Listas y tablas'!$L$6,"Alta","Muy Alta"))))),"")</f>
        <v>Muy Baja</v>
      </c>
      <c r="AA17" s="163">
        <f t="shared" si="10"/>
        <v>0.12959999999999999</v>
      </c>
      <c r="AB17" s="165" t="str">
        <f ca="1">IFERROR(IF(AC17="","",IF(AC17&lt;='Listas y tablas'!$O$3,"Leve",IF(AC17&lt;='Listas y tablas'!$O$4,"Menor",IF(AC17&lt;='Listas y tablas'!$O$5,"Moderado",IF(AC17&lt;='Listas y tablas'!$O$6,"Mayor","Catastrófico"))))),"")</f>
        <v>Moderado</v>
      </c>
      <c r="AC17" s="163">
        <f t="shared" ca="1" si="11"/>
        <v>0.6</v>
      </c>
      <c r="AD17" s="166" t="str">
        <f t="shared" ca="1" si="12"/>
        <v>Moderado</v>
      </c>
      <c r="AE17" s="393"/>
      <c r="AF17" s="116" t="s">
        <v>1492</v>
      </c>
      <c r="AG17" s="53" t="s">
        <v>1493</v>
      </c>
      <c r="AH17" s="53" t="s">
        <v>1494</v>
      </c>
      <c r="AI17" s="53" t="s">
        <v>1491</v>
      </c>
      <c r="AJ17" s="115">
        <v>44593</v>
      </c>
      <c r="AK17" s="115">
        <v>44926</v>
      </c>
      <c r="AL17" s="349"/>
      <c r="AM17" s="349"/>
      <c r="AN17" s="349"/>
      <c r="AO17" s="349"/>
      <c r="AP17" s="349"/>
      <c r="AQ17" s="349"/>
      <c r="AR17" s="349"/>
      <c r="AS17" s="349"/>
      <c r="AT17" s="351" t="str">
        <f t="shared" si="13"/>
        <v/>
      </c>
      <c r="AU17" s="351" t="str">
        <f t="shared" si="14"/>
        <v/>
      </c>
      <c r="AV17" s="351" t="str">
        <f t="shared" si="15"/>
        <v/>
      </c>
      <c r="AW17" s="349"/>
      <c r="AX17" s="349"/>
      <c r="AY17" s="349"/>
      <c r="AZ17" s="349"/>
      <c r="BA17" s="349"/>
      <c r="BB17" s="349"/>
      <c r="BC17" s="349"/>
      <c r="BD17" s="349"/>
      <c r="BE17" s="351" t="str">
        <f t="shared" si="16"/>
        <v/>
      </c>
      <c r="BF17" s="351" t="str">
        <f t="shared" si="17"/>
        <v/>
      </c>
      <c r="BG17" s="351" t="str">
        <f t="shared" si="18"/>
        <v/>
      </c>
      <c r="BH17" s="349"/>
      <c r="BI17" s="349"/>
      <c r="BJ17" s="349"/>
      <c r="BK17" s="349"/>
      <c r="BL17" s="349"/>
      <c r="BM17" s="349"/>
      <c r="BN17" s="349"/>
      <c r="BO17" s="349"/>
      <c r="BP17" s="351" t="str">
        <f t="shared" si="19"/>
        <v/>
      </c>
      <c r="BQ17" s="351" t="str">
        <f t="shared" si="20"/>
        <v/>
      </c>
      <c r="BR17" s="351" t="str">
        <f t="shared" si="21"/>
        <v/>
      </c>
      <c r="BS17" s="350" t="str">
        <f t="shared" si="22"/>
        <v/>
      </c>
      <c r="BT17" s="350" t="str">
        <f t="shared" si="23"/>
        <v/>
      </c>
      <c r="BU17" s="55"/>
      <c r="BV17" s="54"/>
      <c r="BW17" s="54"/>
      <c r="BX17" s="54"/>
      <c r="BY17" s="54"/>
      <c r="BZ17" s="54"/>
      <c r="CA17" s="157"/>
      <c r="CB17" s="157"/>
      <c r="CC17" s="157"/>
      <c r="CD17" s="157"/>
      <c r="CE17" s="157"/>
      <c r="CF17" s="121"/>
      <c r="CG17" s="121"/>
      <c r="CH17" s="104"/>
      <c r="CI17" s="104"/>
      <c r="CJ17" s="104"/>
      <c r="CK17" s="104"/>
      <c r="CL17" s="201"/>
      <c r="CM17" s="105"/>
      <c r="CN17" s="201"/>
      <c r="CO17" s="101"/>
      <c r="CP17" s="101"/>
      <c r="CQ17" s="101"/>
      <c r="CR17" s="101"/>
      <c r="CS17" s="157"/>
      <c r="CT17" s="103"/>
      <c r="CU17" s="103"/>
      <c r="CV17" s="104"/>
      <c r="CW17" s="104"/>
      <c r="CX17" s="104"/>
      <c r="CY17" s="104"/>
      <c r="CZ17" s="47"/>
      <c r="DA17" s="105"/>
      <c r="DB17" s="47"/>
      <c r="DC17" s="54"/>
      <c r="DD17" s="54"/>
      <c r="DE17" s="54"/>
      <c r="DF17" s="54"/>
      <c r="DG17" s="141"/>
      <c r="DH17" s="54"/>
      <c r="DI17" s="54"/>
      <c r="DJ17" s="47"/>
      <c r="DK17" s="47"/>
      <c r="DL17" s="47"/>
      <c r="DM17" s="47"/>
      <c r="DN17" s="47"/>
      <c r="DO17" s="105"/>
      <c r="DP17" s="47"/>
    </row>
    <row r="18" spans="1:120" ht="183" customHeight="1">
      <c r="A18" s="424">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7"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61">
        <f t="shared" si="8"/>
        <v>11</v>
      </c>
      <c r="P18" s="43" t="str">
        <f t="shared" si="2"/>
        <v>G11</v>
      </c>
      <c r="Q18" s="187" t="s">
        <v>1485</v>
      </c>
      <c r="R18" s="43" t="str">
        <f t="shared" si="3"/>
        <v>Probabilidad</v>
      </c>
      <c r="S18" s="399" t="s">
        <v>187</v>
      </c>
      <c r="T18" s="399" t="s">
        <v>188</v>
      </c>
      <c r="U18" s="95" t="str">
        <f t="shared" si="24"/>
        <v>40%</v>
      </c>
      <c r="V18" s="407" t="s">
        <v>189</v>
      </c>
      <c r="W18" s="407" t="s">
        <v>190</v>
      </c>
      <c r="X18" s="407" t="s">
        <v>191</v>
      </c>
      <c r="Y18" s="164">
        <f t="shared" si="9"/>
        <v>7.7759999999999996E-2</v>
      </c>
      <c r="Z18" s="165" t="str">
        <f>IFERROR(IF(Y18="","",IF(Y18&lt;='Listas y tablas'!$L$3,"Muy Baja",IF(Y18&lt;='Listas y tablas'!$L$4,"Baja",IF(Y18&lt;='Listas y tablas'!$L$5,"Media",IF(Y18&lt;='Listas y tablas'!$L$6,"Alta","Muy Alta"))))),"")</f>
        <v>Muy Baja</v>
      </c>
      <c r="AA18" s="163">
        <f t="shared" si="10"/>
        <v>7.7759999999999996E-2</v>
      </c>
      <c r="AB18" s="165" t="str">
        <f ca="1">IFERROR(IF(AC18="","",IF(AC18&lt;='Listas y tablas'!$O$3,"Leve",IF(AC18&lt;='Listas y tablas'!$O$4,"Menor",IF(AC18&lt;='Listas y tablas'!$O$5,"Moderado",IF(AC18&lt;='Listas y tablas'!$O$6,"Mayor","Catastrófico"))))),"")</f>
        <v>Moderado</v>
      </c>
      <c r="AC18" s="163">
        <f t="shared" ca="1" si="11"/>
        <v>0.6</v>
      </c>
      <c r="AD18" s="166" t="str">
        <f t="shared" ca="1" si="12"/>
        <v>Moderado</v>
      </c>
      <c r="AE18" s="393"/>
      <c r="AF18" s="116" t="s">
        <v>1492</v>
      </c>
      <c r="AG18" s="53" t="s">
        <v>1495</v>
      </c>
      <c r="AH18" s="53" t="s">
        <v>1496</v>
      </c>
      <c r="AI18" s="53" t="s">
        <v>1491</v>
      </c>
      <c r="AJ18" s="115">
        <v>44593</v>
      </c>
      <c r="AK18" s="115">
        <v>44804</v>
      </c>
      <c r="AL18" s="115"/>
      <c r="AM18" s="115"/>
      <c r="AN18" s="115"/>
      <c r="AO18" s="115"/>
      <c r="AP18" s="115"/>
      <c r="AQ18" s="115"/>
      <c r="AR18" s="115"/>
      <c r="AS18" s="115"/>
      <c r="AT18" s="351" t="str">
        <f t="shared" si="13"/>
        <v/>
      </c>
      <c r="AU18" s="351" t="str">
        <f t="shared" si="14"/>
        <v/>
      </c>
      <c r="AV18" s="351" t="str">
        <f t="shared" si="15"/>
        <v/>
      </c>
      <c r="AW18" s="115"/>
      <c r="AX18" s="115"/>
      <c r="AY18" s="115"/>
      <c r="AZ18" s="115"/>
      <c r="BA18" s="115"/>
      <c r="BB18" s="115"/>
      <c r="BC18" s="115"/>
      <c r="BD18" s="115"/>
      <c r="BE18" s="351" t="str">
        <f t="shared" si="16"/>
        <v/>
      </c>
      <c r="BF18" s="351" t="str">
        <f t="shared" si="17"/>
        <v/>
      </c>
      <c r="BG18" s="351" t="str">
        <f t="shared" si="18"/>
        <v/>
      </c>
      <c r="BH18" s="115"/>
      <c r="BI18" s="115"/>
      <c r="BJ18" s="115"/>
      <c r="BK18" s="115"/>
      <c r="BL18" s="115"/>
      <c r="BM18" s="115"/>
      <c r="BN18" s="115"/>
      <c r="BO18" s="115"/>
      <c r="BP18" s="351" t="str">
        <f t="shared" si="19"/>
        <v/>
      </c>
      <c r="BQ18" s="351" t="str">
        <f t="shared" si="20"/>
        <v/>
      </c>
      <c r="BR18" s="351" t="str">
        <f t="shared" si="21"/>
        <v/>
      </c>
      <c r="BS18" s="350" t="str">
        <f t="shared" si="22"/>
        <v/>
      </c>
      <c r="BT18" s="350" t="str">
        <f t="shared" si="23"/>
        <v/>
      </c>
      <c r="BU18" s="54"/>
      <c r="BV18" s="54"/>
      <c r="BW18" s="54"/>
      <c r="BX18" s="54"/>
      <c r="BY18" s="54"/>
      <c r="BZ18" s="54"/>
      <c r="CA18" s="157"/>
      <c r="CB18" s="157"/>
      <c r="CC18" s="157"/>
      <c r="CD18" s="121"/>
      <c r="CE18" s="121"/>
      <c r="CF18" s="121"/>
      <c r="CG18" s="121"/>
      <c r="CH18" s="104"/>
      <c r="CI18" s="104"/>
      <c r="CJ18" s="201"/>
      <c r="CK18" s="104"/>
      <c r="CL18" s="201"/>
      <c r="CM18" s="105"/>
      <c r="CN18" s="201"/>
      <c r="CO18" s="101"/>
      <c r="CP18" s="101"/>
      <c r="CQ18" s="101"/>
      <c r="CR18" s="102"/>
      <c r="CS18" s="121"/>
      <c r="CT18" s="103"/>
      <c r="CU18" s="103"/>
      <c r="CV18" s="104"/>
      <c r="CW18" s="104"/>
      <c r="CX18" s="107"/>
      <c r="CY18" s="104"/>
      <c r="CZ18" s="47"/>
      <c r="DA18" s="105"/>
      <c r="DB18" s="47"/>
      <c r="DC18" s="54"/>
      <c r="DD18" s="54"/>
      <c r="DE18" s="54"/>
      <c r="DF18" s="54"/>
      <c r="DG18" s="141"/>
      <c r="DH18" s="54"/>
      <c r="DI18" s="54"/>
      <c r="DJ18" s="47"/>
      <c r="DK18" s="47"/>
      <c r="DL18" s="47"/>
      <c r="DM18" s="47"/>
      <c r="DN18" s="47"/>
      <c r="DO18" s="105"/>
      <c r="DP18" s="47"/>
    </row>
    <row r="19" spans="1:120" ht="138" customHeight="1">
      <c r="A19" s="424">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7"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61">
        <f t="shared" si="8"/>
        <v>12</v>
      </c>
      <c r="P19" s="43" t="str">
        <f t="shared" si="2"/>
        <v>G12</v>
      </c>
      <c r="Q19" s="187" t="s">
        <v>1486</v>
      </c>
      <c r="R19" s="43" t="str">
        <f t="shared" si="3"/>
        <v>Probabilidad</v>
      </c>
      <c r="S19" s="399" t="s">
        <v>187</v>
      </c>
      <c r="T19" s="399" t="s">
        <v>188</v>
      </c>
      <c r="U19" s="95" t="str">
        <f t="shared" si="24"/>
        <v>40%</v>
      </c>
      <c r="V19" s="407" t="s">
        <v>242</v>
      </c>
      <c r="W19" s="407" t="s">
        <v>190</v>
      </c>
      <c r="X19" s="407" t="s">
        <v>191</v>
      </c>
      <c r="Y19" s="164">
        <f t="shared" si="9"/>
        <v>4.6655999999999996E-2</v>
      </c>
      <c r="Z19" s="165" t="str">
        <f>IFERROR(IF(Y19="","",IF(Y19&lt;='Listas y tablas'!$L$3,"Muy Baja",IF(Y19&lt;='Listas y tablas'!$L$4,"Baja",IF(Y19&lt;='Listas y tablas'!$L$5,"Media",IF(Y19&lt;='Listas y tablas'!$L$6,"Alta","Muy Alta"))))),"")</f>
        <v>Muy Baja</v>
      </c>
      <c r="AA19" s="163">
        <f t="shared" si="10"/>
        <v>4.6655999999999996E-2</v>
      </c>
      <c r="AB19" s="165" t="str">
        <f ca="1">IFERROR(IF(AC19="","",IF(AC19&lt;='Listas y tablas'!$O$3,"Leve",IF(AC19&lt;='Listas y tablas'!$O$4,"Menor",IF(AC19&lt;='Listas y tablas'!$O$5,"Moderado",IF(AC19&lt;='Listas y tablas'!$O$6,"Mayor","Catastrófico"))))),"")</f>
        <v>Moderado</v>
      </c>
      <c r="AC19" s="163">
        <f t="shared" ca="1" si="11"/>
        <v>0.6</v>
      </c>
      <c r="AD19" s="166" t="str">
        <f t="shared" ca="1" si="12"/>
        <v>Moderado</v>
      </c>
      <c r="AE19" s="393"/>
      <c r="AF19" s="116" t="s">
        <v>1497</v>
      </c>
      <c r="AG19" s="53"/>
      <c r="AH19" s="53"/>
      <c r="AI19" s="53"/>
      <c r="AJ19" s="115"/>
      <c r="AK19" s="115"/>
      <c r="AL19" s="115"/>
      <c r="AM19" s="115"/>
      <c r="AN19" s="115"/>
      <c r="AO19" s="115"/>
      <c r="AP19" s="115"/>
      <c r="AQ19" s="115"/>
      <c r="AR19" s="115"/>
      <c r="AS19" s="115"/>
      <c r="AT19" s="351" t="str">
        <f t="shared" si="13"/>
        <v/>
      </c>
      <c r="AU19" s="351" t="str">
        <f t="shared" si="14"/>
        <v/>
      </c>
      <c r="AV19" s="351" t="str">
        <f t="shared" si="15"/>
        <v/>
      </c>
      <c r="AW19" s="115"/>
      <c r="AX19" s="115"/>
      <c r="AY19" s="115"/>
      <c r="AZ19" s="115"/>
      <c r="BA19" s="115"/>
      <c r="BB19" s="115"/>
      <c r="BC19" s="115"/>
      <c r="BD19" s="115"/>
      <c r="BE19" s="351" t="str">
        <f t="shared" si="16"/>
        <v/>
      </c>
      <c r="BF19" s="351" t="str">
        <f t="shared" si="17"/>
        <v/>
      </c>
      <c r="BG19" s="351" t="str">
        <f t="shared" si="18"/>
        <v/>
      </c>
      <c r="BH19" s="115"/>
      <c r="BI19" s="115"/>
      <c r="BJ19" s="115"/>
      <c r="BK19" s="115"/>
      <c r="BL19" s="115"/>
      <c r="BM19" s="115"/>
      <c r="BN19" s="115"/>
      <c r="BO19" s="115"/>
      <c r="BP19" s="351" t="str">
        <f t="shared" si="19"/>
        <v/>
      </c>
      <c r="BQ19" s="351" t="str">
        <f t="shared" si="20"/>
        <v/>
      </c>
      <c r="BR19" s="351" t="str">
        <f t="shared" si="21"/>
        <v/>
      </c>
      <c r="BS19" s="350" t="str">
        <f t="shared" si="22"/>
        <v/>
      </c>
      <c r="BT19" s="350" t="str">
        <f t="shared" si="23"/>
        <v/>
      </c>
      <c r="BU19" s="44"/>
      <c r="BV19" s="54"/>
      <c r="BW19" s="54"/>
      <c r="BX19" s="54"/>
      <c r="BY19" s="54"/>
      <c r="BZ19" s="54"/>
      <c r="CA19" s="157"/>
      <c r="CB19" s="157"/>
      <c r="CC19" s="157"/>
      <c r="CD19" s="121"/>
      <c r="CE19" s="121"/>
      <c r="CF19" s="121"/>
      <c r="CG19" s="121"/>
      <c r="CH19" s="104"/>
      <c r="CI19" s="104"/>
      <c r="CJ19" s="201"/>
      <c r="CK19" s="104"/>
      <c r="CL19" s="201"/>
      <c r="CM19" s="105"/>
      <c r="CN19" s="201"/>
      <c r="CO19" s="101"/>
      <c r="CP19" s="101"/>
      <c r="CQ19" s="101"/>
      <c r="CR19" s="102"/>
      <c r="CS19" s="121"/>
      <c r="CT19" s="102"/>
      <c r="CU19" s="103"/>
      <c r="CV19" s="104"/>
      <c r="CW19" s="104"/>
      <c r="CX19" s="47"/>
      <c r="CY19" s="104"/>
      <c r="CZ19" s="47"/>
      <c r="DA19" s="105"/>
      <c r="DB19" s="47"/>
      <c r="DC19" s="54"/>
      <c r="DD19" s="54"/>
      <c r="DE19" s="54"/>
      <c r="DF19" s="54"/>
      <c r="DG19" s="141"/>
      <c r="DH19" s="54"/>
      <c r="DI19" s="54"/>
      <c r="DJ19" s="47"/>
      <c r="DK19" s="47"/>
      <c r="DL19" s="47"/>
      <c r="DM19" s="47"/>
      <c r="DN19" s="47"/>
      <c r="DO19" s="105"/>
      <c r="DP19" s="47"/>
    </row>
    <row r="20" spans="1:120" ht="109.5" customHeight="1">
      <c r="A20" s="424">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31">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7"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61">
        <f t="shared" si="8"/>
        <v>13</v>
      </c>
      <c r="P20" s="43" t="str">
        <f t="shared" si="2"/>
        <v>G13</v>
      </c>
      <c r="Q20" s="432" t="s">
        <v>270</v>
      </c>
      <c r="R20" s="43" t="str">
        <f t="shared" si="3"/>
        <v>Probabilidad</v>
      </c>
      <c r="S20" s="399" t="s">
        <v>187</v>
      </c>
      <c r="T20" s="399" t="s">
        <v>188</v>
      </c>
      <c r="U20" s="95" t="str">
        <f t="shared" si="24"/>
        <v>40%</v>
      </c>
      <c r="V20" s="407" t="s">
        <v>189</v>
      </c>
      <c r="W20" s="407" t="s">
        <v>190</v>
      </c>
      <c r="X20" s="407" t="s">
        <v>191</v>
      </c>
      <c r="Y20" s="164">
        <f t="shared" si="9"/>
        <v>0.36</v>
      </c>
      <c r="Z20" s="165" t="str">
        <f>IFERROR(IF(Y20="","",IF(Y20&lt;='Listas y tablas'!$L$3,"Muy Baja",IF(Y20&lt;='Listas y tablas'!$L$4,"Baja",IF(Y20&lt;='Listas y tablas'!$L$5,"Media",IF(Y20&lt;='Listas y tablas'!$L$6,"Alta","Muy Alta"))))),"")</f>
        <v>Baja</v>
      </c>
      <c r="AA20" s="163">
        <f t="shared" si="10"/>
        <v>0.36</v>
      </c>
      <c r="AB20" s="165" t="str">
        <f ca="1">IFERROR(IF(AC20="","",IF(AC20&lt;='Listas y tablas'!$O$3,"Leve",IF(AC20&lt;='Listas y tablas'!$O$4,"Menor",IF(AC20&lt;='Listas y tablas'!$O$5,"Moderado",IF(AC20&lt;='Listas y tablas'!$O$6,"Mayor","Catastrófico"))))),"")</f>
        <v>Moderado</v>
      </c>
      <c r="AC20" s="163">
        <f t="shared" ca="1" si="11"/>
        <v>0.6</v>
      </c>
      <c r="AD20" s="166" t="str">
        <f t="shared" ca="1" si="12"/>
        <v>Moderado</v>
      </c>
      <c r="AE20" s="393" t="s">
        <v>192</v>
      </c>
      <c r="AF20" s="433" t="s">
        <v>1498</v>
      </c>
      <c r="AG20" s="417" t="s">
        <v>1499</v>
      </c>
      <c r="AH20" s="417" t="s">
        <v>1500</v>
      </c>
      <c r="AI20" s="417" t="s">
        <v>1501</v>
      </c>
      <c r="AJ20" s="434">
        <v>44593</v>
      </c>
      <c r="AK20" s="434">
        <v>44926</v>
      </c>
      <c r="AL20" s="115"/>
      <c r="AM20" s="115"/>
      <c r="AN20" s="115"/>
      <c r="AO20" s="115"/>
      <c r="AP20" s="115"/>
      <c r="AQ20" s="115"/>
      <c r="AR20" s="115"/>
      <c r="AS20" s="115"/>
      <c r="AT20" s="351" t="str">
        <f t="shared" si="13"/>
        <v/>
      </c>
      <c r="AU20" s="351" t="str">
        <f t="shared" si="14"/>
        <v/>
      </c>
      <c r="AV20" s="351" t="str">
        <f t="shared" si="15"/>
        <v/>
      </c>
      <c r="AW20" s="115"/>
      <c r="AX20" s="115"/>
      <c r="AY20" s="115"/>
      <c r="AZ20" s="115"/>
      <c r="BA20" s="115"/>
      <c r="BB20" s="115"/>
      <c r="BC20" s="115"/>
      <c r="BD20" s="115"/>
      <c r="BE20" s="351" t="str">
        <f t="shared" si="16"/>
        <v/>
      </c>
      <c r="BF20" s="351" t="str">
        <f t="shared" si="17"/>
        <v/>
      </c>
      <c r="BG20" s="351" t="str">
        <f t="shared" si="18"/>
        <v/>
      </c>
      <c r="BH20" s="115"/>
      <c r="BI20" s="115"/>
      <c r="BJ20" s="115"/>
      <c r="BK20" s="115"/>
      <c r="BL20" s="115"/>
      <c r="BM20" s="115"/>
      <c r="BN20" s="115"/>
      <c r="BO20" s="115"/>
      <c r="BP20" s="351" t="str">
        <f t="shared" si="19"/>
        <v/>
      </c>
      <c r="BQ20" s="351" t="str">
        <f t="shared" si="20"/>
        <v/>
      </c>
      <c r="BR20" s="351" t="str">
        <f t="shared" si="21"/>
        <v/>
      </c>
      <c r="BS20" s="350" t="str">
        <f t="shared" si="22"/>
        <v/>
      </c>
      <c r="BT20" s="350" t="str">
        <f t="shared" si="23"/>
        <v/>
      </c>
      <c r="BU20" s="54"/>
      <c r="BV20" s="54"/>
      <c r="BW20" s="54"/>
      <c r="BX20" s="54"/>
      <c r="BY20" s="54"/>
      <c r="BZ20" s="54"/>
      <c r="CA20" s="157" t="s">
        <v>1840</v>
      </c>
      <c r="CB20" s="157" t="s">
        <v>1841</v>
      </c>
      <c r="CC20" s="157" t="s">
        <v>1842</v>
      </c>
      <c r="CD20" s="497" t="s">
        <v>283</v>
      </c>
      <c r="CE20" s="121" t="s">
        <v>1812</v>
      </c>
      <c r="CF20" s="121" t="s">
        <v>1812</v>
      </c>
      <c r="CG20" s="121" t="s">
        <v>283</v>
      </c>
      <c r="CH20" s="104" t="s">
        <v>1799</v>
      </c>
      <c r="CI20" s="104" t="s">
        <v>201</v>
      </c>
      <c r="CJ20" s="104" t="s">
        <v>1804</v>
      </c>
      <c r="CK20" s="104"/>
      <c r="CL20" s="495" t="s">
        <v>1872</v>
      </c>
      <c r="CM20" s="105" t="s">
        <v>1805</v>
      </c>
      <c r="CN20" s="104" t="s">
        <v>1808</v>
      </c>
      <c r="CO20" s="101"/>
      <c r="CP20" s="101"/>
      <c r="CQ20" s="101"/>
      <c r="CR20" s="102"/>
      <c r="CS20" s="121"/>
      <c r="CT20" s="102"/>
      <c r="CU20" s="103"/>
      <c r="CV20" s="104"/>
      <c r="CW20" s="104"/>
      <c r="CX20" s="104"/>
      <c r="CY20" s="104"/>
      <c r="CZ20" s="47"/>
      <c r="DA20" s="105"/>
      <c r="DB20" s="47"/>
      <c r="DC20" s="54"/>
      <c r="DD20" s="54"/>
      <c r="DE20" s="54"/>
      <c r="DF20" s="54"/>
      <c r="DG20" s="141"/>
      <c r="DH20" s="54"/>
      <c r="DI20" s="54"/>
      <c r="DJ20" s="47"/>
      <c r="DK20" s="47"/>
      <c r="DL20" s="47"/>
      <c r="DM20" s="47"/>
      <c r="DN20" s="47"/>
      <c r="DO20" s="105"/>
      <c r="DP20" s="47"/>
    </row>
    <row r="21" spans="1:120" ht="110.25" customHeight="1">
      <c r="A21" s="424">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31">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7"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61">
        <f t="shared" si="8"/>
        <v>14</v>
      </c>
      <c r="P21" s="43" t="str">
        <f t="shared" si="2"/>
        <v>G14</v>
      </c>
      <c r="Q21" s="432"/>
      <c r="R21" s="43" t="str">
        <f t="shared" si="3"/>
        <v/>
      </c>
      <c r="S21" s="399"/>
      <c r="T21" s="399"/>
      <c r="U21" s="95" t="str">
        <f t="shared" si="24"/>
        <v/>
      </c>
      <c r="V21" s="407" t="s">
        <v>189</v>
      </c>
      <c r="W21" s="407" t="s">
        <v>190</v>
      </c>
      <c r="X21" s="407" t="s">
        <v>191</v>
      </c>
      <c r="Y21" s="164" t="str">
        <f t="shared" si="9"/>
        <v/>
      </c>
      <c r="Z21" s="165" t="str">
        <f>IFERROR(IF(Y21="","",IF(Y21&lt;='Listas y tablas'!$L$3,"Muy Baja",IF(Y21&lt;='Listas y tablas'!$L$4,"Baja",IF(Y21&lt;='Listas y tablas'!$L$5,"Media",IF(Y21&lt;='Listas y tablas'!$L$6,"Alta","Muy Alta"))))),"")</f>
        <v/>
      </c>
      <c r="AA21" s="163" t="str">
        <f t="shared" si="10"/>
        <v/>
      </c>
      <c r="AB21" s="165" t="str">
        <f>IFERROR(IF(AC21="","",IF(AC21&lt;='Listas y tablas'!$O$3,"Leve",IF(AC21&lt;='Listas y tablas'!$O$4,"Menor",IF(AC21&lt;='Listas y tablas'!$O$5,"Moderado",IF(AC21&lt;='Listas y tablas'!$O$6,"Mayor","Catastrófico"))))),"")</f>
        <v/>
      </c>
      <c r="AC21" s="163" t="str">
        <f t="shared" si="11"/>
        <v/>
      </c>
      <c r="AD21" s="166" t="str">
        <f t="shared" si="12"/>
        <v/>
      </c>
      <c r="AE21" s="393"/>
      <c r="AF21" s="99"/>
      <c r="AG21" s="417" t="s">
        <v>1502</v>
      </c>
      <c r="AH21" s="417" t="s">
        <v>1503</v>
      </c>
      <c r="AI21" s="417" t="s">
        <v>1501</v>
      </c>
      <c r="AJ21" s="435">
        <v>44593</v>
      </c>
      <c r="AK21" s="435">
        <v>44681</v>
      </c>
      <c r="AL21" s="100"/>
      <c r="AM21" s="100"/>
      <c r="AN21" s="100"/>
      <c r="AO21" s="100"/>
      <c r="AP21" s="100"/>
      <c r="AQ21" s="100"/>
      <c r="AR21" s="100"/>
      <c r="AS21" s="100"/>
      <c r="AT21" s="351" t="str">
        <f t="shared" si="13"/>
        <v/>
      </c>
      <c r="AU21" s="351" t="str">
        <f t="shared" si="14"/>
        <v/>
      </c>
      <c r="AV21" s="351" t="str">
        <f t="shared" si="15"/>
        <v/>
      </c>
      <c r="AW21" s="100"/>
      <c r="AX21" s="100"/>
      <c r="AY21" s="100"/>
      <c r="AZ21" s="100"/>
      <c r="BA21" s="100"/>
      <c r="BB21" s="100"/>
      <c r="BC21" s="100"/>
      <c r="BD21" s="100"/>
      <c r="BE21" s="351" t="str">
        <f t="shared" si="16"/>
        <v/>
      </c>
      <c r="BF21" s="351" t="str">
        <f t="shared" si="17"/>
        <v/>
      </c>
      <c r="BG21" s="351" t="str">
        <f t="shared" si="18"/>
        <v/>
      </c>
      <c r="BH21" s="100"/>
      <c r="BI21" s="100"/>
      <c r="BJ21" s="100"/>
      <c r="BK21" s="100"/>
      <c r="BL21" s="100"/>
      <c r="BM21" s="100"/>
      <c r="BN21" s="100"/>
      <c r="BO21" s="100"/>
      <c r="BP21" s="351" t="str">
        <f t="shared" si="19"/>
        <v/>
      </c>
      <c r="BQ21" s="351" t="str">
        <f t="shared" si="20"/>
        <v/>
      </c>
      <c r="BR21" s="351" t="str">
        <f t="shared" si="21"/>
        <v/>
      </c>
      <c r="BS21" s="350" t="str">
        <f t="shared" si="22"/>
        <v/>
      </c>
      <c r="BT21" s="350" t="str">
        <f t="shared" si="23"/>
        <v/>
      </c>
      <c r="BU21" s="54"/>
      <c r="BV21" s="54"/>
      <c r="BW21" s="54"/>
      <c r="BX21" s="54"/>
      <c r="BY21" s="54"/>
      <c r="BZ21" s="54"/>
      <c r="CA21" s="112" t="s">
        <v>283</v>
      </c>
      <c r="CB21" s="112" t="s">
        <v>283</v>
      </c>
      <c r="CC21" s="157" t="s">
        <v>1843</v>
      </c>
      <c r="CD21" s="157" t="s">
        <v>1844</v>
      </c>
      <c r="CE21" s="121"/>
      <c r="CF21" s="121"/>
      <c r="CG21" s="121"/>
      <c r="CH21" s="104" t="s">
        <v>283</v>
      </c>
      <c r="CI21" s="104"/>
      <c r="CJ21" s="104" t="s">
        <v>1845</v>
      </c>
      <c r="CK21" s="104" t="s">
        <v>215</v>
      </c>
      <c r="CL21" s="498" t="s">
        <v>1870</v>
      </c>
      <c r="CM21" s="105" t="s">
        <v>1869</v>
      </c>
      <c r="CN21" s="104" t="s">
        <v>1808</v>
      </c>
      <c r="CO21" s="101"/>
      <c r="CP21" s="101"/>
      <c r="CQ21" s="101"/>
      <c r="CR21" s="102"/>
      <c r="CS21" s="121"/>
      <c r="CT21" s="103"/>
      <c r="CU21" s="103"/>
      <c r="CV21" s="104"/>
      <c r="CW21" s="104"/>
      <c r="CX21" s="47"/>
      <c r="CY21" s="104"/>
      <c r="CZ21" s="47"/>
      <c r="DA21" s="105"/>
      <c r="DB21" s="47"/>
      <c r="DC21" s="54"/>
      <c r="DD21" s="54"/>
      <c r="DE21" s="54"/>
      <c r="DF21" s="54"/>
      <c r="DG21" s="141"/>
      <c r="DH21" s="54"/>
      <c r="DI21" s="54"/>
      <c r="DJ21" s="47"/>
      <c r="DK21" s="47"/>
      <c r="DL21" s="47"/>
      <c r="DM21" s="47"/>
      <c r="DN21" s="47"/>
      <c r="DO21" s="105"/>
      <c r="DP21" s="47"/>
    </row>
    <row r="22" spans="1:120" ht="128.25" customHeight="1">
      <c r="A22" s="424">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31">
        <v>120</v>
      </c>
      <c r="G22" s="158" t="str">
        <f>IF(F22&lt;=0,"",IF(F22&lt;='Listas y tablas'!$B$3,"Muy Baja",IF(F22&lt;='Listas y tablas'!$B$4,"Baja",IF(F22&lt;='Listas y tablas'!$B$5,"Media",IF(F22&lt;='Listas y tablas'!$B$6,"Alta","Muy Alta")))))</f>
        <v>Media</v>
      </c>
      <c r="H22" s="159">
        <f>IF(G22="","",IF(G22="Muy Baja",'Listas y tablas'!$C$3,IF(G22="Baja",'Listas y tablas'!$C$4,IF(G22="Media",'Listas y tablas'!$C$5,IF(G22="Alta",'Listas y tablas'!$C$6,IF(G22="Muy Alta",'Listas y tablas'!$C$7,))))))</f>
        <v>0.6</v>
      </c>
      <c r="I22" s="427"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61">
        <f t="shared" si="8"/>
        <v>15</v>
      </c>
      <c r="P22" s="43" t="str">
        <f t="shared" si="2"/>
        <v>G15</v>
      </c>
      <c r="Q22" s="432" t="s">
        <v>286</v>
      </c>
      <c r="R22" s="43" t="str">
        <f t="shared" si="3"/>
        <v>Probabilidad</v>
      </c>
      <c r="S22" s="399" t="s">
        <v>187</v>
      </c>
      <c r="T22" s="399" t="s">
        <v>188</v>
      </c>
      <c r="U22" s="95" t="str">
        <f t="shared" si="24"/>
        <v>40%</v>
      </c>
      <c r="V22" s="407" t="s">
        <v>189</v>
      </c>
      <c r="W22" s="407" t="s">
        <v>190</v>
      </c>
      <c r="X22" s="407" t="s">
        <v>191</v>
      </c>
      <c r="Y22" s="164">
        <f t="shared" si="9"/>
        <v>0.36</v>
      </c>
      <c r="Z22" s="165" t="str">
        <f>IFERROR(IF(Y22="","",IF(Y22&lt;='Listas y tablas'!$L$3,"Muy Baja",IF(Y22&lt;='Listas y tablas'!$L$4,"Baja",IF(Y22&lt;='Listas y tablas'!$L$5,"Media",IF(Y22&lt;='Listas y tablas'!$L$6,"Alta","Muy Alta"))))),"")</f>
        <v>Baja</v>
      </c>
      <c r="AA22" s="163">
        <f t="shared" si="10"/>
        <v>0.36</v>
      </c>
      <c r="AB22" s="165" t="str">
        <f ca="1">IFERROR(IF(AC22="","",IF(AC22&lt;='Listas y tablas'!$O$3,"Leve",IF(AC22&lt;='Listas y tablas'!$O$4,"Menor",IF(AC22&lt;='Listas y tablas'!$O$5,"Moderado",IF(AC22&lt;='Listas y tablas'!$O$6,"Mayor","Catastrófico"))))),"")</f>
        <v>Moderado</v>
      </c>
      <c r="AC22" s="163">
        <f t="shared" ca="1" si="11"/>
        <v>0.6</v>
      </c>
      <c r="AD22" s="166" t="str">
        <f t="shared" ca="1" si="12"/>
        <v>Moderado</v>
      </c>
      <c r="AE22" s="393" t="s">
        <v>192</v>
      </c>
      <c r="AF22" s="433" t="s">
        <v>1504</v>
      </c>
      <c r="AG22" s="417" t="s">
        <v>1505</v>
      </c>
      <c r="AH22" s="417" t="s">
        <v>1506</v>
      </c>
      <c r="AI22" s="417" t="s">
        <v>1501</v>
      </c>
      <c r="AJ22" s="434">
        <v>44593</v>
      </c>
      <c r="AK22" s="434">
        <v>44926</v>
      </c>
      <c r="AL22" s="100"/>
      <c r="AM22" s="100"/>
      <c r="AN22" s="100"/>
      <c r="AO22" s="100"/>
      <c r="AP22" s="100"/>
      <c r="AQ22" s="100"/>
      <c r="AR22" s="100"/>
      <c r="AS22" s="100"/>
      <c r="AT22" s="351" t="str">
        <f t="shared" si="13"/>
        <v/>
      </c>
      <c r="AU22" s="351" t="str">
        <f t="shared" si="14"/>
        <v/>
      </c>
      <c r="AV22" s="351" t="str">
        <f>IF(ISNUMBER(AT24),AU22/AT22,"")</f>
        <v/>
      </c>
      <c r="AW22" s="100"/>
      <c r="AX22" s="100"/>
      <c r="AY22" s="100"/>
      <c r="AZ22" s="100"/>
      <c r="BA22" s="100"/>
      <c r="BB22" s="100"/>
      <c r="BC22" s="100"/>
      <c r="BD22" s="100"/>
      <c r="BE22" s="351" t="str">
        <f t="shared" si="16"/>
        <v/>
      </c>
      <c r="BF22" s="351" t="str">
        <f t="shared" si="17"/>
        <v/>
      </c>
      <c r="BG22" s="351" t="str">
        <f>IF(ISNUMBER(BE24),BF22/BE22,"")</f>
        <v/>
      </c>
      <c r="BH22" s="100"/>
      <c r="BI22" s="100"/>
      <c r="BJ22" s="100"/>
      <c r="BK22" s="100"/>
      <c r="BL22" s="100"/>
      <c r="BM22" s="100"/>
      <c r="BN22" s="100"/>
      <c r="BO22" s="100"/>
      <c r="BP22" s="351" t="str">
        <f t="shared" si="19"/>
        <v/>
      </c>
      <c r="BQ22" s="351" t="str">
        <f t="shared" si="20"/>
        <v/>
      </c>
      <c r="BR22" s="351" t="str">
        <f>IF(ISNUMBER(BP24),BQ22/BP22,"")</f>
        <v/>
      </c>
      <c r="BS22" s="350" t="str">
        <f t="shared" si="22"/>
        <v/>
      </c>
      <c r="BT22" s="350" t="str">
        <f t="shared" si="23"/>
        <v/>
      </c>
      <c r="BU22" s="44"/>
      <c r="BV22" s="117"/>
      <c r="BW22" s="44"/>
      <c r="BX22" s="44"/>
      <c r="BY22" s="44"/>
      <c r="BZ22" s="44"/>
      <c r="CA22" s="157" t="s">
        <v>1846</v>
      </c>
      <c r="CB22" s="157" t="s">
        <v>1847</v>
      </c>
      <c r="CC22" s="157" t="s">
        <v>1848</v>
      </c>
      <c r="CD22" s="157" t="s">
        <v>1849</v>
      </c>
      <c r="CE22" s="157"/>
      <c r="CF22" s="121"/>
      <c r="CG22" s="121"/>
      <c r="CH22" s="104" t="s">
        <v>1799</v>
      </c>
      <c r="CI22" s="104" t="s">
        <v>201</v>
      </c>
      <c r="CJ22" s="104" t="s">
        <v>1850</v>
      </c>
      <c r="CK22" s="104" t="s">
        <v>215</v>
      </c>
      <c r="CL22" s="495" t="s">
        <v>1871</v>
      </c>
      <c r="CM22" s="105" t="s">
        <v>1805</v>
      </c>
      <c r="CN22" s="104" t="s">
        <v>1808</v>
      </c>
      <c r="CO22" s="101"/>
      <c r="CP22" s="101"/>
      <c r="CQ22" s="101"/>
      <c r="CR22" s="101"/>
      <c r="CS22" s="157"/>
      <c r="CT22" s="103"/>
      <c r="CU22" s="103"/>
      <c r="CV22" s="104"/>
      <c r="CW22" s="104"/>
      <c r="CX22" s="47"/>
      <c r="CY22" s="104"/>
      <c r="CZ22" s="47"/>
      <c r="DA22" s="105"/>
      <c r="DB22" s="47"/>
      <c r="DC22" s="54"/>
      <c r="DD22" s="54"/>
      <c r="DE22" s="54"/>
      <c r="DF22" s="54"/>
      <c r="DG22" s="141"/>
      <c r="DH22" s="54"/>
      <c r="DI22" s="54"/>
      <c r="DJ22" s="47"/>
      <c r="DK22" s="47"/>
      <c r="DL22" s="47"/>
      <c r="DM22" s="47"/>
      <c r="DN22" s="47"/>
      <c r="DO22" s="105"/>
      <c r="DP22" s="47"/>
    </row>
    <row r="23" spans="1:120" s="366" customFormat="1" ht="156" customHeight="1">
      <c r="A23" s="424">
        <v>13</v>
      </c>
      <c r="B23" s="186" t="str">
        <f>IFERROR(VLOOKUP($A23,Riesgos!$A$7:$H$107,2,FALSE),"")</f>
        <v>Protección e Intervención del Patrimonio</v>
      </c>
      <c r="C23" s="186" t="str">
        <f>IFERROR(VLOOKUP($A23,Riesgos!$A$7:$H$107,7,FALSE),"")</f>
        <v xml:space="preserve">
Deficiencias en los procedimientos.</v>
      </c>
      <c r="D23" s="186" t="str">
        <f>IFERROR(VLOOKUP($A23,Riesgos!$A$7:$H$107,8,FALSE),"")</f>
        <v>Posibilidad de afectación reputacional por responder de manera inoportuna las solicitudes que se reciben, debido a deficiencias en los procedimientos.</v>
      </c>
      <c r="E23" s="53" t="s">
        <v>183</v>
      </c>
      <c r="F23" s="431">
        <v>140</v>
      </c>
      <c r="G23" s="158" t="str">
        <f>IF(F23&lt;=0,"",IF(F23&lt;='Listas y tablas'!$B$3,"Muy Baja",IF(F23&lt;='Listas y tablas'!$B$4,"Baja",IF(F23&lt;='Listas y tablas'!$B$5,"Media",IF(F23&lt;='Listas y tablas'!$B$6,"Alta","Muy Alta")))))</f>
        <v>Media</v>
      </c>
      <c r="H23" s="159">
        <f>IF(G23="","",IF(G23="Muy Baja",'Listas y tablas'!$C$3,IF(G23="Baja",'Listas y tablas'!$C$4,IF(G23="Media",'Listas y tablas'!$C$5,IF(G23="Alta",'Listas y tablas'!$C$6,IF(G23="Muy Alta",'Listas y tablas'!$C$7,))))))</f>
        <v>0.6</v>
      </c>
      <c r="I23" s="427" t="s">
        <v>185</v>
      </c>
      <c r="J23" s="159"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8"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9">
        <f ca="1">IF(K23="","",IF(K23="Leve",'Listas y tablas'!$F$3,IF(K23="Menor",'Listas y tablas'!$F$4,IF(K23="Moderado",'Listas y tablas'!$F$5,IF(K23="Mayor",'Listas y tablas'!$F$6,IF(K23="Catastrófico",'Listas y tablas'!$F$7,))))))</f>
        <v>0.6</v>
      </c>
      <c r="M23" s="160" t="str">
        <f t="shared" ref="M23:M41" ca="1" si="25">IF(OR(AND(G23="Muy Baja",K23="Leve"),AND(G23="Muy Baja",K23="Menor"),AND(G23="Baja",K23="Leve")),"Bajo",IF(OR(AND(G23="Muy baja",K23="Moderado"),AND(G23="Baja",K23="Menor"),AND(G23="Baja",K23="Moderado"),AND(G23="Media",K23="Leve"),AND(G23="Media",K23="Menor"),AND(G23="Media",K23="Moderado"),AND(G23="Alta",K23="Leve"),AND(G23="Alta",K23="Menor")),"Moderado",IF(OR(AND(G23="Muy Baja",K23="Mayor"),AND(G23="Baja",K23="Mayor"),AND(G23="Media",K23="Mayor"),AND(G23="Alta",K23="Moderado"),AND(G23="Alta",K23="Mayor"),AND(G23="Muy Alta",K23="Leve"),AND(G23="Muy Alta",K23="Menor"),AND(G23="Muy Alta",K23="Moderado"),AND(G23="Muy Alta",K23="Mayor")),"Alto",IF(OR(AND(G23="Muy Baja",K23="Catastrófico"),AND(G23="Baja",K23="Catastrófico"),AND(G23="Media",K23="Catastrófico"),AND(G23="Alta",K23="Catastrófico"),AND(G23="Muy Alta",K23="Catastrófico")),"Extremo",""))))</f>
        <v>Moderado</v>
      </c>
      <c r="N23" s="160" t="str">
        <f t="shared" ref="N23:N41" si="26">+IF(ISTEXT(D23),"G","")</f>
        <v>G</v>
      </c>
      <c r="O23" s="161">
        <f t="shared" ref="O23:O41" si="27">IF(ISTEXT(D23),1+O22,"")</f>
        <v>16</v>
      </c>
      <c r="P23" s="161" t="str">
        <f t="shared" ref="P23:P41" si="28">IF(ISTEXT(D23),CONCATENATE(N23,O23),"")</f>
        <v>G16</v>
      </c>
      <c r="Q23" s="422" t="s">
        <v>293</v>
      </c>
      <c r="R23" s="398" t="str">
        <f t="shared" si="3"/>
        <v>Probabilidad</v>
      </c>
      <c r="S23" s="399" t="s">
        <v>187</v>
      </c>
      <c r="T23" s="399" t="s">
        <v>188</v>
      </c>
      <c r="U23" s="400" t="str">
        <f t="shared" si="24"/>
        <v>40%</v>
      </c>
      <c r="V23" s="407" t="s">
        <v>189</v>
      </c>
      <c r="W23" s="407" t="s">
        <v>190</v>
      </c>
      <c r="X23" s="407" t="s">
        <v>191</v>
      </c>
      <c r="Y23" s="164">
        <f t="shared" si="9"/>
        <v>0.36</v>
      </c>
      <c r="Z23" s="165" t="str">
        <f>IFERROR(IF(Y23="","",IF(Y23&lt;='Listas y tablas'!$L$3,"Muy Baja",IF(Y23&lt;='Listas y tablas'!$L$4,"Baja",IF(Y23&lt;='Listas y tablas'!$L$5,"Media",IF(Y23&lt;='Listas y tablas'!$L$6,"Alta","Muy Alta"))))),"")</f>
        <v>Baja</v>
      </c>
      <c r="AA23" s="163">
        <f t="shared" si="10"/>
        <v>0.36</v>
      </c>
      <c r="AB23" s="165" t="str">
        <f ca="1">IFERROR(IF(AC23="","",IF(AC23&lt;='Listas y tablas'!$O$3,"Leve",IF(AC23&lt;='Listas y tablas'!$O$4,"Menor",IF(AC23&lt;='Listas y tablas'!$O$5,"Moderado",IF(AC23&lt;='Listas y tablas'!$O$6,"Mayor","Catastrófico"))))),"")</f>
        <v>Moderado</v>
      </c>
      <c r="AC23" s="163">
        <f t="shared" ca="1" si="11"/>
        <v>0.6</v>
      </c>
      <c r="AD23" s="166" t="str">
        <f t="shared" ca="1" si="12"/>
        <v>Moderado</v>
      </c>
      <c r="AE23" s="393" t="s">
        <v>192</v>
      </c>
      <c r="AF23" s="433" t="s">
        <v>294</v>
      </c>
      <c r="AG23" s="417" t="s">
        <v>1507</v>
      </c>
      <c r="AH23" s="417" t="s">
        <v>1508</v>
      </c>
      <c r="AI23" s="417" t="s">
        <v>1501</v>
      </c>
      <c r="AJ23" s="434">
        <v>44593</v>
      </c>
      <c r="AK23" s="434">
        <v>44926</v>
      </c>
      <c r="AL23" s="100"/>
      <c r="AM23" s="100"/>
      <c r="AN23" s="100"/>
      <c r="AO23" s="100"/>
      <c r="AP23" s="100"/>
      <c r="AQ23" s="100"/>
      <c r="AR23" s="100"/>
      <c r="AS23" s="100"/>
      <c r="AT23" s="351" t="str">
        <f>IF((AL23+AN23+AP23+AR23)&gt;0,AL23+AN23+AP23+AR23,"")</f>
        <v/>
      </c>
      <c r="AU23" s="351" t="str">
        <f>IF((AM23+AO23+AQ23+AS23)&gt;0,AM23+AO23+AQ23+AS23,"")</f>
        <v/>
      </c>
      <c r="AV23" s="351" t="str">
        <f>IF(ISNUMBER(AT26),AU23/AT23,"")</f>
        <v/>
      </c>
      <c r="AW23" s="100"/>
      <c r="AX23" s="100"/>
      <c r="AY23" s="100"/>
      <c r="AZ23" s="100"/>
      <c r="BA23" s="100"/>
      <c r="BB23" s="100"/>
      <c r="BC23" s="100"/>
      <c r="BD23" s="100"/>
      <c r="BE23" s="351" t="str">
        <f>IF((AW23+AY23+BA23+BC23)&gt;0,AW23+AY23+BA23+BC23,"")</f>
        <v/>
      </c>
      <c r="BF23" s="351" t="str">
        <f>IF((AX23+AZ23+BB23+BD23)&gt;0,AX23+AZ23+BB23+BD23,"")</f>
        <v/>
      </c>
      <c r="BG23" s="351" t="str">
        <f>IF(ISNUMBER(BE26),BF23/BE23,"")</f>
        <v/>
      </c>
      <c r="BH23" s="100"/>
      <c r="BI23" s="100"/>
      <c r="BJ23" s="100"/>
      <c r="BK23" s="100"/>
      <c r="BL23" s="100"/>
      <c r="BM23" s="100"/>
      <c r="BN23" s="100"/>
      <c r="BO23" s="100"/>
      <c r="BP23" s="351" t="str">
        <f>IF((BH23+BJ23+BL23+BN23)&gt;0,BH23+BJ23+BL23+BN23,"")</f>
        <v/>
      </c>
      <c r="BQ23" s="351" t="str">
        <f>IF((BI23+BK23+BM23+BO23)&gt;0,BI23+BK23+BM23+BO23,"")</f>
        <v/>
      </c>
      <c r="BR23" s="351" t="str">
        <f>IF(ISNUMBER(BP26),BQ23/BP23,"")</f>
        <v/>
      </c>
      <c r="BS23" s="350" t="str">
        <f>IF(ISNUMBER(AT23+BE23+BP23),AT23+BE23+BP23,"")</f>
        <v/>
      </c>
      <c r="BT23" s="350" t="str">
        <f>IF(ISNUMBER(AU23+BF23+BQ23),AU23+BF23+BQ23,"")</f>
        <v/>
      </c>
      <c r="BU23" s="53"/>
      <c r="BV23" s="218"/>
      <c r="BW23" s="53"/>
      <c r="BX23" s="53"/>
      <c r="BY23" s="53"/>
      <c r="BZ23" s="53"/>
      <c r="CA23" s="157" t="s">
        <v>1851</v>
      </c>
      <c r="CB23" s="157" t="s">
        <v>1852</v>
      </c>
      <c r="CC23" s="157" t="s">
        <v>1853</v>
      </c>
      <c r="CD23" s="157" t="s">
        <v>1854</v>
      </c>
      <c r="CE23" s="157"/>
      <c r="CF23" s="121"/>
      <c r="CG23" s="121"/>
      <c r="CH23" s="104" t="s">
        <v>1799</v>
      </c>
      <c r="CI23" s="104" t="s">
        <v>201</v>
      </c>
      <c r="CJ23" s="104" t="s">
        <v>1850</v>
      </c>
      <c r="CK23" s="104" t="s">
        <v>215</v>
      </c>
      <c r="CL23" s="495" t="s">
        <v>2117</v>
      </c>
      <c r="CM23" s="105" t="s">
        <v>1805</v>
      </c>
      <c r="CN23" s="201" t="s">
        <v>1806</v>
      </c>
      <c r="CO23" s="157"/>
      <c r="CP23" s="157"/>
      <c r="CQ23" s="157"/>
      <c r="CR23" s="157"/>
      <c r="CS23" s="157"/>
      <c r="CT23" s="121"/>
      <c r="CU23" s="121"/>
      <c r="CV23" s="104"/>
      <c r="CW23" s="104"/>
      <c r="CX23" s="201"/>
      <c r="CY23" s="104"/>
      <c r="CZ23" s="201"/>
      <c r="DA23" s="105"/>
      <c r="DB23" s="201"/>
      <c r="DC23" s="141"/>
      <c r="DD23" s="141"/>
      <c r="DE23" s="141"/>
      <c r="DF23" s="141"/>
      <c r="DG23" s="141"/>
      <c r="DH23" s="141"/>
      <c r="DI23" s="141"/>
      <c r="DJ23" s="201"/>
      <c r="DK23" s="201"/>
      <c r="DL23" s="201"/>
      <c r="DM23" s="201"/>
      <c r="DN23" s="201"/>
      <c r="DO23" s="105"/>
      <c r="DP23" s="201"/>
    </row>
    <row r="24" spans="1:120" ht="69" customHeight="1">
      <c r="A24" s="424">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31">
        <v>4</v>
      </c>
      <c r="G24" s="158" t="str">
        <f>IF(F24&lt;=0,"",IF(F24&lt;='Listas y tablas'!$B$3,"Muy Baja",IF(F24&lt;='Listas y tablas'!$B$4,"Baja",IF(F24&lt;='Listas y tablas'!$B$5,"Media",IF(F24&lt;='Listas y tablas'!$B$6,"Alta","Muy Alta")))))</f>
        <v>Baja</v>
      </c>
      <c r="H24" s="159">
        <f>IF(G24="","",IF(G24="Muy Baja",'Listas y tablas'!$C$3,IF(G24="Baja",'Listas y tablas'!$C$4,IF(G24="Media",'Listas y tablas'!$C$5,IF(G24="Alta",'Listas y tablas'!$C$6,IF(G24="Muy Alta",'Listas y tablas'!$C$7,))))))</f>
        <v>0.4</v>
      </c>
      <c r="I24" s="427" t="s">
        <v>185</v>
      </c>
      <c r="J24" s="159"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8"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9">
        <f ca="1">IF(K24="","",IF(K24="Leve",'Listas y tablas'!$F$3,IF(K24="Menor",'Listas y tablas'!$F$4,IF(K24="Moderado",'Listas y tablas'!$F$5,IF(K24="Mayor",'Listas y tablas'!$F$6,IF(K24="Catastrófico",'Listas y tablas'!$F$7,))))))</f>
        <v>0.6</v>
      </c>
      <c r="M24" s="160" t="str">
        <f t="shared" ca="1" si="25"/>
        <v>Moderado</v>
      </c>
      <c r="N24" s="160" t="str">
        <f t="shared" si="26"/>
        <v>G</v>
      </c>
      <c r="O24" s="161">
        <f t="shared" si="27"/>
        <v>17</v>
      </c>
      <c r="P24" s="161" t="str">
        <f t="shared" si="28"/>
        <v>G17</v>
      </c>
      <c r="Q24" s="432" t="s">
        <v>297</v>
      </c>
      <c r="R24" s="43" t="str">
        <f t="shared" si="3"/>
        <v>Probabilidad</v>
      </c>
      <c r="S24" s="399" t="s">
        <v>187</v>
      </c>
      <c r="T24" s="399" t="s">
        <v>188</v>
      </c>
      <c r="U24" s="95" t="str">
        <f t="shared" si="24"/>
        <v>40%</v>
      </c>
      <c r="V24" s="407" t="s">
        <v>242</v>
      </c>
      <c r="W24" s="407" t="s">
        <v>227</v>
      </c>
      <c r="X24" s="407" t="s">
        <v>191</v>
      </c>
      <c r="Y24" s="164">
        <f t="shared" si="9"/>
        <v>0.24</v>
      </c>
      <c r="Z24" s="165" t="str">
        <f>IFERROR(IF(Y24="","",IF(Y24&lt;='Listas y tablas'!$L$3,"Muy Baja",IF(Y24&lt;='Listas y tablas'!$L$4,"Baja",IF(Y24&lt;='Listas y tablas'!$L$5,"Media",IF(Y24&lt;='Listas y tablas'!$L$6,"Alta","Muy Alta"))))),"")</f>
        <v>Baja</v>
      </c>
      <c r="AA24" s="163">
        <f t="shared" si="10"/>
        <v>0.24</v>
      </c>
      <c r="AB24" s="165" t="str">
        <f ca="1">IFERROR(IF(AC24="","",IF(AC24&lt;='Listas y tablas'!$O$3,"Leve",IF(AC24&lt;='Listas y tablas'!$O$4,"Menor",IF(AC24&lt;='Listas y tablas'!$O$5,"Moderado",IF(AC24&lt;='Listas y tablas'!$O$6,"Mayor","Catastrófico"))))),"")</f>
        <v>Moderado</v>
      </c>
      <c r="AC24" s="163">
        <f t="shared" ca="1" si="11"/>
        <v>0.6</v>
      </c>
      <c r="AD24" s="166" t="str">
        <f t="shared" ca="1" si="12"/>
        <v>Moderado</v>
      </c>
      <c r="AE24" s="393" t="s">
        <v>192</v>
      </c>
      <c r="AF24" s="433" t="s">
        <v>298</v>
      </c>
      <c r="AG24" s="417" t="s">
        <v>1509</v>
      </c>
      <c r="AH24" s="417" t="s">
        <v>1500</v>
      </c>
      <c r="AI24" s="417" t="s">
        <v>1501</v>
      </c>
      <c r="AJ24" s="434">
        <v>44593</v>
      </c>
      <c r="AK24" s="434">
        <v>44926</v>
      </c>
      <c r="AL24" s="100"/>
      <c r="AM24" s="100"/>
      <c r="AN24" s="100"/>
      <c r="AO24" s="100"/>
      <c r="AP24" s="100"/>
      <c r="AQ24" s="100"/>
      <c r="AR24" s="100"/>
      <c r="AS24" s="100"/>
      <c r="AT24" s="351" t="str">
        <f t="shared" si="13"/>
        <v/>
      </c>
      <c r="AU24" s="351" t="str">
        <f t="shared" si="14"/>
        <v/>
      </c>
      <c r="AV24" s="351" t="str">
        <f>IF(ISNUMBER(AT26),AU24/AT24,"")</f>
        <v/>
      </c>
      <c r="AW24" s="100"/>
      <c r="AX24" s="100"/>
      <c r="AY24" s="100"/>
      <c r="AZ24" s="100"/>
      <c r="BA24" s="100"/>
      <c r="BB24" s="100"/>
      <c r="BC24" s="100"/>
      <c r="BD24" s="100"/>
      <c r="BE24" s="351" t="str">
        <f t="shared" si="16"/>
        <v/>
      </c>
      <c r="BF24" s="351" t="str">
        <f t="shared" si="17"/>
        <v/>
      </c>
      <c r="BG24" s="351" t="str">
        <f>IF(ISNUMBER(BE26),BF24/BE24,"")</f>
        <v/>
      </c>
      <c r="BH24" s="100"/>
      <c r="BI24" s="100"/>
      <c r="BJ24" s="100"/>
      <c r="BK24" s="100"/>
      <c r="BL24" s="100"/>
      <c r="BM24" s="100"/>
      <c r="BN24" s="100"/>
      <c r="BO24" s="100"/>
      <c r="BP24" s="351" t="str">
        <f t="shared" si="19"/>
        <v/>
      </c>
      <c r="BQ24" s="351" t="str">
        <f t="shared" si="20"/>
        <v/>
      </c>
      <c r="BR24" s="351" t="str">
        <f>IF(ISNUMBER(BP26),BQ24/BP24,"")</f>
        <v/>
      </c>
      <c r="BS24" s="350" t="str">
        <f t="shared" si="22"/>
        <v/>
      </c>
      <c r="BT24" s="350" t="str">
        <f t="shared" si="23"/>
        <v/>
      </c>
      <c r="BU24" s="44"/>
      <c r="BV24" s="44"/>
      <c r="BW24" s="44"/>
      <c r="BX24" s="44"/>
      <c r="BY24" s="44"/>
      <c r="BZ24" s="44"/>
      <c r="CA24" s="157" t="s">
        <v>1855</v>
      </c>
      <c r="CB24" s="157" t="s">
        <v>1856</v>
      </c>
      <c r="CC24" s="157" t="s">
        <v>1857</v>
      </c>
      <c r="CD24" s="112" t="s">
        <v>283</v>
      </c>
      <c r="CE24" s="157"/>
      <c r="CF24" s="121"/>
      <c r="CG24" s="121"/>
      <c r="CH24" s="104" t="s">
        <v>1799</v>
      </c>
      <c r="CI24" s="104" t="s">
        <v>201</v>
      </c>
      <c r="CJ24" s="104" t="s">
        <v>1804</v>
      </c>
      <c r="CK24" s="104"/>
      <c r="CL24" s="495" t="s">
        <v>1872</v>
      </c>
      <c r="CM24" s="105" t="s">
        <v>1805</v>
      </c>
      <c r="CN24" s="104" t="s">
        <v>1808</v>
      </c>
      <c r="CO24" s="101"/>
      <c r="CP24" s="101"/>
      <c r="CQ24" s="101"/>
      <c r="CR24" s="101"/>
      <c r="CS24" s="157"/>
      <c r="CT24" s="102"/>
      <c r="CU24" s="103"/>
      <c r="CV24" s="104"/>
      <c r="CW24" s="104"/>
      <c r="CX24" s="104"/>
      <c r="CY24" s="104"/>
      <c r="CZ24" s="47"/>
      <c r="DA24" s="105"/>
      <c r="DB24" s="47"/>
      <c r="DC24" s="54"/>
      <c r="DD24" s="54"/>
      <c r="DE24" s="54"/>
      <c r="DF24" s="54"/>
      <c r="DG24" s="141"/>
      <c r="DH24" s="54"/>
      <c r="DI24" s="54"/>
      <c r="DJ24" s="47"/>
      <c r="DK24" s="47"/>
      <c r="DL24" s="47"/>
      <c r="DM24" s="47"/>
      <c r="DN24" s="47"/>
      <c r="DO24" s="105"/>
      <c r="DP24" s="47"/>
    </row>
    <row r="25" spans="1:120" s="366" customFormat="1" ht="106.5" customHeight="1">
      <c r="A25" s="424">
        <v>15</v>
      </c>
      <c r="B25" s="186" t="str">
        <f>IFERROR(VLOOKUP($A25,Riesgos!$A$7:$H$107,2,FALSE),"")</f>
        <v>Protección e Intervención del Patrimonio</v>
      </c>
      <c r="C25" s="186" t="str">
        <f>IFERROR(VLOOKUP($A25,Riesgos!$A$7:$H$107,7,FALSE),"")</f>
        <v>Formulación de pliegos desarticulada de los equipos técnicos que realizan el seguimiento a las obras.</v>
      </c>
      <c r="D25" s="186"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31">
        <v>4</v>
      </c>
      <c r="G25" s="158" t="str">
        <f>IF(F25&lt;=0,"",IF(F25&lt;='Listas y tablas'!$B$3,"Muy Baja",IF(F25&lt;='Listas y tablas'!$B$4,"Baja",IF(F25&lt;='Listas y tablas'!$B$5,"Media",IF(F25&lt;='Listas y tablas'!$B$6,"Alta","Muy Alta")))))</f>
        <v>Baja</v>
      </c>
      <c r="H25" s="159">
        <f>IF(G25="","",IF(G25="Muy Baja",'Listas y tablas'!$C$3,IF(G25="Baja",'Listas y tablas'!$C$4,IF(G25="Media",'Listas y tablas'!$C$5,IF(G25="Alta",'Listas y tablas'!$C$6,IF(G25="Muy Alta",'Listas y tablas'!$C$7,))))))</f>
        <v>0.4</v>
      </c>
      <c r="I25" s="427" t="s">
        <v>185</v>
      </c>
      <c r="J25" s="159"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8"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9">
        <f ca="1">IF(K25="","",IF(K25="Leve",'Listas y tablas'!$F$3,IF(K25="Menor",'Listas y tablas'!$F$4,IF(K25="Moderado",'Listas y tablas'!$F$5,IF(K25="Mayor",'Listas y tablas'!$F$6,IF(K25="Catastrófico",'Listas y tablas'!$F$7,))))))</f>
        <v>0.6</v>
      </c>
      <c r="M25" s="160" t="str">
        <f t="shared" ca="1" si="25"/>
        <v>Moderado</v>
      </c>
      <c r="N25" s="160" t="str">
        <f t="shared" si="26"/>
        <v>G</v>
      </c>
      <c r="O25" s="161">
        <f t="shared" si="27"/>
        <v>18</v>
      </c>
      <c r="P25" s="161" t="str">
        <f t="shared" si="28"/>
        <v>G18</v>
      </c>
      <c r="Q25" s="432" t="s">
        <v>302</v>
      </c>
      <c r="R25" s="161" t="str">
        <f>IF(OR(S25="Preventivo",S25="Detectivo"),"Probabilidad",IF(S25="Correctivo","Impacto",""))</f>
        <v>Probabilidad</v>
      </c>
      <c r="S25" s="399" t="s">
        <v>187</v>
      </c>
      <c r="T25" s="399" t="s">
        <v>188</v>
      </c>
      <c r="U25" s="163" t="str">
        <f>IF(AND(S25="Preventivo",T25="Automático"),"50%",IF(AND(S25="Preventivo",T25="Manual"),"40%",IF(AND(S25="Detectivo",T25="Automático"),"40%",IF(AND(S25="Detectivo",T25="Manual"),"30%",IF(AND(S25="Correctivo",T25="Automático"),"35%",IF(AND(S25="Correctivo",T25="Manual"),"25%",""))))))</f>
        <v>40%</v>
      </c>
      <c r="V25" s="407" t="s">
        <v>242</v>
      </c>
      <c r="W25" s="407" t="s">
        <v>190</v>
      </c>
      <c r="X25" s="407" t="s">
        <v>191</v>
      </c>
      <c r="Y25" s="164">
        <f t="shared" ref="Y25:Y37" si="29">IF(A24=A25,IFERROR(IF(AND(R24="Probabilidad",R25="Probabilidad"),(AA24-(+AA24*U25)),IF(R25="Probabilidad",(H24-(+H24*U25)),IF(R25="Impacto",AA24,""))),""),IFERROR(IF(R25="Probabilidad",(H25-(+H25*U25)),IF(R25="Impacto",K25,"")),""))</f>
        <v>0.24</v>
      </c>
      <c r="Z25" s="165" t="str">
        <f>IFERROR(IF(Y25="","",IF(Y25&lt;='Listas y tablas'!$L$3,"Muy Baja",IF(Y25&lt;='Listas y tablas'!$L$4,"Baja",IF(Y25&lt;='Listas y tablas'!$L$5,"Media",IF(Y25&lt;='Listas y tablas'!$L$6,"Alta","Muy Alta"))))),"")</f>
        <v>Baja</v>
      </c>
      <c r="AA25" s="163">
        <f t="shared" ref="AA25:AA37" si="30">+Y25</f>
        <v>0.24</v>
      </c>
      <c r="AB25" s="165" t="str">
        <f ca="1">IFERROR(IF(AC25="","",IF(AC25&lt;='Listas y tablas'!$O$3,"Leve",IF(AC25&lt;='Listas y tablas'!$O$4,"Menor",IF(AC25&lt;='Listas y tablas'!$O$5,"Moderado",IF(AC25&lt;='Listas y tablas'!$O$6,"Mayor","Catastrófico"))))),"")</f>
        <v>Moderado</v>
      </c>
      <c r="AC25" s="163">
        <f t="shared" ref="AC25:AC37" ca="1" si="31">IF(A24=A25,IFERROR(IF(AND(R24="Impacto",R25="Impacto"),(AC24-(+L24*U25)),IF(R25="Impacto",($L24-(+$L24*U25)),IF(R25="Probabilidad",L25,""))),""),IFERROR(IF(R25="Impacto",(L25-(+L25*U25)),IF(R25="Probabilidad",L25,"")),""))</f>
        <v>0.6</v>
      </c>
      <c r="AD25" s="166" t="str">
        <f t="shared" ref="AD25:AD37" ca="1" si="32">IFERROR(IF(OR(AND(Z25="Muy Baja",AB25="Leve"),AND(Z25="Muy Baja",AB25="Menor"),AND(Z25="Baja",AB25="Leve")),"Bajo",IF(OR(AND(Z25="Muy baja",AB25="Moderado"),AND(Z25="Baja",AB25="Menor"),AND(Z25="Baja",AB25="Moderado"),AND(Z25="Media",AB25="Leve"),AND(Z25="Media",AB25="Menor"),AND(Z25="Media",AB25="Moderado"),AND(Z25="Alta",AB25="Leve"),AND(Z25="Alta",AB25="Menor")),"Moderado",IF(OR(AND(Z25="Muy Baja",AB25="Mayor"),AND(Z25="Baja",AB25="Mayor"),AND(Z25="Media",AB25="Mayor"),AND(Z25="Alta",AB25="Moderado"),AND(Z25="Alta",AB25="Mayor"),AND(Z25="Muy Alta",AB25="Leve"),AND(Z25="Muy Alta",AB25="Menor"),AND(Z25="Muy Alta",AB25="Moderado"),AND(Z25="Muy Alta",AB25="Mayor")),"Alto",IF(OR(AND(Z25="Muy Baja",AB25="Catastrófico"),AND(Z25="Baja",AB25="Catastrófico"),AND(Z25="Media",AB25="Catastrófico"),AND(Z25="Alta",AB25="Catastrófico"),AND(Z25="Muy Alta",AB25="Catastrófico")),"Extremo","")))),"")</f>
        <v>Moderado</v>
      </c>
      <c r="AE25" s="393"/>
      <c r="AF25" s="433" t="s">
        <v>303</v>
      </c>
      <c r="AG25" s="417" t="s">
        <v>304</v>
      </c>
      <c r="AH25" s="417" t="s">
        <v>305</v>
      </c>
      <c r="AI25" s="417" t="s">
        <v>1501</v>
      </c>
      <c r="AJ25" s="434">
        <v>44593</v>
      </c>
      <c r="AK25" s="434">
        <v>44926</v>
      </c>
      <c r="AL25" s="100"/>
      <c r="AM25" s="100"/>
      <c r="AN25" s="100"/>
      <c r="AO25" s="100"/>
      <c r="AP25" s="100"/>
      <c r="AQ25" s="100"/>
      <c r="AR25" s="100"/>
      <c r="AS25" s="100"/>
      <c r="AT25" s="351" t="str">
        <f>IF((AL25+AN25+AP25+AR25)&gt;0,AL25+AN25+AP25+AR25,"")</f>
        <v/>
      </c>
      <c r="AU25" s="351" t="str">
        <f>IF((AM25+AO25+AQ25+AS25)&gt;0,AM25+AO25+AQ25+AS25,"")</f>
        <v/>
      </c>
      <c r="AV25" s="351" t="str">
        <f>IF(ISNUMBER(AT28),AU25/AT25,"")</f>
        <v/>
      </c>
      <c r="AW25" s="100"/>
      <c r="AX25" s="100"/>
      <c r="AY25" s="100"/>
      <c r="AZ25" s="100"/>
      <c r="BA25" s="100"/>
      <c r="BB25" s="100"/>
      <c r="BC25" s="100"/>
      <c r="BD25" s="100"/>
      <c r="BE25" s="351" t="str">
        <f>IF((AW25+AY25+BA25+BC25)&gt;0,AW25+AY25+BA25+BC25,"")</f>
        <v/>
      </c>
      <c r="BF25" s="351" t="str">
        <f>IF((AX25+AZ25+BB25+BD25)&gt;0,AX25+AZ25+BB25+BD25,"")</f>
        <v/>
      </c>
      <c r="BG25" s="351" t="str">
        <f>IF(ISNUMBER(BE28),BF25/BE25,"")</f>
        <v/>
      </c>
      <c r="BH25" s="100"/>
      <c r="BI25" s="100"/>
      <c r="BJ25" s="100"/>
      <c r="BK25" s="100"/>
      <c r="BL25" s="100"/>
      <c r="BM25" s="100"/>
      <c r="BN25" s="100"/>
      <c r="BO25" s="100"/>
      <c r="BP25" s="351" t="str">
        <f>IF((BH25+BJ25+BL25+BN25)&gt;0,BH25+BJ25+BL25+BN25,"")</f>
        <v/>
      </c>
      <c r="BQ25" s="351" t="str">
        <f>IF((BI25+BK25+BM25+BO25)&gt;0,BI25+BK25+BM25+BO25,"")</f>
        <v/>
      </c>
      <c r="BR25" s="351" t="str">
        <f>IF(ISNUMBER(BP28),BQ25/BP25,"")</f>
        <v/>
      </c>
      <c r="BS25" s="350" t="str">
        <f>IF(ISNUMBER(AT25+BE25+BP25),AT25+BE25+BP25,"")</f>
        <v/>
      </c>
      <c r="BT25" s="350" t="str">
        <f>IF(ISNUMBER(AU25+BF25+BQ25),AU25+BF25+BQ25,"")</f>
        <v/>
      </c>
      <c r="BU25" s="53"/>
      <c r="BV25" s="53"/>
      <c r="BW25" s="53"/>
      <c r="BX25" s="53"/>
      <c r="BY25" s="53"/>
      <c r="BZ25" s="53"/>
      <c r="CA25" s="157" t="s">
        <v>1858</v>
      </c>
      <c r="CB25" s="112" t="s">
        <v>283</v>
      </c>
      <c r="CC25" s="157" t="s">
        <v>1858</v>
      </c>
      <c r="CD25" s="112" t="s">
        <v>283</v>
      </c>
      <c r="CE25" s="157"/>
      <c r="CF25" s="121"/>
      <c r="CG25" s="121"/>
      <c r="CH25" s="104" t="s">
        <v>1804</v>
      </c>
      <c r="CI25" s="104"/>
      <c r="CJ25" s="104" t="s">
        <v>1804</v>
      </c>
      <c r="CK25" s="104"/>
      <c r="CL25" s="495" t="s">
        <v>1873</v>
      </c>
      <c r="CM25" s="105" t="s">
        <v>1805</v>
      </c>
      <c r="CN25" s="104" t="s">
        <v>1808</v>
      </c>
      <c r="CO25" s="157"/>
      <c r="CP25" s="157"/>
      <c r="CQ25" s="157"/>
      <c r="CR25" s="157"/>
      <c r="CS25" s="157"/>
      <c r="CT25" s="121"/>
      <c r="CU25" s="121"/>
      <c r="CV25" s="104"/>
      <c r="CW25" s="104"/>
      <c r="CX25" s="104"/>
      <c r="CY25" s="104"/>
      <c r="CZ25" s="201"/>
      <c r="DA25" s="105"/>
      <c r="DB25" s="201"/>
      <c r="DC25" s="141"/>
      <c r="DD25" s="141"/>
      <c r="DE25" s="141"/>
      <c r="DF25" s="141"/>
      <c r="DG25" s="141"/>
      <c r="DH25" s="141"/>
      <c r="DI25" s="141"/>
      <c r="DJ25" s="201"/>
      <c r="DK25" s="201"/>
      <c r="DL25" s="201"/>
      <c r="DM25" s="201"/>
      <c r="DN25" s="201"/>
      <c r="DO25" s="105"/>
      <c r="DP25" s="201"/>
    </row>
    <row r="26" spans="1:120" ht="98.25" customHeight="1">
      <c r="A26" s="424">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41">
        <v>228</v>
      </c>
      <c r="G26" s="158" t="str">
        <f>IF(F26&lt;=0,"",IF(F26&lt;='Listas y tablas'!$B$3,"Muy Baja",IF(F26&lt;='Listas y tablas'!$B$4,"Baja",IF(F26&lt;='Listas y tablas'!$B$5,"Media",IF(F26&lt;='Listas y tablas'!$B$6,"Alta","Muy Alta")))))</f>
        <v>Media</v>
      </c>
      <c r="H26" s="159">
        <f>IF(G26="","",IF(G26="Muy Baja",'Listas y tablas'!$C$3,IF(G26="Baja",'Listas y tablas'!$C$4,IF(G26="Media",'Listas y tablas'!$C$5,IF(G26="Alta",'Listas y tablas'!$C$6,IF(G26="Muy Alta",'Listas y tablas'!$C$7,))))))</f>
        <v>0.6</v>
      </c>
      <c r="I26" s="427" t="s">
        <v>185</v>
      </c>
      <c r="J26" s="159"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8"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9">
        <f ca="1">IF(K26="","",IF(K26="Leve",'Listas y tablas'!$F$3,IF(K26="Menor",'Listas y tablas'!$F$4,IF(K26="Moderado",'Listas y tablas'!$F$5,IF(K26="Mayor",'Listas y tablas'!$F$6,IF(K26="Catastrófico",'Listas y tablas'!$F$7,))))))</f>
        <v>0.6</v>
      </c>
      <c r="M26" s="160" t="str">
        <f t="shared" ca="1" si="25"/>
        <v>Moderado</v>
      </c>
      <c r="N26" s="160" t="str">
        <f t="shared" si="26"/>
        <v>G</v>
      </c>
      <c r="O26" s="161">
        <f t="shared" si="27"/>
        <v>19</v>
      </c>
      <c r="P26" s="161" t="str">
        <f t="shared" si="28"/>
        <v>G19</v>
      </c>
      <c r="Q26" s="187" t="s">
        <v>314</v>
      </c>
      <c r="R26" s="43" t="str">
        <f t="shared" si="3"/>
        <v>Probabilidad</v>
      </c>
      <c r="S26" s="399" t="s">
        <v>233</v>
      </c>
      <c r="T26" s="399" t="s">
        <v>188</v>
      </c>
      <c r="U26" s="95" t="str">
        <f t="shared" si="24"/>
        <v>30%</v>
      </c>
      <c r="V26" s="407" t="s">
        <v>189</v>
      </c>
      <c r="W26" s="407" t="s">
        <v>190</v>
      </c>
      <c r="X26" s="407" t="s">
        <v>191</v>
      </c>
      <c r="Y26" s="164">
        <f t="shared" si="29"/>
        <v>0.42</v>
      </c>
      <c r="Z26" s="165" t="str">
        <f>IFERROR(IF(Y26="","",IF(Y26&lt;='Listas y tablas'!$L$3,"Muy Baja",IF(Y26&lt;='Listas y tablas'!$L$4,"Baja",IF(Y26&lt;='Listas y tablas'!$L$5,"Media",IF(Y26&lt;='Listas y tablas'!$L$6,"Alta","Muy Alta"))))),"")</f>
        <v>Media</v>
      </c>
      <c r="AA26" s="163">
        <f t="shared" si="30"/>
        <v>0.42</v>
      </c>
      <c r="AB26" s="165" t="str">
        <f ca="1">IFERROR(IF(AC26="","",IF(AC26&lt;='Listas y tablas'!$O$3,"Leve",IF(AC26&lt;='Listas y tablas'!$O$4,"Menor",IF(AC26&lt;='Listas y tablas'!$O$5,"Moderado",IF(AC26&lt;='Listas y tablas'!$O$6,"Mayor","Catastrófico"))))),"")</f>
        <v>Moderado</v>
      </c>
      <c r="AC26" s="163">
        <f t="shared" ca="1" si="31"/>
        <v>0.6</v>
      </c>
      <c r="AD26" s="166" t="str">
        <f t="shared" ca="1" si="32"/>
        <v>Moderado</v>
      </c>
      <c r="AE26" s="393" t="s">
        <v>192</v>
      </c>
      <c r="AF26" s="364" t="s">
        <v>315</v>
      </c>
      <c r="AG26" s="364" t="s">
        <v>1511</v>
      </c>
      <c r="AH26" s="364" t="s">
        <v>1512</v>
      </c>
      <c r="AI26" s="364" t="s">
        <v>1513</v>
      </c>
      <c r="AJ26" s="438">
        <v>44593</v>
      </c>
      <c r="AK26" s="438">
        <v>44926</v>
      </c>
      <c r="AL26" s="141"/>
      <c r="AM26" s="141"/>
      <c r="AN26" s="141"/>
      <c r="AO26" s="141"/>
      <c r="AP26" s="141"/>
      <c r="AQ26" s="141"/>
      <c r="AR26" s="141"/>
      <c r="AS26" s="141"/>
      <c r="AT26" s="351" t="str">
        <f t="shared" si="13"/>
        <v/>
      </c>
      <c r="AU26" s="351" t="str">
        <f t="shared" si="14"/>
        <v/>
      </c>
      <c r="AV26" s="351" t="str">
        <f>IF(ISNUMBER(AT28),AU26/AT26,"")</f>
        <v/>
      </c>
      <c r="AW26" s="141"/>
      <c r="AX26" s="141"/>
      <c r="AY26" s="141"/>
      <c r="AZ26" s="141"/>
      <c r="BA26" s="141"/>
      <c r="BB26" s="141"/>
      <c r="BC26" s="141"/>
      <c r="BD26" s="141"/>
      <c r="BE26" s="351" t="str">
        <f t="shared" si="16"/>
        <v/>
      </c>
      <c r="BF26" s="351" t="str">
        <f t="shared" si="17"/>
        <v/>
      </c>
      <c r="BG26" s="351" t="str">
        <f>IF(ISNUMBER(BE28),BF26/BE26,"")</f>
        <v/>
      </c>
      <c r="BH26" s="141"/>
      <c r="BI26" s="141"/>
      <c r="BJ26" s="141"/>
      <c r="BK26" s="141"/>
      <c r="BL26" s="141"/>
      <c r="BM26" s="141"/>
      <c r="BN26" s="141"/>
      <c r="BO26" s="141"/>
      <c r="BP26" s="351" t="str">
        <f t="shared" si="19"/>
        <v/>
      </c>
      <c r="BQ26" s="351" t="str">
        <f t="shared" si="20"/>
        <v/>
      </c>
      <c r="BR26" s="351" t="str">
        <f>IF(ISNUMBER(BP28),BQ26/BP26,"")</f>
        <v/>
      </c>
      <c r="BS26" s="350" t="str">
        <f t="shared" si="22"/>
        <v/>
      </c>
      <c r="BT26" s="350" t="str">
        <f t="shared" si="23"/>
        <v/>
      </c>
      <c r="BU26" s="54"/>
      <c r="BV26" s="54"/>
      <c r="BW26" s="54"/>
      <c r="BX26" s="54"/>
      <c r="BY26" s="54"/>
      <c r="BZ26" s="54"/>
      <c r="CA26" s="499" t="s">
        <v>1874</v>
      </c>
      <c r="CB26" s="499" t="s">
        <v>1875</v>
      </c>
      <c r="CC26" s="499" t="s">
        <v>1876</v>
      </c>
      <c r="CD26" s="499" t="s">
        <v>1877</v>
      </c>
      <c r="CE26" s="500" t="s">
        <v>291</v>
      </c>
      <c r="CF26" s="500"/>
      <c r="CG26" s="500"/>
      <c r="CH26" s="104" t="s">
        <v>1878</v>
      </c>
      <c r="CI26" s="104" t="s">
        <v>201</v>
      </c>
      <c r="CJ26" s="104" t="s">
        <v>1879</v>
      </c>
      <c r="CK26" s="104" t="s">
        <v>215</v>
      </c>
      <c r="CL26" s="495" t="s">
        <v>1911</v>
      </c>
      <c r="CM26" s="105" t="s">
        <v>1805</v>
      </c>
      <c r="CN26" s="104" t="s">
        <v>1808</v>
      </c>
      <c r="CO26" s="101"/>
      <c r="CP26" s="101"/>
      <c r="CQ26" s="103"/>
      <c r="CR26" s="103"/>
      <c r="CS26" s="121"/>
      <c r="CT26" s="102"/>
      <c r="CU26" s="103"/>
      <c r="CV26" s="104"/>
      <c r="CW26" s="104"/>
      <c r="CX26" s="107"/>
      <c r="CY26" s="104"/>
      <c r="CZ26" s="47"/>
      <c r="DA26" s="105"/>
      <c r="DB26" s="47"/>
      <c r="DC26" s="54"/>
      <c r="DD26" s="54"/>
      <c r="DE26" s="54"/>
      <c r="DF26" s="54"/>
      <c r="DG26" s="141"/>
      <c r="DH26" s="54"/>
      <c r="DI26" s="54"/>
      <c r="DJ26" s="47"/>
      <c r="DK26" s="47"/>
      <c r="DL26" s="47"/>
      <c r="DM26" s="47"/>
      <c r="DN26" s="47"/>
      <c r="DO26" s="105"/>
      <c r="DP26" s="47"/>
    </row>
    <row r="27" spans="1:120" s="366" customFormat="1" ht="91.5" customHeight="1">
      <c r="A27" s="424">
        <v>18</v>
      </c>
      <c r="B27" s="186" t="str">
        <f>IFERROR(VLOOKUP($A27,Riesgos!$A$7:$H$107,2,FALSE),"")</f>
        <v>Direccionamiento Estratégico</v>
      </c>
      <c r="C27" s="186"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6" t="str">
        <f>IFERROR(VLOOKUP($A27,Riesgos!$A$7:$H$107,8,FALSE),"")</f>
        <v xml:space="preserve">Posible afectación reputacional por cumplimiento menor al 70% de las metas plan de desarrollo debido a no ejecución de las actividades programadas </v>
      </c>
      <c r="E27" s="53" t="s">
        <v>183</v>
      </c>
      <c r="F27" s="141">
        <v>228</v>
      </c>
      <c r="G27" s="158" t="str">
        <f>IF(F27&lt;=0,"",IF(F27&lt;='Listas y tablas'!$B$3,"Muy Baja",IF(F27&lt;='Listas y tablas'!$B$4,"Baja",IF(F27&lt;='Listas y tablas'!$B$5,"Media",IF(F27&lt;='Listas y tablas'!$B$6,"Alta","Muy Alta")))))</f>
        <v>Media</v>
      </c>
      <c r="H27" s="159">
        <f>IF(G27="","",IF(G27="Muy Baja",'Listas y tablas'!$C$3,IF(G27="Baja",'Listas y tablas'!$C$4,IF(G27="Media",'Listas y tablas'!$C$5,IF(G27="Alta",'Listas y tablas'!$C$6,IF(G27="Muy Alta",'Listas y tablas'!$C$7,))))))</f>
        <v>0.6</v>
      </c>
      <c r="I27" s="427" t="s">
        <v>185</v>
      </c>
      <c r="J27" s="159"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8"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9">
        <f ca="1">IF(K27="","",IF(K27="Leve",'Listas y tablas'!$F$3,IF(K27="Menor",'Listas y tablas'!$F$4,IF(K27="Moderado",'Listas y tablas'!$F$5,IF(K27="Mayor",'Listas y tablas'!$F$6,IF(K27="Catastrófico",'Listas y tablas'!$F$7,))))))</f>
        <v>0.6</v>
      </c>
      <c r="M27" s="160" t="str">
        <f t="shared" ca="1" si="25"/>
        <v>Moderado</v>
      </c>
      <c r="N27" s="160" t="str">
        <f t="shared" si="26"/>
        <v>G</v>
      </c>
      <c r="O27" s="161">
        <f t="shared" si="27"/>
        <v>20</v>
      </c>
      <c r="P27" s="161" t="str">
        <f t="shared" si="28"/>
        <v>G20</v>
      </c>
      <c r="Q27" s="187" t="s">
        <v>328</v>
      </c>
      <c r="R27" s="161" t="str">
        <f>IF(OR(S27="Preventivo",S27="Detectivo"),"Probabilidad",IF(S27="Correctivo","Impacto",""))</f>
        <v>Probabilidad</v>
      </c>
      <c r="S27" s="399" t="s">
        <v>187</v>
      </c>
      <c r="T27" s="399" t="s">
        <v>188</v>
      </c>
      <c r="U27" s="163" t="str">
        <f>IF(AND(S27="Preventivo",T27="Automático"),"50%",IF(AND(S27="Preventivo",T27="Manual"),"40%",IF(AND(S27="Detectivo",T27="Automático"),"40%",IF(AND(S27="Detectivo",T27="Manual"),"30%",IF(AND(S27="Correctivo",T27="Automático"),"35%",IF(AND(S27="Correctivo",T27="Manual"),"25%",""))))))</f>
        <v>40%</v>
      </c>
      <c r="V27" s="407" t="s">
        <v>189</v>
      </c>
      <c r="W27" s="407" t="s">
        <v>190</v>
      </c>
      <c r="X27" s="407" t="s">
        <v>191</v>
      </c>
      <c r="Y27" s="164">
        <f t="shared" si="29"/>
        <v>0.252</v>
      </c>
      <c r="Z27" s="165" t="str">
        <f>IFERROR(IF(Y27="","",IF(Y27&lt;='Listas y tablas'!$L$3,"Muy Baja",IF(Y27&lt;='Listas y tablas'!$L$4,"Baja",IF(Y27&lt;='Listas y tablas'!$L$5,"Media",IF(Y27&lt;='Listas y tablas'!$L$6,"Alta","Muy Alta"))))),"")</f>
        <v>Baja</v>
      </c>
      <c r="AA27" s="163">
        <f t="shared" si="30"/>
        <v>0.252</v>
      </c>
      <c r="AB27" s="165" t="str">
        <f ca="1">IFERROR(IF(AC27="","",IF(AC27&lt;='Listas y tablas'!$O$3,"Leve",IF(AC27&lt;='Listas y tablas'!$O$4,"Menor",IF(AC27&lt;='Listas y tablas'!$O$5,"Moderado",IF(AC27&lt;='Listas y tablas'!$O$6,"Mayor","Catastrófico"))))),"")</f>
        <v>Moderado</v>
      </c>
      <c r="AC27" s="163">
        <f t="shared" ca="1" si="31"/>
        <v>0.6</v>
      </c>
      <c r="AD27" s="166" t="str">
        <f t="shared" ca="1" si="32"/>
        <v>Moderado</v>
      </c>
      <c r="AE27" s="393" t="s">
        <v>192</v>
      </c>
      <c r="AF27" s="364" t="s">
        <v>329</v>
      </c>
      <c r="AG27" s="364" t="s">
        <v>1514</v>
      </c>
      <c r="AH27" s="364" t="s">
        <v>1515</v>
      </c>
      <c r="AI27" s="364" t="s">
        <v>1513</v>
      </c>
      <c r="AJ27" s="438">
        <v>44593</v>
      </c>
      <c r="AK27" s="438">
        <v>44926</v>
      </c>
      <c r="AL27" s="141"/>
      <c r="AM27" s="141"/>
      <c r="AN27" s="141"/>
      <c r="AO27" s="141"/>
      <c r="AP27" s="141"/>
      <c r="AQ27" s="141"/>
      <c r="AR27" s="141"/>
      <c r="AS27" s="141"/>
      <c r="AT27" s="351" t="str">
        <f>IF((AL27+AN27+AP27+AR27)&gt;0,AL27+AN27+AP27+AR27,"")</f>
        <v/>
      </c>
      <c r="AU27" s="351" t="str">
        <f>IF((AM27+AO27+AQ27+AS27)&gt;0,AM27+AO27+AQ27+AS27,"")</f>
        <v/>
      </c>
      <c r="AV27" s="351" t="str">
        <f>IF(ISNUMBER(AT30),AU27/AT27,"")</f>
        <v/>
      </c>
      <c r="AW27" s="141"/>
      <c r="AX27" s="141"/>
      <c r="AY27" s="141"/>
      <c r="AZ27" s="141"/>
      <c r="BA27" s="141"/>
      <c r="BB27" s="141"/>
      <c r="BC27" s="141"/>
      <c r="BD27" s="141"/>
      <c r="BE27" s="351" t="str">
        <f>IF((AW27+AY27+BA27+BC27)&gt;0,AW27+AY27+BA27+BC27,"")</f>
        <v/>
      </c>
      <c r="BF27" s="351" t="str">
        <f>IF((AX27+AZ27+BB27+BD27)&gt;0,AX27+AZ27+BB27+BD27,"")</f>
        <v/>
      </c>
      <c r="BG27" s="351" t="str">
        <f>IF(ISNUMBER(BE30),BF27/BE27,"")</f>
        <v/>
      </c>
      <c r="BH27" s="141"/>
      <c r="BI27" s="141"/>
      <c r="BJ27" s="141"/>
      <c r="BK27" s="141"/>
      <c r="BL27" s="141"/>
      <c r="BM27" s="141"/>
      <c r="BN27" s="141"/>
      <c r="BO27" s="141"/>
      <c r="BP27" s="351" t="str">
        <f>IF((BH27+BJ27+BL27+BN27)&gt;0,BH27+BJ27+BL27+BN27,"")</f>
        <v/>
      </c>
      <c r="BQ27" s="351" t="str">
        <f>IF((BI27+BK27+BM27+BO27)&gt;0,BI27+BK27+BM27+BO27,"")</f>
        <v/>
      </c>
      <c r="BR27" s="351" t="str">
        <f>IF(ISNUMBER(BP30),BQ27/BP27,"")</f>
        <v/>
      </c>
      <c r="BS27" s="350" t="str">
        <f>IF(ISNUMBER(AT27+BE27+BP27),AT27+BE27+BP27,"")</f>
        <v/>
      </c>
      <c r="BT27" s="350" t="str">
        <f>IF(ISNUMBER(AU27+BF27+BQ27),AU27+BF27+BQ27,"")</f>
        <v/>
      </c>
      <c r="BU27" s="141"/>
      <c r="BV27" s="141"/>
      <c r="BW27" s="141"/>
      <c r="BX27" s="141"/>
      <c r="BY27" s="141"/>
      <c r="BZ27" s="141"/>
      <c r="CA27" s="499" t="s">
        <v>1880</v>
      </c>
      <c r="CB27" s="499" t="s">
        <v>1881</v>
      </c>
      <c r="CC27" s="499" t="s">
        <v>1882</v>
      </c>
      <c r="CD27" s="499" t="s">
        <v>1883</v>
      </c>
      <c r="CE27" s="500" t="s">
        <v>291</v>
      </c>
      <c r="CF27" s="500"/>
      <c r="CG27" s="500"/>
      <c r="CH27" s="104" t="s">
        <v>1884</v>
      </c>
      <c r="CI27" s="104" t="s">
        <v>201</v>
      </c>
      <c r="CJ27" s="104" t="s">
        <v>1885</v>
      </c>
      <c r="CK27" s="104" t="s">
        <v>215</v>
      </c>
      <c r="CL27" s="495" t="s">
        <v>1871</v>
      </c>
      <c r="CM27" s="105" t="s">
        <v>1805</v>
      </c>
      <c r="CN27" s="104" t="s">
        <v>1808</v>
      </c>
      <c r="CO27" s="157"/>
      <c r="CP27" s="157"/>
      <c r="CQ27" s="121"/>
      <c r="CR27" s="121"/>
      <c r="CS27" s="121"/>
      <c r="CT27" s="121"/>
      <c r="CU27" s="121"/>
      <c r="CV27" s="104"/>
      <c r="CW27" s="104"/>
      <c r="CX27" s="201"/>
      <c r="CY27" s="104"/>
      <c r="CZ27" s="201"/>
      <c r="DA27" s="105"/>
      <c r="DB27" s="201"/>
      <c r="DC27" s="141"/>
      <c r="DD27" s="141"/>
      <c r="DE27" s="141"/>
      <c r="DF27" s="141"/>
      <c r="DG27" s="141"/>
      <c r="DH27" s="141"/>
      <c r="DI27" s="141"/>
      <c r="DJ27" s="201"/>
      <c r="DK27" s="201"/>
      <c r="DL27" s="201"/>
      <c r="DM27" s="201"/>
      <c r="DN27" s="201"/>
      <c r="DO27" s="105"/>
      <c r="DP27" s="201"/>
    </row>
    <row r="28" spans="1:120" ht="112.5" customHeight="1">
      <c r="A28" s="42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41">
        <v>228</v>
      </c>
      <c r="G28" s="158" t="str">
        <f>IF(F28&lt;=0,"",IF(F28&lt;='Listas y tablas'!$B$3,"Muy Baja",IF(F28&lt;='Listas y tablas'!$B$4,"Baja",IF(F28&lt;='Listas y tablas'!$B$5,"Media",IF(F28&lt;='Listas y tablas'!$B$6,"Alta","Muy Alta")))))</f>
        <v>Media</v>
      </c>
      <c r="H28" s="159">
        <f>IF(G28="","",IF(G28="Muy Baja",'Listas y tablas'!$C$3,IF(G28="Baja",'Listas y tablas'!$C$4,IF(G28="Media",'Listas y tablas'!$C$5,IF(G28="Alta",'Listas y tablas'!$C$6,IF(G28="Muy Alta",'Listas y tablas'!$C$7,))))))</f>
        <v>0.6</v>
      </c>
      <c r="I28" s="427" t="s">
        <v>185</v>
      </c>
      <c r="J28" s="159"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8"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9">
        <f ca="1">IF(K28="","",IF(K28="Leve",'Listas y tablas'!$F$3,IF(K28="Menor",'Listas y tablas'!$F$4,IF(K28="Moderado",'Listas y tablas'!$F$5,IF(K28="Mayor",'Listas y tablas'!$F$6,IF(K28="Catastrófico",'Listas y tablas'!$F$7,))))))</f>
        <v>0.6</v>
      </c>
      <c r="M28" s="160" t="str">
        <f t="shared" ca="1" si="25"/>
        <v>Moderado</v>
      </c>
      <c r="N28" s="160" t="str">
        <f t="shared" si="26"/>
        <v>G</v>
      </c>
      <c r="O28" s="161">
        <f t="shared" si="27"/>
        <v>21</v>
      </c>
      <c r="P28" s="161" t="str">
        <f t="shared" si="28"/>
        <v>G21</v>
      </c>
      <c r="Q28" s="187" t="s">
        <v>316</v>
      </c>
      <c r="R28" s="43" t="str">
        <f t="shared" si="3"/>
        <v>Probabilidad</v>
      </c>
      <c r="S28" s="399" t="s">
        <v>187</v>
      </c>
      <c r="T28" s="399" t="s">
        <v>188</v>
      </c>
      <c r="U28" s="95" t="str">
        <f t="shared" si="24"/>
        <v>40%</v>
      </c>
      <c r="V28" s="407" t="s">
        <v>189</v>
      </c>
      <c r="W28" s="407" t="s">
        <v>190</v>
      </c>
      <c r="X28" s="407" t="s">
        <v>191</v>
      </c>
      <c r="Y28" s="164">
        <f t="shared" si="29"/>
        <v>0.1512</v>
      </c>
      <c r="Z28" s="165" t="str">
        <f>IFERROR(IF(Y28="","",IF(Y28&lt;='Listas y tablas'!$L$3,"Muy Baja",IF(Y28&lt;='Listas y tablas'!$L$4,"Baja",IF(Y28&lt;='Listas y tablas'!$L$5,"Media",IF(Y28&lt;='Listas y tablas'!$L$6,"Alta","Muy Alta"))))),"")</f>
        <v>Muy Baja</v>
      </c>
      <c r="AA28" s="163">
        <f t="shared" si="30"/>
        <v>0.1512</v>
      </c>
      <c r="AB28" s="165" t="str">
        <f ca="1">IFERROR(IF(AC28="","",IF(AC28&lt;='Listas y tablas'!$O$3,"Leve",IF(AC28&lt;='Listas y tablas'!$O$4,"Menor",IF(AC28&lt;='Listas y tablas'!$O$5,"Moderado",IF(AC28&lt;='Listas y tablas'!$O$6,"Mayor","Catastrófico"))))),"")</f>
        <v>Moderado</v>
      </c>
      <c r="AC28" s="163">
        <f t="shared" ca="1" si="31"/>
        <v>0.6</v>
      </c>
      <c r="AD28" s="166" t="str">
        <f t="shared" ca="1" si="32"/>
        <v>Moderado</v>
      </c>
      <c r="AE28" s="393" t="s">
        <v>192</v>
      </c>
      <c r="AF28" s="364" t="s">
        <v>345</v>
      </c>
      <c r="AG28" s="364"/>
      <c r="AH28" s="364"/>
      <c r="AI28" s="364"/>
      <c r="AJ28" s="438"/>
      <c r="AK28" s="438"/>
      <c r="AL28" s="100"/>
      <c r="AM28" s="100"/>
      <c r="AN28" s="100"/>
      <c r="AO28" s="100"/>
      <c r="AP28" s="100"/>
      <c r="AQ28" s="100"/>
      <c r="AR28" s="100"/>
      <c r="AS28" s="100"/>
      <c r="AT28" s="351" t="str">
        <f t="shared" si="13"/>
        <v/>
      </c>
      <c r="AU28" s="351" t="str">
        <f t="shared" si="14"/>
        <v/>
      </c>
      <c r="AV28" s="351" t="str">
        <f>IF(ISNUMBER(AT30),AU28/AT28,"")</f>
        <v/>
      </c>
      <c r="AW28" s="100"/>
      <c r="AX28" s="100"/>
      <c r="AY28" s="100"/>
      <c r="AZ28" s="100"/>
      <c r="BA28" s="100"/>
      <c r="BB28" s="100"/>
      <c r="BC28" s="100"/>
      <c r="BD28" s="100"/>
      <c r="BE28" s="351" t="str">
        <f t="shared" si="16"/>
        <v/>
      </c>
      <c r="BF28" s="351" t="str">
        <f t="shared" si="17"/>
        <v/>
      </c>
      <c r="BG28" s="351" t="str">
        <f>IF(ISNUMBER(BE30),BF28/BE28,"")</f>
        <v/>
      </c>
      <c r="BH28" s="100"/>
      <c r="BI28" s="100"/>
      <c r="BJ28" s="100"/>
      <c r="BK28" s="100"/>
      <c r="BL28" s="100"/>
      <c r="BM28" s="100"/>
      <c r="BN28" s="100"/>
      <c r="BO28" s="100"/>
      <c r="BP28" s="351" t="str">
        <f t="shared" si="19"/>
        <v/>
      </c>
      <c r="BQ28" s="351" t="str">
        <f t="shared" si="20"/>
        <v/>
      </c>
      <c r="BR28" s="351" t="str">
        <f>IF(ISNUMBER(BP30),BQ28/BP28,"")</f>
        <v/>
      </c>
      <c r="BS28" s="350" t="str">
        <f t="shared" si="22"/>
        <v/>
      </c>
      <c r="BT28" s="350" t="str">
        <f t="shared" si="23"/>
        <v/>
      </c>
      <c r="BU28" s="44"/>
      <c r="BV28" s="54"/>
      <c r="BW28" s="54"/>
      <c r="BX28" s="44"/>
      <c r="BY28" s="44"/>
      <c r="BZ28" s="44"/>
      <c r="CA28" s="499" t="s">
        <v>1886</v>
      </c>
      <c r="CB28" s="499" t="s">
        <v>1887</v>
      </c>
      <c r="CC28" s="499" t="s">
        <v>517</v>
      </c>
      <c r="CD28" s="499" t="s">
        <v>517</v>
      </c>
      <c r="CE28" s="500" t="s">
        <v>291</v>
      </c>
      <c r="CF28" s="500"/>
      <c r="CG28" s="500"/>
      <c r="CH28" s="104" t="s">
        <v>1888</v>
      </c>
      <c r="CI28" s="104" t="s">
        <v>201</v>
      </c>
      <c r="CJ28" s="201"/>
      <c r="CK28" s="104"/>
      <c r="CL28" s="498" t="s">
        <v>1912</v>
      </c>
      <c r="CM28" s="105" t="s">
        <v>1805</v>
      </c>
      <c r="CN28" s="104" t="s">
        <v>1808</v>
      </c>
      <c r="CO28" s="101"/>
      <c r="CP28" s="101"/>
      <c r="CQ28" s="103"/>
      <c r="CR28" s="103"/>
      <c r="CS28" s="121"/>
      <c r="CT28" s="102"/>
      <c r="CU28" s="103"/>
      <c r="CV28" s="104"/>
      <c r="CW28" s="104"/>
      <c r="CX28" s="107"/>
      <c r="CY28" s="104"/>
      <c r="CZ28" s="47"/>
      <c r="DA28" s="105"/>
      <c r="DB28" s="47"/>
      <c r="DC28" s="54"/>
      <c r="DD28" s="54"/>
      <c r="DE28" s="54"/>
      <c r="DF28" s="54"/>
      <c r="DG28" s="141"/>
      <c r="DH28" s="54"/>
      <c r="DI28" s="54"/>
      <c r="DJ28" s="47"/>
      <c r="DK28" s="47"/>
      <c r="DL28" s="47"/>
      <c r="DM28" s="47"/>
      <c r="DN28" s="47"/>
      <c r="DO28" s="105"/>
      <c r="DP28" s="47"/>
    </row>
    <row r="29" spans="1:120" s="401" customFormat="1" ht="116.25" customHeight="1">
      <c r="A29" s="424">
        <v>19</v>
      </c>
      <c r="B29" s="88" t="str">
        <f>IFERROR(VLOOKUP($A29,Riesgos!$A$7:$H$107,2,FALSE),"")</f>
        <v>Direccionamiento Estratégico</v>
      </c>
      <c r="C29" s="186"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6"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41">
        <v>400</v>
      </c>
      <c r="G29" s="158" t="str">
        <f>IF(F29&lt;=0,"",IF(F29&lt;='Listas y tablas'!$B$3,"Muy Baja",IF(F29&lt;='Listas y tablas'!$B$4,"Baja",IF(F29&lt;='Listas y tablas'!$B$5,"Media",IF(F29&lt;='Listas y tablas'!$B$6,"Alta","Muy Alta")))))</f>
        <v>Media</v>
      </c>
      <c r="H29" s="159">
        <f>IF(G29="","",IF(G29="Muy Baja",'Listas y tablas'!$C$3,IF(G29="Baja",'Listas y tablas'!$C$4,IF(G29="Media",'Listas y tablas'!$C$5,IF(G29="Alta",'Listas y tablas'!$C$6,IF(G29="Muy Alta",'Listas y tablas'!$C$7,))))))</f>
        <v>0.6</v>
      </c>
      <c r="I29" s="427" t="s">
        <v>185</v>
      </c>
      <c r="J29" s="159"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8"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9">
        <f ca="1">IF(K29="","",IF(K29="Leve",'Listas y tablas'!$F$3,IF(K29="Menor",'Listas y tablas'!$F$4,IF(K29="Moderado",'Listas y tablas'!$F$5,IF(K29="Mayor",'Listas y tablas'!$F$6,IF(K29="Catastrófico",'Listas y tablas'!$F$7,))))))</f>
        <v>0.6</v>
      </c>
      <c r="M29" s="160" t="str">
        <f t="shared" ca="1" si="25"/>
        <v>Moderado</v>
      </c>
      <c r="N29" s="160" t="str">
        <f t="shared" si="26"/>
        <v>G</v>
      </c>
      <c r="O29" s="161">
        <f t="shared" si="27"/>
        <v>22</v>
      </c>
      <c r="P29" s="161" t="str">
        <f t="shared" si="28"/>
        <v>G22</v>
      </c>
      <c r="Q29" s="118" t="s">
        <v>1510</v>
      </c>
      <c r="R29" s="161" t="str">
        <f>IF(OR(S29="Preventivo",S29="Detectivo"),"Probabilidad",IF(S29="Correctivo","Impacto",""))</f>
        <v>Probabilidad</v>
      </c>
      <c r="S29" s="399" t="s">
        <v>187</v>
      </c>
      <c r="T29" s="399" t="s">
        <v>188</v>
      </c>
      <c r="U29" s="163" t="str">
        <f>IF(AND(S29="Preventivo",T29="Automático"),"50%",IF(AND(S29="Preventivo",T29="Manual"),"40%",IF(AND(S29="Detectivo",T29="Automático"),"40%",IF(AND(S29="Detectivo",T29="Manual"),"30%",IF(AND(S29="Correctivo",T29="Automático"),"35%",IF(AND(S29="Correctivo",T29="Manual"),"25%",""))))))</f>
        <v>40%</v>
      </c>
      <c r="V29" s="407" t="s">
        <v>189</v>
      </c>
      <c r="W29" s="407" t="s">
        <v>190</v>
      </c>
      <c r="X29" s="407" t="s">
        <v>191</v>
      </c>
      <c r="Y29" s="164">
        <f t="shared" si="29"/>
        <v>0.36</v>
      </c>
      <c r="Z29" s="165" t="str">
        <f>IFERROR(IF(Y29="","",IF(Y29&lt;='Listas y tablas'!$L$3,"Muy Baja",IF(Y29&lt;='Listas y tablas'!$L$4,"Baja",IF(Y29&lt;='Listas y tablas'!$L$5,"Media",IF(Y29&lt;='Listas y tablas'!$L$6,"Alta","Muy Alta"))))),"")</f>
        <v>Baja</v>
      </c>
      <c r="AA29" s="163">
        <f t="shared" si="30"/>
        <v>0.36</v>
      </c>
      <c r="AB29" s="165" t="str">
        <f ca="1">IFERROR(IF(AC29="","",IF(AC29&lt;='Listas y tablas'!$O$3,"Leve",IF(AC29&lt;='Listas y tablas'!$O$4,"Menor",IF(AC29&lt;='Listas y tablas'!$O$5,"Moderado",IF(AC29&lt;='Listas y tablas'!$O$6,"Mayor","Catastrófico"))))),"")</f>
        <v>Moderado</v>
      </c>
      <c r="AC29" s="163">
        <f t="shared" ca="1" si="31"/>
        <v>0.6</v>
      </c>
      <c r="AD29" s="166" t="str">
        <f t="shared" ca="1" si="32"/>
        <v>Moderado</v>
      </c>
      <c r="AE29" s="393" t="s">
        <v>1119</v>
      </c>
      <c r="AF29" s="364" t="s">
        <v>333</v>
      </c>
      <c r="AG29" s="364" t="s">
        <v>1516</v>
      </c>
      <c r="AH29" s="439" t="s">
        <v>1517</v>
      </c>
      <c r="AI29" s="439" t="s">
        <v>1518</v>
      </c>
      <c r="AJ29" s="438">
        <v>44593</v>
      </c>
      <c r="AK29" s="438">
        <v>44926</v>
      </c>
      <c r="AL29" s="100"/>
      <c r="AM29" s="100"/>
      <c r="AN29" s="100"/>
      <c r="AO29" s="100"/>
      <c r="AP29" s="100"/>
      <c r="AQ29" s="100"/>
      <c r="AR29" s="100"/>
      <c r="AS29" s="100"/>
      <c r="AT29" s="351" t="str">
        <f>IF((AL29+AN29+AP29+AR29)&gt;0,AL29+AN29+AP29+AR29,"")</f>
        <v/>
      </c>
      <c r="AU29" s="351" t="str">
        <f>IF((AM29+AO29+AQ29+AS29)&gt;0,AM29+AO29+AQ29+AS29,"")</f>
        <v/>
      </c>
      <c r="AV29" s="351" t="str">
        <f>IF(ISNUMBER(AT32),AU29/AT29,"")</f>
        <v/>
      </c>
      <c r="AW29" s="100"/>
      <c r="AX29" s="100"/>
      <c r="AY29" s="100"/>
      <c r="AZ29" s="100"/>
      <c r="BA29" s="100"/>
      <c r="BB29" s="100"/>
      <c r="BC29" s="100"/>
      <c r="BD29" s="100"/>
      <c r="BE29" s="351" t="str">
        <f>IF((AW29+AY29+BA29+BC29)&gt;0,AW29+AY29+BA29+BC29,"")</f>
        <v/>
      </c>
      <c r="BF29" s="351" t="str">
        <f>IF((AX29+AZ29+BB29+BD29)&gt;0,AX29+AZ29+BB29+BD29,"")</f>
        <v/>
      </c>
      <c r="BG29" s="351" t="str">
        <f>IF(ISNUMBER(BE32),BF29/BE29,"")</f>
        <v/>
      </c>
      <c r="BH29" s="100"/>
      <c r="BI29" s="100"/>
      <c r="BJ29" s="100"/>
      <c r="BK29" s="100"/>
      <c r="BL29" s="100"/>
      <c r="BM29" s="100"/>
      <c r="BN29" s="100"/>
      <c r="BO29" s="100"/>
      <c r="BP29" s="351" t="str">
        <f>IF((BH29+BJ29+BL29+BN29)&gt;0,BH29+BJ29+BL29+BN29,"")</f>
        <v/>
      </c>
      <c r="BQ29" s="351" t="str">
        <f>IF((BI29+BK29+BM29+BO29)&gt;0,BI29+BK29+BM29+BO29,"")</f>
        <v/>
      </c>
      <c r="BR29" s="351" t="str">
        <f>IF(ISNUMBER(BP32),BQ29/BP29,"")</f>
        <v/>
      </c>
      <c r="BS29" s="350" t="str">
        <f>IF(ISNUMBER(AT29+BE29+BP29),AT29+BE29+BP29,"")</f>
        <v/>
      </c>
      <c r="BT29" s="350" t="str">
        <f>IF(ISNUMBER(AU29+BF29+BQ29),AU29+BF29+BQ29,"")</f>
        <v/>
      </c>
      <c r="BU29" s="53"/>
      <c r="BV29" s="141"/>
      <c r="BW29" s="141"/>
      <c r="BX29" s="53"/>
      <c r="BY29" s="53"/>
      <c r="BZ29" s="53"/>
      <c r="CA29" s="499" t="s">
        <v>1889</v>
      </c>
      <c r="CB29" s="499" t="s">
        <v>1890</v>
      </c>
      <c r="CC29" s="500" t="s">
        <v>1891</v>
      </c>
      <c r="CD29" s="500" t="s">
        <v>1891</v>
      </c>
      <c r="CE29" s="500" t="s">
        <v>291</v>
      </c>
      <c r="CF29" s="500"/>
      <c r="CG29" s="500"/>
      <c r="CH29" s="104" t="s">
        <v>1892</v>
      </c>
      <c r="CI29" s="104" t="s">
        <v>201</v>
      </c>
      <c r="CJ29" s="201"/>
      <c r="CK29" s="104"/>
      <c r="CL29" s="495" t="s">
        <v>1872</v>
      </c>
      <c r="CM29" s="105" t="s">
        <v>1805</v>
      </c>
      <c r="CN29" s="104" t="s">
        <v>1808</v>
      </c>
      <c r="CO29" s="157"/>
      <c r="CP29" s="157"/>
      <c r="CQ29" s="121"/>
      <c r="CR29" s="121"/>
      <c r="CS29" s="121"/>
      <c r="CT29" s="121"/>
      <c r="CU29" s="121"/>
      <c r="CV29" s="104"/>
      <c r="CW29" s="104"/>
      <c r="CX29" s="201"/>
      <c r="CY29" s="104"/>
      <c r="CZ29" s="201"/>
      <c r="DA29" s="105"/>
      <c r="DB29" s="201"/>
      <c r="DC29" s="141"/>
      <c r="DD29" s="141"/>
      <c r="DE29" s="141"/>
      <c r="DF29" s="141"/>
      <c r="DG29" s="141"/>
      <c r="DH29" s="141"/>
      <c r="DI29" s="141"/>
      <c r="DJ29" s="201"/>
      <c r="DK29" s="201"/>
      <c r="DL29" s="201"/>
      <c r="DM29" s="201"/>
      <c r="DN29" s="201"/>
      <c r="DO29" s="105"/>
      <c r="DP29" s="201"/>
    </row>
    <row r="30" spans="1:120" ht="105.75" customHeight="1">
      <c r="A30" s="42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41">
        <v>400</v>
      </c>
      <c r="G30" s="158" t="str">
        <f>IF(F30&lt;=0,"",IF(F30&lt;='Listas y tablas'!$B$3,"Muy Baja",IF(F30&lt;='Listas y tablas'!$B$4,"Baja",IF(F30&lt;='Listas y tablas'!$B$5,"Media",IF(F30&lt;='Listas y tablas'!$B$6,"Alta","Muy Alta")))))</f>
        <v>Media</v>
      </c>
      <c r="H30" s="159">
        <f>IF(G30="","",IF(G30="Muy Baja",'Listas y tablas'!$C$3,IF(G30="Baja",'Listas y tablas'!$C$4,IF(G30="Media",'Listas y tablas'!$C$5,IF(G30="Alta",'Listas y tablas'!$C$6,IF(G30="Muy Alta",'Listas y tablas'!$C$7,))))))</f>
        <v>0.6</v>
      </c>
      <c r="I30" s="427" t="s">
        <v>332</v>
      </c>
      <c r="J30" s="159" t="str">
        <f ca="1">IF(NOT(ISERROR(MATCH(I30,'Tabla Impacto'!$B$221:$B$223,0))),'Tabla Impacto'!$F$223&amp;"Por favor no seleccionar los criterios de impacto(Afectación Económica o presupuestal y Pérdida Reputacional)",I30)</f>
        <v xml:space="preserve">     Entre 50 y 100 SMLMV </v>
      </c>
      <c r="K30" s="158"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9">
        <f ca="1">IF(K30="","",IF(K30="Leve",'Listas y tablas'!$F$3,IF(K30="Menor",'Listas y tablas'!$F$4,IF(K30="Moderado",'Listas y tablas'!$F$5,IF(K30="Mayor",'Listas y tablas'!$F$6,IF(K30="Catastrófico",'Listas y tablas'!$F$7,))))))</f>
        <v>0.6</v>
      </c>
      <c r="M30" s="160" t="str">
        <f t="shared" ca="1" si="25"/>
        <v>Moderado</v>
      </c>
      <c r="N30" s="160" t="str">
        <f t="shared" si="26"/>
        <v>G</v>
      </c>
      <c r="O30" s="161">
        <f t="shared" si="27"/>
        <v>23</v>
      </c>
      <c r="P30" s="161" t="str">
        <f t="shared" si="28"/>
        <v>G23</v>
      </c>
      <c r="Q30" s="187" t="s">
        <v>344</v>
      </c>
      <c r="R30" s="43" t="str">
        <f t="shared" si="3"/>
        <v>Probabilidad</v>
      </c>
      <c r="S30" s="399" t="s">
        <v>187</v>
      </c>
      <c r="T30" s="399" t="s">
        <v>188</v>
      </c>
      <c r="U30" s="95" t="str">
        <f t="shared" si="24"/>
        <v>40%</v>
      </c>
      <c r="V30" s="407" t="s">
        <v>189</v>
      </c>
      <c r="W30" s="407" t="s">
        <v>190</v>
      </c>
      <c r="X30" s="407" t="s">
        <v>191</v>
      </c>
      <c r="Y30" s="164">
        <f t="shared" si="29"/>
        <v>0.216</v>
      </c>
      <c r="Z30" s="165" t="str">
        <f>IFERROR(IF(Y30="","",IF(Y30&lt;='Listas y tablas'!$L$3,"Muy Baja",IF(Y30&lt;='Listas y tablas'!$L$4,"Baja",IF(Y30&lt;='Listas y tablas'!$L$5,"Media",IF(Y30&lt;='Listas y tablas'!$L$6,"Alta","Muy Alta"))))),"")</f>
        <v>Baja</v>
      </c>
      <c r="AA30" s="163">
        <f t="shared" si="30"/>
        <v>0.216</v>
      </c>
      <c r="AB30" s="165" t="str">
        <f ca="1">IFERROR(IF(AC30="","",IF(AC30&lt;='Listas y tablas'!$O$3,"Leve",IF(AC30&lt;='Listas y tablas'!$O$4,"Menor",IF(AC30&lt;='Listas y tablas'!$O$5,"Moderado",IF(AC30&lt;='Listas y tablas'!$O$6,"Mayor","Catastrófico"))))),"")</f>
        <v>Moderado</v>
      </c>
      <c r="AC30" s="163">
        <f t="shared" ca="1" si="31"/>
        <v>0.6</v>
      </c>
      <c r="AD30" s="166" t="str">
        <f t="shared" ca="1" si="32"/>
        <v>Moderado</v>
      </c>
      <c r="AE30" s="393" t="s">
        <v>1119</v>
      </c>
      <c r="AF30" s="364" t="s">
        <v>345</v>
      </c>
      <c r="AG30" s="364"/>
      <c r="AH30" s="364"/>
      <c r="AI30" s="364"/>
      <c r="AJ30" s="438">
        <v>44593</v>
      </c>
      <c r="AK30" s="438">
        <v>44926</v>
      </c>
      <c r="AL30" s="141"/>
      <c r="AM30" s="141"/>
      <c r="AN30" s="141"/>
      <c r="AO30" s="141"/>
      <c r="AP30" s="141"/>
      <c r="AQ30" s="141"/>
      <c r="AR30" s="141"/>
      <c r="AS30" s="141"/>
      <c r="AT30" s="351" t="str">
        <f t="shared" si="13"/>
        <v/>
      </c>
      <c r="AU30" s="351" t="str">
        <f t="shared" si="14"/>
        <v/>
      </c>
      <c r="AV30" s="351" t="str">
        <f>IF(ISNUMBER(AT32),AU30/AT30,"")</f>
        <v/>
      </c>
      <c r="AW30" s="141"/>
      <c r="AX30" s="141"/>
      <c r="AY30" s="141"/>
      <c r="AZ30" s="141"/>
      <c r="BA30" s="141"/>
      <c r="BB30" s="141"/>
      <c r="BC30" s="141"/>
      <c r="BD30" s="141"/>
      <c r="BE30" s="351" t="str">
        <f t="shared" si="16"/>
        <v/>
      </c>
      <c r="BF30" s="351" t="str">
        <f t="shared" si="17"/>
        <v/>
      </c>
      <c r="BG30" s="351" t="str">
        <f>IF(ISNUMBER(BE32),BF30/BE30,"")</f>
        <v/>
      </c>
      <c r="BH30" s="141"/>
      <c r="BI30" s="141"/>
      <c r="BJ30" s="141"/>
      <c r="BK30" s="141"/>
      <c r="BL30" s="141"/>
      <c r="BM30" s="141"/>
      <c r="BN30" s="141"/>
      <c r="BO30" s="141"/>
      <c r="BP30" s="351" t="str">
        <f t="shared" si="19"/>
        <v/>
      </c>
      <c r="BQ30" s="351" t="str">
        <f t="shared" si="20"/>
        <v/>
      </c>
      <c r="BR30" s="351" t="str">
        <f>IF(ISNUMBER(BP32),BQ30/BP30,"")</f>
        <v/>
      </c>
      <c r="BS30" s="350" t="str">
        <f t="shared" si="22"/>
        <v/>
      </c>
      <c r="BT30" s="350" t="str">
        <f t="shared" si="23"/>
        <v/>
      </c>
      <c r="BU30" s="54"/>
      <c r="BV30" s="54"/>
      <c r="BW30" s="54"/>
      <c r="BX30" s="54"/>
      <c r="BY30" s="54"/>
      <c r="BZ30" s="54"/>
      <c r="CA30" s="499" t="s">
        <v>1893</v>
      </c>
      <c r="CB30" s="499" t="s">
        <v>1894</v>
      </c>
      <c r="CC30" s="500" t="s">
        <v>283</v>
      </c>
      <c r="CD30" s="500" t="s">
        <v>283</v>
      </c>
      <c r="CE30" s="500"/>
      <c r="CF30" s="500"/>
      <c r="CG30" s="500"/>
      <c r="CH30" s="104" t="s">
        <v>1895</v>
      </c>
      <c r="CI30" s="104" t="s">
        <v>201</v>
      </c>
      <c r="CJ30" s="201"/>
      <c r="CK30" s="104"/>
      <c r="CL30" s="495" t="s">
        <v>1912</v>
      </c>
      <c r="CM30" s="105" t="s">
        <v>1805</v>
      </c>
      <c r="CN30" s="104" t="s">
        <v>1808</v>
      </c>
      <c r="CO30" s="101"/>
      <c r="CP30" s="101"/>
      <c r="CQ30" s="103"/>
      <c r="CR30" s="103"/>
      <c r="CS30" s="121"/>
      <c r="CT30" s="102"/>
      <c r="CU30" s="103"/>
      <c r="CV30" s="104"/>
      <c r="CW30" s="104"/>
      <c r="CX30" s="107"/>
      <c r="CY30" s="104"/>
      <c r="CZ30" s="47"/>
      <c r="DA30" s="105"/>
      <c r="DB30" s="47"/>
      <c r="DC30" s="54"/>
      <c r="DD30" s="54"/>
      <c r="DE30" s="54"/>
      <c r="DF30" s="54"/>
      <c r="DG30" s="141"/>
      <c r="DH30" s="54"/>
      <c r="DI30" s="54"/>
      <c r="DJ30" s="47"/>
      <c r="DK30" s="47"/>
      <c r="DL30" s="47"/>
      <c r="DM30" s="47"/>
      <c r="DN30" s="47"/>
      <c r="DO30" s="105"/>
      <c r="DP30" s="47"/>
    </row>
    <row r="31" spans="1:120" s="401" customFormat="1" ht="151.5" customHeight="1">
      <c r="A31" s="424">
        <v>19</v>
      </c>
      <c r="B31" s="88" t="str">
        <f>IFERROR(VLOOKUP($A31,Riesgos!$A$7:$H$107,2,FALSE),"")</f>
        <v>Direccionamiento Estratégico</v>
      </c>
      <c r="C31" s="186"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6"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41">
        <v>400</v>
      </c>
      <c r="G31" s="158" t="str">
        <f>IF(F31&lt;=0,"",IF(F31&lt;='Listas y tablas'!$B$3,"Muy Baja",IF(F31&lt;='Listas y tablas'!$B$4,"Baja",IF(F31&lt;='Listas y tablas'!$B$5,"Media",IF(F31&lt;='Listas y tablas'!$B$6,"Alta","Muy Alta")))))</f>
        <v>Media</v>
      </c>
      <c r="H31" s="159">
        <f>IF(G31="","",IF(G31="Muy Baja",'Listas y tablas'!$C$3,IF(G31="Baja",'Listas y tablas'!$C$4,IF(G31="Media",'Listas y tablas'!$C$5,IF(G31="Alta",'Listas y tablas'!$C$6,IF(G31="Muy Alta",'Listas y tablas'!$C$7,))))))</f>
        <v>0.6</v>
      </c>
      <c r="I31" s="427" t="s">
        <v>332</v>
      </c>
      <c r="J31" s="159" t="str">
        <f ca="1">IF(NOT(ISERROR(MATCH(I31,'Tabla Impacto'!$B$221:$B$223,0))),'Tabla Impacto'!$F$223&amp;"Por favor no seleccionar los criterios de impacto(Afectación Económica o presupuestal y Pérdida Reputacional)",I31)</f>
        <v xml:space="preserve">     Entre 50 y 100 SMLMV </v>
      </c>
      <c r="K31" s="158"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9">
        <f ca="1">IF(K31="","",IF(K31="Leve",'Listas y tablas'!$F$3,IF(K31="Menor",'Listas y tablas'!$F$4,IF(K31="Moderado",'Listas y tablas'!$F$5,IF(K31="Mayor",'Listas y tablas'!$F$6,IF(K31="Catastrófico",'Listas y tablas'!$F$7,))))))</f>
        <v>0.6</v>
      </c>
      <c r="M31" s="160" t="str">
        <f t="shared" ca="1" si="25"/>
        <v>Moderado</v>
      </c>
      <c r="N31" s="160" t="str">
        <f t="shared" si="26"/>
        <v>G</v>
      </c>
      <c r="O31" s="161">
        <f t="shared" si="27"/>
        <v>24</v>
      </c>
      <c r="P31" s="161" t="str">
        <f t="shared" si="28"/>
        <v>G24</v>
      </c>
      <c r="Q31" s="187" t="s">
        <v>348</v>
      </c>
      <c r="R31" s="161" t="str">
        <f>IF(OR(S31="Preventivo",S31="Detectivo"),"Probabilidad",IF(S31="Correctivo","Impacto",""))</f>
        <v>Probabilidad</v>
      </c>
      <c r="S31" s="399" t="s">
        <v>187</v>
      </c>
      <c r="T31" s="399" t="s">
        <v>188</v>
      </c>
      <c r="U31" s="163" t="str">
        <f>IF(AND(S31="Preventivo",T31="Automático"),"50%",IF(AND(S31="Preventivo",T31="Manual"),"40%",IF(AND(S31="Detectivo",T31="Automático"),"40%",IF(AND(S31="Detectivo",T31="Manual"),"30%",IF(AND(S31="Correctivo",T31="Automático"),"35%",IF(AND(S31="Correctivo",T31="Manual"),"25%",""))))))</f>
        <v>40%</v>
      </c>
      <c r="V31" s="407" t="s">
        <v>189</v>
      </c>
      <c r="W31" s="407" t="s">
        <v>190</v>
      </c>
      <c r="X31" s="407" t="s">
        <v>191</v>
      </c>
      <c r="Y31" s="164">
        <f>IF(A30=A31,IFERROR(IF(AND(R30="Probabilidad",R31="Probabilidad"),(AA30-(+AA30*U31)),IF(R31="Probabilidad",(H30-(+H30*U31)),IF(R31="Impacto",AA30,""))),""),IFERROR(IF(R31="Probabilidad",(H31-(+H31*U31)),IF(R31="Impacto",K31,"")),""))</f>
        <v>0.12959999999999999</v>
      </c>
      <c r="Z31" s="165" t="str">
        <f>IFERROR(IF(Y31="","",IF(Y31&lt;='Listas y tablas'!$L$3,"Muy Baja",IF(Y31&lt;='Listas y tablas'!$L$4,"Baja",IF(Y31&lt;='Listas y tablas'!$L$5,"Media",IF(Y31&lt;='Listas y tablas'!$L$6,"Alta","Muy Alta"))))),"")</f>
        <v>Muy Baja</v>
      </c>
      <c r="AA31" s="163">
        <f>+Y31</f>
        <v>0.12959999999999999</v>
      </c>
      <c r="AB31" s="165" t="str">
        <f ca="1">IFERROR(IF(AC31="","",IF(AC31&lt;='Listas y tablas'!$O$3,"Leve",IF(AC31&lt;='Listas y tablas'!$O$4,"Menor",IF(AC31&lt;='Listas y tablas'!$O$5,"Moderado",IF(AC31&lt;='Listas y tablas'!$O$6,"Mayor","Catastrófico"))))),"")</f>
        <v>Moderado</v>
      </c>
      <c r="AC31" s="163">
        <f ca="1">IF(A30=A31,IFERROR(IF(AND(R30="Impacto",R31="Impacto"),(AC30-(+L30*U31)),IF(R31="Impacto",($L30-(+$L30*U31)),IF(R31="Probabilidad",L31,""))),""),IFERROR(IF(R31="Impacto",(L31-(+L31*U31)),IF(R31="Probabilidad",L31,"")),""))</f>
        <v>0.6</v>
      </c>
      <c r="AD31" s="166" t="str">
        <f ca="1">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393" t="s">
        <v>192</v>
      </c>
      <c r="AF31" s="364" t="s">
        <v>349</v>
      </c>
      <c r="AG31" s="364"/>
      <c r="AH31" s="364"/>
      <c r="AI31" s="364"/>
      <c r="AJ31" s="440">
        <v>44593</v>
      </c>
      <c r="AK31" s="440">
        <v>44926</v>
      </c>
      <c r="AL31" s="141"/>
      <c r="AM31" s="141"/>
      <c r="AN31" s="141"/>
      <c r="AO31" s="141"/>
      <c r="AP31" s="141"/>
      <c r="AQ31" s="141"/>
      <c r="AR31" s="141"/>
      <c r="AS31" s="141"/>
      <c r="AT31" s="351" t="str">
        <f>IF((AL31+AN31+AP31+AR31)&gt;0,AL31+AN31+AP31+AR31,"")</f>
        <v/>
      </c>
      <c r="AU31" s="351" t="str">
        <f>IF((AM31+AO31+AQ31+AS31)&gt;0,AM31+AO31+AQ31+AS31,"")</f>
        <v/>
      </c>
      <c r="AV31" s="351" t="str">
        <f>IF(ISNUMBER(AT33),AU31/AT31,"")</f>
        <v/>
      </c>
      <c r="AW31" s="141"/>
      <c r="AX31" s="141"/>
      <c r="AY31" s="141"/>
      <c r="AZ31" s="141"/>
      <c r="BA31" s="141"/>
      <c r="BB31" s="141"/>
      <c r="BC31" s="141"/>
      <c r="BD31" s="141"/>
      <c r="BE31" s="351" t="str">
        <f>IF((AW31+AY31+BA31+BC31)&gt;0,AW31+AY31+BA31+BC31,"")</f>
        <v/>
      </c>
      <c r="BF31" s="351" t="str">
        <f>IF((AX31+AZ31+BB31+BD31)&gt;0,AX31+AZ31+BB31+BD31,"")</f>
        <v/>
      </c>
      <c r="BG31" s="351" t="str">
        <f>IF(ISNUMBER(BE33),BF31/BE31,"")</f>
        <v/>
      </c>
      <c r="BH31" s="141"/>
      <c r="BI31" s="141"/>
      <c r="BJ31" s="141"/>
      <c r="BK31" s="141"/>
      <c r="BL31" s="141"/>
      <c r="BM31" s="141"/>
      <c r="BN31" s="141"/>
      <c r="BO31" s="141"/>
      <c r="BP31" s="351" t="str">
        <f>IF((BH31+BJ31+BL31+BN31)&gt;0,BH31+BJ31+BL31+BN31,"")</f>
        <v/>
      </c>
      <c r="BQ31" s="351" t="str">
        <f>IF((BI31+BK31+BM31+BO31)&gt;0,BI31+BK31+BM31+BO31,"")</f>
        <v/>
      </c>
      <c r="BR31" s="351" t="str">
        <f>IF(ISNUMBER(BP33),BQ31/BP31,"")</f>
        <v/>
      </c>
      <c r="BS31" s="350" t="str">
        <f>IF(ISNUMBER(AT31+BE31+BP31),AT31+BE31+BP31,"")</f>
        <v/>
      </c>
      <c r="BT31" s="350" t="str">
        <f>IF(ISNUMBER(AU31+BF31+BQ31),AU31+BF31+BQ31,"")</f>
        <v/>
      </c>
      <c r="BU31" s="141"/>
      <c r="BV31" s="141"/>
      <c r="BW31" s="141"/>
      <c r="BX31" s="141"/>
      <c r="BY31" s="141"/>
      <c r="BZ31" s="141"/>
      <c r="CA31" s="499" t="s">
        <v>1896</v>
      </c>
      <c r="CB31" s="499" t="s">
        <v>1897</v>
      </c>
      <c r="CC31" s="500" t="s">
        <v>283</v>
      </c>
      <c r="CD31" s="500" t="s">
        <v>283</v>
      </c>
      <c r="CE31" s="500"/>
      <c r="CF31" s="500"/>
      <c r="CG31" s="500"/>
      <c r="CH31" s="104" t="s">
        <v>1898</v>
      </c>
      <c r="CI31" s="104" t="s">
        <v>201</v>
      </c>
      <c r="CJ31" s="201"/>
      <c r="CK31" s="104"/>
      <c r="CL31" s="495" t="s">
        <v>1912</v>
      </c>
      <c r="CM31" s="105" t="s">
        <v>1805</v>
      </c>
      <c r="CN31" s="104" t="s">
        <v>1808</v>
      </c>
      <c r="CO31" s="157"/>
      <c r="CP31" s="157"/>
      <c r="CQ31" s="121"/>
      <c r="CR31" s="121"/>
      <c r="CS31" s="121"/>
      <c r="CT31" s="121"/>
      <c r="CU31" s="121"/>
      <c r="CV31" s="104"/>
      <c r="CW31" s="104"/>
      <c r="CX31" s="201"/>
      <c r="CY31" s="104"/>
      <c r="CZ31" s="201"/>
      <c r="DA31" s="105"/>
      <c r="DB31" s="201"/>
      <c r="DC31" s="141"/>
      <c r="DD31" s="141"/>
      <c r="DE31" s="141"/>
      <c r="DF31" s="141"/>
      <c r="DG31" s="141"/>
      <c r="DH31" s="141"/>
      <c r="DI31" s="141"/>
      <c r="DJ31" s="201"/>
      <c r="DK31" s="201"/>
      <c r="DL31" s="201"/>
      <c r="DM31" s="201"/>
      <c r="DN31" s="201"/>
      <c r="DO31" s="105"/>
      <c r="DP31" s="201"/>
    </row>
    <row r="32" spans="1:120" ht="151.5" customHeight="1">
      <c r="A32" s="424">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6">
        <v>400</v>
      </c>
      <c r="G32" s="158" t="str">
        <f>IF(F32&lt;=0,"",IF(F32&lt;='Listas y tablas'!$B$3,"Muy Baja",IF(F32&lt;='Listas y tablas'!$B$4,"Baja",IF(F32&lt;='Listas y tablas'!$B$5,"Media",IF(F32&lt;='Listas y tablas'!$B$6,"Alta","Muy Alta")))))</f>
        <v>Media</v>
      </c>
      <c r="H32" s="159">
        <f>IF(G32="","",IF(G32="Muy Baja",'Listas y tablas'!$C$3,IF(G32="Baja",'Listas y tablas'!$C$4,IF(G32="Media",'Listas y tablas'!$C$5,IF(G32="Alta",'Listas y tablas'!$C$6,IF(G32="Muy Alta",'Listas y tablas'!$C$7,))))))</f>
        <v>0.6</v>
      </c>
      <c r="I32" s="427" t="s">
        <v>332</v>
      </c>
      <c r="J32" s="159" t="str">
        <f ca="1">IF(NOT(ISERROR(MATCH(I32,'Tabla Impacto'!$B$221:$B$223,0))),'Tabla Impacto'!$F$223&amp;"Por favor no seleccionar los criterios de impacto(Afectación Económica o presupuestal y Pérdida Reputacional)",I32)</f>
        <v xml:space="preserve">     Entre 50 y 100 SMLMV </v>
      </c>
      <c r="K32" s="158"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9">
        <f ca="1">IF(K32="","",IF(K32="Leve",'Listas y tablas'!$F$3,IF(K32="Menor",'Listas y tablas'!$F$4,IF(K32="Moderado",'Listas y tablas'!$F$5,IF(K32="Mayor",'Listas y tablas'!$F$6,IF(K32="Catastrófico",'Listas y tablas'!$F$7,))))))</f>
        <v>0.6</v>
      </c>
      <c r="M32" s="160" t="str">
        <f t="shared" ca="1" si="25"/>
        <v>Moderado</v>
      </c>
      <c r="N32" s="160" t="str">
        <f t="shared" si="26"/>
        <v>G</v>
      </c>
      <c r="O32" s="161">
        <f t="shared" si="27"/>
        <v>25</v>
      </c>
      <c r="P32" s="161" t="str">
        <f t="shared" si="28"/>
        <v>G25</v>
      </c>
      <c r="Q32" s="187" t="s">
        <v>352</v>
      </c>
      <c r="R32" s="43" t="str">
        <f t="shared" si="3"/>
        <v>Probabilidad</v>
      </c>
      <c r="S32" s="399" t="s">
        <v>187</v>
      </c>
      <c r="T32" s="399" t="s">
        <v>188</v>
      </c>
      <c r="U32" s="95" t="str">
        <f t="shared" si="24"/>
        <v>40%</v>
      </c>
      <c r="V32" s="407" t="s">
        <v>189</v>
      </c>
      <c r="W32" s="407" t="s">
        <v>190</v>
      </c>
      <c r="X32" s="407" t="s">
        <v>191</v>
      </c>
      <c r="Y32" s="164">
        <f>IF(A30=A32,IFERROR(IF(AND(R30="Probabilidad",R32="Probabilidad"),(AA30-(+AA30*U32)),IF(R32="Probabilidad",(H30-(+H30*U32)),IF(R32="Impacto",AA30,""))),""),IFERROR(IF(R32="Probabilidad",(H32-(+H32*U32)),IF(R32="Impacto",K32,"")),""))</f>
        <v>0.12959999999999999</v>
      </c>
      <c r="Z32" s="165" t="str">
        <f>IFERROR(IF(Y32="","",IF(Y32&lt;='Listas y tablas'!$L$3,"Muy Baja",IF(Y32&lt;='Listas y tablas'!$L$4,"Baja",IF(Y32&lt;='Listas y tablas'!$L$5,"Media",IF(Y32&lt;='Listas y tablas'!$L$6,"Alta","Muy Alta"))))),"")</f>
        <v>Muy Baja</v>
      </c>
      <c r="AA32" s="163">
        <f t="shared" si="30"/>
        <v>0.12959999999999999</v>
      </c>
      <c r="AB32" s="165" t="str">
        <f ca="1">IFERROR(IF(AC32="","",IF(AC32&lt;='Listas y tablas'!$O$3,"Leve",IF(AC32&lt;='Listas y tablas'!$O$4,"Menor",IF(AC32&lt;='Listas y tablas'!$O$5,"Moderado",IF(AC32&lt;='Listas y tablas'!$O$6,"Mayor","Catastrófico"))))),"")</f>
        <v>Moderado</v>
      </c>
      <c r="AC32" s="163">
        <f ca="1">IF(A30=A32,IFERROR(IF(AND(R30="Impacto",R32="Impacto"),(AC30-(+L30*U32)),IF(R32="Impacto",($L30-(+$L30*U32)),IF(R32="Probabilidad",L32,""))),""),IFERROR(IF(R32="Impacto",(L32-(+L32*U32)),IF(R32="Probabilidad",L32,"")),""))</f>
        <v>0.6</v>
      </c>
      <c r="AD32" s="166" t="str">
        <f t="shared" ca="1" si="32"/>
        <v>Moderado</v>
      </c>
      <c r="AE32" s="393" t="s">
        <v>192</v>
      </c>
      <c r="AF32" s="420" t="s">
        <v>354</v>
      </c>
      <c r="AG32" s="364"/>
      <c r="AH32" s="364"/>
      <c r="AI32" s="364"/>
      <c r="AJ32" s="440">
        <v>44593</v>
      </c>
      <c r="AK32" s="440">
        <v>44926</v>
      </c>
      <c r="AL32" s="141"/>
      <c r="AM32" s="141"/>
      <c r="AN32" s="141"/>
      <c r="AO32" s="141"/>
      <c r="AP32" s="141"/>
      <c r="AQ32" s="141"/>
      <c r="AR32" s="141"/>
      <c r="AS32" s="141"/>
      <c r="AT32" s="351" t="str">
        <f t="shared" si="13"/>
        <v/>
      </c>
      <c r="AU32" s="351" t="str">
        <f t="shared" si="14"/>
        <v/>
      </c>
      <c r="AV32" s="351" t="str">
        <f t="shared" si="15"/>
        <v/>
      </c>
      <c r="AW32" s="141"/>
      <c r="AX32" s="141"/>
      <c r="AY32" s="141"/>
      <c r="AZ32" s="141"/>
      <c r="BA32" s="141"/>
      <c r="BB32" s="141"/>
      <c r="BC32" s="141"/>
      <c r="BD32" s="141"/>
      <c r="BE32" s="351" t="str">
        <f t="shared" si="16"/>
        <v/>
      </c>
      <c r="BF32" s="351" t="str">
        <f t="shared" si="17"/>
        <v/>
      </c>
      <c r="BG32" s="351" t="str">
        <f t="shared" si="18"/>
        <v/>
      </c>
      <c r="BH32" s="141"/>
      <c r="BI32" s="141"/>
      <c r="BJ32" s="141"/>
      <c r="BK32" s="141"/>
      <c r="BL32" s="141"/>
      <c r="BM32" s="141"/>
      <c r="BN32" s="141"/>
      <c r="BO32" s="141"/>
      <c r="BP32" s="351" t="str">
        <f t="shared" si="19"/>
        <v/>
      </c>
      <c r="BQ32" s="351" t="str">
        <f t="shared" si="20"/>
        <v/>
      </c>
      <c r="BR32" s="351" t="str">
        <f t="shared" si="21"/>
        <v/>
      </c>
      <c r="BS32" s="350" t="str">
        <f t="shared" si="22"/>
        <v/>
      </c>
      <c r="BT32" s="350" t="str">
        <f t="shared" si="23"/>
        <v/>
      </c>
      <c r="BU32" s="54"/>
      <c r="BV32" s="54"/>
      <c r="BW32" s="54"/>
      <c r="BX32" s="54"/>
      <c r="BY32" s="54"/>
      <c r="BZ32" s="54"/>
      <c r="CA32" s="499" t="s">
        <v>1899</v>
      </c>
      <c r="CB32" s="499" t="s">
        <v>1900</v>
      </c>
      <c r="CC32" s="500" t="s">
        <v>283</v>
      </c>
      <c r="CD32" s="500" t="s">
        <v>283</v>
      </c>
      <c r="CE32" s="500"/>
      <c r="CF32" s="500"/>
      <c r="CG32" s="500"/>
      <c r="CH32" s="104" t="s">
        <v>1901</v>
      </c>
      <c r="CI32" s="104" t="s">
        <v>201</v>
      </c>
      <c r="CJ32" s="201"/>
      <c r="CK32" s="104"/>
      <c r="CL32" s="495" t="s">
        <v>1912</v>
      </c>
      <c r="CM32" s="105" t="s">
        <v>1805</v>
      </c>
      <c r="CN32" s="104" t="s">
        <v>1808</v>
      </c>
      <c r="CO32" s="101"/>
      <c r="CP32" s="102"/>
      <c r="CQ32" s="103"/>
      <c r="CR32" s="103"/>
      <c r="CS32" s="121"/>
      <c r="CT32" s="102"/>
      <c r="CU32" s="103"/>
      <c r="CV32" s="104"/>
      <c r="CW32" s="104"/>
      <c r="CX32" s="107"/>
      <c r="CY32" s="104"/>
      <c r="CZ32" s="47"/>
      <c r="DA32" s="105"/>
      <c r="DB32" s="47"/>
      <c r="DC32" s="54"/>
      <c r="DD32" s="54"/>
      <c r="DE32" s="54"/>
      <c r="DF32" s="54"/>
      <c r="DG32" s="141"/>
      <c r="DH32" s="54"/>
      <c r="DI32" s="54"/>
      <c r="DJ32" s="47"/>
      <c r="DK32" s="47"/>
      <c r="DL32" s="47"/>
      <c r="DM32" s="47"/>
      <c r="DN32" s="47"/>
      <c r="DO32" s="105"/>
      <c r="DP32" s="47"/>
    </row>
    <row r="33" spans="1:120" ht="151.5" customHeight="1">
      <c r="A33" s="424">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6">
        <v>230</v>
      </c>
      <c r="G33" s="158" t="str">
        <f>IF(F33&lt;=0,"",IF(F33&lt;='Listas y tablas'!$B$3,"Muy Baja",IF(F33&lt;='Listas y tablas'!$B$4,"Baja",IF(F33&lt;='Listas y tablas'!$B$5,"Media",IF(F33&lt;='Listas y tablas'!$B$6,"Alta","Muy Alta")))))</f>
        <v>Media</v>
      </c>
      <c r="H33" s="159">
        <f>IF(G33="","",IF(G33="Muy Baja",'Listas y tablas'!$C$3,IF(G33="Baja",'Listas y tablas'!$C$4,IF(G33="Media",'Listas y tablas'!$C$5,IF(G33="Alta",'Listas y tablas'!$C$6,IF(G33="Muy Alta",'Listas y tablas'!$C$7,))))))</f>
        <v>0.6</v>
      </c>
      <c r="I33" s="427" t="s">
        <v>185</v>
      </c>
      <c r="J33" s="159"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8"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9">
        <f ca="1">IF(K33="","",IF(K33="Leve",'Listas y tablas'!$F$3,IF(K33="Menor",'Listas y tablas'!$F$4,IF(K33="Moderado",'Listas y tablas'!$F$5,IF(K33="Mayor",'Listas y tablas'!$F$6,IF(K33="Catastrófico",'Listas y tablas'!$F$7,))))))</f>
        <v>0.6</v>
      </c>
      <c r="M33" s="160" t="str">
        <f t="shared" ca="1" si="25"/>
        <v>Moderado</v>
      </c>
      <c r="N33" s="160" t="str">
        <f t="shared" si="26"/>
        <v>G</v>
      </c>
      <c r="O33" s="161">
        <f t="shared" si="27"/>
        <v>26</v>
      </c>
      <c r="P33" s="161" t="str">
        <f t="shared" si="28"/>
        <v>G26</v>
      </c>
      <c r="Q33" s="187" t="s">
        <v>357</v>
      </c>
      <c r="R33" s="43" t="str">
        <f t="shared" si="3"/>
        <v>Probabilidad</v>
      </c>
      <c r="S33" s="399" t="s">
        <v>187</v>
      </c>
      <c r="T33" s="399" t="s">
        <v>188</v>
      </c>
      <c r="U33" s="95" t="str">
        <f t="shared" si="24"/>
        <v>40%</v>
      </c>
      <c r="V33" s="407" t="s">
        <v>189</v>
      </c>
      <c r="W33" s="407" t="s">
        <v>190</v>
      </c>
      <c r="X33" s="407" t="s">
        <v>191</v>
      </c>
      <c r="Y33" s="164">
        <f t="shared" si="29"/>
        <v>0.36</v>
      </c>
      <c r="Z33" s="165" t="str">
        <f>IFERROR(IF(Y33="","",IF(Y33&lt;='Listas y tablas'!$L$3,"Muy Baja",IF(Y33&lt;='Listas y tablas'!$L$4,"Baja",IF(Y33&lt;='Listas y tablas'!$L$5,"Media",IF(Y33&lt;='Listas y tablas'!$L$6,"Alta","Muy Alta"))))),"")</f>
        <v>Baja</v>
      </c>
      <c r="AA33" s="163">
        <f t="shared" si="30"/>
        <v>0.36</v>
      </c>
      <c r="AB33" s="165" t="str">
        <f ca="1">IFERROR(IF(AC33="","",IF(AC33&lt;='Listas y tablas'!$O$3,"Leve",IF(AC33&lt;='Listas y tablas'!$O$4,"Menor",IF(AC33&lt;='Listas y tablas'!$O$5,"Moderado",IF(AC33&lt;='Listas y tablas'!$O$6,"Mayor","Catastrófico"))))),"")</f>
        <v>Moderado</v>
      </c>
      <c r="AC33" s="163">
        <f t="shared" ca="1" si="31"/>
        <v>0.6</v>
      </c>
      <c r="AD33" s="166" t="str">
        <f t="shared" ca="1" si="32"/>
        <v>Moderado</v>
      </c>
      <c r="AE33" s="393" t="s">
        <v>192</v>
      </c>
      <c r="AF33" s="420" t="s">
        <v>358</v>
      </c>
      <c r="AG33" s="420" t="s">
        <v>359</v>
      </c>
      <c r="AH33" s="420" t="s">
        <v>360</v>
      </c>
      <c r="AI33" s="364" t="s">
        <v>1519</v>
      </c>
      <c r="AJ33" s="440">
        <v>44593</v>
      </c>
      <c r="AK33" s="440">
        <v>44926</v>
      </c>
      <c r="AL33" s="100"/>
      <c r="AM33" s="100"/>
      <c r="AN33" s="100"/>
      <c r="AO33" s="100"/>
      <c r="AP33" s="100"/>
      <c r="AQ33" s="100"/>
      <c r="AR33" s="100"/>
      <c r="AS33" s="100"/>
      <c r="AT33" s="351" t="str">
        <f t="shared" si="13"/>
        <v/>
      </c>
      <c r="AU33" s="351" t="str">
        <f t="shared" si="14"/>
        <v/>
      </c>
      <c r="AV33" s="351" t="str">
        <f t="shared" si="15"/>
        <v/>
      </c>
      <c r="AW33" s="100"/>
      <c r="AX33" s="100"/>
      <c r="AY33" s="100"/>
      <c r="AZ33" s="100"/>
      <c r="BA33" s="100"/>
      <c r="BB33" s="100"/>
      <c r="BC33" s="100"/>
      <c r="BD33" s="100"/>
      <c r="BE33" s="351" t="str">
        <f t="shared" si="16"/>
        <v/>
      </c>
      <c r="BF33" s="351" t="str">
        <f t="shared" si="17"/>
        <v/>
      </c>
      <c r="BG33" s="351" t="str">
        <f t="shared" si="18"/>
        <v/>
      </c>
      <c r="BH33" s="100"/>
      <c r="BI33" s="100"/>
      <c r="BJ33" s="100"/>
      <c r="BK33" s="100"/>
      <c r="BL33" s="100"/>
      <c r="BM33" s="100"/>
      <c r="BN33" s="100"/>
      <c r="BO33" s="100"/>
      <c r="BP33" s="351" t="str">
        <f t="shared" si="19"/>
        <v/>
      </c>
      <c r="BQ33" s="351" t="str">
        <f t="shared" si="20"/>
        <v/>
      </c>
      <c r="BR33" s="351" t="str">
        <f t="shared" si="21"/>
        <v/>
      </c>
      <c r="BS33" s="350" t="str">
        <f t="shared" si="22"/>
        <v/>
      </c>
      <c r="BT33" s="350" t="str">
        <f t="shared" si="23"/>
        <v/>
      </c>
      <c r="BU33" s="54"/>
      <c r="BV33" s="54"/>
      <c r="BW33" s="54"/>
      <c r="BX33" s="54"/>
      <c r="BY33" s="54"/>
      <c r="BZ33" s="54"/>
      <c r="CA33" s="499" t="s">
        <v>1902</v>
      </c>
      <c r="CB33" s="499"/>
      <c r="CC33" s="499" t="s">
        <v>1903</v>
      </c>
      <c r="CD33" s="500"/>
      <c r="CE33" s="500" t="s">
        <v>291</v>
      </c>
      <c r="CF33" s="500"/>
      <c r="CG33" s="500"/>
      <c r="CH33" s="104" t="s">
        <v>1904</v>
      </c>
      <c r="CI33" s="104" t="s">
        <v>292</v>
      </c>
      <c r="CJ33" s="104" t="s">
        <v>1905</v>
      </c>
      <c r="CK33" s="104" t="s">
        <v>285</v>
      </c>
      <c r="CL33" s="495" t="s">
        <v>1913</v>
      </c>
      <c r="CM33" s="105" t="s">
        <v>1805</v>
      </c>
      <c r="CN33" s="104" t="s">
        <v>1808</v>
      </c>
      <c r="CO33" s="101"/>
      <c r="CP33" s="101"/>
      <c r="CQ33" s="103"/>
      <c r="CR33" s="103"/>
      <c r="CS33" s="121"/>
      <c r="CT33" s="102"/>
      <c r="CU33" s="103"/>
      <c r="CV33" s="104"/>
      <c r="CW33" s="104"/>
      <c r="CX33" s="47"/>
      <c r="CY33" s="104"/>
      <c r="CZ33" s="47"/>
      <c r="DA33" s="105"/>
      <c r="DB33" s="47"/>
      <c r="DC33" s="54"/>
      <c r="DD33" s="54"/>
      <c r="DE33" s="54"/>
      <c r="DF33" s="54"/>
      <c r="DG33" s="141"/>
      <c r="DH33" s="54"/>
      <c r="DI33" s="54"/>
      <c r="DJ33" s="47"/>
      <c r="DK33" s="47"/>
      <c r="DL33" s="47"/>
      <c r="DM33" s="47"/>
      <c r="DN33" s="47"/>
      <c r="DO33" s="105"/>
      <c r="DP33" s="47"/>
    </row>
    <row r="34" spans="1:120" ht="117.75" customHeight="1">
      <c r="A34" s="424">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41">
        <v>230</v>
      </c>
      <c r="G34" s="158" t="str">
        <f>IF(F34&lt;=0,"",IF(F34&lt;='Listas y tablas'!$B$3,"Muy Baja",IF(F34&lt;='Listas y tablas'!$B$4,"Baja",IF(F34&lt;='Listas y tablas'!$B$5,"Media",IF(F34&lt;='Listas y tablas'!$B$6,"Alta","Muy Alta")))))</f>
        <v>Media</v>
      </c>
      <c r="H34" s="159">
        <f>IF(G34="","",IF(G34="Muy Baja",'Listas y tablas'!$C$3,IF(G34="Baja",'Listas y tablas'!$C$4,IF(G34="Media",'Listas y tablas'!$C$5,IF(G34="Alta",'Listas y tablas'!$C$6,IF(G34="Muy Alta",'Listas y tablas'!$C$7,))))))</f>
        <v>0.6</v>
      </c>
      <c r="I34" s="427" t="s">
        <v>185</v>
      </c>
      <c r="J34" s="159"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8"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9">
        <f ca="1">IF(K34="","",IF(K34="Leve",'Listas y tablas'!$F$3,IF(K34="Menor",'Listas y tablas'!$F$4,IF(K34="Moderado",'Listas y tablas'!$F$5,IF(K34="Mayor",'Listas y tablas'!$F$6,IF(K34="Catastrófico",'Listas y tablas'!$F$7,))))))</f>
        <v>0.6</v>
      </c>
      <c r="M34" s="160" t="str">
        <f t="shared" ca="1" si="25"/>
        <v>Moderado</v>
      </c>
      <c r="N34" s="160" t="str">
        <f t="shared" si="26"/>
        <v>G</v>
      </c>
      <c r="O34" s="161">
        <f t="shared" si="27"/>
        <v>27</v>
      </c>
      <c r="P34" s="161" t="str">
        <f t="shared" si="28"/>
        <v>G27</v>
      </c>
      <c r="Q34" s="187" t="s">
        <v>364</v>
      </c>
      <c r="R34" s="43" t="str">
        <f t="shared" si="3"/>
        <v>Probabilidad</v>
      </c>
      <c r="S34" s="399" t="s">
        <v>187</v>
      </c>
      <c r="T34" s="399" t="s">
        <v>188</v>
      </c>
      <c r="U34" s="95" t="str">
        <f t="shared" si="24"/>
        <v>40%</v>
      </c>
      <c r="V34" s="407" t="s">
        <v>189</v>
      </c>
      <c r="W34" s="407" t="s">
        <v>190</v>
      </c>
      <c r="X34" s="407" t="s">
        <v>191</v>
      </c>
      <c r="Y34" s="164">
        <f t="shared" si="29"/>
        <v>0.216</v>
      </c>
      <c r="Z34" s="165" t="str">
        <f>IFERROR(IF(Y34="","",IF(Y34&lt;='Listas y tablas'!$L$3,"Muy Baja",IF(Y34&lt;='Listas y tablas'!$L$4,"Baja",IF(Y34&lt;='Listas y tablas'!$L$5,"Media",IF(Y34&lt;='Listas y tablas'!$L$6,"Alta","Muy Alta"))))),"")</f>
        <v>Baja</v>
      </c>
      <c r="AA34" s="163">
        <f t="shared" si="30"/>
        <v>0.216</v>
      </c>
      <c r="AB34" s="165" t="str">
        <f ca="1">IFERROR(IF(AC34="","",IF(AC34&lt;='Listas y tablas'!$O$3,"Leve",IF(AC34&lt;='Listas y tablas'!$O$4,"Menor",IF(AC34&lt;='Listas y tablas'!$O$5,"Moderado",IF(AC34&lt;='Listas y tablas'!$O$6,"Mayor","Catastrófico"))))),"")</f>
        <v>Moderado</v>
      </c>
      <c r="AC34" s="163">
        <f t="shared" ca="1" si="31"/>
        <v>0.6</v>
      </c>
      <c r="AD34" s="166" t="str">
        <f t="shared" ca="1" si="32"/>
        <v>Moderado</v>
      </c>
      <c r="AE34" s="393" t="s">
        <v>192</v>
      </c>
      <c r="AF34" s="364" t="s">
        <v>365</v>
      </c>
      <c r="AG34" s="364" t="s">
        <v>1520</v>
      </c>
      <c r="AH34" s="420" t="s">
        <v>1521</v>
      </c>
      <c r="AI34" s="364" t="s">
        <v>1513</v>
      </c>
      <c r="AJ34" s="440">
        <v>44593</v>
      </c>
      <c r="AK34" s="440">
        <v>44926</v>
      </c>
      <c r="AL34" s="100"/>
      <c r="AM34" s="100"/>
      <c r="AN34" s="100"/>
      <c r="AO34" s="100"/>
      <c r="AP34" s="100"/>
      <c r="AQ34" s="100"/>
      <c r="AR34" s="100"/>
      <c r="AS34" s="100"/>
      <c r="AT34" s="351" t="str">
        <f t="shared" si="13"/>
        <v/>
      </c>
      <c r="AU34" s="351" t="str">
        <f t="shared" si="14"/>
        <v/>
      </c>
      <c r="AV34" s="351" t="str">
        <f>IF(ISNUMBER(#REF!),AU34/AT34,"")</f>
        <v/>
      </c>
      <c r="AW34" s="100"/>
      <c r="AX34" s="100"/>
      <c r="AY34" s="100"/>
      <c r="AZ34" s="100"/>
      <c r="BA34" s="100"/>
      <c r="BB34" s="100"/>
      <c r="BC34" s="100"/>
      <c r="BD34" s="100"/>
      <c r="BE34" s="351" t="str">
        <f t="shared" si="16"/>
        <v/>
      </c>
      <c r="BF34" s="351" t="str">
        <f t="shared" si="17"/>
        <v/>
      </c>
      <c r="BG34" s="351" t="str">
        <f>IF(ISNUMBER(#REF!),BF34/BE34,"")</f>
        <v/>
      </c>
      <c r="BH34" s="100"/>
      <c r="BI34" s="100"/>
      <c r="BJ34" s="100"/>
      <c r="BK34" s="100"/>
      <c r="BL34" s="100"/>
      <c r="BM34" s="100"/>
      <c r="BN34" s="100"/>
      <c r="BO34" s="100"/>
      <c r="BP34" s="351" t="str">
        <f t="shared" si="19"/>
        <v/>
      </c>
      <c r="BQ34" s="351" t="str">
        <f t="shared" si="20"/>
        <v/>
      </c>
      <c r="BR34" s="351" t="str">
        <f>IF(ISNUMBER(#REF!),BQ34/BP34,"")</f>
        <v/>
      </c>
      <c r="BS34" s="350" t="str">
        <f t="shared" si="22"/>
        <v/>
      </c>
      <c r="BT34" s="350" t="str">
        <f t="shared" si="23"/>
        <v/>
      </c>
      <c r="BU34" s="54"/>
      <c r="BV34" s="54"/>
      <c r="BW34" s="54"/>
      <c r="BX34" s="54"/>
      <c r="BY34" s="54"/>
      <c r="BZ34" s="54"/>
      <c r="CA34" s="499" t="s">
        <v>1906</v>
      </c>
      <c r="CB34" s="499"/>
      <c r="CC34" s="499" t="s">
        <v>1907</v>
      </c>
      <c r="CD34" s="499" t="s">
        <v>1908</v>
      </c>
      <c r="CE34" s="499" t="s">
        <v>291</v>
      </c>
      <c r="CF34" s="500"/>
      <c r="CG34" s="500"/>
      <c r="CH34" s="104" t="s">
        <v>1909</v>
      </c>
      <c r="CI34" s="104" t="s">
        <v>292</v>
      </c>
      <c r="CJ34" s="104" t="s">
        <v>1910</v>
      </c>
      <c r="CK34" s="104" t="s">
        <v>215</v>
      </c>
      <c r="CL34" s="495" t="s">
        <v>1915</v>
      </c>
      <c r="CM34" s="105" t="s">
        <v>1805</v>
      </c>
      <c r="CN34" s="104" t="s">
        <v>1808</v>
      </c>
      <c r="CO34" s="101"/>
      <c r="CP34" s="101"/>
      <c r="CQ34" s="101"/>
      <c r="CR34" s="101"/>
      <c r="CS34" s="157"/>
      <c r="CT34" s="102"/>
      <c r="CU34" s="103"/>
      <c r="CV34" s="104"/>
      <c r="CW34" s="104"/>
      <c r="CX34" s="104"/>
      <c r="CY34" s="104"/>
      <c r="CZ34" s="47"/>
      <c r="DA34" s="105"/>
      <c r="DB34" s="47"/>
      <c r="DC34" s="54"/>
      <c r="DD34" s="54"/>
      <c r="DE34" s="54"/>
      <c r="DF34" s="54"/>
      <c r="DG34" s="141"/>
      <c r="DH34" s="54"/>
      <c r="DI34" s="54"/>
      <c r="DJ34" s="47"/>
      <c r="DK34" s="47"/>
      <c r="DL34" s="47"/>
      <c r="DM34" s="47"/>
      <c r="DN34" s="47"/>
      <c r="DO34" s="105"/>
      <c r="DP34" s="47"/>
    </row>
    <row r="35" spans="1:120" s="493" customFormat="1" ht="117.75" customHeight="1">
      <c r="A35" s="424">
        <v>20</v>
      </c>
      <c r="B35" s="88" t="str">
        <f>IFERROR(VLOOKUP($A35,Riesgos!$A$7:$H$107,2,FALSE),"")</f>
        <v>Direccionamiento Estratégico</v>
      </c>
      <c r="C35" s="186" t="str">
        <f>IFERROR(VLOOKUP($A35,Riesgos!$A$7:$H$107,7,FALSE),"")</f>
        <v>Fallas en la convocatoria de los grupos de valor a cada ámbito 
Fallas en la metodología establecida para garantizar la participación ciudadana e incidente</v>
      </c>
      <c r="D35" s="186"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41">
        <v>230</v>
      </c>
      <c r="G35" s="158" t="str">
        <f>IF(F35&lt;=0,"",IF(F35&lt;='Listas y tablas'!$B$3,"Muy Baja",IF(F35&lt;='Listas y tablas'!$B$4,"Baja",IF(F35&lt;='Listas y tablas'!$B$5,"Media",IF(F35&lt;='Listas y tablas'!$B$6,"Alta","Muy Alta")))))</f>
        <v>Media</v>
      </c>
      <c r="H35" s="159">
        <f>IF(G35="","",IF(G35="Muy Baja",'Listas y tablas'!$C$3,IF(G35="Baja",'Listas y tablas'!$C$4,IF(G35="Media",'Listas y tablas'!$C$5,IF(G35="Alta",'Listas y tablas'!$C$6,IF(G35="Muy Alta",'Listas y tablas'!$C$7,))))))</f>
        <v>0.6</v>
      </c>
      <c r="I35" s="427" t="s">
        <v>185</v>
      </c>
      <c r="J35" s="159"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8"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9">
        <f ca="1">IF(K35="","",IF(K35="Leve",'Listas y tablas'!$F$3,IF(K35="Menor",'Listas y tablas'!$F$4,IF(K35="Moderado",'Listas y tablas'!$F$5,IF(K35="Mayor",'Listas y tablas'!$F$6,IF(K35="Catastrófico",'Listas y tablas'!$F$7,))))))</f>
        <v>0.6</v>
      </c>
      <c r="M35" s="160" t="str">
        <f ca="1">IF(OR(AND(G35="Muy Baja",K35="Leve"),AND(G35="Muy Baja",K35="Menor"),AND(G35="Baja",K35="Leve")),"Bajo",IF(OR(AND(G35="Muy baja",K35="Moderado"),AND(G35="Baja",K35="Menor"),AND(G35="Baja",K35="Moderado"),AND(G35="Media",K35="Leve"),AND(G35="Media",K35="Menor"),AND(G35="Media",K35="Moderado"),AND(G35="Alta",K35="Leve"),AND(G35="Alta",K35="Menor")),"Moderado",IF(OR(AND(G35="Muy Baja",K35="Mayor"),AND(G35="Baja",K35="Mayor"),AND(G35="Media",K35="Mayor"),AND(G35="Alta",K35="Moderado"),AND(G35="Alta",K35="Mayor"),AND(G35="Muy Alta",K35="Leve"),AND(G35="Muy Alta",K35="Menor"),AND(G35="Muy Alta",K35="Moderado"),AND(G35="Muy Alta",K35="Mayor")),"Alto",IF(OR(AND(G35="Muy Baja",K35="Catastrófico"),AND(G35="Baja",K35="Catastrófico"),AND(G35="Media",K35="Catastrófico"),AND(G35="Alta",K35="Catastrófico"),AND(G35="Muy Alta",K35="Catastrófico")),"Extremo",""))))</f>
        <v>Moderado</v>
      </c>
      <c r="N35" s="160" t="str">
        <f>+IF(ISTEXT(D35),"G","")</f>
        <v>G</v>
      </c>
      <c r="O35" s="161">
        <f>IF(ISTEXT(D35),1+O34,"")</f>
        <v>28</v>
      </c>
      <c r="P35" s="161" t="str">
        <f>IF(ISTEXT(D35),CONCATENATE(N35,O35),"")</f>
        <v>G28</v>
      </c>
      <c r="Q35" s="187" t="s">
        <v>364</v>
      </c>
      <c r="R35" s="161" t="str">
        <f>IF(OR(S35="Preventivo",S35="Detectivo"),"Probabilidad",IF(S35="Correctivo","Impacto",""))</f>
        <v>Probabilidad</v>
      </c>
      <c r="S35" s="399" t="s">
        <v>187</v>
      </c>
      <c r="T35" s="399" t="s">
        <v>188</v>
      </c>
      <c r="U35" s="163" t="str">
        <f>IF(AND(S35="Preventivo",T35="Automático"),"50%",IF(AND(S35="Preventivo",T35="Manual"),"40%",IF(AND(S35="Detectivo",T35="Automático"),"40%",IF(AND(S35="Detectivo",T35="Manual"),"30%",IF(AND(S35="Correctivo",T35="Automático"),"35%",IF(AND(S35="Correctivo",T35="Manual"),"25%",""))))))</f>
        <v>40%</v>
      </c>
      <c r="V35" s="407" t="s">
        <v>189</v>
      </c>
      <c r="W35" s="407" t="s">
        <v>190</v>
      </c>
      <c r="X35" s="407" t="s">
        <v>191</v>
      </c>
      <c r="Y35" s="164">
        <f>IF(A34=A35,IFERROR(IF(AND(R34="Probabilidad",R35="Probabilidad"),(AA34-(+AA34*U35)),IF(R35="Probabilidad",(H34-(+H34*U35)),IF(R35="Impacto",AA34,""))),""),IFERROR(IF(R35="Probabilidad",(H35-(+H35*U35)),IF(R35="Impacto",K35,"")),""))</f>
        <v>0.12959999999999999</v>
      </c>
      <c r="Z35" s="165" t="str">
        <f>IFERROR(IF(Y35="","",IF(Y35&lt;='Listas y tablas'!$L$3,"Muy Baja",IF(Y35&lt;='Listas y tablas'!$L$4,"Baja",IF(Y35&lt;='Listas y tablas'!$L$5,"Media",IF(Y35&lt;='Listas y tablas'!$L$6,"Alta","Muy Alta"))))),"")</f>
        <v>Muy Baja</v>
      </c>
      <c r="AA35" s="163">
        <f>+Y35</f>
        <v>0.12959999999999999</v>
      </c>
      <c r="AB35" s="165" t="str">
        <f ca="1">IFERROR(IF(AC35="","",IF(AC35&lt;='Listas y tablas'!$O$3,"Leve",IF(AC35&lt;='Listas y tablas'!$O$4,"Menor",IF(AC35&lt;='Listas y tablas'!$O$5,"Moderado",IF(AC35&lt;='Listas y tablas'!$O$6,"Mayor","Catastrófico"))))),"")</f>
        <v>Moderado</v>
      </c>
      <c r="AC35" s="163">
        <f ca="1">IF(A34=A35,IFERROR(IF(AND(R34="Impacto",R35="Impacto"),(AC34-(+L34*U35)),IF(R35="Impacto",($L34-(+$L34*U35)),IF(R35="Probabilidad",L35,""))),""),IFERROR(IF(R35="Impacto",(L35-(+L35*U35)),IF(R35="Probabilidad",L35,"")),""))</f>
        <v>0.6</v>
      </c>
      <c r="AD35" s="166" t="str">
        <f ca="1">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393" t="s">
        <v>192</v>
      </c>
      <c r="AF35" s="364" t="s">
        <v>365</v>
      </c>
      <c r="AG35" s="364" t="s">
        <v>1520</v>
      </c>
      <c r="AH35" s="420" t="s">
        <v>1521</v>
      </c>
      <c r="AI35" s="364" t="s">
        <v>1513</v>
      </c>
      <c r="AJ35" s="440">
        <v>44593</v>
      </c>
      <c r="AK35" s="440">
        <v>44926</v>
      </c>
      <c r="AL35" s="100"/>
      <c r="AM35" s="100"/>
      <c r="AN35" s="100"/>
      <c r="AO35" s="100"/>
      <c r="AP35" s="100"/>
      <c r="AQ35" s="100"/>
      <c r="AR35" s="100"/>
      <c r="AS35" s="100"/>
      <c r="AT35" s="351" t="str">
        <f>IF((AL35+AN35+AP35+AR35)&gt;0,AL35+AN35+AP35+AR35,"")</f>
        <v/>
      </c>
      <c r="AU35" s="351" t="str">
        <f>IF((AM35+AO35+AQ35+AS35)&gt;0,AM35+AO35+AQ35+AS35,"")</f>
        <v/>
      </c>
      <c r="AV35" s="351" t="str">
        <f>IF(ISNUMBER(#REF!),AU35/AT35,"")</f>
        <v/>
      </c>
      <c r="AW35" s="100"/>
      <c r="AX35" s="100"/>
      <c r="AY35" s="100"/>
      <c r="AZ35" s="100"/>
      <c r="BA35" s="100"/>
      <c r="BB35" s="100"/>
      <c r="BC35" s="100"/>
      <c r="BD35" s="100"/>
      <c r="BE35" s="351" t="str">
        <f>IF((AW35+AY35+BA35+BC35)&gt;0,AW35+AY35+BA35+BC35,"")</f>
        <v/>
      </c>
      <c r="BF35" s="351" t="str">
        <f>IF((AX35+AZ35+BB35+BD35)&gt;0,AX35+AZ35+BB35+BD35,"")</f>
        <v/>
      </c>
      <c r="BG35" s="351" t="str">
        <f>IF(ISNUMBER(#REF!),BF35/BE35,"")</f>
        <v/>
      </c>
      <c r="BH35" s="100"/>
      <c r="BI35" s="100"/>
      <c r="BJ35" s="100"/>
      <c r="BK35" s="100"/>
      <c r="BL35" s="100"/>
      <c r="BM35" s="100"/>
      <c r="BN35" s="100"/>
      <c r="BO35" s="100"/>
      <c r="BP35" s="351" t="str">
        <f>IF((BH35+BJ35+BL35+BN35)&gt;0,BH35+BJ35+BL35+BN35,"")</f>
        <v/>
      </c>
      <c r="BQ35" s="351" t="str">
        <f>IF((BI35+BK35+BM35+BO35)&gt;0,BI35+BK35+BM35+BO35,"")</f>
        <v/>
      </c>
      <c r="BR35" s="351" t="str">
        <f>IF(ISNUMBER(#REF!),BQ35/BP35,"")</f>
        <v/>
      </c>
      <c r="BS35" s="350" t="str">
        <f>IF(ISNUMBER(AT35+BE35+BP35),AT35+BE35+BP35,"")</f>
        <v/>
      </c>
      <c r="BT35" s="350" t="str">
        <f>IF(ISNUMBER(AU35+BF35+BQ35),AU35+BF35+BQ35,"")</f>
        <v/>
      </c>
      <c r="BU35" s="141"/>
      <c r="BV35" s="141"/>
      <c r="BW35" s="141"/>
      <c r="BX35" s="141"/>
      <c r="BY35" s="141"/>
      <c r="BZ35" s="141"/>
      <c r="CA35" s="157"/>
      <c r="CB35" s="157"/>
      <c r="CC35" s="157"/>
      <c r="CD35" s="157"/>
      <c r="CE35" s="157"/>
      <c r="CF35" s="121"/>
      <c r="CG35" s="121"/>
      <c r="CH35" s="104"/>
      <c r="CI35" s="104"/>
      <c r="CJ35" s="104"/>
      <c r="CK35" s="104"/>
      <c r="CL35" s="201" t="s">
        <v>1914</v>
      </c>
      <c r="CM35" s="201" t="s">
        <v>1914</v>
      </c>
      <c r="CN35" s="201" t="s">
        <v>1914</v>
      </c>
      <c r="CO35" s="157"/>
      <c r="CP35" s="157"/>
      <c r="CQ35" s="157"/>
      <c r="CR35" s="157"/>
      <c r="CS35" s="157"/>
      <c r="CT35" s="121"/>
      <c r="CU35" s="121"/>
      <c r="CV35" s="104"/>
      <c r="CW35" s="104"/>
      <c r="CX35" s="104"/>
      <c r="CY35" s="104"/>
      <c r="CZ35" s="201"/>
      <c r="DA35" s="105"/>
      <c r="DB35" s="201"/>
      <c r="DC35" s="141"/>
      <c r="DD35" s="141"/>
      <c r="DE35" s="141"/>
      <c r="DF35" s="141"/>
      <c r="DG35" s="141"/>
      <c r="DH35" s="141"/>
      <c r="DI35" s="141"/>
      <c r="DJ35" s="201"/>
      <c r="DK35" s="201"/>
      <c r="DL35" s="201"/>
      <c r="DM35" s="201"/>
      <c r="DN35" s="201"/>
      <c r="DO35" s="105"/>
      <c r="DP35" s="201"/>
    </row>
    <row r="36" spans="1:120" ht="102" customHeight="1">
      <c r="A36" s="424">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41">
        <v>13</v>
      </c>
      <c r="G36" s="158" t="str">
        <f>IF(F36&lt;=0,"",IF(F36&lt;='Listas y tablas'!$B$3,"Muy Baja",IF(F36&lt;='Listas y tablas'!$B$4,"Baja",IF(F36&lt;='Listas y tablas'!$B$5,"Media",IF(F36&lt;='Listas y tablas'!$B$6,"Alta","Muy Alta")))))</f>
        <v>Baja</v>
      </c>
      <c r="H36" s="159">
        <f>IF(G36="","",IF(G36="Muy Baja",'Listas y tablas'!$C$3,IF(G36="Baja",'Listas y tablas'!$C$4,IF(G36="Media",'Listas y tablas'!$C$5,IF(G36="Alta",'Listas y tablas'!$C$6,IF(G36="Muy Alta",'Listas y tablas'!$C$7,))))))</f>
        <v>0.4</v>
      </c>
      <c r="I36" s="427" t="s">
        <v>370</v>
      </c>
      <c r="J36" s="159"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8" t="str">
        <f ca="1">IF(OR(J36='Tabla Impacto'!$C$11,J36='Tabla Impacto'!$D$11),"Leve",IF(OR(J36='Tabla Impacto'!$C$12,J36='Tabla Impacto'!$D$12),"Menor",IF(OR(J36='Tabla Impacto'!$C$13,J36='Tabla Impacto'!$D$13),"Moderado",IF(OR(J36='Tabla Impacto'!$C$14,J36='Tabla Impacto'!$D$14),"Mayor",IF(OR(J36='Tabla Impacto'!$C$15,J36='Tabla Impacto'!$D$15),"Catastrófico","")))))</f>
        <v>Menor</v>
      </c>
      <c r="L36" s="159">
        <f ca="1">IF(K36="","",IF(K36="Leve",'Listas y tablas'!$F$3,IF(K36="Menor",'Listas y tablas'!$F$4,IF(K36="Moderado",'Listas y tablas'!$F$5,IF(K36="Mayor",'Listas y tablas'!$F$6,IF(K36="Catastrófico",'Listas y tablas'!$F$7,))))))</f>
        <v>0.4</v>
      </c>
      <c r="M36" s="160" t="str">
        <f t="shared" ca="1" si="25"/>
        <v>Moderado</v>
      </c>
      <c r="N36" s="160" t="str">
        <f t="shared" si="26"/>
        <v>G</v>
      </c>
      <c r="O36" s="161">
        <f>IF(ISTEXT(D36),1+O35,"")</f>
        <v>29</v>
      </c>
      <c r="P36" s="161" t="str">
        <f>IF(ISTEXT(D36),CONCATENATE(N36,O36),"")</f>
        <v>G29</v>
      </c>
      <c r="Q36" s="402" t="s">
        <v>1522</v>
      </c>
      <c r="R36" s="43" t="str">
        <f t="shared" si="3"/>
        <v>Probabilidad</v>
      </c>
      <c r="S36" s="399" t="s">
        <v>187</v>
      </c>
      <c r="T36" s="399" t="s">
        <v>188</v>
      </c>
      <c r="U36" s="95" t="str">
        <f t="shared" si="24"/>
        <v>40%</v>
      </c>
      <c r="V36" s="407" t="s">
        <v>189</v>
      </c>
      <c r="W36" s="407" t="s">
        <v>190</v>
      </c>
      <c r="X36" s="407" t="s">
        <v>191</v>
      </c>
      <c r="Y36" s="164" t="e">
        <f>IF(#REF!=A36,IFERROR(IF(AND(#REF!="Probabilidad",R36="Probabilidad"),(#REF!-(+#REF!*U36)),IF(R36="Probabilidad",(#REF!-(+#REF!*U36)),IF(R36="Impacto",#REF!,""))),""),IFERROR(IF(R36="Probabilidad",(H36-(+H36*U36)),IF(R36="Impacto",K36,"")),""))</f>
        <v>#REF!</v>
      </c>
      <c r="Z36" s="165" t="str">
        <f>IFERROR(IF(Y36="","",IF(Y36&lt;='Listas y tablas'!$L$3,"Muy Baja",IF(Y36&lt;='Listas y tablas'!$L$4,"Baja",IF(Y36&lt;='Listas y tablas'!$L$5,"Media",IF(Y36&lt;='Listas y tablas'!$L$6,"Alta","Muy Alta"))))),"")</f>
        <v/>
      </c>
      <c r="AA36" s="163" t="e">
        <f t="shared" si="30"/>
        <v>#REF!</v>
      </c>
      <c r="AB36" s="165" t="str">
        <f>IFERROR(IF(AC36="","",IF(AC36&lt;='Listas y tablas'!$O$3,"Leve",IF(AC36&lt;='Listas y tablas'!$O$4,"Menor",IF(AC36&lt;='Listas y tablas'!$O$5,"Moderado",IF(AC36&lt;='Listas y tablas'!$O$6,"Mayor","Catastrófico"))))),"")</f>
        <v/>
      </c>
      <c r="AC36" s="163" t="e">
        <f>IF(#REF!=A36,IFERROR(IF(AND(#REF!="Impacto",R36="Impacto"),(#REF!-(+#REF!*U36)),IF(R36="Impacto",(#REF!-(+#REF!*U36)),IF(R36="Probabilidad",L36,""))),""),IFERROR(IF(R36="Impacto",(L36-(+L36*U36)),IF(R36="Probabilidad",L36,"")),""))</f>
        <v>#REF!</v>
      </c>
      <c r="AD36" s="166" t="str">
        <f t="shared" si="32"/>
        <v/>
      </c>
      <c r="AE36" s="393" t="s">
        <v>192</v>
      </c>
      <c r="AF36" s="403" t="s">
        <v>1531</v>
      </c>
      <c r="AG36" s="53"/>
      <c r="AH36" s="53"/>
      <c r="AI36" s="53"/>
      <c r="AJ36" s="100"/>
      <c r="AK36" s="100"/>
      <c r="AL36" s="100"/>
      <c r="AM36" s="100"/>
      <c r="AN36" s="100"/>
      <c r="AO36" s="100"/>
      <c r="AP36" s="100"/>
      <c r="AQ36" s="100"/>
      <c r="AR36" s="100"/>
      <c r="AS36" s="100"/>
      <c r="AT36" s="351" t="str">
        <f t="shared" si="13"/>
        <v/>
      </c>
      <c r="AU36" s="351" t="str">
        <f t="shared" si="14"/>
        <v/>
      </c>
      <c r="AV36" s="351" t="str">
        <f t="shared" si="15"/>
        <v/>
      </c>
      <c r="AW36" s="100"/>
      <c r="AX36" s="100"/>
      <c r="AY36" s="100"/>
      <c r="AZ36" s="100"/>
      <c r="BA36" s="100"/>
      <c r="BB36" s="100"/>
      <c r="BC36" s="100"/>
      <c r="BD36" s="100"/>
      <c r="BE36" s="351" t="str">
        <f t="shared" si="16"/>
        <v/>
      </c>
      <c r="BF36" s="351" t="str">
        <f t="shared" si="17"/>
        <v/>
      </c>
      <c r="BG36" s="351" t="str">
        <f t="shared" si="18"/>
        <v/>
      </c>
      <c r="BH36" s="100"/>
      <c r="BI36" s="100"/>
      <c r="BJ36" s="100"/>
      <c r="BK36" s="100"/>
      <c r="BL36" s="100"/>
      <c r="BM36" s="100"/>
      <c r="BN36" s="100"/>
      <c r="BO36" s="100"/>
      <c r="BP36" s="351" t="str">
        <f t="shared" si="19"/>
        <v/>
      </c>
      <c r="BQ36" s="351" t="str">
        <f t="shared" si="20"/>
        <v/>
      </c>
      <c r="BR36" s="351" t="str">
        <f t="shared" si="21"/>
        <v/>
      </c>
      <c r="BS36" s="350" t="str">
        <f t="shared" si="22"/>
        <v/>
      </c>
      <c r="BT36" s="350" t="str">
        <f t="shared" si="23"/>
        <v/>
      </c>
      <c r="BU36" s="54"/>
      <c r="BV36" s="54"/>
      <c r="BW36" s="54"/>
      <c r="BX36" s="54"/>
      <c r="BY36" s="54"/>
      <c r="BZ36" s="54"/>
      <c r="CA36" s="157" t="s">
        <v>1916</v>
      </c>
      <c r="CB36" s="157" t="s">
        <v>1917</v>
      </c>
      <c r="CC36" s="157" t="s">
        <v>1918</v>
      </c>
      <c r="CD36" s="157"/>
      <c r="CE36" s="157" t="s">
        <v>291</v>
      </c>
      <c r="CF36" s="121"/>
      <c r="CG36" s="121"/>
      <c r="CH36" s="104" t="s">
        <v>1919</v>
      </c>
      <c r="CI36" s="104" t="s">
        <v>201</v>
      </c>
      <c r="CJ36" s="104" t="s">
        <v>1920</v>
      </c>
      <c r="CK36" s="104" t="s">
        <v>1921</v>
      </c>
      <c r="CL36" s="495" t="s">
        <v>1912</v>
      </c>
      <c r="CM36" s="105" t="s">
        <v>1805</v>
      </c>
      <c r="CN36" s="104" t="s">
        <v>1808</v>
      </c>
      <c r="CO36" s="101"/>
      <c r="CP36" s="101"/>
      <c r="CQ36" s="101"/>
      <c r="CR36" s="101"/>
      <c r="CS36" s="157"/>
      <c r="CT36" s="102"/>
      <c r="CU36" s="103"/>
      <c r="CV36" s="107"/>
      <c r="CW36" s="104"/>
      <c r="CX36" s="104"/>
      <c r="CY36" s="104"/>
      <c r="CZ36" s="47"/>
      <c r="DA36" s="105"/>
      <c r="DB36" s="47"/>
      <c r="DC36" s="54"/>
      <c r="DD36" s="54"/>
      <c r="DE36" s="54"/>
      <c r="DF36" s="54"/>
      <c r="DG36" s="141"/>
      <c r="DH36" s="54"/>
      <c r="DI36" s="54"/>
      <c r="DJ36" s="47"/>
      <c r="DK36" s="47"/>
      <c r="DL36" s="47"/>
      <c r="DM36" s="47"/>
      <c r="DN36" s="47"/>
      <c r="DO36" s="105"/>
      <c r="DP36" s="47"/>
    </row>
    <row r="37" spans="1:120" ht="100.15" customHeight="1">
      <c r="A37" s="424">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41">
        <v>13</v>
      </c>
      <c r="G37" s="158" t="str">
        <f>IF(F37&lt;=0,"",IF(F37&lt;='Listas y tablas'!$B$3,"Muy Baja",IF(F37&lt;='Listas y tablas'!$B$4,"Baja",IF(F37&lt;='Listas y tablas'!$B$5,"Media",IF(F37&lt;='Listas y tablas'!$B$6,"Alta","Muy Alta")))))</f>
        <v>Baja</v>
      </c>
      <c r="H37" s="159">
        <f>IF(G37="","",IF(G37="Muy Baja",'Listas y tablas'!$C$3,IF(G37="Baja",'Listas y tablas'!$C$4,IF(G37="Media",'Listas y tablas'!$C$5,IF(G37="Alta",'Listas y tablas'!$C$6,IF(G37="Muy Alta",'Listas y tablas'!$C$7,))))))</f>
        <v>0.4</v>
      </c>
      <c r="I37" s="427" t="s">
        <v>370</v>
      </c>
      <c r="J37" s="159"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8" t="str">
        <f ca="1">IF(OR(J37='Tabla Impacto'!$C$11,J37='Tabla Impacto'!$D$11),"Leve",IF(OR(J37='Tabla Impacto'!$C$12,J37='Tabla Impacto'!$D$12),"Menor",IF(OR(J37='Tabla Impacto'!$C$13,J37='Tabla Impacto'!$D$13),"Moderado",IF(OR(J37='Tabla Impacto'!$C$14,J37='Tabla Impacto'!$D$14),"Mayor",IF(OR(J37='Tabla Impacto'!$C$15,J37='Tabla Impacto'!$D$15),"Catastrófico","")))))</f>
        <v>Menor</v>
      </c>
      <c r="L37" s="159">
        <f ca="1">IF(K37="","",IF(K37="Leve",'Listas y tablas'!$F$3,IF(K37="Menor",'Listas y tablas'!$F$4,IF(K37="Moderado",'Listas y tablas'!$F$5,IF(K37="Mayor",'Listas y tablas'!$F$6,IF(K37="Catastrófico",'Listas y tablas'!$F$7,))))))</f>
        <v>0.4</v>
      </c>
      <c r="M37" s="160" t="str">
        <f t="shared" ca="1" si="25"/>
        <v>Moderado</v>
      </c>
      <c r="N37" s="160" t="str">
        <f t="shared" si="26"/>
        <v>G</v>
      </c>
      <c r="O37" s="161">
        <f t="shared" si="27"/>
        <v>30</v>
      </c>
      <c r="P37" s="161" t="str">
        <f t="shared" si="28"/>
        <v>G30</v>
      </c>
      <c r="Q37" s="442" t="s">
        <v>1523</v>
      </c>
      <c r="R37" s="43" t="str">
        <f t="shared" si="3"/>
        <v>Probabilidad</v>
      </c>
      <c r="S37" s="399" t="s">
        <v>233</v>
      </c>
      <c r="T37" s="399" t="s">
        <v>188</v>
      </c>
      <c r="U37" s="95" t="str">
        <f t="shared" si="24"/>
        <v>30%</v>
      </c>
      <c r="V37" s="407" t="s">
        <v>189</v>
      </c>
      <c r="W37" s="407" t="s">
        <v>190</v>
      </c>
      <c r="X37" s="407" t="s">
        <v>191</v>
      </c>
      <c r="Y37" s="164" t="str">
        <f t="shared" si="29"/>
        <v/>
      </c>
      <c r="Z37" s="165" t="str">
        <f>IFERROR(IF(Y37="","",IF(Y37&lt;='Listas y tablas'!$L$3,"Muy Baja",IF(Y37&lt;='Listas y tablas'!$L$4,"Baja",IF(Y37&lt;='Listas y tablas'!$L$5,"Media",IF(Y37&lt;='Listas y tablas'!$L$6,"Alta","Muy Alta"))))),"")</f>
        <v/>
      </c>
      <c r="AA37" s="163" t="str">
        <f t="shared" si="30"/>
        <v/>
      </c>
      <c r="AB37" s="165" t="str">
        <f ca="1">IFERROR(IF(AC37="","",IF(AC37&lt;='Listas y tablas'!$O$3,"Leve",IF(AC37&lt;='Listas y tablas'!$O$4,"Menor",IF(AC37&lt;='Listas y tablas'!$O$5,"Moderado",IF(AC37&lt;='Listas y tablas'!$O$6,"Mayor","Catastrófico"))))),"")</f>
        <v>Menor</v>
      </c>
      <c r="AC37" s="163">
        <f t="shared" ca="1" si="31"/>
        <v>0.4</v>
      </c>
      <c r="AD37" s="166" t="str">
        <f t="shared" ca="1" si="32"/>
        <v/>
      </c>
      <c r="AE37" s="393" t="s">
        <v>192</v>
      </c>
      <c r="AF37" s="443" t="s">
        <v>1532</v>
      </c>
      <c r="AG37" s="53"/>
      <c r="AH37" s="53"/>
      <c r="AI37" s="53"/>
      <c r="AJ37" s="167"/>
      <c r="AK37" s="167"/>
      <c r="AL37" s="115"/>
      <c r="AM37" s="115"/>
      <c r="AN37" s="115"/>
      <c r="AO37" s="115"/>
      <c r="AP37" s="115"/>
      <c r="AQ37" s="115"/>
      <c r="AR37" s="115"/>
      <c r="AS37" s="115"/>
      <c r="AT37" s="351" t="str">
        <f t="shared" si="13"/>
        <v/>
      </c>
      <c r="AU37" s="351" t="str">
        <f t="shared" si="14"/>
        <v/>
      </c>
      <c r="AV37" s="351" t="str">
        <f t="shared" si="15"/>
        <v/>
      </c>
      <c r="AW37" s="115"/>
      <c r="AX37" s="115"/>
      <c r="AY37" s="115"/>
      <c r="AZ37" s="115"/>
      <c r="BA37" s="115"/>
      <c r="BB37" s="115"/>
      <c r="BC37" s="115"/>
      <c r="BD37" s="115"/>
      <c r="BE37" s="351" t="str">
        <f t="shared" si="16"/>
        <v/>
      </c>
      <c r="BF37" s="351" t="str">
        <f t="shared" si="17"/>
        <v/>
      </c>
      <c r="BG37" s="351" t="str">
        <f t="shared" si="18"/>
        <v/>
      </c>
      <c r="BH37" s="115"/>
      <c r="BI37" s="115"/>
      <c r="BJ37" s="115"/>
      <c r="BK37" s="115"/>
      <c r="BL37" s="115"/>
      <c r="BM37" s="115"/>
      <c r="BN37" s="115"/>
      <c r="BO37" s="115"/>
      <c r="BP37" s="351" t="str">
        <f t="shared" si="19"/>
        <v/>
      </c>
      <c r="BQ37" s="351" t="str">
        <f t="shared" si="20"/>
        <v/>
      </c>
      <c r="BR37" s="351" t="str">
        <f t="shared" si="21"/>
        <v/>
      </c>
      <c r="BS37" s="350" t="str">
        <f t="shared" si="22"/>
        <v/>
      </c>
      <c r="BT37" s="350" t="str">
        <f t="shared" si="23"/>
        <v/>
      </c>
      <c r="BU37" s="54"/>
      <c r="BV37" s="54"/>
      <c r="BW37" s="54"/>
      <c r="BX37" s="54"/>
      <c r="BY37" s="54"/>
      <c r="BZ37" s="54"/>
      <c r="CA37" s="157" t="s">
        <v>1922</v>
      </c>
      <c r="CB37" s="157" t="s">
        <v>1923</v>
      </c>
      <c r="CC37" s="157" t="s">
        <v>1924</v>
      </c>
      <c r="CD37" s="157" t="s">
        <v>1924</v>
      </c>
      <c r="CE37" s="157" t="s">
        <v>291</v>
      </c>
      <c r="CF37" s="121"/>
      <c r="CG37" s="121"/>
      <c r="CH37" s="104" t="s">
        <v>1919</v>
      </c>
      <c r="CI37" s="104" t="s">
        <v>201</v>
      </c>
      <c r="CJ37" s="104" t="s">
        <v>1920</v>
      </c>
      <c r="CK37" s="104" t="s">
        <v>1921</v>
      </c>
      <c r="CL37" s="495" t="s">
        <v>1912</v>
      </c>
      <c r="CM37" s="105" t="s">
        <v>1805</v>
      </c>
      <c r="CN37" s="104" t="s">
        <v>1808</v>
      </c>
      <c r="CO37" s="101"/>
      <c r="CP37" s="101"/>
      <c r="CQ37" s="101"/>
      <c r="CR37" s="103"/>
      <c r="CS37" s="121"/>
      <c r="CT37" s="102"/>
      <c r="CU37" s="103"/>
      <c r="CV37" s="107"/>
      <c r="CW37" s="104"/>
      <c r="CX37" s="107"/>
      <c r="CY37" s="104"/>
      <c r="CZ37" s="47"/>
      <c r="DA37" s="105"/>
      <c r="DB37" s="47"/>
      <c r="DC37" s="54"/>
      <c r="DD37" s="54"/>
      <c r="DE37" s="54"/>
      <c r="DF37" s="54"/>
      <c r="DG37" s="141"/>
      <c r="DH37" s="54"/>
      <c r="DI37" s="54"/>
      <c r="DJ37" s="47"/>
      <c r="DK37" s="47"/>
      <c r="DL37" s="47"/>
      <c r="DM37" s="47"/>
      <c r="DN37" s="47"/>
      <c r="DO37" s="105"/>
      <c r="DP37" s="47"/>
    </row>
    <row r="38" spans="1:120" ht="87.75" customHeight="1">
      <c r="A38" s="424">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41">
        <v>13</v>
      </c>
      <c r="G38" s="158" t="str">
        <f>IF(F38&lt;=0,"",IF(F38&lt;='Listas y tablas'!$B$3,"Muy Baja",IF(F38&lt;='Listas y tablas'!$B$4,"Baja",IF(F38&lt;='Listas y tablas'!$B$5,"Media",IF(F38&lt;='Listas y tablas'!$B$6,"Alta","Muy Alta")))))</f>
        <v>Baja</v>
      </c>
      <c r="H38" s="159">
        <f>IF(G38="","",IF(G38="Muy Baja",'Listas y tablas'!$C$3,IF(G38="Baja",'Listas y tablas'!$C$4,IF(G38="Media",'Listas y tablas'!$C$5,IF(G38="Alta",'Listas y tablas'!$C$6,IF(G38="Muy Alta",'Listas y tablas'!$C$7,))))))</f>
        <v>0.4</v>
      </c>
      <c r="I38" s="427" t="s">
        <v>370</v>
      </c>
      <c r="J38" s="159"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8" t="str">
        <f ca="1">IF(OR(J38='Tabla Impacto'!$C$11,J38='Tabla Impacto'!$D$11),"Leve",IF(OR(J38='Tabla Impacto'!$C$12,J38='Tabla Impacto'!$D$12),"Menor",IF(OR(J38='Tabla Impacto'!$C$13,J38='Tabla Impacto'!$D$13),"Moderado",IF(OR(J38='Tabla Impacto'!$C$14,J38='Tabla Impacto'!$D$14),"Mayor",IF(OR(J38='Tabla Impacto'!$C$15,J38='Tabla Impacto'!$D$15),"Catastrófico","")))))</f>
        <v>Menor</v>
      </c>
      <c r="L38" s="159">
        <f ca="1">IF(K38="","",IF(K38="Leve",'Listas y tablas'!$F$3,IF(K38="Menor",'Listas y tablas'!$F$4,IF(K38="Moderado",'Listas y tablas'!$F$5,IF(K38="Mayor",'Listas y tablas'!$F$6,IF(K38="Catastrófico",'Listas y tablas'!$F$7,))))))</f>
        <v>0.4</v>
      </c>
      <c r="M38" s="160" t="str">
        <f t="shared" ca="1" si="25"/>
        <v>Moderado</v>
      </c>
      <c r="N38" s="160" t="str">
        <f t="shared" si="26"/>
        <v>G</v>
      </c>
      <c r="O38" s="161">
        <f t="shared" si="27"/>
        <v>31</v>
      </c>
      <c r="P38" s="161" t="str">
        <f t="shared" si="28"/>
        <v>G31</v>
      </c>
      <c r="Q38" s="404" t="s">
        <v>1524</v>
      </c>
      <c r="R38" s="43" t="str">
        <f t="shared" si="3"/>
        <v>Probabilidad</v>
      </c>
      <c r="S38" s="399" t="s">
        <v>187</v>
      </c>
      <c r="T38" s="399" t="s">
        <v>188</v>
      </c>
      <c r="U38" s="95" t="str">
        <f t="shared" si="24"/>
        <v>40%</v>
      </c>
      <c r="V38" s="407" t="s">
        <v>189</v>
      </c>
      <c r="W38" s="407" t="s">
        <v>190</v>
      </c>
      <c r="X38" s="407" t="s">
        <v>191</v>
      </c>
      <c r="Y38" s="164">
        <f t="shared" ref="Y38:Y101" si="33">IF(A37=A38,IFERROR(IF(AND(R37="Probabilidad",R38="Probabilidad"),(AA37-(+AA37*U38)),IF(R38="Probabilidad",(H37-(+H37*U38)),IF(R38="Impacto",AA37,""))),""),IFERROR(IF(R38="Probabilidad",(H38-(+H38*U38)),IF(R38="Impacto",K38,"")),""))</f>
        <v>0.24</v>
      </c>
      <c r="Z38" s="165" t="str">
        <f>IFERROR(IF(Y38="","",IF(Y38&lt;='Listas y tablas'!$L$3,"Muy Baja",IF(Y38&lt;='Listas y tablas'!$L$4,"Baja",IF(Y38&lt;='Listas y tablas'!$L$5,"Media",IF(Y38&lt;='Listas y tablas'!$L$6,"Alta","Muy Alta"))))),"")</f>
        <v>Baja</v>
      </c>
      <c r="AA38" s="163">
        <f t="shared" ref="AA38:AA101" si="34">+Y38</f>
        <v>0.24</v>
      </c>
      <c r="AB38" s="165" t="str">
        <f ca="1">IFERROR(IF(AC38="","",IF(AC38&lt;='Listas y tablas'!$O$3,"Leve",IF(AC38&lt;='Listas y tablas'!$O$4,"Menor",IF(AC38&lt;='Listas y tablas'!$O$5,"Moderado",IF(AC38&lt;='Listas y tablas'!$O$6,"Mayor","Catastrófico"))))),"")</f>
        <v>Menor</v>
      </c>
      <c r="AC38" s="163">
        <f t="shared" ref="AC38:AC101" ca="1" si="35">IF(A37=A38,IFERROR(IF(AND(R37="Impacto",R38="Impacto"),(AC37-(+L37*U38)),IF(R38="Impacto",($L37-(+$L37*U38)),IF(R38="Probabilidad",L38,""))),""),IFERROR(IF(R38="Impacto",(L38-(+L38*U38)),IF(R38="Probabilidad",L38,"")),""))</f>
        <v>0.4</v>
      </c>
      <c r="AD38" s="166" t="str">
        <f t="shared" ref="AD38:AD101" ca="1" si="36">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Moderado</v>
      </c>
      <c r="AE38" s="393" t="s">
        <v>192</v>
      </c>
      <c r="AF38" s="403" t="s">
        <v>1533</v>
      </c>
      <c r="AG38" s="53"/>
      <c r="AH38" s="53"/>
      <c r="AI38" s="428"/>
      <c r="AJ38" s="444"/>
      <c r="AK38" s="444"/>
      <c r="AL38" s="100"/>
      <c r="AM38" s="100"/>
      <c r="AN38" s="100"/>
      <c r="AO38" s="100"/>
      <c r="AP38" s="100"/>
      <c r="AQ38" s="100"/>
      <c r="AR38" s="100"/>
      <c r="AS38" s="100"/>
      <c r="AT38" s="351" t="str">
        <f t="shared" si="13"/>
        <v/>
      </c>
      <c r="AU38" s="351" t="str">
        <f t="shared" si="14"/>
        <v/>
      </c>
      <c r="AV38" s="351" t="str">
        <f t="shared" si="15"/>
        <v/>
      </c>
      <c r="AW38" s="100"/>
      <c r="AX38" s="100"/>
      <c r="AY38" s="100"/>
      <c r="AZ38" s="100"/>
      <c r="BA38" s="100"/>
      <c r="BB38" s="100"/>
      <c r="BC38" s="100"/>
      <c r="BD38" s="100"/>
      <c r="BE38" s="351" t="str">
        <f t="shared" si="16"/>
        <v/>
      </c>
      <c r="BF38" s="351" t="str">
        <f t="shared" si="17"/>
        <v/>
      </c>
      <c r="BG38" s="351" t="str">
        <f t="shared" si="18"/>
        <v/>
      </c>
      <c r="BH38" s="100"/>
      <c r="BI38" s="100"/>
      <c r="BJ38" s="100"/>
      <c r="BK38" s="100"/>
      <c r="BL38" s="100"/>
      <c r="BM38" s="100"/>
      <c r="BN38" s="100"/>
      <c r="BO38" s="100"/>
      <c r="BP38" s="351" t="str">
        <f t="shared" si="19"/>
        <v/>
      </c>
      <c r="BQ38" s="351" t="str">
        <f t="shared" si="20"/>
        <v/>
      </c>
      <c r="BR38" s="351" t="str">
        <f t="shared" si="21"/>
        <v/>
      </c>
      <c r="BS38" s="350" t="str">
        <f t="shared" si="22"/>
        <v/>
      </c>
      <c r="BT38" s="350" t="str">
        <f t="shared" si="23"/>
        <v/>
      </c>
      <c r="BU38" s="54"/>
      <c r="BV38" s="54"/>
      <c r="BW38" s="54"/>
      <c r="BX38" s="54"/>
      <c r="BY38" s="54"/>
      <c r="BZ38" s="54"/>
      <c r="CA38" s="157" t="s">
        <v>1925</v>
      </c>
      <c r="CB38" s="157" t="s">
        <v>1926</v>
      </c>
      <c r="CC38" s="157" t="s">
        <v>1924</v>
      </c>
      <c r="CD38" s="157" t="s">
        <v>1924</v>
      </c>
      <c r="CE38" s="157" t="s">
        <v>291</v>
      </c>
      <c r="CF38" s="121"/>
      <c r="CG38" s="121"/>
      <c r="CH38" s="104" t="s">
        <v>1927</v>
      </c>
      <c r="CI38" s="104" t="s">
        <v>201</v>
      </c>
      <c r="CJ38" s="104" t="s">
        <v>1920</v>
      </c>
      <c r="CK38" s="104" t="s">
        <v>1921</v>
      </c>
      <c r="CL38" s="495" t="s">
        <v>1947</v>
      </c>
      <c r="CM38" s="105" t="s">
        <v>1805</v>
      </c>
      <c r="CN38" s="104" t="s">
        <v>1808</v>
      </c>
      <c r="CO38" s="101"/>
      <c r="CP38" s="101"/>
      <c r="CQ38" s="101"/>
      <c r="CR38" s="121"/>
      <c r="CS38" s="121"/>
      <c r="CT38" s="102"/>
      <c r="CU38" s="103"/>
      <c r="CV38" s="107"/>
      <c r="CW38" s="104"/>
      <c r="CX38" s="107"/>
      <c r="CY38" s="104"/>
      <c r="CZ38" s="47"/>
      <c r="DA38" s="105"/>
      <c r="DB38" s="47"/>
      <c r="DC38" s="54"/>
      <c r="DD38" s="54"/>
      <c r="DE38" s="54"/>
      <c r="DF38" s="54"/>
      <c r="DG38" s="141"/>
      <c r="DH38" s="54"/>
      <c r="DI38" s="54"/>
      <c r="DJ38" s="47"/>
      <c r="DK38" s="47"/>
      <c r="DL38" s="47"/>
      <c r="DM38" s="47"/>
      <c r="DN38" s="47"/>
      <c r="DO38" s="105"/>
      <c r="DP38" s="47"/>
    </row>
    <row r="39" spans="1:120" ht="115.5" customHeight="1">
      <c r="A39" s="424">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8" t="str">
        <f>IF(F39&lt;=0,"",IF(F39&lt;='Listas y tablas'!$B$3,"Muy Baja",IF(F39&lt;='Listas y tablas'!$B$4,"Baja",IF(F39&lt;='Listas y tablas'!$B$5,"Media",IF(F39&lt;='Listas y tablas'!$B$6,"Alta","Muy Alta")))))</f>
        <v>Baja</v>
      </c>
      <c r="H39" s="159">
        <f>IF(G39="","",IF(G39="Muy Baja",'Listas y tablas'!$C$3,IF(G39="Baja",'Listas y tablas'!$C$4,IF(G39="Media",'Listas y tablas'!$C$5,IF(G39="Alta",'Listas y tablas'!$C$6,IF(G39="Muy Alta",'Listas y tablas'!$C$7,))))))</f>
        <v>0.4</v>
      </c>
      <c r="I39" s="427" t="s">
        <v>185</v>
      </c>
      <c r="J39" s="159"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8"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9">
        <f ca="1">IF(K39="","",IF(K39="Leve",'Listas y tablas'!$F$3,IF(K39="Menor",'Listas y tablas'!$F$4,IF(K39="Moderado",'Listas y tablas'!$F$5,IF(K39="Mayor",'Listas y tablas'!$F$6,IF(K39="Catastrófico",'Listas y tablas'!$F$7,))))))</f>
        <v>0.6</v>
      </c>
      <c r="M39" s="160" t="str">
        <f t="shared" ca="1" si="25"/>
        <v>Moderado</v>
      </c>
      <c r="N39" s="160" t="str">
        <f t="shared" si="26"/>
        <v>G</v>
      </c>
      <c r="O39" s="161">
        <f t="shared" si="27"/>
        <v>32</v>
      </c>
      <c r="P39" s="161" t="str">
        <f t="shared" si="28"/>
        <v>G32</v>
      </c>
      <c r="Q39" s="118" t="s">
        <v>1525</v>
      </c>
      <c r="R39" s="43" t="str">
        <f t="shared" si="3"/>
        <v>Impacto</v>
      </c>
      <c r="S39" s="399" t="s">
        <v>663</v>
      </c>
      <c r="T39" s="399" t="s">
        <v>188</v>
      </c>
      <c r="U39" s="95" t="str">
        <f t="shared" si="24"/>
        <v>25%</v>
      </c>
      <c r="V39" s="407" t="s">
        <v>189</v>
      </c>
      <c r="W39" s="407" t="s">
        <v>190</v>
      </c>
      <c r="X39" s="407" t="s">
        <v>191</v>
      </c>
      <c r="Y39" s="164">
        <f t="shared" si="33"/>
        <v>0.24</v>
      </c>
      <c r="Z39" s="165" t="str">
        <f>IFERROR(IF(Y39="","",IF(Y39&lt;='Listas y tablas'!$L$3,"Muy Baja",IF(Y39&lt;='Listas y tablas'!$L$4,"Baja",IF(Y39&lt;='Listas y tablas'!$L$5,"Media",IF(Y39&lt;='Listas y tablas'!$L$6,"Alta","Muy Alta"))))),"")</f>
        <v>Baja</v>
      </c>
      <c r="AA39" s="163">
        <f t="shared" si="34"/>
        <v>0.24</v>
      </c>
      <c r="AB39" s="165" t="str">
        <f ca="1">IFERROR(IF(AC39="","",IF(AC39&lt;='Listas y tablas'!$O$3,"Leve",IF(AC39&lt;='Listas y tablas'!$O$4,"Menor",IF(AC39&lt;='Listas y tablas'!$O$5,"Moderado",IF(AC39&lt;='Listas y tablas'!$O$6,"Mayor","Catastrófico"))))),"")</f>
        <v>Menor</v>
      </c>
      <c r="AC39" s="163">
        <f t="shared" ca="1" si="35"/>
        <v>0.30000000000000004</v>
      </c>
      <c r="AD39" s="166" t="str">
        <f t="shared" ca="1" si="36"/>
        <v>Moderado</v>
      </c>
      <c r="AE39" s="393" t="s">
        <v>192</v>
      </c>
      <c r="AF39" s="116" t="s">
        <v>1534</v>
      </c>
      <c r="AG39" s="374" t="s">
        <v>1535</v>
      </c>
      <c r="AH39" s="374" t="s">
        <v>1536</v>
      </c>
      <c r="AI39" s="359" t="s">
        <v>1537</v>
      </c>
      <c r="AJ39" s="405">
        <v>44743</v>
      </c>
      <c r="AK39" s="405">
        <v>44926</v>
      </c>
      <c r="AL39" s="57"/>
      <c r="AM39" s="57"/>
      <c r="AN39" s="57"/>
      <c r="AO39" s="57"/>
      <c r="AP39" s="57"/>
      <c r="AQ39" s="57"/>
      <c r="AR39" s="57"/>
      <c r="AS39" s="57"/>
      <c r="AT39" s="351" t="str">
        <f t="shared" si="13"/>
        <v/>
      </c>
      <c r="AU39" s="351" t="str">
        <f t="shared" si="14"/>
        <v/>
      </c>
      <c r="AV39" s="351" t="str">
        <f t="shared" si="15"/>
        <v/>
      </c>
      <c r="AW39" s="57"/>
      <c r="AX39" s="57"/>
      <c r="AY39" s="57"/>
      <c r="AZ39" s="57"/>
      <c r="BA39" s="57"/>
      <c r="BB39" s="57"/>
      <c r="BC39" s="57"/>
      <c r="BD39" s="57"/>
      <c r="BE39" s="351" t="str">
        <f t="shared" si="16"/>
        <v/>
      </c>
      <c r="BF39" s="351" t="str">
        <f t="shared" si="17"/>
        <v/>
      </c>
      <c r="BG39" s="351" t="str">
        <f t="shared" si="18"/>
        <v/>
      </c>
      <c r="BH39" s="57"/>
      <c r="BI39" s="57"/>
      <c r="BJ39" s="57"/>
      <c r="BK39" s="57"/>
      <c r="BL39" s="57"/>
      <c r="BM39" s="57"/>
      <c r="BN39" s="57"/>
      <c r="BO39" s="57"/>
      <c r="BP39" s="351" t="str">
        <f t="shared" si="19"/>
        <v/>
      </c>
      <c r="BQ39" s="351" t="str">
        <f t="shared" si="20"/>
        <v/>
      </c>
      <c r="BR39" s="351" t="str">
        <f t="shared" si="21"/>
        <v/>
      </c>
      <c r="BS39" s="350" t="str">
        <f t="shared" si="22"/>
        <v/>
      </c>
      <c r="BT39" s="350" t="str">
        <f t="shared" si="23"/>
        <v/>
      </c>
      <c r="BU39" s="54"/>
      <c r="BV39" s="54"/>
      <c r="BW39" s="54"/>
      <c r="BX39" s="54"/>
      <c r="BY39" s="54"/>
      <c r="BZ39" s="54"/>
      <c r="CA39" s="157" t="s">
        <v>1928</v>
      </c>
      <c r="CB39" s="157"/>
      <c r="CC39" s="157" t="s">
        <v>1929</v>
      </c>
      <c r="CD39" s="157" t="s">
        <v>1929</v>
      </c>
      <c r="CE39" s="157" t="s">
        <v>291</v>
      </c>
      <c r="CF39" s="121"/>
      <c r="CG39" s="121"/>
      <c r="CH39" s="104" t="s">
        <v>1930</v>
      </c>
      <c r="CI39" s="104" t="s">
        <v>285</v>
      </c>
      <c r="CJ39" s="201" t="s">
        <v>1931</v>
      </c>
      <c r="CK39" s="104" t="s">
        <v>285</v>
      </c>
      <c r="CL39" s="495" t="s">
        <v>1948</v>
      </c>
      <c r="CM39" s="105" t="s">
        <v>1805</v>
      </c>
      <c r="CN39" s="104" t="s">
        <v>1808</v>
      </c>
      <c r="CO39" s="101"/>
      <c r="CP39" s="101"/>
      <c r="CQ39" s="103"/>
      <c r="CR39" s="103"/>
      <c r="CS39" s="121"/>
      <c r="CT39" s="102"/>
      <c r="CU39" s="103"/>
      <c r="CV39" s="107"/>
      <c r="CW39" s="104"/>
      <c r="CX39" s="47"/>
      <c r="CY39" s="104"/>
      <c r="CZ39" s="47"/>
      <c r="DA39" s="105"/>
      <c r="DB39" s="47"/>
      <c r="DC39" s="54"/>
      <c r="DD39" s="54"/>
      <c r="DE39" s="54"/>
      <c r="DF39" s="54"/>
      <c r="DG39" s="141"/>
      <c r="DH39" s="54"/>
      <c r="DI39" s="54"/>
      <c r="DJ39" s="47"/>
      <c r="DK39" s="47"/>
      <c r="DL39" s="47"/>
      <c r="DM39" s="47"/>
      <c r="DN39" s="47"/>
      <c r="DO39" s="105"/>
      <c r="DP39" s="47"/>
    </row>
    <row r="40" spans="1:120" ht="108.75" customHeight="1">
      <c r="A40" s="424">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8" t="str">
        <f>IF(F40&lt;=0,"",IF(F40&lt;='Listas y tablas'!$B$3,"Muy Baja",IF(F40&lt;='Listas y tablas'!$B$4,"Baja",IF(F40&lt;='Listas y tablas'!$B$5,"Media",IF(F40&lt;='Listas y tablas'!$B$6,"Alta","Muy Alta")))))</f>
        <v>Baja</v>
      </c>
      <c r="H40" s="159">
        <f>IF(G40="","",IF(G40="Muy Baja",'Listas y tablas'!$C$3,IF(G40="Baja",'Listas y tablas'!$C$4,IF(G40="Media",'Listas y tablas'!$C$5,IF(G40="Alta",'Listas y tablas'!$C$6,IF(G40="Muy Alta",'Listas y tablas'!$C$7,))))))</f>
        <v>0.4</v>
      </c>
      <c r="I40" s="427" t="s">
        <v>384</v>
      </c>
      <c r="J40" s="159" t="str">
        <f ca="1">IF(NOT(ISERROR(MATCH(I40,'Tabla Impacto'!$B$221:$B$223,0))),'Tabla Impacto'!$F$223&amp;"Por favor no seleccionar los criterios de impacto(Afectación Económica o presupuestal y Pérdida Reputacional)",I40)</f>
        <v xml:space="preserve">     Entre 10 y 50 SMLMV </v>
      </c>
      <c r="K40" s="158" t="str">
        <f ca="1">IF(OR(J40='Tabla Impacto'!$C$11,J40='Tabla Impacto'!$D$11),"Leve",IF(OR(J40='Tabla Impacto'!$C$12,J40='Tabla Impacto'!$D$12),"Menor",IF(OR(J40='Tabla Impacto'!$C$13,J40='Tabla Impacto'!$D$13),"Moderado",IF(OR(J40='Tabla Impacto'!$C$14,J40='Tabla Impacto'!$D$14),"Mayor",IF(OR(J40='Tabla Impacto'!$C$15,J40='Tabla Impacto'!$D$15),"Catastrófico","")))))</f>
        <v>Menor</v>
      </c>
      <c r="L40" s="159">
        <f ca="1">IF(K40="","",IF(K40="Leve",'Listas y tablas'!$F$3,IF(K40="Menor",'Listas y tablas'!$F$4,IF(K40="Moderado",'Listas y tablas'!$F$5,IF(K40="Mayor",'Listas y tablas'!$F$6,IF(K40="Catastrófico",'Listas y tablas'!$F$7,))))))</f>
        <v>0.4</v>
      </c>
      <c r="M40" s="160" t="str">
        <f t="shared" ca="1" si="25"/>
        <v>Moderado</v>
      </c>
      <c r="N40" s="160" t="str">
        <f t="shared" si="26"/>
        <v>G</v>
      </c>
      <c r="O40" s="161">
        <f t="shared" si="27"/>
        <v>33</v>
      </c>
      <c r="P40" s="161" t="str">
        <f t="shared" si="28"/>
        <v>G33</v>
      </c>
      <c r="Q40" s="404" t="s">
        <v>1526</v>
      </c>
      <c r="R40" s="43" t="str">
        <f t="shared" si="3"/>
        <v>Probabilidad</v>
      </c>
      <c r="S40" s="399" t="s">
        <v>187</v>
      </c>
      <c r="T40" s="399" t="s">
        <v>188</v>
      </c>
      <c r="U40" s="95" t="str">
        <f t="shared" si="24"/>
        <v>40%</v>
      </c>
      <c r="V40" s="407" t="s">
        <v>189</v>
      </c>
      <c r="W40" s="407" t="s">
        <v>190</v>
      </c>
      <c r="X40" s="407" t="s">
        <v>191</v>
      </c>
      <c r="Y40" s="164">
        <f t="shared" si="33"/>
        <v>0.24</v>
      </c>
      <c r="Z40" s="165" t="str">
        <f>IFERROR(IF(Y40="","",IF(Y40&lt;='Listas y tablas'!$L$3,"Muy Baja",IF(Y40&lt;='Listas y tablas'!$L$4,"Baja",IF(Y40&lt;='Listas y tablas'!$L$5,"Media",IF(Y40&lt;='Listas y tablas'!$L$6,"Alta","Muy Alta"))))),"")</f>
        <v>Baja</v>
      </c>
      <c r="AA40" s="163">
        <f t="shared" si="34"/>
        <v>0.24</v>
      </c>
      <c r="AB40" s="165" t="str">
        <f ca="1">IFERROR(IF(AC40="","",IF(AC40&lt;='Listas y tablas'!$O$3,"Leve",IF(AC40&lt;='Listas y tablas'!$O$4,"Menor",IF(AC40&lt;='Listas y tablas'!$O$5,"Moderado",IF(AC40&lt;='Listas y tablas'!$O$6,"Mayor","Catastrófico"))))),"")</f>
        <v>Menor</v>
      </c>
      <c r="AC40" s="163">
        <f t="shared" ca="1" si="35"/>
        <v>0.4</v>
      </c>
      <c r="AD40" s="166" t="str">
        <f t="shared" ca="1" si="36"/>
        <v>Moderado</v>
      </c>
      <c r="AE40" s="393" t="s">
        <v>192</v>
      </c>
      <c r="AF40" s="403" t="s">
        <v>1538</v>
      </c>
      <c r="AG40" s="374" t="s">
        <v>1539</v>
      </c>
      <c r="AH40" s="374" t="s">
        <v>1540</v>
      </c>
      <c r="AI40" s="359" t="s">
        <v>1541</v>
      </c>
      <c r="AJ40" s="408">
        <v>44593</v>
      </c>
      <c r="AK40" s="408">
        <v>44895</v>
      </c>
      <c r="AL40" s="100"/>
      <c r="AM40" s="100"/>
      <c r="AN40" s="100"/>
      <c r="AO40" s="100"/>
      <c r="AP40" s="100"/>
      <c r="AQ40" s="100"/>
      <c r="AR40" s="100"/>
      <c r="AS40" s="100"/>
      <c r="AT40" s="351" t="str">
        <f t="shared" si="13"/>
        <v/>
      </c>
      <c r="AU40" s="351" t="str">
        <f t="shared" si="14"/>
        <v/>
      </c>
      <c r="AV40" s="351" t="str">
        <f t="shared" si="15"/>
        <v/>
      </c>
      <c r="AW40" s="100"/>
      <c r="AX40" s="100"/>
      <c r="AY40" s="100"/>
      <c r="AZ40" s="100"/>
      <c r="BA40" s="100"/>
      <c r="BB40" s="100"/>
      <c r="BC40" s="100"/>
      <c r="BD40" s="100"/>
      <c r="BE40" s="351" t="str">
        <f t="shared" si="16"/>
        <v/>
      </c>
      <c r="BF40" s="351" t="str">
        <f t="shared" si="17"/>
        <v/>
      </c>
      <c r="BG40" s="351" t="str">
        <f t="shared" si="18"/>
        <v/>
      </c>
      <c r="BH40" s="100"/>
      <c r="BI40" s="100"/>
      <c r="BJ40" s="100"/>
      <c r="BK40" s="100"/>
      <c r="BL40" s="100"/>
      <c r="BM40" s="100"/>
      <c r="BN40" s="100"/>
      <c r="BO40" s="100"/>
      <c r="BP40" s="351" t="str">
        <f t="shared" si="19"/>
        <v/>
      </c>
      <c r="BQ40" s="351" t="str">
        <f t="shared" si="20"/>
        <v/>
      </c>
      <c r="BR40" s="351" t="str">
        <f t="shared" si="21"/>
        <v/>
      </c>
      <c r="BS40" s="350" t="str">
        <f t="shared" si="22"/>
        <v/>
      </c>
      <c r="BT40" s="350" t="str">
        <f t="shared" si="23"/>
        <v/>
      </c>
      <c r="BU40" s="54"/>
      <c r="BV40" s="54"/>
      <c r="BW40" s="54"/>
      <c r="BX40" s="54"/>
      <c r="BY40" s="54"/>
      <c r="BZ40" s="54"/>
      <c r="CA40" s="157" t="s">
        <v>1932</v>
      </c>
      <c r="CB40" s="157" t="s">
        <v>1933</v>
      </c>
      <c r="CC40" s="157" t="s">
        <v>1934</v>
      </c>
      <c r="CD40" s="157" t="s">
        <v>283</v>
      </c>
      <c r="CE40" s="157" t="s">
        <v>291</v>
      </c>
      <c r="CF40" s="121"/>
      <c r="CG40" s="121"/>
      <c r="CH40" s="201"/>
      <c r="CI40" s="104"/>
      <c r="CJ40" s="201"/>
      <c r="CK40" s="104"/>
      <c r="CL40" s="495" t="s">
        <v>1913</v>
      </c>
      <c r="CM40" s="105" t="s">
        <v>1805</v>
      </c>
      <c r="CN40" s="104" t="s">
        <v>1808</v>
      </c>
      <c r="CO40" s="101"/>
      <c r="CP40" s="101"/>
      <c r="CQ40" s="101"/>
      <c r="CR40" s="101"/>
      <c r="CS40" s="157"/>
      <c r="CT40" s="102"/>
      <c r="CU40" s="103"/>
      <c r="CV40" s="107"/>
      <c r="CW40" s="104"/>
      <c r="CX40" s="107"/>
      <c r="CY40" s="104"/>
      <c r="CZ40" s="47"/>
      <c r="DA40" s="105"/>
      <c r="DB40" s="47"/>
      <c r="DC40" s="54"/>
      <c r="DD40" s="54"/>
      <c r="DE40" s="54"/>
      <c r="DF40" s="54"/>
      <c r="DG40" s="141"/>
      <c r="DH40" s="54"/>
      <c r="DI40" s="54"/>
      <c r="DJ40" s="47"/>
      <c r="DK40" s="47"/>
      <c r="DL40" s="47"/>
      <c r="DM40" s="47"/>
      <c r="DN40" s="47"/>
      <c r="DO40" s="105"/>
      <c r="DP40" s="47"/>
    </row>
    <row r="41" spans="1:120" ht="108" customHeight="1">
      <c r="A41" s="424">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8" t="str">
        <f>IF(F41&lt;=0,"",IF(F41&lt;='Listas y tablas'!$B$3,"Muy Baja",IF(F41&lt;='Listas y tablas'!$B$4,"Baja",IF(F41&lt;='Listas y tablas'!$B$5,"Media",IF(F41&lt;='Listas y tablas'!$B$6,"Alta","Muy Alta")))))</f>
        <v>Baja</v>
      </c>
      <c r="H41" s="159">
        <f>IF(G41="","",IF(G41="Muy Baja",'Listas y tablas'!$C$3,IF(G41="Baja",'Listas y tablas'!$C$4,IF(G41="Media",'Listas y tablas'!$C$5,IF(G41="Alta",'Listas y tablas'!$C$6,IF(G41="Muy Alta",'Listas y tablas'!$C$7,))))))</f>
        <v>0.4</v>
      </c>
      <c r="I41" s="427" t="s">
        <v>384</v>
      </c>
      <c r="J41" s="159" t="str">
        <f ca="1">IF(NOT(ISERROR(MATCH(I41,'Tabla Impacto'!$B$221:$B$223,0))),'Tabla Impacto'!$F$223&amp;"Por favor no seleccionar los criterios de impacto(Afectación Económica o presupuestal y Pérdida Reputacional)",I41)</f>
        <v xml:space="preserve">     Entre 10 y 50 SMLMV </v>
      </c>
      <c r="K41" s="158" t="str">
        <f ca="1">IF(OR(J41='Tabla Impacto'!$C$11,J41='Tabla Impacto'!$D$11),"Leve",IF(OR(J41='Tabla Impacto'!$C$12,J41='Tabla Impacto'!$D$12),"Menor",IF(OR(J41='Tabla Impacto'!$C$13,J41='Tabla Impacto'!$D$13),"Moderado",IF(OR(J41='Tabla Impacto'!$C$14,J41='Tabla Impacto'!$D$14),"Mayor",IF(OR(J41='Tabla Impacto'!$C$15,J41='Tabla Impacto'!$D$15),"Catastrófico","")))))</f>
        <v>Menor</v>
      </c>
      <c r="L41" s="159">
        <f ca="1">IF(K41="","",IF(K41="Leve",'Listas y tablas'!$F$3,IF(K41="Menor",'Listas y tablas'!$F$4,IF(K41="Moderado",'Listas y tablas'!$F$5,IF(K41="Mayor",'Listas y tablas'!$F$6,IF(K41="Catastrófico",'Listas y tablas'!$F$7,))))))</f>
        <v>0.4</v>
      </c>
      <c r="M41" s="160" t="str">
        <f t="shared" ca="1" si="25"/>
        <v>Moderado</v>
      </c>
      <c r="N41" s="160" t="str">
        <f t="shared" si="26"/>
        <v>G</v>
      </c>
      <c r="O41" s="161">
        <f t="shared" si="27"/>
        <v>34</v>
      </c>
      <c r="P41" s="161" t="str">
        <f t="shared" si="28"/>
        <v>G34</v>
      </c>
      <c r="Q41" s="404" t="s">
        <v>1527</v>
      </c>
      <c r="R41" s="43" t="str">
        <f t="shared" si="3"/>
        <v>Probabilidad</v>
      </c>
      <c r="S41" s="399" t="s">
        <v>187</v>
      </c>
      <c r="T41" s="399" t="s">
        <v>188</v>
      </c>
      <c r="U41" s="95" t="str">
        <f t="shared" si="24"/>
        <v>40%</v>
      </c>
      <c r="V41" s="407" t="s">
        <v>189</v>
      </c>
      <c r="W41" s="407" t="s">
        <v>190</v>
      </c>
      <c r="X41" s="407" t="s">
        <v>191</v>
      </c>
      <c r="Y41" s="164">
        <f t="shared" si="33"/>
        <v>0.14399999999999999</v>
      </c>
      <c r="Z41" s="165" t="str">
        <f>IFERROR(IF(Y41="","",IF(Y41&lt;='Listas y tablas'!$L$3,"Muy Baja",IF(Y41&lt;='Listas y tablas'!$L$4,"Baja",IF(Y41&lt;='Listas y tablas'!$L$5,"Media",IF(Y41&lt;='Listas y tablas'!$L$6,"Alta","Muy Alta"))))),"")</f>
        <v>Muy Baja</v>
      </c>
      <c r="AA41" s="163">
        <f t="shared" si="34"/>
        <v>0.14399999999999999</v>
      </c>
      <c r="AB41" s="165" t="str">
        <f ca="1">IFERROR(IF(AC41="","",IF(AC41&lt;='Listas y tablas'!$O$3,"Leve",IF(AC41&lt;='Listas y tablas'!$O$4,"Menor",IF(AC41&lt;='Listas y tablas'!$O$5,"Moderado",IF(AC41&lt;='Listas y tablas'!$O$6,"Mayor","Catastrófico"))))),"")</f>
        <v>Menor</v>
      </c>
      <c r="AC41" s="163">
        <f t="shared" ca="1" si="35"/>
        <v>0.4</v>
      </c>
      <c r="AD41" s="166" t="str">
        <f t="shared" ca="1" si="36"/>
        <v>Bajo</v>
      </c>
      <c r="AE41" s="393" t="s">
        <v>192</v>
      </c>
      <c r="AF41" s="403" t="s">
        <v>1542</v>
      </c>
      <c r="AG41" s="374" t="s">
        <v>1543</v>
      </c>
      <c r="AH41" s="374" t="s">
        <v>1544</v>
      </c>
      <c r="AI41" s="359" t="s">
        <v>1541</v>
      </c>
      <c r="AJ41" s="408">
        <v>44593</v>
      </c>
      <c r="AK41" s="408">
        <v>44895</v>
      </c>
      <c r="AL41" s="100"/>
      <c r="AM41" s="100"/>
      <c r="AN41" s="100"/>
      <c r="AO41" s="100"/>
      <c r="AP41" s="100"/>
      <c r="AQ41" s="100"/>
      <c r="AR41" s="100"/>
      <c r="AS41" s="100"/>
      <c r="AT41" s="351" t="str">
        <f t="shared" si="13"/>
        <v/>
      </c>
      <c r="AU41" s="351" t="str">
        <f t="shared" si="14"/>
        <v/>
      </c>
      <c r="AV41" s="351" t="str">
        <f t="shared" si="15"/>
        <v/>
      </c>
      <c r="AW41" s="100"/>
      <c r="AX41" s="100"/>
      <c r="AY41" s="100"/>
      <c r="AZ41" s="100"/>
      <c r="BA41" s="100"/>
      <c r="BB41" s="100"/>
      <c r="BC41" s="100"/>
      <c r="BD41" s="100"/>
      <c r="BE41" s="351" t="str">
        <f t="shared" si="16"/>
        <v/>
      </c>
      <c r="BF41" s="351" t="str">
        <f t="shared" si="17"/>
        <v/>
      </c>
      <c r="BG41" s="351" t="str">
        <f t="shared" si="18"/>
        <v/>
      </c>
      <c r="BH41" s="100"/>
      <c r="BI41" s="100"/>
      <c r="BJ41" s="100"/>
      <c r="BK41" s="100"/>
      <c r="BL41" s="100"/>
      <c r="BM41" s="100"/>
      <c r="BN41" s="100"/>
      <c r="BO41" s="100"/>
      <c r="BP41" s="351" t="str">
        <f t="shared" si="19"/>
        <v/>
      </c>
      <c r="BQ41" s="351" t="str">
        <f t="shared" si="20"/>
        <v/>
      </c>
      <c r="BR41" s="351" t="str">
        <f t="shared" si="21"/>
        <v/>
      </c>
      <c r="BS41" s="350" t="str">
        <f t="shared" si="22"/>
        <v/>
      </c>
      <c r="BT41" s="350" t="str">
        <f t="shared" si="23"/>
        <v/>
      </c>
      <c r="BU41" s="54"/>
      <c r="BV41" s="54"/>
      <c r="BW41" s="54"/>
      <c r="BX41" s="54"/>
      <c r="BY41" s="54"/>
      <c r="BZ41" s="54"/>
      <c r="CA41" s="157" t="s">
        <v>1935</v>
      </c>
      <c r="CB41" s="121" t="s">
        <v>1936</v>
      </c>
      <c r="CC41" s="157" t="s">
        <v>1937</v>
      </c>
      <c r="CD41" s="157"/>
      <c r="CE41" s="157" t="s">
        <v>291</v>
      </c>
      <c r="CF41" s="121"/>
      <c r="CG41" s="121"/>
      <c r="CH41" s="201"/>
      <c r="CI41" s="104"/>
      <c r="CJ41" s="201"/>
      <c r="CK41" s="104"/>
      <c r="CL41" s="495" t="s">
        <v>1949</v>
      </c>
      <c r="CM41" s="105" t="s">
        <v>1805</v>
      </c>
      <c r="CN41" s="104" t="s">
        <v>1808</v>
      </c>
      <c r="CO41" s="101"/>
      <c r="CP41" s="102"/>
      <c r="CQ41" s="101"/>
      <c r="CR41" s="101"/>
      <c r="CS41" s="157"/>
      <c r="CT41" s="102"/>
      <c r="CU41" s="103"/>
      <c r="CV41" s="107"/>
      <c r="CW41" s="104"/>
      <c r="CX41" s="107"/>
      <c r="CY41" s="104"/>
      <c r="CZ41" s="47"/>
      <c r="DA41" s="105"/>
      <c r="DB41" s="47"/>
      <c r="DC41" s="54"/>
      <c r="DD41" s="54"/>
      <c r="DE41" s="54"/>
      <c r="DF41" s="54"/>
      <c r="DG41" s="141"/>
      <c r="DH41" s="54"/>
      <c r="DI41" s="54"/>
      <c r="DJ41" s="47"/>
      <c r="DK41" s="47"/>
      <c r="DL41" s="47"/>
      <c r="DM41" s="47"/>
      <c r="DN41" s="47"/>
      <c r="DO41" s="105"/>
      <c r="DP41" s="47"/>
    </row>
    <row r="42" spans="1:120" ht="123" customHeight="1">
      <c r="A42" s="424">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8" t="str">
        <f>IF(F42&lt;=0,"",IF(F42&lt;='Listas y tablas'!$B$3,"Muy Baja",IF(F42&lt;='Listas y tablas'!$B$4,"Baja",IF(F42&lt;='Listas y tablas'!$B$5,"Media",IF(F42&lt;='Listas y tablas'!$B$6,"Alta","Muy Alta")))))</f>
        <v>Media</v>
      </c>
      <c r="H42" s="159">
        <f>IF(G42="","",IF(G42="Muy Baja",'Listas y tablas'!$C$3,IF(G42="Baja",'Listas y tablas'!$C$4,IF(G42="Media",'Listas y tablas'!$C$5,IF(G42="Alta",'Listas y tablas'!$C$6,IF(G42="Muy Alta",'Listas y tablas'!$C$7,))))))</f>
        <v>0.6</v>
      </c>
      <c r="I42" s="427" t="s">
        <v>332</v>
      </c>
      <c r="J42" s="159" t="str">
        <f ca="1">IF(NOT(ISERROR(MATCH(I42,'Tabla Impacto'!$B$221:$B$223,0))),'Tabla Impacto'!$F$223&amp;"Por favor no seleccionar los criterios de impacto(Afectación Económica o presupuestal y Pérdida Reputacional)",I42)</f>
        <v xml:space="preserve">     Entre 50 y 100 SMLMV </v>
      </c>
      <c r="K42" s="158"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9">
        <f ca="1">IF(K42="","",IF(K42="Leve",'Listas y tablas'!$F$3,IF(K42="Menor",'Listas y tablas'!$F$4,IF(K42="Moderado",'Listas y tablas'!$F$5,IF(K42="Mayor",'Listas y tablas'!$F$6,IF(K42="Catastrófico",'Listas y tablas'!$F$7,))))))</f>
        <v>0.6</v>
      </c>
      <c r="M42" s="160" t="str">
        <f t="shared" ref="M42:M105" ca="1" si="37">IF(OR(AND(G42="Muy Baja",K42="Leve"),AND(G42="Muy Baja",K42="Menor"),AND(G42="Baja",K42="Leve")),"Bajo",IF(OR(AND(G42="Muy baja",K42="Moderado"),AND(G42="Baja",K42="Menor"),AND(G42="Baja",K42="Moderado"),AND(G42="Media",K42="Leve"),AND(G42="Media",K42="Menor"),AND(G42="Media",K42="Moderado"),AND(G42="Alta",K42="Leve"),AND(G42="Alta",K42="Menor")),"Moderado",IF(OR(AND(G42="Muy Baja",K42="Mayor"),AND(G42="Baja",K42="Mayor"),AND(G42="Media",K42="Mayor"),AND(G42="Alta",K42="Moderado"),AND(G42="Alta",K42="Mayor"),AND(G42="Muy Alta",K42="Leve"),AND(G42="Muy Alta",K42="Menor"),AND(G42="Muy Alta",K42="Moderado"),AND(G42="Muy Alta",K42="Mayor")),"Alto",IF(OR(AND(G42="Muy Baja",K42="Catastrófico"),AND(G42="Baja",K42="Catastrófico"),AND(G42="Media",K42="Catastrófico"),AND(G42="Alta",K42="Catastrófico"),AND(G42="Muy Alta",K42="Catastrófico")),"Extremo",""))))</f>
        <v>Moderado</v>
      </c>
      <c r="N42" s="160" t="str">
        <f t="shared" ref="N42:N105" si="38">+IF(ISTEXT(D42),"G","")</f>
        <v>G</v>
      </c>
      <c r="O42" s="161">
        <f t="shared" ref="O42:O105" si="39">IF(ISTEXT(D42),1+O41,"")</f>
        <v>35</v>
      </c>
      <c r="P42" s="161" t="str">
        <f t="shared" ref="P42:P105" si="40">IF(ISTEXT(D42),CONCATENATE(N42,O42),"")</f>
        <v>G35</v>
      </c>
      <c r="Q42" s="402" t="s">
        <v>1528</v>
      </c>
      <c r="R42" s="161" t="str">
        <f t="shared" si="3"/>
        <v>Probabilidad</v>
      </c>
      <c r="S42" s="399" t="s">
        <v>187</v>
      </c>
      <c r="T42" s="399" t="s">
        <v>188</v>
      </c>
      <c r="U42" s="95" t="str">
        <f t="shared" si="24"/>
        <v>40%</v>
      </c>
      <c r="V42" s="407" t="s">
        <v>189</v>
      </c>
      <c r="W42" s="407" t="s">
        <v>227</v>
      </c>
      <c r="X42" s="407" t="s">
        <v>191</v>
      </c>
      <c r="Y42" s="164">
        <f t="shared" si="33"/>
        <v>0.36</v>
      </c>
      <c r="Z42" s="165" t="str">
        <f>IFERROR(IF(Y42="","",IF(Y42&lt;='Listas y tablas'!$L$3,"Muy Baja",IF(Y42&lt;='Listas y tablas'!$L$4,"Baja",IF(Y42&lt;='Listas y tablas'!$L$5,"Media",IF(Y42&lt;='Listas y tablas'!$L$6,"Alta","Muy Alta"))))),"")</f>
        <v>Baja</v>
      </c>
      <c r="AA42" s="163">
        <f t="shared" si="34"/>
        <v>0.36</v>
      </c>
      <c r="AB42" s="165" t="str">
        <f ca="1">IFERROR(IF(AC42="","",IF(AC42&lt;='Listas y tablas'!$O$3,"Leve",IF(AC42&lt;='Listas y tablas'!$O$4,"Menor",IF(AC42&lt;='Listas y tablas'!$O$5,"Moderado",IF(AC42&lt;='Listas y tablas'!$O$6,"Mayor","Catastrófico"))))),"")</f>
        <v>Moderado</v>
      </c>
      <c r="AC42" s="163">
        <f t="shared" ca="1" si="35"/>
        <v>0.6</v>
      </c>
      <c r="AD42" s="166" t="str">
        <f t="shared" ca="1" si="36"/>
        <v>Moderado</v>
      </c>
      <c r="AE42" s="393" t="s">
        <v>217</v>
      </c>
      <c r="AF42" s="404" t="s">
        <v>1545</v>
      </c>
      <c r="AG42" s="409" t="s">
        <v>1546</v>
      </c>
      <c r="AH42" s="359" t="s">
        <v>1547</v>
      </c>
      <c r="AI42" s="359" t="s">
        <v>1541</v>
      </c>
      <c r="AJ42" s="408">
        <v>44348</v>
      </c>
      <c r="AK42" s="408">
        <v>44895</v>
      </c>
      <c r="AL42" s="100"/>
      <c r="AM42" s="100"/>
      <c r="AN42" s="100"/>
      <c r="AO42" s="100"/>
      <c r="AP42" s="100"/>
      <c r="AQ42" s="100"/>
      <c r="AR42" s="100"/>
      <c r="AS42" s="100"/>
      <c r="AT42" s="351" t="str">
        <f t="shared" si="13"/>
        <v/>
      </c>
      <c r="AU42" s="351" t="str">
        <f t="shared" si="14"/>
        <v/>
      </c>
      <c r="AV42" s="351" t="str">
        <f>IF(ISNUMBER(AT44),AU42/AT42,"")</f>
        <v/>
      </c>
      <c r="AW42" s="100"/>
      <c r="AX42" s="100"/>
      <c r="AY42" s="100"/>
      <c r="AZ42" s="100"/>
      <c r="BA42" s="100"/>
      <c r="BB42" s="100"/>
      <c r="BC42" s="100"/>
      <c r="BD42" s="100"/>
      <c r="BE42" s="351" t="str">
        <f t="shared" si="16"/>
        <v/>
      </c>
      <c r="BF42" s="351" t="str">
        <f t="shared" si="17"/>
        <v/>
      </c>
      <c r="BG42" s="351" t="str">
        <f>IF(ISNUMBER(BE44),BF42/BE42,"")</f>
        <v/>
      </c>
      <c r="BH42" s="100"/>
      <c r="BI42" s="100"/>
      <c r="BJ42" s="100"/>
      <c r="BK42" s="100"/>
      <c r="BL42" s="100"/>
      <c r="BM42" s="100"/>
      <c r="BN42" s="100"/>
      <c r="BO42" s="100"/>
      <c r="BP42" s="351" t="str">
        <f t="shared" si="19"/>
        <v/>
      </c>
      <c r="BQ42" s="351" t="str">
        <f t="shared" si="20"/>
        <v/>
      </c>
      <c r="BR42" s="351" t="str">
        <f>IF(ISNUMBER(BP44),BQ42/BP42,"")</f>
        <v/>
      </c>
      <c r="BS42" s="350" t="str">
        <f t="shared" si="22"/>
        <v/>
      </c>
      <c r="BT42" s="350" t="str">
        <f t="shared" si="23"/>
        <v/>
      </c>
      <c r="BU42" s="54"/>
      <c r="BV42" s="54"/>
      <c r="BW42" s="54"/>
      <c r="BX42" s="54"/>
      <c r="BY42" s="54"/>
      <c r="BZ42" s="54"/>
      <c r="CA42" s="157" t="s">
        <v>1938</v>
      </c>
      <c r="CB42" s="121" t="s">
        <v>283</v>
      </c>
      <c r="CC42" s="157" t="s">
        <v>1939</v>
      </c>
      <c r="CD42" s="121" t="s">
        <v>1940</v>
      </c>
      <c r="CE42" s="157" t="s">
        <v>291</v>
      </c>
      <c r="CF42" s="121"/>
      <c r="CG42" s="121"/>
      <c r="CH42" s="201"/>
      <c r="CI42" s="104"/>
      <c r="CJ42" s="201"/>
      <c r="CK42" s="104"/>
      <c r="CL42" s="495" t="s">
        <v>1915</v>
      </c>
      <c r="CM42" s="105" t="s">
        <v>1805</v>
      </c>
      <c r="CN42" s="104" t="s">
        <v>1808</v>
      </c>
      <c r="CO42" s="101"/>
      <c r="CP42" s="102"/>
      <c r="CQ42" s="103"/>
      <c r="CR42" s="103"/>
      <c r="CS42" s="121"/>
      <c r="CT42" s="102"/>
      <c r="CU42" s="103"/>
      <c r="CV42" s="107"/>
      <c r="CW42" s="104"/>
      <c r="CX42" s="107"/>
      <c r="CY42" s="104"/>
      <c r="CZ42" s="47"/>
      <c r="DA42" s="105"/>
      <c r="DB42" s="47"/>
      <c r="DC42" s="54"/>
      <c r="DD42" s="54"/>
      <c r="DE42" s="54"/>
      <c r="DF42" s="54"/>
      <c r="DG42" s="141"/>
      <c r="DH42" s="54"/>
      <c r="DI42" s="54"/>
      <c r="DJ42" s="47"/>
      <c r="DK42" s="47"/>
      <c r="DL42" s="47"/>
      <c r="DM42" s="47"/>
      <c r="DN42" s="47"/>
      <c r="DO42" s="105"/>
      <c r="DP42" s="47"/>
    </row>
    <row r="43" spans="1:120" s="401" customFormat="1" ht="115.5" customHeight="1">
      <c r="A43" s="424">
        <v>24</v>
      </c>
      <c r="B43" s="88" t="str">
        <f>IFERROR(VLOOKUP($A43,Riesgos!$A$7:$H$107,2,FALSE),"")</f>
        <v>Fortalecimiento del SIG</v>
      </c>
      <c r="C43" s="186" t="str">
        <f>IFERROR(VLOOKUP($A43,Riesgos!$A$7:$H$107,7,FALSE),"")</f>
        <v>Desconocimiento de la hoja de datos de seguridad y ficha técnica del producto químico</v>
      </c>
      <c r="D43" s="186"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8" t="str">
        <f>IF(F43&lt;=0,"",IF(F43&lt;='Listas y tablas'!$B$3,"Muy Baja",IF(F43&lt;='Listas y tablas'!$B$4,"Baja",IF(F43&lt;='Listas y tablas'!$B$5,"Media",IF(F43&lt;='Listas y tablas'!$B$6,"Alta","Muy Alta")))))</f>
        <v>Media</v>
      </c>
      <c r="H43" s="159">
        <f>IF(G43="","",IF(G43="Muy Baja",'Listas y tablas'!$C$3,IF(G43="Baja",'Listas y tablas'!$C$4,IF(G43="Media",'Listas y tablas'!$C$5,IF(G43="Alta",'Listas y tablas'!$C$6,IF(G43="Muy Alta",'Listas y tablas'!$C$7,))))))</f>
        <v>0.6</v>
      </c>
      <c r="I43" s="427" t="s">
        <v>332</v>
      </c>
      <c r="J43" s="159" t="str">
        <f ca="1">IF(NOT(ISERROR(MATCH(I43,'Tabla Impacto'!$B$221:$B$223,0))),'Tabla Impacto'!$F$223&amp;"Por favor no seleccionar los criterios de impacto(Afectación Económica o presupuestal y Pérdida Reputacional)",I43)</f>
        <v xml:space="preserve">     Entre 50 y 100 SMLMV </v>
      </c>
      <c r="K43" s="158"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9">
        <f ca="1">IF(K43="","",IF(K43="Leve",'Listas y tablas'!$F$3,IF(K43="Menor",'Listas y tablas'!$F$4,IF(K43="Moderado",'Listas y tablas'!$F$5,IF(K43="Mayor",'Listas y tablas'!$F$6,IF(K43="Catastrófico",'Listas y tablas'!$F$7,))))))</f>
        <v>0.6</v>
      </c>
      <c r="M43" s="160" t="str">
        <f t="shared" ca="1" si="37"/>
        <v>Moderado</v>
      </c>
      <c r="N43" s="160" t="str">
        <f t="shared" si="38"/>
        <v>G</v>
      </c>
      <c r="O43" s="161">
        <f t="shared" si="39"/>
        <v>36</v>
      </c>
      <c r="P43" s="161" t="str">
        <f t="shared" si="40"/>
        <v>G36</v>
      </c>
      <c r="Q43" s="402" t="s">
        <v>1529</v>
      </c>
      <c r="R43" s="161" t="str">
        <f t="shared" si="3"/>
        <v>Probabilidad</v>
      </c>
      <c r="S43" s="399" t="s">
        <v>187</v>
      </c>
      <c r="T43" s="399" t="s">
        <v>188</v>
      </c>
      <c r="U43" s="163" t="str">
        <f>IF(AND(S43="Preventivo",T43="Automático"),"50%",IF(AND(S43="Preventivo",T43="Manual"),"40%",IF(AND(S43="Detectivo",T43="Automático"),"40%",IF(AND(S43="Detectivo",T43="Manual"),"30%",IF(AND(S43="Correctivo",T43="Automático"),"35%",IF(AND(S43="Correctivo",T43="Manual"),"25%",""))))))</f>
        <v>40%</v>
      </c>
      <c r="V43" s="407" t="s">
        <v>242</v>
      </c>
      <c r="W43" s="407" t="s">
        <v>190</v>
      </c>
      <c r="X43" s="407" t="s">
        <v>191</v>
      </c>
      <c r="Y43" s="164">
        <f t="shared" si="33"/>
        <v>0.216</v>
      </c>
      <c r="Z43" s="165" t="str">
        <f>IFERROR(IF(Y43="","",IF(Y43&lt;='Listas y tablas'!$L$3,"Muy Baja",IF(Y43&lt;='Listas y tablas'!$L$4,"Baja",IF(Y43&lt;='Listas y tablas'!$L$5,"Media",IF(Y43&lt;='Listas y tablas'!$L$6,"Alta","Muy Alta"))))),"")</f>
        <v>Baja</v>
      </c>
      <c r="AA43" s="163">
        <f t="shared" si="34"/>
        <v>0.216</v>
      </c>
      <c r="AB43" s="165" t="str">
        <f ca="1">IFERROR(IF(AC43="","",IF(AC43&lt;='Listas y tablas'!$O$3,"Leve",IF(AC43&lt;='Listas y tablas'!$O$4,"Menor",IF(AC43&lt;='Listas y tablas'!$O$5,"Moderado",IF(AC43&lt;='Listas y tablas'!$O$6,"Mayor","Catastrófico"))))),"")</f>
        <v>Moderado</v>
      </c>
      <c r="AC43" s="163">
        <f t="shared" ca="1" si="35"/>
        <v>0.6</v>
      </c>
      <c r="AD43" s="166" t="str">
        <f t="shared" ca="1" si="36"/>
        <v>Moderado</v>
      </c>
      <c r="AE43" s="393" t="s">
        <v>217</v>
      </c>
      <c r="AF43" s="404" t="s">
        <v>1548</v>
      </c>
      <c r="AG43" s="409" t="s">
        <v>1549</v>
      </c>
      <c r="AH43" s="359" t="s">
        <v>1550</v>
      </c>
      <c r="AI43" s="359" t="s">
        <v>1541</v>
      </c>
      <c r="AJ43" s="408">
        <v>44593</v>
      </c>
      <c r="AK43" s="408">
        <v>44895</v>
      </c>
      <c r="AL43" s="100"/>
      <c r="AM43" s="100"/>
      <c r="AN43" s="100"/>
      <c r="AO43" s="100"/>
      <c r="AP43" s="100"/>
      <c r="AQ43" s="100"/>
      <c r="AR43" s="100"/>
      <c r="AS43" s="100"/>
      <c r="AT43" s="351" t="str">
        <f>IF((AL43+AN43+AP43+AR43)&gt;0,AL43+AN43+AP43+AR43,"")</f>
        <v/>
      </c>
      <c r="AU43" s="351" t="str">
        <f>IF((AM43+AO43+AQ43+AS43)&gt;0,AM43+AO43+AQ43+AS43,"")</f>
        <v/>
      </c>
      <c r="AV43" s="351" t="str">
        <f>IF(ISNUMBER(AT45),AU43/AT43,"")</f>
        <v/>
      </c>
      <c r="AW43" s="100"/>
      <c r="AX43" s="100"/>
      <c r="AY43" s="100"/>
      <c r="AZ43" s="100"/>
      <c r="BA43" s="100"/>
      <c r="BB43" s="100"/>
      <c r="BC43" s="100"/>
      <c r="BD43" s="100"/>
      <c r="BE43" s="351" t="str">
        <f>IF((AW43+AY43+BA43+BC43)&gt;0,AW43+AY43+BA43+BC43,"")</f>
        <v/>
      </c>
      <c r="BF43" s="351" t="str">
        <f>IF((AX43+AZ43+BB43+BD43)&gt;0,AX43+AZ43+BB43+BD43,"")</f>
        <v/>
      </c>
      <c r="BG43" s="351" t="str">
        <f>IF(ISNUMBER(BE45),BF43/BE43,"")</f>
        <v/>
      </c>
      <c r="BH43" s="100"/>
      <c r="BI43" s="100"/>
      <c r="BJ43" s="100"/>
      <c r="BK43" s="100"/>
      <c r="BL43" s="100"/>
      <c r="BM43" s="100"/>
      <c r="BN43" s="100"/>
      <c r="BO43" s="100"/>
      <c r="BP43" s="351" t="str">
        <f>IF((BH43+BJ43+BL43+BN43)&gt;0,BH43+BJ43+BL43+BN43,"")</f>
        <v/>
      </c>
      <c r="BQ43" s="351" t="str">
        <f>IF((BI43+BK43+BM43+BO43)&gt;0,BI43+BK43+BM43+BO43,"")</f>
        <v/>
      </c>
      <c r="BR43" s="351" t="str">
        <f>IF(ISNUMBER(BP45),BQ43/BP43,"")</f>
        <v/>
      </c>
      <c r="BS43" s="350" t="str">
        <f>IF(ISNUMBER(AT43+BE43+BP43),AT43+BE43+BP43,"")</f>
        <v/>
      </c>
      <c r="BT43" s="350" t="str">
        <f>IF(ISNUMBER(AU43+BF43+BQ43),AU43+BF43+BQ43,"")</f>
        <v/>
      </c>
      <c r="BU43" s="141"/>
      <c r="BV43" s="141"/>
      <c r="BW43" s="141"/>
      <c r="BX43" s="141"/>
      <c r="BY43" s="141"/>
      <c r="BZ43" s="141"/>
      <c r="CA43" s="157" t="s">
        <v>1938</v>
      </c>
      <c r="CB43" s="121" t="s">
        <v>283</v>
      </c>
      <c r="CC43" s="157" t="s">
        <v>1941</v>
      </c>
      <c r="CD43" s="121" t="s">
        <v>1942</v>
      </c>
      <c r="CE43" s="157" t="s">
        <v>291</v>
      </c>
      <c r="CF43" s="121"/>
      <c r="CG43" s="121"/>
      <c r="CH43" s="201"/>
      <c r="CI43" s="104"/>
      <c r="CJ43" s="201"/>
      <c r="CK43" s="104"/>
      <c r="CL43" s="495" t="s">
        <v>1950</v>
      </c>
      <c r="CM43" s="105" t="s">
        <v>1869</v>
      </c>
      <c r="CN43" s="104" t="s">
        <v>1808</v>
      </c>
      <c r="CO43" s="157"/>
      <c r="CP43" s="121"/>
      <c r="CQ43" s="121"/>
      <c r="CR43" s="121"/>
      <c r="CS43" s="121"/>
      <c r="CT43" s="121"/>
      <c r="CU43" s="121"/>
      <c r="CV43" s="201"/>
      <c r="CW43" s="104"/>
      <c r="CX43" s="201"/>
      <c r="CY43" s="104"/>
      <c r="CZ43" s="201"/>
      <c r="DA43" s="105"/>
      <c r="DB43" s="201"/>
      <c r="DC43" s="141"/>
      <c r="DD43" s="141"/>
      <c r="DE43" s="141"/>
      <c r="DF43" s="141"/>
      <c r="DG43" s="141"/>
      <c r="DH43" s="141"/>
      <c r="DI43" s="141"/>
      <c r="DJ43" s="201"/>
      <c r="DK43" s="201"/>
      <c r="DL43" s="201"/>
      <c r="DM43" s="201"/>
      <c r="DN43" s="201"/>
      <c r="DO43" s="105"/>
      <c r="DP43" s="201"/>
    </row>
    <row r="44" spans="1:120" ht="103.5" customHeight="1">
      <c r="A44" s="424">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8" t="str">
        <f>IF(F44&lt;=0,"",IF(F44&lt;='Listas y tablas'!$B$3,"Muy Baja",IF(F44&lt;='Listas y tablas'!$B$4,"Baja",IF(F44&lt;='Listas y tablas'!$B$5,"Media",IF(F44&lt;='Listas y tablas'!$B$6,"Alta","Muy Alta")))))</f>
        <v>Muy Baja</v>
      </c>
      <c r="H44" s="159">
        <f>IF(G44="","",IF(G44="Muy Baja",'Listas y tablas'!$C$3,IF(G44="Baja",'Listas y tablas'!$C$4,IF(G44="Media",'Listas y tablas'!$C$5,IF(G44="Alta",'Listas y tablas'!$C$6,IF(G44="Muy Alta",'Listas y tablas'!$C$7,))))))</f>
        <v>0.2</v>
      </c>
      <c r="I44" s="427" t="s">
        <v>185</v>
      </c>
      <c r="J44" s="159"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8"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9">
        <f ca="1">IF(K44="","",IF(K44="Leve",'Listas y tablas'!$F$3,IF(K44="Menor",'Listas y tablas'!$F$4,IF(K44="Moderado",'Listas y tablas'!$F$5,IF(K44="Mayor",'Listas y tablas'!$F$6,IF(K44="Catastrófico",'Listas y tablas'!$F$7,))))))</f>
        <v>0.6</v>
      </c>
      <c r="M44" s="160" t="str">
        <f t="shared" ca="1" si="37"/>
        <v>Moderado</v>
      </c>
      <c r="N44" s="160" t="str">
        <f t="shared" si="38"/>
        <v>G</v>
      </c>
      <c r="O44" s="161">
        <f t="shared" si="39"/>
        <v>37</v>
      </c>
      <c r="P44" s="161" t="str">
        <f t="shared" si="40"/>
        <v>G37</v>
      </c>
      <c r="Q44" s="402" t="s">
        <v>1530</v>
      </c>
      <c r="R44" s="161" t="str">
        <f t="shared" si="3"/>
        <v>Probabilidad</v>
      </c>
      <c r="S44" s="399" t="s">
        <v>187</v>
      </c>
      <c r="T44" s="399" t="s">
        <v>188</v>
      </c>
      <c r="U44" s="95" t="str">
        <f t="shared" si="24"/>
        <v>40%</v>
      </c>
      <c r="V44" s="407" t="s">
        <v>189</v>
      </c>
      <c r="W44" s="407" t="s">
        <v>190</v>
      </c>
      <c r="X44" s="407" t="s">
        <v>191</v>
      </c>
      <c r="Y44" s="164">
        <f t="shared" si="33"/>
        <v>0.12</v>
      </c>
      <c r="Z44" s="165" t="str">
        <f>IFERROR(IF(Y44="","",IF(Y44&lt;='Listas y tablas'!$L$3,"Muy Baja",IF(Y44&lt;='Listas y tablas'!$L$4,"Baja",IF(Y44&lt;='Listas y tablas'!$L$5,"Media",IF(Y44&lt;='Listas y tablas'!$L$6,"Alta","Muy Alta"))))),"")</f>
        <v>Muy Baja</v>
      </c>
      <c r="AA44" s="163">
        <f t="shared" si="34"/>
        <v>0.12</v>
      </c>
      <c r="AB44" s="165" t="str">
        <f ca="1">IFERROR(IF(AC44="","",IF(AC44&lt;='Listas y tablas'!$O$3,"Leve",IF(AC44&lt;='Listas y tablas'!$O$4,"Menor",IF(AC44&lt;='Listas y tablas'!$O$5,"Moderado",IF(AC44&lt;='Listas y tablas'!$O$6,"Mayor","Catastrófico"))))),"")</f>
        <v>Moderado</v>
      </c>
      <c r="AC44" s="163">
        <f t="shared" ca="1" si="35"/>
        <v>0.6</v>
      </c>
      <c r="AD44" s="166" t="str">
        <f t="shared" ca="1" si="36"/>
        <v>Moderado</v>
      </c>
      <c r="AE44" s="393" t="s">
        <v>192</v>
      </c>
      <c r="AF44" s="116" t="s">
        <v>1551</v>
      </c>
      <c r="AG44" s="359" t="s">
        <v>1552</v>
      </c>
      <c r="AH44" s="359" t="s">
        <v>1553</v>
      </c>
      <c r="AI44" s="359" t="s">
        <v>1541</v>
      </c>
      <c r="AJ44" s="408">
        <v>44562</v>
      </c>
      <c r="AK44" s="408">
        <v>44926</v>
      </c>
      <c r="AL44" s="100"/>
      <c r="AM44" s="100"/>
      <c r="AN44" s="100"/>
      <c r="AO44" s="100"/>
      <c r="AP44" s="100"/>
      <c r="AQ44" s="100"/>
      <c r="AR44" s="100"/>
      <c r="AS44" s="100"/>
      <c r="AT44" s="351" t="str">
        <f t="shared" si="13"/>
        <v/>
      </c>
      <c r="AU44" s="351" t="str">
        <f t="shared" si="14"/>
        <v/>
      </c>
      <c r="AV44" s="351" t="str">
        <f t="shared" si="15"/>
        <v/>
      </c>
      <c r="AW44" s="100"/>
      <c r="AX44" s="100"/>
      <c r="AY44" s="100"/>
      <c r="AZ44" s="100"/>
      <c r="BA44" s="100"/>
      <c r="BB44" s="100"/>
      <c r="BC44" s="100"/>
      <c r="BD44" s="100"/>
      <c r="BE44" s="351" t="str">
        <f t="shared" si="16"/>
        <v/>
      </c>
      <c r="BF44" s="351" t="str">
        <f t="shared" si="17"/>
        <v/>
      </c>
      <c r="BG44" s="351" t="str">
        <f t="shared" si="18"/>
        <v/>
      </c>
      <c r="BH44" s="100"/>
      <c r="BI44" s="100"/>
      <c r="BJ44" s="100"/>
      <c r="BK44" s="100"/>
      <c r="BL44" s="100"/>
      <c r="BM44" s="100"/>
      <c r="BN44" s="100"/>
      <c r="BO44" s="100"/>
      <c r="BP44" s="351" t="str">
        <f t="shared" si="19"/>
        <v/>
      </c>
      <c r="BQ44" s="351" t="str">
        <f t="shared" si="20"/>
        <v/>
      </c>
      <c r="BR44" s="351" t="str">
        <f t="shared" si="21"/>
        <v/>
      </c>
      <c r="BS44" s="350" t="str">
        <f t="shared" si="22"/>
        <v/>
      </c>
      <c r="BT44" s="350" t="str">
        <f t="shared" si="23"/>
        <v/>
      </c>
      <c r="BU44" s="54"/>
      <c r="BV44" s="54"/>
      <c r="BW44" s="54"/>
      <c r="BX44" s="54"/>
      <c r="BY44" s="54"/>
      <c r="BZ44" s="54"/>
      <c r="CA44" s="157" t="s">
        <v>1943</v>
      </c>
      <c r="CB44" s="157" t="s">
        <v>1944</v>
      </c>
      <c r="CC44" s="157" t="s">
        <v>1943</v>
      </c>
      <c r="CD44" s="157" t="s">
        <v>1944</v>
      </c>
      <c r="CE44" s="157" t="s">
        <v>777</v>
      </c>
      <c r="CF44" s="121"/>
      <c r="CG44" s="121"/>
      <c r="CH44" s="495"/>
      <c r="CI44" s="104"/>
      <c r="CJ44" s="201"/>
      <c r="CK44" s="104"/>
      <c r="CL44" s="495" t="s">
        <v>1951</v>
      </c>
      <c r="CM44" s="105" t="s">
        <v>1805</v>
      </c>
      <c r="CN44" s="201" t="s">
        <v>1806</v>
      </c>
      <c r="CO44" s="101"/>
      <c r="CP44" s="101"/>
      <c r="CQ44" s="103"/>
      <c r="CR44" s="103"/>
      <c r="CS44" s="121"/>
      <c r="CT44" s="102"/>
      <c r="CU44" s="103"/>
      <c r="CV44" s="107"/>
      <c r="CW44" s="104"/>
      <c r="CX44" s="107"/>
      <c r="CY44" s="104"/>
      <c r="CZ44" s="47"/>
      <c r="DA44" s="105"/>
      <c r="DB44" s="47"/>
      <c r="DC44" s="54"/>
      <c r="DD44" s="54"/>
      <c r="DE44" s="54"/>
      <c r="DF44" s="54"/>
      <c r="DG44" s="141"/>
      <c r="DH44" s="54"/>
      <c r="DI44" s="54"/>
      <c r="DJ44" s="47"/>
      <c r="DK44" s="47"/>
      <c r="DL44" s="47"/>
      <c r="DM44" s="47"/>
      <c r="DN44" s="47"/>
      <c r="DO44" s="105"/>
      <c r="DP44" s="47"/>
    </row>
    <row r="45" spans="1:120" ht="116.25" customHeight="1">
      <c r="A45" s="424">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8" t="str">
        <f>IF(F45&lt;=0,"",IF(F45&lt;='Listas y tablas'!$B$3,"Muy Baja",IF(F45&lt;='Listas y tablas'!$B$4,"Baja",IF(F45&lt;='Listas y tablas'!$B$5,"Media",IF(F45&lt;='Listas y tablas'!$B$6,"Alta","Muy Alta")))))</f>
        <v>Muy Baja</v>
      </c>
      <c r="H45" s="159">
        <f>IF(G45="","",IF(G45="Muy Baja",'Listas y tablas'!$C$3,IF(G45="Baja",'Listas y tablas'!$C$4,IF(G45="Media",'Listas y tablas'!$C$5,IF(G45="Alta",'Listas y tablas'!$C$6,IF(G45="Muy Alta",'Listas y tablas'!$C$7,))))))</f>
        <v>0.2</v>
      </c>
      <c r="I45" s="427" t="s">
        <v>185</v>
      </c>
      <c r="J45" s="159"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8"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9">
        <f ca="1">IF(K45="","",IF(K45="Leve",'Listas y tablas'!$F$3,IF(K45="Menor",'Listas y tablas'!$F$4,IF(K45="Moderado",'Listas y tablas'!$F$5,IF(K45="Mayor",'Listas y tablas'!$F$6,IF(K45="Catastrófico",'Listas y tablas'!$F$7,))))))</f>
        <v>0.6</v>
      </c>
      <c r="M45" s="160" t="str">
        <f t="shared" ca="1" si="37"/>
        <v>Moderado</v>
      </c>
      <c r="N45" s="160" t="str">
        <f t="shared" si="38"/>
        <v>G</v>
      </c>
      <c r="O45" s="161">
        <f t="shared" si="39"/>
        <v>38</v>
      </c>
      <c r="P45" s="161" t="str">
        <f t="shared" si="40"/>
        <v>G38</v>
      </c>
      <c r="Q45" s="410" t="s">
        <v>415</v>
      </c>
      <c r="R45" s="161" t="str">
        <f t="shared" si="3"/>
        <v/>
      </c>
      <c r="S45" s="399"/>
      <c r="T45" s="399"/>
      <c r="U45" s="95" t="str">
        <f t="shared" si="24"/>
        <v/>
      </c>
      <c r="V45" s="407" t="s">
        <v>189</v>
      </c>
      <c r="W45" s="407" t="s">
        <v>227</v>
      </c>
      <c r="X45" s="407" t="s">
        <v>191</v>
      </c>
      <c r="Y45" s="164" t="str">
        <f t="shared" si="33"/>
        <v/>
      </c>
      <c r="Z45" s="165" t="str">
        <f>IFERROR(IF(Y45="","",IF(Y45&lt;='Listas y tablas'!$L$3,"Muy Baja",IF(Y45&lt;='Listas y tablas'!$L$4,"Baja",IF(Y45&lt;='Listas y tablas'!$L$5,"Media",IF(Y45&lt;='Listas y tablas'!$L$6,"Alta","Muy Alta"))))),"")</f>
        <v/>
      </c>
      <c r="AA45" s="163" t="str">
        <f t="shared" si="34"/>
        <v/>
      </c>
      <c r="AB45" s="165" t="str">
        <f>IFERROR(IF(AC45="","",IF(AC45&lt;='Listas y tablas'!$O$3,"Leve",IF(AC45&lt;='Listas y tablas'!$O$4,"Menor",IF(AC45&lt;='Listas y tablas'!$O$5,"Moderado",IF(AC45&lt;='Listas y tablas'!$O$6,"Mayor","Catastrófico"))))),"")</f>
        <v/>
      </c>
      <c r="AC45" s="163" t="str">
        <f t="shared" si="35"/>
        <v/>
      </c>
      <c r="AD45" s="166" t="str">
        <f t="shared" si="36"/>
        <v/>
      </c>
      <c r="AE45" s="393" t="s">
        <v>192</v>
      </c>
      <c r="AF45" s="411" t="s">
        <v>416</v>
      </c>
      <c r="AG45" s="359" t="s">
        <v>1554</v>
      </c>
      <c r="AH45" s="359" t="s">
        <v>1553</v>
      </c>
      <c r="AI45" s="359" t="s">
        <v>1541</v>
      </c>
      <c r="AJ45" s="408">
        <v>44562</v>
      </c>
      <c r="AK45" s="408">
        <v>44926</v>
      </c>
      <c r="AL45" s="167"/>
      <c r="AM45" s="167"/>
      <c r="AN45" s="167"/>
      <c r="AO45" s="167"/>
      <c r="AP45" s="167"/>
      <c r="AQ45" s="167"/>
      <c r="AR45" s="167"/>
      <c r="AS45" s="167"/>
      <c r="AT45" s="351" t="str">
        <f t="shared" si="13"/>
        <v/>
      </c>
      <c r="AU45" s="351" t="str">
        <f t="shared" si="14"/>
        <v/>
      </c>
      <c r="AV45" s="351" t="str">
        <f t="shared" si="15"/>
        <v/>
      </c>
      <c r="AW45" s="167"/>
      <c r="AX45" s="167"/>
      <c r="AY45" s="167"/>
      <c r="AZ45" s="167"/>
      <c r="BA45" s="167"/>
      <c r="BB45" s="167"/>
      <c r="BC45" s="167"/>
      <c r="BD45" s="167"/>
      <c r="BE45" s="351" t="str">
        <f t="shared" si="16"/>
        <v/>
      </c>
      <c r="BF45" s="351" t="str">
        <f t="shared" si="17"/>
        <v/>
      </c>
      <c r="BG45" s="351" t="str">
        <f t="shared" si="18"/>
        <v/>
      </c>
      <c r="BH45" s="167"/>
      <c r="BI45" s="167"/>
      <c r="BJ45" s="167"/>
      <c r="BK45" s="167"/>
      <c r="BL45" s="167"/>
      <c r="BM45" s="167"/>
      <c r="BN45" s="167"/>
      <c r="BO45" s="167"/>
      <c r="BP45" s="351" t="str">
        <f t="shared" si="19"/>
        <v/>
      </c>
      <c r="BQ45" s="351" t="str">
        <f t="shared" si="20"/>
        <v/>
      </c>
      <c r="BR45" s="351" t="str">
        <f t="shared" si="21"/>
        <v/>
      </c>
      <c r="BS45" s="350" t="str">
        <f t="shared" si="22"/>
        <v/>
      </c>
      <c r="BT45" s="350" t="str">
        <f t="shared" si="23"/>
        <v/>
      </c>
      <c r="BU45" s="44"/>
      <c r="BV45" s="44"/>
      <c r="BW45" s="44"/>
      <c r="BX45" s="44"/>
      <c r="BY45" s="44"/>
      <c r="BZ45" s="44"/>
      <c r="CA45" s="501" t="s">
        <v>1945</v>
      </c>
      <c r="CB45" s="502" t="s">
        <v>1946</v>
      </c>
      <c r="CC45" s="157" t="s">
        <v>1943</v>
      </c>
      <c r="CD45" s="157" t="s">
        <v>1944</v>
      </c>
      <c r="CE45" s="157" t="s">
        <v>777</v>
      </c>
      <c r="CF45" s="121"/>
      <c r="CG45" s="121"/>
      <c r="CH45" s="104"/>
      <c r="CI45" s="104"/>
      <c r="CJ45" s="104"/>
      <c r="CK45" s="104"/>
      <c r="CL45" s="495" t="s">
        <v>1952</v>
      </c>
      <c r="CM45" s="105" t="s">
        <v>1805</v>
      </c>
      <c r="CN45" s="104" t="s">
        <v>1808</v>
      </c>
      <c r="CO45" s="123"/>
      <c r="CP45" s="124"/>
      <c r="CQ45" s="124"/>
      <c r="CR45" s="124"/>
      <c r="CS45" s="357"/>
      <c r="CT45" s="102"/>
      <c r="CU45" s="103"/>
      <c r="CV45" s="104"/>
      <c r="CW45" s="104"/>
      <c r="CX45" s="104"/>
      <c r="CY45" s="104"/>
      <c r="CZ45" s="47"/>
      <c r="DA45" s="105"/>
      <c r="DB45" s="47"/>
      <c r="DC45" s="54"/>
      <c r="DD45" s="54"/>
      <c r="DE45" s="54"/>
      <c r="DF45" s="54"/>
      <c r="DG45" s="141"/>
      <c r="DH45" s="54"/>
      <c r="DI45" s="54"/>
      <c r="DJ45" s="47"/>
      <c r="DK45" s="47"/>
      <c r="DL45" s="47"/>
      <c r="DM45" s="47"/>
      <c r="DN45" s="47"/>
      <c r="DO45" s="105"/>
      <c r="DP45" s="47"/>
    </row>
    <row r="46" spans="1:120" ht="408.75" customHeight="1">
      <c r="A46" s="424">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6">
        <v>2</v>
      </c>
      <c r="G46" s="158" t="str">
        <f>IF(F46&lt;=0,"",IF(F46&lt;='Listas y tablas'!$B$3,"Muy Baja",IF(F46&lt;='Listas y tablas'!$B$4,"Baja",IF(F46&lt;='Listas y tablas'!$B$5,"Media",IF(F46&lt;='Listas y tablas'!$B$6,"Alta","Muy Alta")))))</f>
        <v>Muy Baja</v>
      </c>
      <c r="H46" s="159">
        <f>IF(G46="","",IF(G46="Muy Baja",'Listas y tablas'!$C$3,IF(G46="Baja",'Listas y tablas'!$C$4,IF(G46="Media",'Listas y tablas'!$C$5,IF(G46="Alta",'Listas y tablas'!$C$6,IF(G46="Muy Alta",'Listas y tablas'!$C$7,))))))</f>
        <v>0.2</v>
      </c>
      <c r="I46" s="427" t="s">
        <v>185</v>
      </c>
      <c r="J46" s="159"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8"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9">
        <f ca="1">IF(K46="","",IF(K46="Leve",'Listas y tablas'!$F$3,IF(K46="Menor",'Listas y tablas'!$F$4,IF(K46="Moderado",'Listas y tablas'!$F$5,IF(K46="Mayor",'Listas y tablas'!$F$6,IF(K46="Catastrófico",'Listas y tablas'!$F$7,))))))</f>
        <v>0.6</v>
      </c>
      <c r="M46" s="160" t="str">
        <f t="shared" ca="1" si="37"/>
        <v>Moderado</v>
      </c>
      <c r="N46" s="160" t="str">
        <f t="shared" si="38"/>
        <v>G</v>
      </c>
      <c r="O46" s="161">
        <f t="shared" si="39"/>
        <v>39</v>
      </c>
      <c r="P46" s="161" t="str">
        <f t="shared" si="40"/>
        <v>G39</v>
      </c>
      <c r="Q46" s="432" t="s">
        <v>419</v>
      </c>
      <c r="R46" s="161" t="str">
        <f t="shared" si="3"/>
        <v>Probabilidad</v>
      </c>
      <c r="S46" s="399" t="s">
        <v>187</v>
      </c>
      <c r="T46" s="399" t="s">
        <v>188</v>
      </c>
      <c r="U46" s="95" t="str">
        <f t="shared" si="24"/>
        <v>40%</v>
      </c>
      <c r="V46" s="407" t="s">
        <v>189</v>
      </c>
      <c r="W46" s="407" t="s">
        <v>190</v>
      </c>
      <c r="X46" s="407" t="s">
        <v>191</v>
      </c>
      <c r="Y46" s="164">
        <f t="shared" si="33"/>
        <v>0.12</v>
      </c>
      <c r="Z46" s="165" t="str">
        <f>IFERROR(IF(Y46="","",IF(Y46&lt;='Listas y tablas'!$L$3,"Muy Baja",IF(Y46&lt;='Listas y tablas'!$L$4,"Baja",IF(Y46&lt;='Listas y tablas'!$L$5,"Media",IF(Y46&lt;='Listas y tablas'!$L$6,"Alta","Muy Alta"))))),"")</f>
        <v>Muy Baja</v>
      </c>
      <c r="AA46" s="163">
        <f t="shared" si="34"/>
        <v>0.12</v>
      </c>
      <c r="AB46" s="165" t="str">
        <f ca="1">IFERROR(IF(AC46="","",IF(AC46&lt;='Listas y tablas'!$O$3,"Leve",IF(AC46&lt;='Listas y tablas'!$O$4,"Menor",IF(AC46&lt;='Listas y tablas'!$O$5,"Moderado",IF(AC46&lt;='Listas y tablas'!$O$6,"Mayor","Catastrófico"))))),"")</f>
        <v>Moderado</v>
      </c>
      <c r="AC46" s="163">
        <f t="shared" ca="1" si="35"/>
        <v>0.6</v>
      </c>
      <c r="AD46" s="166" t="str">
        <f t="shared" ca="1" si="36"/>
        <v>Moderado</v>
      </c>
      <c r="AE46" s="393" t="s">
        <v>192</v>
      </c>
      <c r="AF46" s="433" t="s">
        <v>420</v>
      </c>
      <c r="AG46" s="53" t="s">
        <v>1559</v>
      </c>
      <c r="AH46" s="417" t="s">
        <v>1560</v>
      </c>
      <c r="AI46" s="417" t="s">
        <v>422</v>
      </c>
      <c r="AJ46" s="434">
        <v>44593</v>
      </c>
      <c r="AK46" s="434">
        <v>44926</v>
      </c>
      <c r="AL46" s="167"/>
      <c r="AM46" s="167"/>
      <c r="AN46" s="167"/>
      <c r="AO46" s="167"/>
      <c r="AP46" s="167"/>
      <c r="AQ46" s="167"/>
      <c r="AR46" s="167"/>
      <c r="AS46" s="167"/>
      <c r="AT46" s="351" t="str">
        <f t="shared" si="13"/>
        <v/>
      </c>
      <c r="AU46" s="351" t="str">
        <f t="shared" si="14"/>
        <v/>
      </c>
      <c r="AV46" s="351" t="str">
        <f t="shared" si="15"/>
        <v/>
      </c>
      <c r="AW46" s="167"/>
      <c r="AX46" s="167"/>
      <c r="AY46" s="167"/>
      <c r="AZ46" s="167"/>
      <c r="BA46" s="167"/>
      <c r="BB46" s="167"/>
      <c r="BC46" s="167"/>
      <c r="BD46" s="167"/>
      <c r="BE46" s="351" t="str">
        <f t="shared" si="16"/>
        <v/>
      </c>
      <c r="BF46" s="351" t="str">
        <f t="shared" si="17"/>
        <v/>
      </c>
      <c r="BG46" s="351" t="str">
        <f t="shared" si="18"/>
        <v/>
      </c>
      <c r="BH46" s="167"/>
      <c r="BI46" s="167"/>
      <c r="BJ46" s="167"/>
      <c r="BK46" s="167"/>
      <c r="BL46" s="167"/>
      <c r="BM46" s="167"/>
      <c r="BN46" s="167"/>
      <c r="BO46" s="167"/>
      <c r="BP46" s="351" t="str">
        <f t="shared" si="19"/>
        <v/>
      </c>
      <c r="BQ46" s="351" t="str">
        <f t="shared" si="20"/>
        <v/>
      </c>
      <c r="BR46" s="351" t="str">
        <f t="shared" si="21"/>
        <v/>
      </c>
      <c r="BS46" s="350" t="str">
        <f t="shared" si="22"/>
        <v/>
      </c>
      <c r="BT46" s="350" t="str">
        <f t="shared" si="23"/>
        <v/>
      </c>
      <c r="BU46" s="44"/>
      <c r="BV46" s="44"/>
      <c r="BW46" s="44"/>
      <c r="BX46" s="44"/>
      <c r="BY46" s="44"/>
      <c r="BZ46" s="44"/>
      <c r="CA46" s="129" t="s">
        <v>1953</v>
      </c>
      <c r="CB46" s="129" t="s">
        <v>1954</v>
      </c>
      <c r="CC46" s="129"/>
      <c r="CD46" s="129"/>
      <c r="CE46" s="357"/>
      <c r="CF46" s="121"/>
      <c r="CG46" s="121"/>
      <c r="CH46" s="104" t="s">
        <v>1955</v>
      </c>
      <c r="CI46" s="104" t="s">
        <v>201</v>
      </c>
      <c r="CJ46" s="104" t="s">
        <v>1956</v>
      </c>
      <c r="CK46" s="104"/>
      <c r="CL46" s="495" t="s">
        <v>2194</v>
      </c>
      <c r="CM46" s="105" t="s">
        <v>1805</v>
      </c>
      <c r="CN46" s="104" t="s">
        <v>1808</v>
      </c>
      <c r="CO46" s="124"/>
      <c r="CP46" s="124"/>
      <c r="CQ46" s="124"/>
      <c r="CR46" s="124"/>
      <c r="CS46" s="357"/>
      <c r="CT46" s="102"/>
      <c r="CU46" s="103"/>
      <c r="CV46" s="104"/>
      <c r="CW46" s="104"/>
      <c r="CX46" s="104"/>
      <c r="CY46" s="104"/>
      <c r="CZ46" s="47"/>
      <c r="DA46" s="105"/>
      <c r="DB46" s="47"/>
      <c r="DC46" s="54"/>
      <c r="DD46" s="54"/>
      <c r="DE46" s="54"/>
      <c r="DF46" s="54"/>
      <c r="DG46" s="141"/>
      <c r="DH46" s="54"/>
      <c r="DI46" s="54"/>
      <c r="DJ46" s="47"/>
      <c r="DK46" s="47"/>
      <c r="DL46" s="47"/>
      <c r="DM46" s="47"/>
      <c r="DN46" s="47"/>
      <c r="DO46" s="105"/>
      <c r="DP46" s="47"/>
    </row>
    <row r="47" spans="1:120" ht="409.5" customHeight="1">
      <c r="A47" s="424">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6">
        <v>2</v>
      </c>
      <c r="G47" s="158" t="str">
        <f>IF(F47&lt;=0,"",IF(F47&lt;='Listas y tablas'!$B$3,"Muy Baja",IF(F47&lt;='Listas y tablas'!$B$4,"Baja",IF(F47&lt;='Listas y tablas'!$B$5,"Media",IF(F47&lt;='Listas y tablas'!$B$6,"Alta","Muy Alta")))))</f>
        <v>Muy Baja</v>
      </c>
      <c r="H47" s="159">
        <f>IF(G47="","",IF(G47="Muy Baja",'Listas y tablas'!$C$3,IF(G47="Baja",'Listas y tablas'!$C$4,IF(G47="Media",'Listas y tablas'!$C$5,IF(G47="Alta",'Listas y tablas'!$C$6,IF(G47="Muy Alta",'Listas y tablas'!$C$7,))))))</f>
        <v>0.2</v>
      </c>
      <c r="I47" s="427" t="s">
        <v>185</v>
      </c>
      <c r="J47" s="159"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8"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9">
        <f ca="1">IF(K47="","",IF(K47="Leve",'Listas y tablas'!$F$3,IF(K47="Menor",'Listas y tablas'!$F$4,IF(K47="Moderado",'Listas y tablas'!$F$5,IF(K47="Mayor",'Listas y tablas'!$F$6,IF(K47="Catastrófico",'Listas y tablas'!$F$7,))))))</f>
        <v>0.6</v>
      </c>
      <c r="M47" s="160" t="str">
        <f t="shared" ca="1" si="37"/>
        <v>Moderado</v>
      </c>
      <c r="N47" s="160" t="str">
        <f t="shared" si="38"/>
        <v>G</v>
      </c>
      <c r="O47" s="161">
        <f t="shared" si="39"/>
        <v>40</v>
      </c>
      <c r="P47" s="161" t="str">
        <f t="shared" si="40"/>
        <v>G40</v>
      </c>
      <c r="Q47" s="432" t="s">
        <v>1555</v>
      </c>
      <c r="R47" s="161" t="str">
        <f t="shared" si="3"/>
        <v>Probabilidad</v>
      </c>
      <c r="S47" s="399" t="s">
        <v>187</v>
      </c>
      <c r="T47" s="399" t="s">
        <v>188</v>
      </c>
      <c r="U47" s="95" t="str">
        <f t="shared" si="24"/>
        <v>40%</v>
      </c>
      <c r="V47" s="407" t="s">
        <v>189</v>
      </c>
      <c r="W47" s="407" t="s">
        <v>190</v>
      </c>
      <c r="X47" s="407" t="s">
        <v>191</v>
      </c>
      <c r="Y47" s="164">
        <f t="shared" si="33"/>
        <v>7.1999999999999995E-2</v>
      </c>
      <c r="Z47" s="165" t="str">
        <f>IFERROR(IF(Y47="","",IF(Y47&lt;='Listas y tablas'!$L$3,"Muy Baja",IF(Y47&lt;='Listas y tablas'!$L$4,"Baja",IF(Y47&lt;='Listas y tablas'!$L$5,"Media",IF(Y47&lt;='Listas y tablas'!$L$6,"Alta","Muy Alta"))))),"")</f>
        <v>Muy Baja</v>
      </c>
      <c r="AA47" s="163">
        <f t="shared" si="34"/>
        <v>7.1999999999999995E-2</v>
      </c>
      <c r="AB47" s="165" t="str">
        <f ca="1">IFERROR(IF(AC47="","",IF(AC47&lt;='Listas y tablas'!$O$3,"Leve",IF(AC47&lt;='Listas y tablas'!$O$4,"Menor",IF(AC47&lt;='Listas y tablas'!$O$5,"Moderado",IF(AC47&lt;='Listas y tablas'!$O$6,"Mayor","Catastrófico"))))),"")</f>
        <v>Moderado</v>
      </c>
      <c r="AC47" s="163">
        <f t="shared" ca="1" si="35"/>
        <v>0.6</v>
      </c>
      <c r="AD47" s="166" t="str">
        <f t="shared" ca="1" si="36"/>
        <v>Moderado</v>
      </c>
      <c r="AE47" s="393" t="s">
        <v>192</v>
      </c>
      <c r="AF47" s="433" t="s">
        <v>434</v>
      </c>
      <c r="AG47" s="53" t="s">
        <v>1561</v>
      </c>
      <c r="AH47" s="417" t="s">
        <v>1562</v>
      </c>
      <c r="AI47" s="417" t="s">
        <v>422</v>
      </c>
      <c r="AJ47" s="435">
        <v>44593</v>
      </c>
      <c r="AK47" s="435">
        <v>44926</v>
      </c>
      <c r="AL47" s="167"/>
      <c r="AM47" s="167"/>
      <c r="AN47" s="167"/>
      <c r="AO47" s="167"/>
      <c r="AP47" s="167"/>
      <c r="AQ47" s="167"/>
      <c r="AR47" s="167"/>
      <c r="AS47" s="167"/>
      <c r="AT47" s="351" t="str">
        <f t="shared" si="13"/>
        <v/>
      </c>
      <c r="AU47" s="351" t="str">
        <f t="shared" si="14"/>
        <v/>
      </c>
      <c r="AV47" s="351" t="str">
        <f t="shared" si="15"/>
        <v/>
      </c>
      <c r="AW47" s="167"/>
      <c r="AX47" s="167"/>
      <c r="AY47" s="167"/>
      <c r="AZ47" s="167"/>
      <c r="BA47" s="167"/>
      <c r="BB47" s="167"/>
      <c r="BC47" s="167"/>
      <c r="BD47" s="167"/>
      <c r="BE47" s="351" t="str">
        <f t="shared" si="16"/>
        <v/>
      </c>
      <c r="BF47" s="351" t="str">
        <f t="shared" si="17"/>
        <v/>
      </c>
      <c r="BG47" s="351" t="str">
        <f t="shared" si="18"/>
        <v/>
      </c>
      <c r="BH47" s="167"/>
      <c r="BI47" s="167"/>
      <c r="BJ47" s="167"/>
      <c r="BK47" s="167"/>
      <c r="BL47" s="167"/>
      <c r="BM47" s="167"/>
      <c r="BN47" s="167"/>
      <c r="BO47" s="167"/>
      <c r="BP47" s="351" t="str">
        <f t="shared" si="19"/>
        <v/>
      </c>
      <c r="BQ47" s="351" t="str">
        <f t="shared" si="20"/>
        <v/>
      </c>
      <c r="BR47" s="351" t="str">
        <f t="shared" si="21"/>
        <v/>
      </c>
      <c r="BS47" s="350" t="str">
        <f t="shared" si="22"/>
        <v/>
      </c>
      <c r="BT47" s="350" t="str">
        <f t="shared" si="23"/>
        <v/>
      </c>
      <c r="BU47" s="44"/>
      <c r="BV47" s="44"/>
      <c r="BW47" s="44"/>
      <c r="BX47" s="44"/>
      <c r="BY47" s="44"/>
      <c r="BZ47" s="44"/>
      <c r="CA47" s="129" t="s">
        <v>1957</v>
      </c>
      <c r="CB47" s="129" t="s">
        <v>1958</v>
      </c>
      <c r="CC47" s="129"/>
      <c r="CD47" s="129"/>
      <c r="CE47" s="357"/>
      <c r="CF47" s="121"/>
      <c r="CG47" s="121"/>
      <c r="CH47" s="104" t="s">
        <v>1959</v>
      </c>
      <c r="CI47" s="104" t="s">
        <v>292</v>
      </c>
      <c r="CJ47" s="104" t="s">
        <v>1956</v>
      </c>
      <c r="CK47" s="104"/>
      <c r="CL47" s="495" t="s">
        <v>2193</v>
      </c>
      <c r="CM47" s="105" t="s">
        <v>1805</v>
      </c>
      <c r="CN47" s="104" t="s">
        <v>1808</v>
      </c>
      <c r="CO47" s="124"/>
      <c r="CP47" s="126"/>
      <c r="CQ47" s="124"/>
      <c r="CR47" s="124"/>
      <c r="CS47" s="357"/>
      <c r="CT47" s="102"/>
      <c r="CU47" s="103"/>
      <c r="CV47" s="104"/>
      <c r="CW47" s="104"/>
      <c r="CX47" s="104"/>
      <c r="CY47" s="104"/>
      <c r="CZ47" s="47"/>
      <c r="DA47" s="105"/>
      <c r="DB47" s="47"/>
      <c r="DC47" s="54"/>
      <c r="DD47" s="54"/>
      <c r="DE47" s="54"/>
      <c r="DF47" s="54"/>
      <c r="DG47" s="141"/>
      <c r="DH47" s="54"/>
      <c r="DI47" s="54"/>
      <c r="DJ47" s="47"/>
      <c r="DK47" s="47"/>
      <c r="DL47" s="47"/>
      <c r="DM47" s="47"/>
      <c r="DN47" s="47"/>
      <c r="DO47" s="105"/>
      <c r="DP47" s="47"/>
    </row>
    <row r="48" spans="1:120" ht="408.75" customHeight="1">
      <c r="A48" s="424">
        <v>27</v>
      </c>
      <c r="B48" s="45" t="str">
        <f>IFERROR(VLOOKUP($A48,Riesgos!$A$7:$H$107,2,FALSE),"")</f>
        <v>Divulgación y Apropiación Social del Patrimonio</v>
      </c>
      <c r="C48" s="45" t="str">
        <f>IFERROR(VLOOKUP($A48,Riesgos!$A$7:$H$107,7,FALSE),"")</f>
        <v xml:space="preserve">
Falta de recurso humano y logístico necesario para desarrollar las actividades educativas
</v>
      </c>
      <c r="D48" s="45" t="str">
        <f>IFERROR(VLOOKUP($A48,Riesgos!$A$7:$H$107,8,FALSE),"")</f>
        <v>Posibilidad de afectación reputacional por retrasos en el cumplimiento del cronograma de actividades educativas debido a la falta de recursos humanos y logísticos</v>
      </c>
      <c r="E48" s="53" t="s">
        <v>183</v>
      </c>
      <c r="F48" s="446">
        <v>40</v>
      </c>
      <c r="G48" s="158" t="str">
        <f>IF(F48&lt;=0,"",IF(F48&lt;='Listas y tablas'!$B$3,"Muy Baja",IF(F48&lt;='Listas y tablas'!$B$4,"Baja",IF(F48&lt;='Listas y tablas'!$B$5,"Media",IF(F48&lt;='Listas y tablas'!$B$6,"Alta","Muy Alta")))))</f>
        <v>Media</v>
      </c>
      <c r="H48" s="159">
        <f>IF(G48="","",IF(G48="Muy Baja",'Listas y tablas'!$C$3,IF(G48="Baja",'Listas y tablas'!$C$4,IF(G48="Media",'Listas y tablas'!$C$5,IF(G48="Alta",'Listas y tablas'!$C$6,IF(G48="Muy Alta",'Listas y tablas'!$C$7,))))))</f>
        <v>0.6</v>
      </c>
      <c r="I48" s="427" t="s">
        <v>185</v>
      </c>
      <c r="J48" s="159"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158" t="str">
        <f ca="1">IF(OR(J48='Tabla Impacto'!$C$11,J48='Tabla Impacto'!$D$11),"Leve",IF(OR(J48='Tabla Impacto'!$C$12,J48='Tabla Impacto'!$D$12),"Menor",IF(OR(J48='Tabla Impacto'!$C$13,J48='Tabla Impacto'!$D$13),"Moderado",IF(OR(J48='Tabla Impacto'!$C$14,J48='Tabla Impacto'!$D$14),"Mayor",IF(OR(J48='Tabla Impacto'!$C$15,J48='Tabla Impacto'!$D$15),"Catastrófico","")))))</f>
        <v>Moderado</v>
      </c>
      <c r="L48" s="159">
        <f ca="1">IF(K48="","",IF(K48="Leve",'Listas y tablas'!$F$3,IF(K48="Menor",'Listas y tablas'!$F$4,IF(K48="Moderado",'Listas y tablas'!$F$5,IF(K48="Mayor",'Listas y tablas'!$F$6,IF(K48="Catastrófico",'Listas y tablas'!$F$7,))))))</f>
        <v>0.6</v>
      </c>
      <c r="M48" s="160" t="str">
        <f t="shared" ca="1" si="37"/>
        <v>Moderado</v>
      </c>
      <c r="N48" s="160" t="str">
        <f t="shared" si="38"/>
        <v>G</v>
      </c>
      <c r="O48" s="161">
        <f t="shared" si="39"/>
        <v>41</v>
      </c>
      <c r="P48" s="161" t="str">
        <f t="shared" si="40"/>
        <v>G41</v>
      </c>
      <c r="Q48" s="432" t="s">
        <v>1556</v>
      </c>
      <c r="R48" s="161" t="str">
        <f t="shared" si="3"/>
        <v>Probabilidad</v>
      </c>
      <c r="S48" s="399" t="s">
        <v>187</v>
      </c>
      <c r="T48" s="399" t="s">
        <v>188</v>
      </c>
      <c r="U48" s="95" t="str">
        <f t="shared" si="24"/>
        <v>40%</v>
      </c>
      <c r="V48" s="407" t="s">
        <v>189</v>
      </c>
      <c r="W48" s="407" t="s">
        <v>190</v>
      </c>
      <c r="X48" s="407" t="s">
        <v>191</v>
      </c>
      <c r="Y48" s="164">
        <f t="shared" si="33"/>
        <v>0.36</v>
      </c>
      <c r="Z48" s="165" t="str">
        <f>IFERROR(IF(Y48="","",IF(Y48&lt;='Listas y tablas'!$L$3,"Muy Baja",IF(Y48&lt;='Listas y tablas'!$L$4,"Baja",IF(Y48&lt;='Listas y tablas'!$L$5,"Media",IF(Y48&lt;='Listas y tablas'!$L$6,"Alta","Muy Alta"))))),"")</f>
        <v>Baja</v>
      </c>
      <c r="AA48" s="163">
        <f t="shared" si="34"/>
        <v>0.36</v>
      </c>
      <c r="AB48" s="165" t="str">
        <f ca="1">IFERROR(IF(AC48="","",IF(AC48&lt;='Listas y tablas'!$O$3,"Leve",IF(AC48&lt;='Listas y tablas'!$O$4,"Menor",IF(AC48&lt;='Listas y tablas'!$O$5,"Moderado",IF(AC48&lt;='Listas y tablas'!$O$6,"Mayor","Catastrófico"))))),"")</f>
        <v>Moderado</v>
      </c>
      <c r="AC48" s="163">
        <f t="shared" ca="1" si="35"/>
        <v>0.6</v>
      </c>
      <c r="AD48" s="166" t="str">
        <f t="shared" ca="1" si="36"/>
        <v>Moderado</v>
      </c>
      <c r="AE48" s="393" t="s">
        <v>192</v>
      </c>
      <c r="AF48" s="433" t="s">
        <v>420</v>
      </c>
      <c r="AG48" s="53" t="s">
        <v>1563</v>
      </c>
      <c r="AH48" s="417" t="s">
        <v>1562</v>
      </c>
      <c r="AI48" s="417" t="s">
        <v>422</v>
      </c>
      <c r="AJ48" s="434">
        <v>44593</v>
      </c>
      <c r="AK48" s="434">
        <v>44926</v>
      </c>
      <c r="AL48" s="167"/>
      <c r="AM48" s="167"/>
      <c r="AN48" s="167"/>
      <c r="AO48" s="167"/>
      <c r="AP48" s="167"/>
      <c r="AQ48" s="167"/>
      <c r="AR48" s="167"/>
      <c r="AS48" s="167"/>
      <c r="AT48" s="351" t="str">
        <f t="shared" si="13"/>
        <v/>
      </c>
      <c r="AU48" s="351" t="str">
        <f t="shared" si="14"/>
        <v/>
      </c>
      <c r="AV48" s="351" t="str">
        <f t="shared" si="15"/>
        <v/>
      </c>
      <c r="AW48" s="167"/>
      <c r="AX48" s="167"/>
      <c r="AY48" s="167"/>
      <c r="AZ48" s="167"/>
      <c r="BA48" s="167"/>
      <c r="BB48" s="167"/>
      <c r="BC48" s="167"/>
      <c r="BD48" s="167"/>
      <c r="BE48" s="351" t="str">
        <f t="shared" si="16"/>
        <v/>
      </c>
      <c r="BF48" s="351" t="str">
        <f t="shared" si="17"/>
        <v/>
      </c>
      <c r="BG48" s="351" t="str">
        <f t="shared" si="18"/>
        <v/>
      </c>
      <c r="BH48" s="167"/>
      <c r="BI48" s="167"/>
      <c r="BJ48" s="167"/>
      <c r="BK48" s="167"/>
      <c r="BL48" s="167"/>
      <c r="BM48" s="167"/>
      <c r="BN48" s="167"/>
      <c r="BO48" s="167"/>
      <c r="BP48" s="351" t="str">
        <f t="shared" si="19"/>
        <v/>
      </c>
      <c r="BQ48" s="351" t="str">
        <f t="shared" si="20"/>
        <v/>
      </c>
      <c r="BR48" s="351" t="str">
        <f t="shared" si="21"/>
        <v/>
      </c>
      <c r="BS48" s="350" t="str">
        <f t="shared" si="22"/>
        <v/>
      </c>
      <c r="BT48" s="350" t="str">
        <f t="shared" si="23"/>
        <v/>
      </c>
      <c r="BU48" s="44"/>
      <c r="BV48" s="44"/>
      <c r="BW48" s="44"/>
      <c r="BX48" s="44"/>
      <c r="BY48" s="44"/>
      <c r="BZ48" s="44"/>
      <c r="CA48" s="129" t="s">
        <v>1960</v>
      </c>
      <c r="CB48" s="127" t="s">
        <v>1961</v>
      </c>
      <c r="CC48" s="129"/>
      <c r="CD48" s="129"/>
      <c r="CE48" s="357"/>
      <c r="CF48" s="121"/>
      <c r="CG48" s="121"/>
      <c r="CH48" s="104" t="s">
        <v>1962</v>
      </c>
      <c r="CI48" s="104"/>
      <c r="CJ48" s="104"/>
      <c r="CK48" s="104"/>
      <c r="CL48" s="495" t="s">
        <v>2195</v>
      </c>
      <c r="CM48" s="105" t="s">
        <v>1805</v>
      </c>
      <c r="CN48" s="104" t="s">
        <v>1808</v>
      </c>
      <c r="CO48" s="124"/>
      <c r="CP48" s="127"/>
      <c r="CQ48" s="124"/>
      <c r="CR48" s="124"/>
      <c r="CS48" s="357"/>
      <c r="CT48" s="102"/>
      <c r="CU48" s="103"/>
      <c r="CV48" s="104"/>
      <c r="CW48" s="104"/>
      <c r="CX48" s="104"/>
      <c r="CY48" s="104"/>
      <c r="CZ48" s="47"/>
      <c r="DA48" s="105"/>
      <c r="DB48" s="47"/>
      <c r="DC48" s="54"/>
      <c r="DD48" s="54"/>
      <c r="DE48" s="54"/>
      <c r="DF48" s="54"/>
      <c r="DG48" s="141"/>
      <c r="DH48" s="54"/>
      <c r="DI48" s="54"/>
      <c r="DJ48" s="47"/>
      <c r="DK48" s="47"/>
      <c r="DL48" s="47"/>
      <c r="DM48" s="47"/>
      <c r="DN48" s="47"/>
      <c r="DO48" s="105"/>
      <c r="DP48" s="47"/>
    </row>
    <row r="49" spans="1:120" ht="358.5" customHeight="1">
      <c r="A49" s="424">
        <v>28</v>
      </c>
      <c r="B49" s="45" t="str">
        <f>IFERROR(VLOOKUP($A49,Riesgos!$A$7:$H$107,2,FALSE),"")</f>
        <v>Divulgación y Apropiación Social del Patrimonio</v>
      </c>
      <c r="C49" s="45" t="str">
        <f>IFERROR(VLOOKUP($A49,Riesgos!$A$7:$H$107,7,FALSE),"")</f>
        <v>Deficiencia en la información de los inventarios actuales de la colección del Museo 
Multiplicidad de informacion de los inventarios de la colección del Museo
Información incompleta de la información en el software de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6">
        <v>200</v>
      </c>
      <c r="G49" s="158" t="str">
        <f>IF(F49&lt;=0,"",IF(F49&lt;='Listas y tablas'!$B$3,"Muy Baja",IF(F49&lt;='Listas y tablas'!$B$4,"Baja",IF(F49&lt;='Listas y tablas'!$B$5,"Media",IF(F49&lt;='Listas y tablas'!$B$6,"Alta","Muy Alta")))))</f>
        <v>Media</v>
      </c>
      <c r="H49" s="159">
        <f>IF(G49="","",IF(G49="Muy Baja",'Listas y tablas'!$C$3,IF(G49="Baja",'Listas y tablas'!$C$4,IF(G49="Media",'Listas y tablas'!$C$5,IF(G49="Alta",'Listas y tablas'!$C$6,IF(G49="Muy Alta",'Listas y tablas'!$C$7,))))))</f>
        <v>0.6</v>
      </c>
      <c r="I49" s="427" t="s">
        <v>185</v>
      </c>
      <c r="J49" s="159"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8"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9">
        <f ca="1">IF(K49="","",IF(K49="Leve",'Listas y tablas'!$F$3,IF(K49="Menor",'Listas y tablas'!$F$4,IF(K49="Moderado",'Listas y tablas'!$F$5,IF(K49="Mayor",'Listas y tablas'!$F$6,IF(K49="Catastrófico",'Listas y tablas'!$F$7,))))))</f>
        <v>0.6</v>
      </c>
      <c r="M49" s="160" t="str">
        <f t="shared" ca="1" si="37"/>
        <v>Moderado</v>
      </c>
      <c r="N49" s="160" t="str">
        <f t="shared" si="38"/>
        <v>G</v>
      </c>
      <c r="O49" s="161">
        <f t="shared" si="39"/>
        <v>42</v>
      </c>
      <c r="P49" s="161" t="str">
        <f t="shared" si="40"/>
        <v>G42</v>
      </c>
      <c r="Q49" s="422" t="s">
        <v>456</v>
      </c>
      <c r="R49" s="161" t="str">
        <f t="shared" si="3"/>
        <v>Probabilidad</v>
      </c>
      <c r="S49" s="399" t="s">
        <v>187</v>
      </c>
      <c r="T49" s="399" t="s">
        <v>188</v>
      </c>
      <c r="U49" s="95" t="str">
        <f t="shared" si="24"/>
        <v>40%</v>
      </c>
      <c r="V49" s="407" t="s">
        <v>189</v>
      </c>
      <c r="W49" s="407" t="s">
        <v>190</v>
      </c>
      <c r="X49" s="407" t="s">
        <v>191</v>
      </c>
      <c r="Y49" s="164">
        <f t="shared" si="33"/>
        <v>0.36</v>
      </c>
      <c r="Z49" s="165" t="str">
        <f>IFERROR(IF(Y49="","",IF(Y49&lt;='Listas y tablas'!$L$3,"Muy Baja",IF(Y49&lt;='Listas y tablas'!$L$4,"Baja",IF(Y49&lt;='Listas y tablas'!$L$5,"Media",IF(Y49&lt;='Listas y tablas'!$L$6,"Alta","Muy Alta"))))),"")</f>
        <v>Baja</v>
      </c>
      <c r="AA49" s="163">
        <f t="shared" si="34"/>
        <v>0.36</v>
      </c>
      <c r="AB49" s="165" t="str">
        <f ca="1">IFERROR(IF(AC49="","",IF(AC49&lt;='Listas y tablas'!$O$3,"Leve",IF(AC49&lt;='Listas y tablas'!$O$4,"Menor",IF(AC49&lt;='Listas y tablas'!$O$5,"Moderado",IF(AC49&lt;='Listas y tablas'!$O$6,"Mayor","Catastrófico"))))),"")</f>
        <v>Moderado</v>
      </c>
      <c r="AC49" s="163">
        <f t="shared" ca="1" si="35"/>
        <v>0.6</v>
      </c>
      <c r="AD49" s="166" t="str">
        <f t="shared" ca="1" si="36"/>
        <v>Moderado</v>
      </c>
      <c r="AE49" s="393" t="s">
        <v>1119</v>
      </c>
      <c r="AF49" s="433" t="s">
        <v>457</v>
      </c>
      <c r="AG49" s="447"/>
      <c r="AH49" s="447"/>
      <c r="AI49" s="447"/>
      <c r="AJ49" s="434">
        <v>44593</v>
      </c>
      <c r="AK49" s="434">
        <v>44926</v>
      </c>
      <c r="AL49" s="167"/>
      <c r="AM49" s="167"/>
      <c r="AN49" s="167"/>
      <c r="AO49" s="167"/>
      <c r="AP49" s="167"/>
      <c r="AQ49" s="167"/>
      <c r="AR49" s="167"/>
      <c r="AS49" s="167"/>
      <c r="AT49" s="351" t="str">
        <f t="shared" si="13"/>
        <v/>
      </c>
      <c r="AU49" s="351" t="str">
        <f t="shared" si="14"/>
        <v/>
      </c>
      <c r="AV49" s="351" t="str">
        <f t="shared" si="15"/>
        <v/>
      </c>
      <c r="AW49" s="167"/>
      <c r="AX49" s="167"/>
      <c r="AY49" s="167"/>
      <c r="AZ49" s="167"/>
      <c r="BA49" s="167"/>
      <c r="BB49" s="167"/>
      <c r="BC49" s="167"/>
      <c r="BD49" s="167"/>
      <c r="BE49" s="351" t="str">
        <f t="shared" si="16"/>
        <v/>
      </c>
      <c r="BF49" s="351" t="str">
        <f t="shared" si="17"/>
        <v/>
      </c>
      <c r="BG49" s="351" t="str">
        <f t="shared" si="18"/>
        <v/>
      </c>
      <c r="BH49" s="167"/>
      <c r="BI49" s="167"/>
      <c r="BJ49" s="167"/>
      <c r="BK49" s="167"/>
      <c r="BL49" s="167"/>
      <c r="BM49" s="167"/>
      <c r="BN49" s="167"/>
      <c r="BO49" s="167"/>
      <c r="BP49" s="351" t="str">
        <f t="shared" si="19"/>
        <v/>
      </c>
      <c r="BQ49" s="351" t="str">
        <f t="shared" si="20"/>
        <v/>
      </c>
      <c r="BR49" s="351" t="str">
        <f t="shared" si="21"/>
        <v/>
      </c>
      <c r="BS49" s="350" t="str">
        <f t="shared" si="22"/>
        <v/>
      </c>
      <c r="BT49" s="350" t="str">
        <f t="shared" si="23"/>
        <v/>
      </c>
      <c r="BU49" s="44"/>
      <c r="BV49" s="44"/>
      <c r="BW49" s="44"/>
      <c r="BX49" s="44"/>
      <c r="BY49" s="44"/>
      <c r="BZ49" s="44"/>
      <c r="CA49" s="129" t="s">
        <v>466</v>
      </c>
      <c r="CB49" s="129" t="s">
        <v>1963</v>
      </c>
      <c r="CC49" s="129"/>
      <c r="CD49" s="129"/>
      <c r="CE49" s="357"/>
      <c r="CF49" s="121"/>
      <c r="CG49" s="121"/>
      <c r="CH49" s="104" t="s">
        <v>1955</v>
      </c>
      <c r="CI49" s="104" t="s">
        <v>201</v>
      </c>
      <c r="CJ49" s="104" t="s">
        <v>1956</v>
      </c>
      <c r="CK49" s="104"/>
      <c r="CL49" s="495" t="s">
        <v>2196</v>
      </c>
      <c r="CM49" s="105" t="s">
        <v>1805</v>
      </c>
      <c r="CN49" s="104" t="s">
        <v>1808</v>
      </c>
      <c r="CO49" s="124"/>
      <c r="CP49" s="124"/>
      <c r="CQ49" s="124"/>
      <c r="CR49" s="124"/>
      <c r="CS49" s="357"/>
      <c r="CT49" s="102"/>
      <c r="CU49" s="103"/>
      <c r="CV49" s="104"/>
      <c r="CW49" s="104"/>
      <c r="CX49" s="104"/>
      <c r="CY49" s="104"/>
      <c r="CZ49" s="47"/>
      <c r="DA49" s="105"/>
      <c r="DB49" s="47"/>
      <c r="DC49" s="54"/>
      <c r="DD49" s="54"/>
      <c r="DE49" s="54"/>
      <c r="DF49" s="54"/>
      <c r="DG49" s="141"/>
      <c r="DH49" s="54"/>
      <c r="DI49" s="54"/>
      <c r="DJ49" s="47"/>
      <c r="DK49" s="47"/>
      <c r="DL49" s="47"/>
      <c r="DM49" s="47"/>
      <c r="DN49" s="47"/>
      <c r="DO49" s="105"/>
      <c r="DP49" s="47"/>
    </row>
    <row r="50" spans="1:120" ht="357.75" customHeight="1">
      <c r="A50" s="424">
        <v>28</v>
      </c>
      <c r="B50" s="45" t="str">
        <f>IFERROR(VLOOKUP($A50,Riesgos!$A$7:$H$107,2,FALSE),"")</f>
        <v>Divulgación y Apropiación Social del Patrimonio</v>
      </c>
      <c r="C50" s="45" t="str">
        <f>IFERROR(VLOOKUP($A50,Riesgos!$A$7:$H$107,7,FALSE),"")</f>
        <v>Deficiencia en la información de los inventarios actuales de la colección del Museo 
Multiplicidad de informacion de los inventarios de la colección del Museo
Información incompleta de la información en el software de colecciones Colombianas</v>
      </c>
      <c r="D50" s="45"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3" t="s">
        <v>203</v>
      </c>
      <c r="F50" s="446">
        <v>200</v>
      </c>
      <c r="G50" s="158" t="str">
        <f>IF(F50&lt;=0,"",IF(F50&lt;='Listas y tablas'!$B$3,"Muy Baja",IF(F50&lt;='Listas y tablas'!$B$4,"Baja",IF(F50&lt;='Listas y tablas'!$B$5,"Media",IF(F50&lt;='Listas y tablas'!$B$6,"Alta","Muy Alta")))))</f>
        <v>Media</v>
      </c>
      <c r="H50" s="159">
        <f>IF(G50="","",IF(G50="Muy Baja",'Listas y tablas'!$C$3,IF(G50="Baja",'Listas y tablas'!$C$4,IF(G50="Media",'Listas y tablas'!$C$5,IF(G50="Alta",'Listas y tablas'!$C$6,IF(G50="Muy Alta",'Listas y tablas'!$C$7,))))))</f>
        <v>0.6</v>
      </c>
      <c r="I50" s="427" t="s">
        <v>185</v>
      </c>
      <c r="J50" s="159"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158" t="str">
        <f ca="1">IF(OR(J50='Tabla Impacto'!$C$11,J50='Tabla Impacto'!$D$11),"Leve",IF(OR(J50='Tabla Impacto'!$C$12,J50='Tabla Impacto'!$D$12),"Menor",IF(OR(J50='Tabla Impacto'!$C$13,J50='Tabla Impacto'!$D$13),"Moderado",IF(OR(J50='Tabla Impacto'!$C$14,J50='Tabla Impacto'!$D$14),"Mayor",IF(OR(J50='Tabla Impacto'!$C$15,J50='Tabla Impacto'!$D$15),"Catastrófico","")))))</f>
        <v>Moderado</v>
      </c>
      <c r="L50" s="159">
        <f ca="1">IF(K50="","",IF(K50="Leve",'Listas y tablas'!$F$3,IF(K50="Menor",'Listas y tablas'!$F$4,IF(K50="Moderado",'Listas y tablas'!$F$5,IF(K50="Mayor",'Listas y tablas'!$F$6,IF(K50="Catastrófico",'Listas y tablas'!$F$7,))))))</f>
        <v>0.6</v>
      </c>
      <c r="M50" s="160" t="str">
        <f t="shared" ca="1" si="37"/>
        <v>Moderado</v>
      </c>
      <c r="N50" s="160" t="str">
        <f t="shared" si="38"/>
        <v>G</v>
      </c>
      <c r="O50" s="161">
        <f t="shared" si="39"/>
        <v>43</v>
      </c>
      <c r="P50" s="161" t="str">
        <f t="shared" si="40"/>
        <v>G43</v>
      </c>
      <c r="Q50" s="187" t="s">
        <v>1557</v>
      </c>
      <c r="R50" s="161" t="str">
        <f t="shared" si="3"/>
        <v>Probabilidad</v>
      </c>
      <c r="S50" s="399" t="s">
        <v>187</v>
      </c>
      <c r="T50" s="399" t="s">
        <v>188</v>
      </c>
      <c r="U50" s="95" t="str">
        <f t="shared" si="24"/>
        <v>40%</v>
      </c>
      <c r="V50" s="407" t="s">
        <v>189</v>
      </c>
      <c r="W50" s="407" t="s">
        <v>190</v>
      </c>
      <c r="X50" s="407" t="s">
        <v>191</v>
      </c>
      <c r="Y50" s="164">
        <f t="shared" si="33"/>
        <v>0.216</v>
      </c>
      <c r="Z50" s="165" t="str">
        <f>IFERROR(IF(Y50="","",IF(Y50&lt;='Listas y tablas'!$L$3,"Muy Baja",IF(Y50&lt;='Listas y tablas'!$L$4,"Baja",IF(Y50&lt;='Listas y tablas'!$L$5,"Media",IF(Y50&lt;='Listas y tablas'!$L$6,"Alta","Muy Alta"))))),"")</f>
        <v>Baja</v>
      </c>
      <c r="AA50" s="163">
        <f t="shared" si="34"/>
        <v>0.216</v>
      </c>
      <c r="AB50" s="165" t="str">
        <f ca="1">IFERROR(IF(AC50="","",IF(AC50&lt;='Listas y tablas'!$O$3,"Leve",IF(AC50&lt;='Listas y tablas'!$O$4,"Menor",IF(AC50&lt;='Listas y tablas'!$O$5,"Moderado",IF(AC50&lt;='Listas y tablas'!$O$6,"Mayor","Catastrófico"))))),"")</f>
        <v>Moderado</v>
      </c>
      <c r="AC50" s="163">
        <f t="shared" ca="1" si="35"/>
        <v>0.6</v>
      </c>
      <c r="AD50" s="166" t="str">
        <f t="shared" ca="1" si="36"/>
        <v>Moderado</v>
      </c>
      <c r="AE50" s="393" t="s">
        <v>1119</v>
      </c>
      <c r="AF50" s="433" t="s">
        <v>1564</v>
      </c>
      <c r="AG50" s="417"/>
      <c r="AH50" s="417"/>
      <c r="AI50" s="417"/>
      <c r="AJ50" s="434">
        <v>44593</v>
      </c>
      <c r="AK50" s="434">
        <v>44926</v>
      </c>
      <c r="AL50" s="167"/>
      <c r="AM50" s="167"/>
      <c r="AN50" s="167"/>
      <c r="AO50" s="167"/>
      <c r="AP50" s="167"/>
      <c r="AQ50" s="167"/>
      <c r="AR50" s="167"/>
      <c r="AS50" s="167"/>
      <c r="AT50" s="351" t="str">
        <f t="shared" si="13"/>
        <v/>
      </c>
      <c r="AU50" s="351" t="str">
        <f t="shared" si="14"/>
        <v/>
      </c>
      <c r="AV50" s="351" t="str">
        <f t="shared" si="15"/>
        <v/>
      </c>
      <c r="AW50" s="167"/>
      <c r="AX50" s="167"/>
      <c r="AY50" s="167"/>
      <c r="AZ50" s="167"/>
      <c r="BA50" s="167"/>
      <c r="BB50" s="167"/>
      <c r="BC50" s="167"/>
      <c r="BD50" s="167"/>
      <c r="BE50" s="351" t="str">
        <f t="shared" si="16"/>
        <v/>
      </c>
      <c r="BF50" s="351" t="str">
        <f t="shared" si="17"/>
        <v/>
      </c>
      <c r="BG50" s="351" t="str">
        <f t="shared" si="18"/>
        <v/>
      </c>
      <c r="BH50" s="167"/>
      <c r="BI50" s="167"/>
      <c r="BJ50" s="167"/>
      <c r="BK50" s="167"/>
      <c r="BL50" s="167"/>
      <c r="BM50" s="167"/>
      <c r="BN50" s="167"/>
      <c r="BO50" s="167"/>
      <c r="BP50" s="351" t="str">
        <f t="shared" si="19"/>
        <v/>
      </c>
      <c r="BQ50" s="351" t="str">
        <f t="shared" si="20"/>
        <v/>
      </c>
      <c r="BR50" s="351" t="str">
        <f t="shared" si="21"/>
        <v/>
      </c>
      <c r="BS50" s="350" t="str">
        <f t="shared" si="22"/>
        <v/>
      </c>
      <c r="BT50" s="350" t="str">
        <f t="shared" si="23"/>
        <v/>
      </c>
      <c r="BU50" s="44"/>
      <c r="BV50" s="44"/>
      <c r="BW50" s="44"/>
      <c r="BX50" s="44"/>
      <c r="BY50" s="44"/>
      <c r="BZ50" s="54"/>
      <c r="CA50" s="129" t="s">
        <v>1964</v>
      </c>
      <c r="CB50" s="129" t="s">
        <v>1965</v>
      </c>
      <c r="CC50" s="129"/>
      <c r="CD50" s="129"/>
      <c r="CE50" s="357"/>
      <c r="CF50" s="121"/>
      <c r="CG50" s="121"/>
      <c r="CH50" s="104" t="s">
        <v>1966</v>
      </c>
      <c r="CI50" s="104" t="s">
        <v>292</v>
      </c>
      <c r="CJ50" s="104" t="s">
        <v>1967</v>
      </c>
      <c r="CK50" s="104"/>
      <c r="CL50" s="495" t="s">
        <v>2197</v>
      </c>
      <c r="CM50" s="105" t="s">
        <v>1985</v>
      </c>
      <c r="CN50" s="104" t="s">
        <v>1808</v>
      </c>
      <c r="CO50" s="124"/>
      <c r="CP50" s="124"/>
      <c r="CQ50" s="124"/>
      <c r="CR50" s="124"/>
      <c r="CS50" s="357"/>
      <c r="CT50" s="102"/>
      <c r="CU50" s="103"/>
      <c r="CV50" s="107"/>
      <c r="CW50" s="104"/>
      <c r="CX50" s="104"/>
      <c r="CY50" s="104"/>
      <c r="CZ50" s="47"/>
      <c r="DA50" s="105"/>
      <c r="DB50" s="47"/>
      <c r="DC50" s="54"/>
      <c r="DD50" s="54"/>
      <c r="DE50" s="54"/>
      <c r="DF50" s="54"/>
      <c r="DG50" s="141"/>
      <c r="DH50" s="54"/>
      <c r="DI50" s="54"/>
      <c r="DJ50" s="47"/>
      <c r="DK50" s="47"/>
      <c r="DL50" s="47"/>
      <c r="DM50" s="47"/>
      <c r="DN50" s="47"/>
      <c r="DO50" s="105"/>
      <c r="DP50" s="47"/>
    </row>
    <row r="51" spans="1:120" ht="408.75" customHeight="1">
      <c r="A51" s="424">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1123</v>
      </c>
      <c r="F51" s="446">
        <v>48</v>
      </c>
      <c r="G51" s="158" t="str">
        <f>IF(F51&lt;=0,"",IF(F51&lt;='Listas y tablas'!$B$3,"Muy Baja",IF(F51&lt;='Listas y tablas'!$B$4,"Baja",IF(F51&lt;='Listas y tablas'!$B$5,"Media",IF(F51&lt;='Listas y tablas'!$B$6,"Alta","Muy Alta")))))</f>
        <v>Media</v>
      </c>
      <c r="H51" s="159">
        <f>IF(G51="","",IF(G51="Muy Baja",'Listas y tablas'!$C$3,IF(G51="Baja",'Listas y tablas'!$C$4,IF(G51="Media",'Listas y tablas'!$C$5,IF(G51="Alta",'Listas y tablas'!$C$6,IF(G51="Muy Alta",'Listas y tablas'!$C$7,))))))</f>
        <v>0.6</v>
      </c>
      <c r="I51" s="427" t="s">
        <v>185</v>
      </c>
      <c r="J51" s="159"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8"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9">
        <f ca="1">IF(K51="","",IF(K51="Leve",'Listas y tablas'!$F$3,IF(K51="Menor",'Listas y tablas'!$F$4,IF(K51="Moderado",'Listas y tablas'!$F$5,IF(K51="Mayor",'Listas y tablas'!$F$6,IF(K51="Catastrófico",'Listas y tablas'!$F$7,))))))</f>
        <v>0.6</v>
      </c>
      <c r="M51" s="160" t="str">
        <f t="shared" ca="1" si="37"/>
        <v>Moderado</v>
      </c>
      <c r="N51" s="160" t="str">
        <f t="shared" si="38"/>
        <v>G</v>
      </c>
      <c r="O51" s="161">
        <f t="shared" si="39"/>
        <v>44</v>
      </c>
      <c r="P51" s="161" t="str">
        <f t="shared" si="40"/>
        <v>G44</v>
      </c>
      <c r="Q51" s="432" t="s">
        <v>469</v>
      </c>
      <c r="R51" s="161" t="str">
        <f t="shared" si="3"/>
        <v>Probabilidad</v>
      </c>
      <c r="S51" s="399" t="s">
        <v>187</v>
      </c>
      <c r="T51" s="399" t="s">
        <v>188</v>
      </c>
      <c r="U51" s="95" t="str">
        <f t="shared" si="24"/>
        <v>40%</v>
      </c>
      <c r="V51" s="407" t="s">
        <v>189</v>
      </c>
      <c r="W51" s="407" t="s">
        <v>190</v>
      </c>
      <c r="X51" s="407" t="s">
        <v>191</v>
      </c>
      <c r="Y51" s="164">
        <f t="shared" si="33"/>
        <v>0.36</v>
      </c>
      <c r="Z51" s="165" t="str">
        <f>IFERROR(IF(Y51="","",IF(Y51&lt;='Listas y tablas'!$L$3,"Muy Baja",IF(Y51&lt;='Listas y tablas'!$L$4,"Baja",IF(Y51&lt;='Listas y tablas'!$L$5,"Media",IF(Y51&lt;='Listas y tablas'!$L$6,"Alta","Muy Alta"))))),"")</f>
        <v>Baja</v>
      </c>
      <c r="AA51" s="163">
        <f t="shared" si="34"/>
        <v>0.36</v>
      </c>
      <c r="AB51" s="165" t="str">
        <f ca="1">IFERROR(IF(AC51="","",IF(AC51&lt;='Listas y tablas'!$O$3,"Leve",IF(AC51&lt;='Listas y tablas'!$O$4,"Menor",IF(AC51&lt;='Listas y tablas'!$O$5,"Moderado",IF(AC51&lt;='Listas y tablas'!$O$6,"Mayor","Catastrófico"))))),"")</f>
        <v>Moderado</v>
      </c>
      <c r="AC51" s="163">
        <f t="shared" ca="1" si="35"/>
        <v>0.6</v>
      </c>
      <c r="AD51" s="166" t="str">
        <f t="shared" ca="1" si="36"/>
        <v>Moderado</v>
      </c>
      <c r="AE51" s="393" t="s">
        <v>192</v>
      </c>
      <c r="AF51" s="433" t="s">
        <v>470</v>
      </c>
      <c r="AG51" s="53" t="s">
        <v>1565</v>
      </c>
      <c r="AH51" s="417" t="s">
        <v>1566</v>
      </c>
      <c r="AI51" s="417" t="s">
        <v>422</v>
      </c>
      <c r="AJ51" s="435">
        <v>44593</v>
      </c>
      <c r="AK51" s="435">
        <v>44926</v>
      </c>
      <c r="AL51" s="167"/>
      <c r="AM51" s="167"/>
      <c r="AN51" s="167"/>
      <c r="AO51" s="167"/>
      <c r="AP51" s="167"/>
      <c r="AQ51" s="167"/>
      <c r="AR51" s="167"/>
      <c r="AS51" s="167"/>
      <c r="AT51" s="351" t="str">
        <f t="shared" si="13"/>
        <v/>
      </c>
      <c r="AU51" s="351" t="str">
        <f t="shared" si="14"/>
        <v/>
      </c>
      <c r="AV51" s="351" t="str">
        <f t="shared" si="15"/>
        <v/>
      </c>
      <c r="AW51" s="167"/>
      <c r="AX51" s="167"/>
      <c r="AY51" s="167"/>
      <c r="AZ51" s="167"/>
      <c r="BA51" s="167"/>
      <c r="BB51" s="167"/>
      <c r="BC51" s="167"/>
      <c r="BD51" s="167"/>
      <c r="BE51" s="351" t="str">
        <f t="shared" si="16"/>
        <v/>
      </c>
      <c r="BF51" s="351" t="str">
        <f t="shared" si="17"/>
        <v/>
      </c>
      <c r="BG51" s="351" t="str">
        <f t="shared" si="18"/>
        <v/>
      </c>
      <c r="BH51" s="167"/>
      <c r="BI51" s="167"/>
      <c r="BJ51" s="167"/>
      <c r="BK51" s="167"/>
      <c r="BL51" s="167"/>
      <c r="BM51" s="167"/>
      <c r="BN51" s="167"/>
      <c r="BO51" s="167"/>
      <c r="BP51" s="351" t="str">
        <f t="shared" si="19"/>
        <v/>
      </c>
      <c r="BQ51" s="351" t="str">
        <f t="shared" si="20"/>
        <v/>
      </c>
      <c r="BR51" s="351" t="str">
        <f t="shared" si="21"/>
        <v/>
      </c>
      <c r="BS51" s="350" t="str">
        <f t="shared" si="22"/>
        <v/>
      </c>
      <c r="BT51" s="350" t="str">
        <f t="shared" si="23"/>
        <v/>
      </c>
      <c r="BU51" s="106"/>
      <c r="BV51" s="44"/>
      <c r="BW51" s="44"/>
      <c r="BX51" s="44"/>
      <c r="BY51" s="44"/>
      <c r="BZ51" s="54"/>
      <c r="CA51" s="129" t="s">
        <v>1968</v>
      </c>
      <c r="CB51" s="129"/>
      <c r="CC51" s="129" t="s">
        <v>1969</v>
      </c>
      <c r="CD51" s="129"/>
      <c r="CE51" s="357"/>
      <c r="CF51" s="121"/>
      <c r="CG51" s="121"/>
      <c r="CH51" s="104" t="s">
        <v>1970</v>
      </c>
      <c r="CI51" s="104"/>
      <c r="CJ51" s="104" t="s">
        <v>1971</v>
      </c>
      <c r="CK51" s="104" t="s">
        <v>432</v>
      </c>
      <c r="CL51" s="494" t="s">
        <v>2198</v>
      </c>
      <c r="CM51" s="105" t="s">
        <v>1985</v>
      </c>
      <c r="CN51" s="104" t="s">
        <v>1808</v>
      </c>
      <c r="CO51" s="124"/>
      <c r="CP51" s="124"/>
      <c r="CQ51" s="124"/>
      <c r="CR51" s="124"/>
      <c r="CS51" s="357"/>
      <c r="CT51" s="102"/>
      <c r="CU51" s="103"/>
      <c r="CV51" s="107"/>
      <c r="CW51" s="104"/>
      <c r="CX51" s="104"/>
      <c r="CY51" s="104"/>
      <c r="CZ51" s="47"/>
      <c r="DA51" s="105"/>
      <c r="DB51" s="47"/>
      <c r="DC51" s="54"/>
      <c r="DD51" s="54"/>
      <c r="DE51" s="54"/>
      <c r="DF51" s="54"/>
      <c r="DG51" s="141"/>
      <c r="DH51" s="54"/>
      <c r="DI51" s="54"/>
      <c r="DJ51" s="47"/>
      <c r="DK51" s="47"/>
      <c r="DL51" s="47"/>
      <c r="DM51" s="47"/>
      <c r="DN51" s="47"/>
      <c r="DO51" s="105"/>
      <c r="DP51" s="47"/>
    </row>
    <row r="52" spans="1:120" ht="409.5" customHeight="1">
      <c r="A52" s="424">
        <v>30</v>
      </c>
      <c r="B52" s="45"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2" s="53" t="s">
        <v>1123</v>
      </c>
      <c r="F52" s="446">
        <v>12</v>
      </c>
      <c r="G52" s="158" t="str">
        <f>IF(F52&lt;=0,"",IF(F52&lt;='Listas y tablas'!$B$3,"Muy Baja",IF(F52&lt;='Listas y tablas'!$B$4,"Baja",IF(F52&lt;='Listas y tablas'!$B$5,"Media",IF(F52&lt;='Listas y tablas'!$B$6,"Alta","Muy Alta")))))</f>
        <v>Baja</v>
      </c>
      <c r="H52" s="159">
        <f>IF(G52="","",IF(G52="Muy Baja",'Listas y tablas'!$C$3,IF(G52="Baja",'Listas y tablas'!$C$4,IF(G52="Media",'Listas y tablas'!$C$5,IF(G52="Alta",'Listas y tablas'!$C$6,IF(G52="Muy Alta",'Listas y tablas'!$C$7,))))))</f>
        <v>0.4</v>
      </c>
      <c r="I52" s="427" t="s">
        <v>185</v>
      </c>
      <c r="J52" s="159"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8"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9">
        <f ca="1">IF(K52="","",IF(K52="Leve",'Listas y tablas'!$F$3,IF(K52="Menor",'Listas y tablas'!$F$4,IF(K52="Moderado",'Listas y tablas'!$F$5,IF(K52="Mayor",'Listas y tablas'!$F$6,IF(K52="Catastrófico",'Listas y tablas'!$F$7,))))))</f>
        <v>0.6</v>
      </c>
      <c r="M52" s="160" t="str">
        <f t="shared" ca="1" si="37"/>
        <v>Moderado</v>
      </c>
      <c r="N52" s="160" t="str">
        <f t="shared" si="38"/>
        <v>G</v>
      </c>
      <c r="O52" s="161">
        <f t="shared" si="39"/>
        <v>45</v>
      </c>
      <c r="P52" s="161" t="str">
        <f t="shared" si="40"/>
        <v>G45</v>
      </c>
      <c r="Q52" s="432" t="s">
        <v>481</v>
      </c>
      <c r="R52" s="161" t="str">
        <f t="shared" si="3"/>
        <v>Probabilidad</v>
      </c>
      <c r="S52" s="399" t="s">
        <v>187</v>
      </c>
      <c r="T52" s="399" t="s">
        <v>188</v>
      </c>
      <c r="U52" s="95" t="str">
        <f t="shared" si="24"/>
        <v>40%</v>
      </c>
      <c r="V52" s="407" t="s">
        <v>189</v>
      </c>
      <c r="W52" s="407" t="s">
        <v>190</v>
      </c>
      <c r="X52" s="407" t="s">
        <v>191</v>
      </c>
      <c r="Y52" s="164">
        <f t="shared" si="33"/>
        <v>0.24</v>
      </c>
      <c r="Z52" s="165" t="str">
        <f>IFERROR(IF(Y52="","",IF(Y52&lt;='Listas y tablas'!$L$3,"Muy Baja",IF(Y52&lt;='Listas y tablas'!$L$4,"Baja",IF(Y52&lt;='Listas y tablas'!$L$5,"Media",IF(Y52&lt;='Listas y tablas'!$L$6,"Alta","Muy Alta"))))),"")</f>
        <v>Baja</v>
      </c>
      <c r="AA52" s="163">
        <f t="shared" si="34"/>
        <v>0.24</v>
      </c>
      <c r="AB52" s="165" t="str">
        <f ca="1">IFERROR(IF(AC52="","",IF(AC52&lt;='Listas y tablas'!$O$3,"Leve",IF(AC52&lt;='Listas y tablas'!$O$4,"Menor",IF(AC52&lt;='Listas y tablas'!$O$5,"Moderado",IF(AC52&lt;='Listas y tablas'!$O$6,"Mayor","Catastrófico"))))),"")</f>
        <v>Moderado</v>
      </c>
      <c r="AC52" s="163">
        <f t="shared" ca="1" si="35"/>
        <v>0.6</v>
      </c>
      <c r="AD52" s="166" t="str">
        <f t="shared" ca="1" si="36"/>
        <v>Moderado</v>
      </c>
      <c r="AE52" s="393" t="s">
        <v>192</v>
      </c>
      <c r="AF52" s="422" t="s">
        <v>1567</v>
      </c>
      <c r="AG52" s="417" t="s">
        <v>483</v>
      </c>
      <c r="AH52" s="417" t="s">
        <v>484</v>
      </c>
      <c r="AI52" s="417" t="s">
        <v>422</v>
      </c>
      <c r="AJ52" s="435">
        <v>44593</v>
      </c>
      <c r="AK52" s="435">
        <v>44926</v>
      </c>
      <c r="AL52" s="100"/>
      <c r="AM52" s="100"/>
      <c r="AN52" s="100"/>
      <c r="AO52" s="100"/>
      <c r="AP52" s="100"/>
      <c r="AQ52" s="100"/>
      <c r="AR52" s="100"/>
      <c r="AS52" s="100"/>
      <c r="AT52" s="351" t="str">
        <f t="shared" si="13"/>
        <v/>
      </c>
      <c r="AU52" s="351" t="str">
        <f t="shared" si="14"/>
        <v/>
      </c>
      <c r="AV52" s="351" t="str">
        <f t="shared" si="15"/>
        <v/>
      </c>
      <c r="AW52" s="100"/>
      <c r="AX52" s="100"/>
      <c r="AY52" s="100"/>
      <c r="AZ52" s="100"/>
      <c r="BA52" s="100"/>
      <c r="BB52" s="100"/>
      <c r="BC52" s="100"/>
      <c r="BD52" s="100"/>
      <c r="BE52" s="351" t="str">
        <f t="shared" si="16"/>
        <v/>
      </c>
      <c r="BF52" s="351" t="str">
        <f t="shared" si="17"/>
        <v/>
      </c>
      <c r="BG52" s="351" t="str">
        <f t="shared" si="18"/>
        <v/>
      </c>
      <c r="BH52" s="100"/>
      <c r="BI52" s="100"/>
      <c r="BJ52" s="100"/>
      <c r="BK52" s="100"/>
      <c r="BL52" s="100"/>
      <c r="BM52" s="100"/>
      <c r="BN52" s="100"/>
      <c r="BO52" s="100"/>
      <c r="BP52" s="351" t="str">
        <f t="shared" si="19"/>
        <v/>
      </c>
      <c r="BQ52" s="351" t="str">
        <f t="shared" si="20"/>
        <v/>
      </c>
      <c r="BR52" s="351" t="str">
        <f t="shared" si="21"/>
        <v/>
      </c>
      <c r="BS52" s="350" t="str">
        <f t="shared" si="22"/>
        <v/>
      </c>
      <c r="BT52" s="350" t="str">
        <f t="shared" si="23"/>
        <v/>
      </c>
      <c r="BU52" s="44"/>
      <c r="BV52" s="44"/>
      <c r="BW52" s="44"/>
      <c r="BX52" s="44"/>
      <c r="BY52" s="44"/>
      <c r="BZ52" s="54"/>
      <c r="CA52" s="129" t="s">
        <v>1972</v>
      </c>
      <c r="CB52" s="126" t="s">
        <v>1973</v>
      </c>
      <c r="CC52" s="129"/>
      <c r="CD52" s="129"/>
      <c r="CE52" s="357"/>
      <c r="CF52" s="121"/>
      <c r="CG52" s="121"/>
      <c r="CH52" s="104" t="s">
        <v>1966</v>
      </c>
      <c r="CI52" s="104" t="s">
        <v>292</v>
      </c>
      <c r="CJ52" s="201" t="s">
        <v>1956</v>
      </c>
      <c r="CK52" s="104"/>
      <c r="CL52" s="495" t="s">
        <v>2199</v>
      </c>
      <c r="CM52" s="105" t="s">
        <v>1805</v>
      </c>
      <c r="CN52" s="104" t="s">
        <v>1808</v>
      </c>
      <c r="CO52" s="124"/>
      <c r="CP52" s="126"/>
      <c r="CQ52" s="124"/>
      <c r="CR52" s="124"/>
      <c r="CS52" s="357"/>
      <c r="CT52" s="102"/>
      <c r="CU52" s="103"/>
      <c r="CV52" s="107"/>
      <c r="CW52" s="104"/>
      <c r="CX52" s="107"/>
      <c r="CY52" s="104"/>
      <c r="CZ52" s="47"/>
      <c r="DA52" s="105"/>
      <c r="DB52" s="47"/>
      <c r="DC52" s="54"/>
      <c r="DD52" s="54"/>
      <c r="DE52" s="54"/>
      <c r="DF52" s="54"/>
      <c r="DG52" s="141"/>
      <c r="DH52" s="54"/>
      <c r="DI52" s="54"/>
      <c r="DJ52" s="47"/>
      <c r="DK52" s="47"/>
      <c r="DL52" s="47"/>
      <c r="DM52" s="47"/>
      <c r="DN52" s="47"/>
      <c r="DO52" s="105"/>
      <c r="DP52" s="47"/>
    </row>
    <row r="53" spans="1:120" ht="151.5" customHeight="1">
      <c r="A53" s="424">
        <v>30</v>
      </c>
      <c r="B53" s="45" t="str">
        <f>IFERROR(VLOOKUP($A53,Riesgos!$A$7:$H$107,2,FALSE),"")</f>
        <v>Divulgación y Apropiación Social del Patrimonio</v>
      </c>
      <c r="C53" s="45"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5" t="str">
        <f>IFERROR(VLOOKUP($A53,Riesgos!$A$7:$H$107,8,FALSE),"")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3" s="53" t="s">
        <v>1123</v>
      </c>
      <c r="F53" s="446">
        <v>12</v>
      </c>
      <c r="G53" s="158" t="str">
        <f>IF(F53&lt;=0,"",IF(F53&lt;='Listas y tablas'!$B$3,"Muy Baja",IF(F53&lt;='Listas y tablas'!$B$4,"Baja",IF(F53&lt;='Listas y tablas'!$B$5,"Media",IF(F53&lt;='Listas y tablas'!$B$6,"Alta","Muy Alta")))))</f>
        <v>Baja</v>
      </c>
      <c r="H53" s="159">
        <f>IF(G53="","",IF(G53="Muy Baja",'Listas y tablas'!$C$3,IF(G53="Baja",'Listas y tablas'!$C$4,IF(G53="Media",'Listas y tablas'!$C$5,IF(G53="Alta",'Listas y tablas'!$C$6,IF(G53="Muy Alta",'Listas y tablas'!$C$7,))))))</f>
        <v>0.4</v>
      </c>
      <c r="I53" s="427" t="s">
        <v>185</v>
      </c>
      <c r="J53" s="159"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158"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59">
        <f ca="1">IF(K53="","",IF(K53="Leve",'Listas y tablas'!$F$3,IF(K53="Menor",'Listas y tablas'!$F$4,IF(K53="Moderado",'Listas y tablas'!$F$5,IF(K53="Mayor",'Listas y tablas'!$F$6,IF(K53="Catastrófico",'Listas y tablas'!$F$7,))))))</f>
        <v>0.6</v>
      </c>
      <c r="M53" s="160" t="str">
        <f t="shared" ca="1" si="37"/>
        <v>Moderado</v>
      </c>
      <c r="N53" s="160" t="str">
        <f t="shared" si="38"/>
        <v>G</v>
      </c>
      <c r="O53" s="161">
        <f t="shared" si="39"/>
        <v>46</v>
      </c>
      <c r="P53" s="161" t="str">
        <f t="shared" si="40"/>
        <v>G46</v>
      </c>
      <c r="Q53" s="432" t="s">
        <v>489</v>
      </c>
      <c r="R53" s="161" t="str">
        <f t="shared" si="3"/>
        <v>Probabilidad</v>
      </c>
      <c r="S53" s="399" t="s">
        <v>187</v>
      </c>
      <c r="T53" s="399" t="s">
        <v>188</v>
      </c>
      <c r="U53" s="95" t="str">
        <f t="shared" si="24"/>
        <v>40%</v>
      </c>
      <c r="V53" s="407" t="s">
        <v>189</v>
      </c>
      <c r="W53" s="407" t="s">
        <v>190</v>
      </c>
      <c r="X53" s="407" t="s">
        <v>191</v>
      </c>
      <c r="Y53" s="164">
        <f t="shared" si="33"/>
        <v>0.14399999999999999</v>
      </c>
      <c r="Z53" s="165" t="str">
        <f>IFERROR(IF(Y53="","",IF(Y53&lt;='Listas y tablas'!$L$3,"Muy Baja",IF(Y53&lt;='Listas y tablas'!$L$4,"Baja",IF(Y53&lt;='Listas y tablas'!$L$5,"Media",IF(Y53&lt;='Listas y tablas'!$L$6,"Alta","Muy Alta"))))),"")</f>
        <v>Muy Baja</v>
      </c>
      <c r="AA53" s="163">
        <f t="shared" si="34"/>
        <v>0.14399999999999999</v>
      </c>
      <c r="AB53" s="165" t="str">
        <f ca="1">IFERROR(IF(AC53="","",IF(AC53&lt;='Listas y tablas'!$O$3,"Leve",IF(AC53&lt;='Listas y tablas'!$O$4,"Menor",IF(AC53&lt;='Listas y tablas'!$O$5,"Moderado",IF(AC53&lt;='Listas y tablas'!$O$6,"Mayor","Catastrófico"))))),"")</f>
        <v>Moderado</v>
      </c>
      <c r="AC53" s="163">
        <f t="shared" ca="1" si="35"/>
        <v>0.6</v>
      </c>
      <c r="AD53" s="166" t="str">
        <f t="shared" ca="1" si="36"/>
        <v>Moderado</v>
      </c>
      <c r="AE53" s="393" t="s">
        <v>192</v>
      </c>
      <c r="AF53" s="422" t="s">
        <v>490</v>
      </c>
      <c r="AG53" s="422"/>
      <c r="AH53" s="422"/>
      <c r="AI53" s="417"/>
      <c r="AJ53" s="448"/>
      <c r="AK53" s="448"/>
      <c r="AL53" s="167"/>
      <c r="AM53" s="167"/>
      <c r="AN53" s="167"/>
      <c r="AO53" s="167"/>
      <c r="AP53" s="167"/>
      <c r="AQ53" s="167"/>
      <c r="AR53" s="167"/>
      <c r="AS53" s="167"/>
      <c r="AT53" s="351" t="str">
        <f t="shared" si="13"/>
        <v/>
      </c>
      <c r="AU53" s="351" t="str">
        <f t="shared" si="14"/>
        <v/>
      </c>
      <c r="AV53" s="351" t="str">
        <f t="shared" si="15"/>
        <v/>
      </c>
      <c r="AW53" s="167"/>
      <c r="AX53" s="167"/>
      <c r="AY53" s="167"/>
      <c r="AZ53" s="167"/>
      <c r="BA53" s="167"/>
      <c r="BB53" s="167"/>
      <c r="BC53" s="167"/>
      <c r="BD53" s="167"/>
      <c r="BE53" s="351" t="str">
        <f t="shared" si="16"/>
        <v/>
      </c>
      <c r="BF53" s="351" t="str">
        <f t="shared" si="17"/>
        <v/>
      </c>
      <c r="BG53" s="351" t="str">
        <f t="shared" si="18"/>
        <v/>
      </c>
      <c r="BH53" s="167"/>
      <c r="BI53" s="167"/>
      <c r="BJ53" s="167"/>
      <c r="BK53" s="167"/>
      <c r="BL53" s="167"/>
      <c r="BM53" s="167"/>
      <c r="BN53" s="167"/>
      <c r="BO53" s="167"/>
      <c r="BP53" s="351" t="str">
        <f t="shared" si="19"/>
        <v/>
      </c>
      <c r="BQ53" s="351" t="str">
        <f t="shared" si="20"/>
        <v/>
      </c>
      <c r="BR53" s="351" t="str">
        <f t="shared" si="21"/>
        <v/>
      </c>
      <c r="BS53" s="350" t="str">
        <f t="shared" si="22"/>
        <v/>
      </c>
      <c r="BT53" s="350" t="str">
        <f t="shared" si="23"/>
        <v/>
      </c>
      <c r="BU53" s="44"/>
      <c r="BV53" s="44"/>
      <c r="BW53" s="44"/>
      <c r="BX53" s="44"/>
      <c r="BY53" s="44"/>
      <c r="BZ53" s="44"/>
      <c r="CA53" s="129" t="s">
        <v>1974</v>
      </c>
      <c r="CB53" s="127" t="s">
        <v>1975</v>
      </c>
      <c r="CC53" s="129"/>
      <c r="CD53" s="126"/>
      <c r="CE53" s="358"/>
      <c r="CF53" s="121"/>
      <c r="CG53" s="121"/>
      <c r="CH53" s="104" t="s">
        <v>1976</v>
      </c>
      <c r="CI53" s="104" t="s">
        <v>201</v>
      </c>
      <c r="CJ53" s="201" t="s">
        <v>1956</v>
      </c>
      <c r="CK53" s="104"/>
      <c r="CL53" s="495" t="s">
        <v>1986</v>
      </c>
      <c r="CM53" s="105" t="s">
        <v>1805</v>
      </c>
      <c r="CN53" s="104" t="s">
        <v>1808</v>
      </c>
      <c r="CO53" s="124"/>
      <c r="CP53" s="128"/>
      <c r="CQ53" s="124"/>
      <c r="CR53" s="126"/>
      <c r="CS53" s="358"/>
      <c r="CT53" s="102"/>
      <c r="CU53" s="103"/>
      <c r="CV53" s="104"/>
      <c r="CW53" s="104"/>
      <c r="CX53" s="107"/>
      <c r="CY53" s="104"/>
      <c r="CZ53" s="47"/>
      <c r="DA53" s="105"/>
      <c r="DB53" s="47"/>
      <c r="DC53" s="54"/>
      <c r="DD53" s="54"/>
      <c r="DE53" s="54"/>
      <c r="DF53" s="54"/>
      <c r="DG53" s="141"/>
      <c r="DH53" s="54"/>
      <c r="DI53" s="54"/>
      <c r="DJ53" s="47"/>
      <c r="DK53" s="47"/>
      <c r="DL53" s="47"/>
      <c r="DM53" s="47"/>
      <c r="DN53" s="47"/>
      <c r="DO53" s="105"/>
      <c r="DP53" s="47"/>
    </row>
    <row r="54" spans="1:120" ht="315" customHeight="1">
      <c r="A54" s="424">
        <v>30</v>
      </c>
      <c r="B54" s="45" t="str">
        <f>IFERROR(VLOOKUP($A54,Riesgos!$A$7:$H$107,2,FALSE),"")</f>
        <v>Divulgación y Apropiación Social del Patrimonio</v>
      </c>
      <c r="C54" s="45"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5" t="str">
        <f>IFERROR(VLOOKUP($A54,Riesgos!$A$7:$H$107,8,FALSE),"")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4" s="53" t="s">
        <v>1123</v>
      </c>
      <c r="F54" s="446">
        <v>12</v>
      </c>
      <c r="G54" s="158" t="str">
        <f>IF(F54&lt;=0,"",IF(F54&lt;='Listas y tablas'!$B$3,"Muy Baja",IF(F54&lt;='Listas y tablas'!$B$4,"Baja",IF(F54&lt;='Listas y tablas'!$B$5,"Media",IF(F54&lt;='Listas y tablas'!$B$6,"Alta","Muy Alta")))))</f>
        <v>Baja</v>
      </c>
      <c r="H54" s="159">
        <f>IF(G54="","",IF(G54="Muy Baja",'Listas y tablas'!$C$3,IF(G54="Baja",'Listas y tablas'!$C$4,IF(G54="Media",'Listas y tablas'!$C$5,IF(G54="Alta",'Listas y tablas'!$C$6,IF(G54="Muy Alta",'Listas y tablas'!$C$7,))))))</f>
        <v>0.4</v>
      </c>
      <c r="I54" s="427" t="s">
        <v>185</v>
      </c>
      <c r="J54" s="159"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158" t="str">
        <f ca="1">IF(OR(J54='Tabla Impacto'!$C$11,J54='Tabla Impacto'!$D$11),"Leve",IF(OR(J54='Tabla Impacto'!$C$12,J54='Tabla Impacto'!$D$12),"Menor",IF(OR(J54='Tabla Impacto'!$C$13,J54='Tabla Impacto'!$D$13),"Moderado",IF(OR(J54='Tabla Impacto'!$C$14,J54='Tabla Impacto'!$D$14),"Mayor",IF(OR(J54='Tabla Impacto'!$C$15,J54='Tabla Impacto'!$D$15),"Catastrófico","")))))</f>
        <v>Moderado</v>
      </c>
      <c r="L54" s="159">
        <f ca="1">IF(K54="","",IF(K54="Leve",'Listas y tablas'!$F$3,IF(K54="Menor",'Listas y tablas'!$F$4,IF(K54="Moderado",'Listas y tablas'!$F$5,IF(K54="Mayor",'Listas y tablas'!$F$6,IF(K54="Catastrófico",'Listas y tablas'!$F$7,))))))</f>
        <v>0.6</v>
      </c>
      <c r="M54" s="160" t="str">
        <f t="shared" ca="1" si="37"/>
        <v>Moderado</v>
      </c>
      <c r="N54" s="160" t="str">
        <f t="shared" si="38"/>
        <v>G</v>
      </c>
      <c r="O54" s="161">
        <f t="shared" si="39"/>
        <v>47</v>
      </c>
      <c r="P54" s="161" t="str">
        <f t="shared" si="40"/>
        <v>G47</v>
      </c>
      <c r="Q54" s="432" t="s">
        <v>497</v>
      </c>
      <c r="R54" s="161" t="str">
        <f t="shared" si="3"/>
        <v>Probabilidad</v>
      </c>
      <c r="S54" s="399" t="s">
        <v>187</v>
      </c>
      <c r="T54" s="399" t="s">
        <v>188</v>
      </c>
      <c r="U54" s="95" t="str">
        <f t="shared" si="24"/>
        <v>40%</v>
      </c>
      <c r="V54" s="407" t="s">
        <v>189</v>
      </c>
      <c r="W54" s="407" t="s">
        <v>190</v>
      </c>
      <c r="X54" s="407" t="s">
        <v>191</v>
      </c>
      <c r="Y54" s="164">
        <f t="shared" si="33"/>
        <v>8.6399999999999991E-2</v>
      </c>
      <c r="Z54" s="165" t="str">
        <f>IFERROR(IF(Y54="","",IF(Y54&lt;='Listas y tablas'!$L$3,"Muy Baja",IF(Y54&lt;='Listas y tablas'!$L$4,"Baja",IF(Y54&lt;='Listas y tablas'!$L$5,"Media",IF(Y54&lt;='Listas y tablas'!$L$6,"Alta","Muy Alta"))))),"")</f>
        <v>Muy Baja</v>
      </c>
      <c r="AA54" s="163">
        <f t="shared" si="34"/>
        <v>8.6399999999999991E-2</v>
      </c>
      <c r="AB54" s="165" t="str">
        <f ca="1">IFERROR(IF(AC54="","",IF(AC54&lt;='Listas y tablas'!$O$3,"Leve",IF(AC54&lt;='Listas y tablas'!$O$4,"Menor",IF(AC54&lt;='Listas y tablas'!$O$5,"Moderado",IF(AC54&lt;='Listas y tablas'!$O$6,"Mayor","Catastrófico"))))),"")</f>
        <v>Moderado</v>
      </c>
      <c r="AC54" s="163">
        <f t="shared" ca="1" si="35"/>
        <v>0.6</v>
      </c>
      <c r="AD54" s="166" t="str">
        <f t="shared" ca="1" si="36"/>
        <v>Moderado</v>
      </c>
      <c r="AE54" s="393" t="s">
        <v>192</v>
      </c>
      <c r="AF54" s="433" t="s">
        <v>498</v>
      </c>
      <c r="AG54" s="433"/>
      <c r="AH54" s="433"/>
      <c r="AI54" s="433"/>
      <c r="AJ54" s="448"/>
      <c r="AK54" s="448"/>
      <c r="AL54" s="167"/>
      <c r="AM54" s="167"/>
      <c r="AN54" s="167"/>
      <c r="AO54" s="167"/>
      <c r="AP54" s="167"/>
      <c r="AQ54" s="167"/>
      <c r="AR54" s="167"/>
      <c r="AS54" s="167"/>
      <c r="AT54" s="351" t="str">
        <f t="shared" si="13"/>
        <v/>
      </c>
      <c r="AU54" s="351" t="str">
        <f t="shared" si="14"/>
        <v/>
      </c>
      <c r="AV54" s="351" t="str">
        <f t="shared" si="15"/>
        <v/>
      </c>
      <c r="AW54" s="167"/>
      <c r="AX54" s="167"/>
      <c r="AY54" s="167"/>
      <c r="AZ54" s="167"/>
      <c r="BA54" s="167"/>
      <c r="BB54" s="167"/>
      <c r="BC54" s="167"/>
      <c r="BD54" s="167"/>
      <c r="BE54" s="351" t="str">
        <f t="shared" si="16"/>
        <v/>
      </c>
      <c r="BF54" s="351" t="str">
        <f t="shared" si="17"/>
        <v/>
      </c>
      <c r="BG54" s="351" t="str">
        <f t="shared" si="18"/>
        <v/>
      </c>
      <c r="BH54" s="167"/>
      <c r="BI54" s="167"/>
      <c r="BJ54" s="167"/>
      <c r="BK54" s="167"/>
      <c r="BL54" s="167"/>
      <c r="BM54" s="167"/>
      <c r="BN54" s="167"/>
      <c r="BO54" s="167"/>
      <c r="BP54" s="351" t="str">
        <f t="shared" si="19"/>
        <v/>
      </c>
      <c r="BQ54" s="351" t="str">
        <f t="shared" si="20"/>
        <v/>
      </c>
      <c r="BR54" s="351" t="str">
        <f t="shared" si="21"/>
        <v/>
      </c>
      <c r="BS54" s="350" t="str">
        <f t="shared" si="22"/>
        <v/>
      </c>
      <c r="BT54" s="350" t="str">
        <f t="shared" si="23"/>
        <v/>
      </c>
      <c r="BU54" s="44"/>
      <c r="BV54" s="44"/>
      <c r="BW54" s="44"/>
      <c r="BX54" s="44"/>
      <c r="BY54" s="44"/>
      <c r="BZ54" s="54"/>
      <c r="CA54" s="129" t="s">
        <v>1977</v>
      </c>
      <c r="CB54" s="126" t="s">
        <v>1978</v>
      </c>
      <c r="CC54" s="129"/>
      <c r="CD54" s="126"/>
      <c r="CE54" s="358"/>
      <c r="CF54" s="121"/>
      <c r="CG54" s="121"/>
      <c r="CH54" s="201" t="s">
        <v>1976</v>
      </c>
      <c r="CI54" s="104" t="s">
        <v>201</v>
      </c>
      <c r="CJ54" s="201" t="s">
        <v>1956</v>
      </c>
      <c r="CK54" s="104"/>
      <c r="CL54" s="495" t="s">
        <v>2200</v>
      </c>
      <c r="CM54" s="105" t="s">
        <v>1805</v>
      </c>
      <c r="CN54" s="104" t="s">
        <v>1808</v>
      </c>
      <c r="CO54" s="126"/>
      <c r="CP54" s="126"/>
      <c r="CQ54" s="124"/>
      <c r="CR54" s="126"/>
      <c r="CS54" s="358"/>
      <c r="CT54" s="102"/>
      <c r="CU54" s="103"/>
      <c r="CV54" s="107"/>
      <c r="CW54" s="104"/>
      <c r="CX54" s="107"/>
      <c r="CY54" s="104"/>
      <c r="CZ54" s="47"/>
      <c r="DA54" s="105"/>
      <c r="DB54" s="47"/>
      <c r="DC54" s="54"/>
      <c r="DD54" s="54"/>
      <c r="DE54" s="54"/>
      <c r="DF54" s="54"/>
      <c r="DG54" s="141"/>
      <c r="DH54" s="54"/>
      <c r="DI54" s="54"/>
      <c r="DJ54" s="47"/>
      <c r="DK54" s="47"/>
      <c r="DL54" s="47"/>
      <c r="DM54" s="47"/>
      <c r="DN54" s="47"/>
      <c r="DO54" s="105"/>
      <c r="DP54" s="47"/>
    </row>
    <row r="55" spans="1:120" ht="213.75" customHeight="1">
      <c r="A55" s="424">
        <v>31</v>
      </c>
      <c r="B55" s="45" t="str">
        <f>IFERROR(VLOOKUP($A55,Riesgos!$A$7:$H$107,2,FALSE),"")</f>
        <v>Divulgación y Apropiación Social del Patrimonio</v>
      </c>
      <c r="C55" s="45" t="str">
        <f>IFERROR(VLOOKUP($A55,Riesgos!$A$7:$H$107,7,FALSE),"")</f>
        <v>Retrasos en la entrega de los insumos para las publicaciones (investigación, material fotográfico, derechos)</v>
      </c>
      <c r="D55" s="45" t="str">
        <f>IFERROR(VLOOKUP($A55,Riesgos!$A$7:$H$107,8,FALSE),"")</f>
        <v xml:space="preserve">Posibilidad de afectación reputacional por retrasos en plan editorial dedido a debilidades en la contratación y supervisión de los insumos para la publicaciones programadas </v>
      </c>
      <c r="E55" s="53" t="s">
        <v>183</v>
      </c>
      <c r="F55" s="446">
        <v>6</v>
      </c>
      <c r="G55" s="158" t="str">
        <f>IF(F55&lt;=0,"",IF(F55&lt;='Listas y tablas'!$B$3,"Muy Baja",IF(F55&lt;='Listas y tablas'!$B$4,"Baja",IF(F55&lt;='Listas y tablas'!$B$5,"Media",IF(F55&lt;='Listas y tablas'!$B$6,"Alta","Muy Alta")))))</f>
        <v>Baja</v>
      </c>
      <c r="H55" s="159">
        <f>IF(G55="","",IF(G55="Muy Baja",'Listas y tablas'!$C$3,IF(G55="Baja",'Listas y tablas'!$C$4,IF(G55="Media",'Listas y tablas'!$C$5,IF(G55="Alta",'Listas y tablas'!$C$6,IF(G55="Muy Alta",'Listas y tablas'!$C$7,))))))</f>
        <v>0.4</v>
      </c>
      <c r="I55" s="427" t="s">
        <v>504</v>
      </c>
      <c r="J55" s="159"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8" t="str">
        <f ca="1">IF(OR(J55='Tabla Impacto'!$C$11,J55='Tabla Impacto'!$D$11),"Leve",IF(OR(J55='Tabla Impacto'!$C$12,J55='Tabla Impacto'!$D$12),"Menor",IF(OR(J55='Tabla Impacto'!$C$13,J55='Tabla Impacto'!$D$13),"Moderado",IF(OR(J55='Tabla Impacto'!$C$14,J55='Tabla Impacto'!$D$14),"Mayor",IF(OR(J55='Tabla Impacto'!$C$15,J55='Tabla Impacto'!$D$15),"Catastrófico","")))))</f>
        <v>Leve</v>
      </c>
      <c r="L55" s="159">
        <f ca="1">IF(K55="","",IF(K55="Leve",'Listas y tablas'!$F$3,IF(K55="Menor",'Listas y tablas'!$F$4,IF(K55="Moderado",'Listas y tablas'!$F$5,IF(K55="Mayor",'Listas y tablas'!$F$6,IF(K55="Catastrófico",'Listas y tablas'!$F$7,))))))</f>
        <v>0.2</v>
      </c>
      <c r="M55" s="160" t="str">
        <f t="shared" ca="1" si="37"/>
        <v>Bajo</v>
      </c>
      <c r="N55" s="160" t="str">
        <f t="shared" si="38"/>
        <v>G</v>
      </c>
      <c r="O55" s="161">
        <f t="shared" si="39"/>
        <v>48</v>
      </c>
      <c r="P55" s="161" t="str">
        <f t="shared" si="40"/>
        <v>G48</v>
      </c>
      <c r="Q55" s="432" t="s">
        <v>505</v>
      </c>
      <c r="R55" s="161" t="str">
        <f t="shared" si="3"/>
        <v>Probabilidad</v>
      </c>
      <c r="S55" s="399" t="s">
        <v>187</v>
      </c>
      <c r="T55" s="399" t="s">
        <v>188</v>
      </c>
      <c r="U55" s="95" t="str">
        <f t="shared" si="24"/>
        <v>40%</v>
      </c>
      <c r="V55" s="407" t="s">
        <v>189</v>
      </c>
      <c r="W55" s="407" t="s">
        <v>190</v>
      </c>
      <c r="X55" s="407" t="s">
        <v>191</v>
      </c>
      <c r="Y55" s="164">
        <f t="shared" si="33"/>
        <v>0.24</v>
      </c>
      <c r="Z55" s="165" t="str">
        <f>IFERROR(IF(Y55="","",IF(Y55&lt;='Listas y tablas'!$L$3,"Muy Baja",IF(Y55&lt;='Listas y tablas'!$L$4,"Baja",IF(Y55&lt;='Listas y tablas'!$L$5,"Media",IF(Y55&lt;='Listas y tablas'!$L$6,"Alta","Muy Alta"))))),"")</f>
        <v>Baja</v>
      </c>
      <c r="AA55" s="163">
        <f t="shared" si="34"/>
        <v>0.24</v>
      </c>
      <c r="AB55" s="165" t="str">
        <f ca="1">IFERROR(IF(AC55="","",IF(AC55&lt;='Listas y tablas'!$O$3,"Leve",IF(AC55&lt;='Listas y tablas'!$O$4,"Menor",IF(AC55&lt;='Listas y tablas'!$O$5,"Moderado",IF(AC55&lt;='Listas y tablas'!$O$6,"Mayor","Catastrófico"))))),"")</f>
        <v>Leve</v>
      </c>
      <c r="AC55" s="163">
        <f t="shared" ca="1" si="35"/>
        <v>0.2</v>
      </c>
      <c r="AD55" s="166" t="str">
        <f t="shared" ca="1" si="36"/>
        <v>Bajo</v>
      </c>
      <c r="AE55" s="393" t="s">
        <v>1119</v>
      </c>
      <c r="AF55" s="433" t="s">
        <v>506</v>
      </c>
      <c r="AG55" s="433"/>
      <c r="AH55" s="433"/>
      <c r="AI55" s="433"/>
      <c r="AJ55" s="448"/>
      <c r="AK55" s="448"/>
      <c r="AL55" s="167"/>
      <c r="AM55" s="167"/>
      <c r="AN55" s="167"/>
      <c r="AO55" s="167"/>
      <c r="AP55" s="167"/>
      <c r="AQ55" s="167"/>
      <c r="AR55" s="167"/>
      <c r="AS55" s="167"/>
      <c r="AT55" s="351" t="str">
        <f t="shared" si="13"/>
        <v/>
      </c>
      <c r="AU55" s="351" t="str">
        <f t="shared" si="14"/>
        <v/>
      </c>
      <c r="AV55" s="351" t="str">
        <f t="shared" si="15"/>
        <v/>
      </c>
      <c r="AW55" s="167"/>
      <c r="AX55" s="167"/>
      <c r="AY55" s="167"/>
      <c r="AZ55" s="167"/>
      <c r="BA55" s="167"/>
      <c r="BB55" s="167"/>
      <c r="BC55" s="167"/>
      <c r="BD55" s="167"/>
      <c r="BE55" s="351" t="str">
        <f t="shared" si="16"/>
        <v/>
      </c>
      <c r="BF55" s="351" t="str">
        <f t="shared" si="17"/>
        <v/>
      </c>
      <c r="BG55" s="351" t="str">
        <f t="shared" si="18"/>
        <v/>
      </c>
      <c r="BH55" s="167"/>
      <c r="BI55" s="167"/>
      <c r="BJ55" s="167"/>
      <c r="BK55" s="167"/>
      <c r="BL55" s="167"/>
      <c r="BM55" s="167"/>
      <c r="BN55" s="167"/>
      <c r="BO55" s="167"/>
      <c r="BP55" s="351" t="str">
        <f t="shared" si="19"/>
        <v/>
      </c>
      <c r="BQ55" s="351" t="str">
        <f t="shared" si="20"/>
        <v/>
      </c>
      <c r="BR55" s="351" t="str">
        <f t="shared" si="21"/>
        <v/>
      </c>
      <c r="BS55" s="350" t="str">
        <f t="shared" si="22"/>
        <v/>
      </c>
      <c r="BT55" s="350" t="str">
        <f t="shared" si="23"/>
        <v/>
      </c>
      <c r="BU55" s="44"/>
      <c r="BV55" s="44"/>
      <c r="BW55" s="44"/>
      <c r="BX55" s="44"/>
      <c r="BY55" s="44"/>
      <c r="BZ55" s="54"/>
      <c r="CA55" s="129" t="s">
        <v>1979</v>
      </c>
      <c r="CB55" s="129" t="s">
        <v>1980</v>
      </c>
      <c r="CC55" s="129"/>
      <c r="CD55" s="126"/>
      <c r="CE55" s="358"/>
      <c r="CF55" s="121"/>
      <c r="CG55" s="121"/>
      <c r="CH55" s="201" t="s">
        <v>1955</v>
      </c>
      <c r="CI55" s="104" t="s">
        <v>201</v>
      </c>
      <c r="CJ55" s="104" t="s">
        <v>1967</v>
      </c>
      <c r="CK55" s="104"/>
      <c r="CL55" s="498" t="s">
        <v>1986</v>
      </c>
      <c r="CM55" s="105" t="s">
        <v>1805</v>
      </c>
      <c r="CN55" s="104" t="s">
        <v>1808</v>
      </c>
      <c r="CO55" s="124"/>
      <c r="CP55" s="124"/>
      <c r="CQ55" s="124"/>
      <c r="CR55" s="126"/>
      <c r="CS55" s="358"/>
      <c r="CT55" s="102"/>
      <c r="CU55" s="103"/>
      <c r="CV55" s="107"/>
      <c r="CW55" s="104"/>
      <c r="CX55" s="104"/>
      <c r="CY55" s="104"/>
      <c r="CZ55" s="47"/>
      <c r="DA55" s="105"/>
      <c r="DB55" s="47"/>
      <c r="DC55" s="54"/>
      <c r="DD55" s="54"/>
      <c r="DE55" s="54"/>
      <c r="DF55" s="54"/>
      <c r="DG55" s="141"/>
      <c r="DH55" s="54"/>
      <c r="DI55" s="54"/>
      <c r="DJ55" s="47"/>
      <c r="DK55" s="47"/>
      <c r="DL55" s="47"/>
      <c r="DM55" s="47"/>
      <c r="DN55" s="47"/>
      <c r="DO55" s="105"/>
      <c r="DP55" s="47"/>
    </row>
    <row r="56" spans="1:120" ht="327.75" customHeight="1">
      <c r="A56" s="424">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 xml:space="preserve">Posible afectación economica por pérdida de material de las colecciones del Centro de Documentación debido a debilidades en la seguridad fisica de la sede </v>
      </c>
      <c r="E56" s="53" t="s">
        <v>183</v>
      </c>
      <c r="F56" s="446">
        <v>120</v>
      </c>
      <c r="G56" s="158" t="str">
        <f>IF(F56&lt;=0,"",IF(F56&lt;='Listas y tablas'!$B$3,"Muy Baja",IF(F56&lt;='Listas y tablas'!$B$4,"Baja",IF(F56&lt;='Listas y tablas'!$B$5,"Media",IF(F56&lt;='Listas y tablas'!$B$6,"Alta","Muy Alta")))))</f>
        <v>Media</v>
      </c>
      <c r="H56" s="159">
        <f>IF(G56="","",IF(G56="Muy Baja",'Listas y tablas'!$C$3,IF(G56="Baja",'Listas y tablas'!$C$4,IF(G56="Media",'Listas y tablas'!$C$5,IF(G56="Alta",'Listas y tablas'!$C$6,IF(G56="Muy Alta",'Listas y tablas'!$C$7,))))))</f>
        <v>0.6</v>
      </c>
      <c r="I56" s="427" t="s">
        <v>504</v>
      </c>
      <c r="J56" s="159"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8" t="str">
        <f ca="1">IF(OR(J56='Tabla Impacto'!$C$11,J56='Tabla Impacto'!$D$11),"Leve",IF(OR(J56='Tabla Impacto'!$C$12,J56='Tabla Impacto'!$D$12),"Menor",IF(OR(J56='Tabla Impacto'!$C$13,J56='Tabla Impacto'!$D$13),"Moderado",IF(OR(J56='Tabla Impacto'!$C$14,J56='Tabla Impacto'!$D$14),"Mayor",IF(OR(J56='Tabla Impacto'!$C$15,J56='Tabla Impacto'!$D$15),"Catastrófico","")))))</f>
        <v>Leve</v>
      </c>
      <c r="L56" s="159">
        <f ca="1">IF(K56="","",IF(K56="Leve",'Listas y tablas'!$F$3,IF(K56="Menor",'Listas y tablas'!$F$4,IF(K56="Moderado",'Listas y tablas'!$F$5,IF(K56="Mayor",'Listas y tablas'!$F$6,IF(K56="Catastrófico",'Listas y tablas'!$F$7,))))))</f>
        <v>0.2</v>
      </c>
      <c r="M56" s="160" t="str">
        <f t="shared" ca="1" si="37"/>
        <v>Moderado</v>
      </c>
      <c r="N56" s="160" t="str">
        <f t="shared" si="38"/>
        <v>G</v>
      </c>
      <c r="O56" s="161">
        <f t="shared" si="39"/>
        <v>49</v>
      </c>
      <c r="P56" s="161" t="str">
        <f t="shared" si="40"/>
        <v>G49</v>
      </c>
      <c r="Q56" s="433" t="s">
        <v>518</v>
      </c>
      <c r="R56" s="161" t="str">
        <f t="shared" si="3"/>
        <v>Probabilidad</v>
      </c>
      <c r="S56" s="399" t="s">
        <v>187</v>
      </c>
      <c r="T56" s="399" t="s">
        <v>188</v>
      </c>
      <c r="U56" s="95" t="str">
        <f t="shared" si="24"/>
        <v>40%</v>
      </c>
      <c r="V56" s="407" t="s">
        <v>189</v>
      </c>
      <c r="W56" s="407" t="s">
        <v>190</v>
      </c>
      <c r="X56" s="407" t="s">
        <v>191</v>
      </c>
      <c r="Y56" s="164">
        <f t="shared" si="33"/>
        <v>0.36</v>
      </c>
      <c r="Z56" s="165" t="str">
        <f>IFERROR(IF(Y56="","",IF(Y56&lt;='Listas y tablas'!$L$3,"Muy Baja",IF(Y56&lt;='Listas y tablas'!$L$4,"Baja",IF(Y56&lt;='Listas y tablas'!$L$5,"Media",IF(Y56&lt;='Listas y tablas'!$L$6,"Alta","Muy Alta"))))),"")</f>
        <v>Baja</v>
      </c>
      <c r="AA56" s="163">
        <f t="shared" si="34"/>
        <v>0.36</v>
      </c>
      <c r="AB56" s="165" t="str">
        <f ca="1">IFERROR(IF(AC56="","",IF(AC56&lt;='Listas y tablas'!$O$3,"Leve",IF(AC56&lt;='Listas y tablas'!$O$4,"Menor",IF(AC56&lt;='Listas y tablas'!$O$5,"Moderado",IF(AC56&lt;='Listas y tablas'!$O$6,"Mayor","Catastrófico"))))),"")</f>
        <v>Leve</v>
      </c>
      <c r="AC56" s="163">
        <f t="shared" ca="1" si="35"/>
        <v>0.2</v>
      </c>
      <c r="AD56" s="166" t="str">
        <f t="shared" ca="1" si="36"/>
        <v>Bajo</v>
      </c>
      <c r="AE56" s="393" t="s">
        <v>1119</v>
      </c>
      <c r="AF56" s="433" t="s">
        <v>519</v>
      </c>
      <c r="AG56" s="433" t="s">
        <v>1568</v>
      </c>
      <c r="AH56" s="433" t="s">
        <v>1569</v>
      </c>
      <c r="AI56" s="417" t="s">
        <v>522</v>
      </c>
      <c r="AJ56" s="435">
        <v>44652</v>
      </c>
      <c r="AK56" s="435">
        <v>44926</v>
      </c>
      <c r="AL56" s="100"/>
      <c r="AM56" s="100"/>
      <c r="AN56" s="100"/>
      <c r="AO56" s="100"/>
      <c r="AP56" s="100"/>
      <c r="AQ56" s="100"/>
      <c r="AR56" s="100"/>
      <c r="AS56" s="100"/>
      <c r="AT56" s="351" t="str">
        <f t="shared" si="13"/>
        <v/>
      </c>
      <c r="AU56" s="351" t="str">
        <f t="shared" si="14"/>
        <v/>
      </c>
      <c r="AV56" s="351" t="str">
        <f t="shared" si="15"/>
        <v/>
      </c>
      <c r="AW56" s="100"/>
      <c r="AX56" s="100"/>
      <c r="AY56" s="100"/>
      <c r="AZ56" s="100"/>
      <c r="BA56" s="100"/>
      <c r="BB56" s="100"/>
      <c r="BC56" s="100"/>
      <c r="BD56" s="100"/>
      <c r="BE56" s="351" t="str">
        <f t="shared" si="16"/>
        <v/>
      </c>
      <c r="BF56" s="351" t="str">
        <f t="shared" si="17"/>
        <v/>
      </c>
      <c r="BG56" s="351" t="str">
        <f t="shared" si="18"/>
        <v/>
      </c>
      <c r="BH56" s="100"/>
      <c r="BI56" s="100"/>
      <c r="BJ56" s="100"/>
      <c r="BK56" s="100"/>
      <c r="BL56" s="100"/>
      <c r="BM56" s="100"/>
      <c r="BN56" s="100"/>
      <c r="BO56" s="100"/>
      <c r="BP56" s="351" t="str">
        <f t="shared" si="19"/>
        <v/>
      </c>
      <c r="BQ56" s="351" t="str">
        <f t="shared" si="20"/>
        <v/>
      </c>
      <c r="BR56" s="351" t="str">
        <f t="shared" si="21"/>
        <v/>
      </c>
      <c r="BS56" s="350" t="str">
        <f t="shared" si="22"/>
        <v/>
      </c>
      <c r="BT56" s="350" t="str">
        <f t="shared" si="23"/>
        <v/>
      </c>
      <c r="BU56" s="54"/>
      <c r="BV56" s="54"/>
      <c r="BW56" s="54"/>
      <c r="BX56" s="54"/>
      <c r="BY56" s="54"/>
      <c r="BZ56" s="54"/>
      <c r="CA56" s="129" t="s">
        <v>1981</v>
      </c>
      <c r="CB56" s="129" t="s">
        <v>1982</v>
      </c>
      <c r="CC56" s="129"/>
      <c r="CD56" s="129"/>
      <c r="CE56" s="357"/>
      <c r="CF56" s="121"/>
      <c r="CG56" s="121"/>
      <c r="CH56" s="104" t="s">
        <v>1983</v>
      </c>
      <c r="CI56" s="104" t="s">
        <v>292</v>
      </c>
      <c r="CJ56" s="104"/>
      <c r="CK56" s="104"/>
      <c r="CL56" s="495" t="s">
        <v>2201</v>
      </c>
      <c r="CM56" s="105" t="s">
        <v>1805</v>
      </c>
      <c r="CN56" s="104" t="s">
        <v>1808</v>
      </c>
      <c r="CO56" s="124"/>
      <c r="CP56" s="129"/>
      <c r="CQ56" s="129"/>
      <c r="CR56" s="129"/>
      <c r="CS56" s="357"/>
      <c r="CT56" s="102"/>
      <c r="CU56" s="102"/>
      <c r="CV56" s="104"/>
      <c r="CW56" s="104"/>
      <c r="CX56" s="104"/>
      <c r="CY56" s="104"/>
      <c r="CZ56" s="47"/>
      <c r="DA56" s="105"/>
      <c r="DB56" s="47"/>
      <c r="DC56" s="54"/>
      <c r="DD56" s="54"/>
      <c r="DE56" s="54"/>
      <c r="DF56" s="54"/>
      <c r="DG56" s="141"/>
      <c r="DH56" s="54"/>
      <c r="DI56" s="54"/>
      <c r="DJ56" s="47"/>
      <c r="DK56" s="47"/>
      <c r="DL56" s="47"/>
      <c r="DM56" s="47"/>
      <c r="DN56" s="47"/>
      <c r="DO56" s="105"/>
      <c r="DP56" s="47"/>
    </row>
    <row r="57" spans="1:120" ht="408.75" customHeight="1">
      <c r="A57" s="424">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6">
        <v>2</v>
      </c>
      <c r="G57" s="158" t="str">
        <f>IF(F57&lt;=0,"",IF(F57&lt;='Listas y tablas'!$B$3,"Muy Baja",IF(F57&lt;='Listas y tablas'!$B$4,"Baja",IF(F57&lt;='Listas y tablas'!$B$5,"Media",IF(F57&lt;='Listas y tablas'!$B$6,"Alta","Muy Alta")))))</f>
        <v>Muy Baja</v>
      </c>
      <c r="H57" s="159">
        <f>IF(G57="","",IF(G57="Muy Baja",'Listas y tablas'!$C$3,IF(G57="Baja",'Listas y tablas'!$C$4,IF(G57="Media",'Listas y tablas'!$C$5,IF(G57="Alta",'Listas y tablas'!$C$6,IF(G57="Muy Alta",'Listas y tablas'!$C$7,))))))</f>
        <v>0.2</v>
      </c>
      <c r="I57" s="427" t="s">
        <v>185</v>
      </c>
      <c r="J57" s="159"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8"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9">
        <f ca="1">IF(K57="","",IF(K57="Leve",'Listas y tablas'!$F$3,IF(K57="Menor",'Listas y tablas'!$F$4,IF(K57="Moderado",'Listas y tablas'!$F$5,IF(K57="Mayor",'Listas y tablas'!$F$6,IF(K57="Catastrófico",'Listas y tablas'!$F$7,))))))</f>
        <v>0.6</v>
      </c>
      <c r="M57" s="160" t="str">
        <f t="shared" ca="1" si="37"/>
        <v>Moderado</v>
      </c>
      <c r="N57" s="160" t="str">
        <f t="shared" si="38"/>
        <v>G</v>
      </c>
      <c r="O57" s="161">
        <f t="shared" si="39"/>
        <v>50</v>
      </c>
      <c r="P57" s="161" t="str">
        <f t="shared" si="40"/>
        <v>G50</v>
      </c>
      <c r="Q57" s="432" t="s">
        <v>1558</v>
      </c>
      <c r="R57" s="161" t="str">
        <f t="shared" si="3"/>
        <v>Probabilidad</v>
      </c>
      <c r="S57" s="399" t="s">
        <v>187</v>
      </c>
      <c r="T57" s="399" t="s">
        <v>188</v>
      </c>
      <c r="U57" s="95" t="str">
        <f t="shared" si="24"/>
        <v>40%</v>
      </c>
      <c r="V57" s="407" t="s">
        <v>189</v>
      </c>
      <c r="W57" s="407" t="s">
        <v>190</v>
      </c>
      <c r="X57" s="407" t="s">
        <v>191</v>
      </c>
      <c r="Y57" s="164">
        <f t="shared" si="33"/>
        <v>0.12</v>
      </c>
      <c r="Z57" s="165" t="str">
        <f>IFERROR(IF(Y57="","",IF(Y57&lt;='Listas y tablas'!$L$3,"Muy Baja",IF(Y57&lt;='Listas y tablas'!$L$4,"Baja",IF(Y57&lt;='Listas y tablas'!$L$5,"Media",IF(Y57&lt;='Listas y tablas'!$L$6,"Alta","Muy Alta"))))),"")</f>
        <v>Muy Baja</v>
      </c>
      <c r="AA57" s="163">
        <f t="shared" si="34"/>
        <v>0.12</v>
      </c>
      <c r="AB57" s="165" t="str">
        <f ca="1">IFERROR(IF(AC57="","",IF(AC57&lt;='Listas y tablas'!$O$3,"Leve",IF(AC57&lt;='Listas y tablas'!$O$4,"Menor",IF(AC57&lt;='Listas y tablas'!$O$5,"Moderado",IF(AC57&lt;='Listas y tablas'!$O$6,"Mayor","Catastrófico"))))),"")</f>
        <v>Moderado</v>
      </c>
      <c r="AC57" s="163">
        <f t="shared" ca="1" si="35"/>
        <v>0.6</v>
      </c>
      <c r="AD57" s="166" t="str">
        <f t="shared" ca="1" si="36"/>
        <v>Moderado</v>
      </c>
      <c r="AE57" s="393" t="s">
        <v>192</v>
      </c>
      <c r="AF57" s="433" t="s">
        <v>1570</v>
      </c>
      <c r="AG57" s="433" t="s">
        <v>1571</v>
      </c>
      <c r="AH57" s="433" t="s">
        <v>1572</v>
      </c>
      <c r="AI57" s="433" t="s">
        <v>1513</v>
      </c>
      <c r="AJ57" s="435">
        <v>44743</v>
      </c>
      <c r="AK57" s="435">
        <v>44926</v>
      </c>
      <c r="AL57" s="100"/>
      <c r="AM57" s="100"/>
      <c r="AN57" s="100"/>
      <c r="AO57" s="100"/>
      <c r="AP57" s="100"/>
      <c r="AQ57" s="100"/>
      <c r="AR57" s="100"/>
      <c r="AS57" s="100"/>
      <c r="AT57" s="351" t="str">
        <f t="shared" si="13"/>
        <v/>
      </c>
      <c r="AU57" s="351" t="str">
        <f t="shared" si="14"/>
        <v/>
      </c>
      <c r="AV57" s="351" t="str">
        <f t="shared" si="15"/>
        <v/>
      </c>
      <c r="AW57" s="100"/>
      <c r="AX57" s="100"/>
      <c r="AY57" s="100"/>
      <c r="AZ57" s="100"/>
      <c r="BA57" s="100"/>
      <c r="BB57" s="100"/>
      <c r="BC57" s="100"/>
      <c r="BD57" s="100"/>
      <c r="BE57" s="351" t="str">
        <f t="shared" si="16"/>
        <v/>
      </c>
      <c r="BF57" s="351" t="str">
        <f t="shared" si="17"/>
        <v/>
      </c>
      <c r="BG57" s="351" t="str">
        <f t="shared" si="18"/>
        <v/>
      </c>
      <c r="BH57" s="100"/>
      <c r="BI57" s="100"/>
      <c r="BJ57" s="100"/>
      <c r="BK57" s="100"/>
      <c r="BL57" s="100"/>
      <c r="BM57" s="100"/>
      <c r="BN57" s="100"/>
      <c r="BO57" s="100"/>
      <c r="BP57" s="351" t="str">
        <f t="shared" si="19"/>
        <v/>
      </c>
      <c r="BQ57" s="351" t="str">
        <f t="shared" si="20"/>
        <v/>
      </c>
      <c r="BR57" s="351" t="str">
        <f t="shared" si="21"/>
        <v/>
      </c>
      <c r="BS57" s="350" t="str">
        <f t="shared" si="22"/>
        <v/>
      </c>
      <c r="BT57" s="350" t="str">
        <f t="shared" si="23"/>
        <v/>
      </c>
      <c r="BU57" s="54"/>
      <c r="BV57" s="54"/>
      <c r="BW57" s="54"/>
      <c r="BX57" s="54"/>
      <c r="BY57" s="54"/>
      <c r="BZ57" s="54"/>
      <c r="CA57" s="129"/>
      <c r="CB57" s="129"/>
      <c r="CC57" s="129"/>
      <c r="CD57" s="129"/>
      <c r="CE57" s="357"/>
      <c r="CF57" s="121"/>
      <c r="CG57" s="121"/>
      <c r="CH57" s="104" t="s">
        <v>1956</v>
      </c>
      <c r="CI57" s="104" t="s">
        <v>800</v>
      </c>
      <c r="CJ57" s="495"/>
      <c r="CK57" s="104"/>
      <c r="CL57" s="495" t="s">
        <v>2202</v>
      </c>
      <c r="CM57" s="105" t="s">
        <v>1805</v>
      </c>
      <c r="CN57" s="104" t="s">
        <v>1808</v>
      </c>
      <c r="CO57" s="124"/>
      <c r="CP57" s="124"/>
      <c r="CQ57" s="129"/>
      <c r="CR57" s="129"/>
      <c r="CS57" s="357"/>
      <c r="CT57" s="102"/>
      <c r="CU57" s="102"/>
      <c r="CV57" s="104"/>
      <c r="CW57" s="104"/>
      <c r="CX57" s="104"/>
      <c r="CY57" s="104"/>
      <c r="CZ57" s="47"/>
      <c r="DA57" s="105"/>
      <c r="DB57" s="47"/>
      <c r="DC57" s="54"/>
      <c r="DD57" s="54"/>
      <c r="DE57" s="54"/>
      <c r="DF57" s="54"/>
      <c r="DG57" s="141"/>
      <c r="DH57" s="54"/>
      <c r="DI57" s="54"/>
      <c r="DJ57" s="47"/>
      <c r="DK57" s="47"/>
      <c r="DL57" s="47"/>
      <c r="DM57" s="47"/>
      <c r="DN57" s="47"/>
      <c r="DO57" s="105"/>
      <c r="DP57" s="47"/>
    </row>
    <row r="58" spans="1:120" ht="114.75" customHeight="1">
      <c r="A58" s="424">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41">
        <v>60</v>
      </c>
      <c r="G58" s="158" t="str">
        <f>IF(F58&lt;=0,"",IF(F58&lt;='Listas y tablas'!$B$3,"Muy Baja",IF(F58&lt;='Listas y tablas'!$B$4,"Baja",IF(F58&lt;='Listas y tablas'!$B$5,"Media",IF(F58&lt;='Listas y tablas'!$B$6,"Alta","Muy Alta")))))</f>
        <v>Media</v>
      </c>
      <c r="H58" s="159">
        <f>IF(G58="","",IF(G58="Muy Baja",'Listas y tablas'!$C$3,IF(G58="Baja",'Listas y tablas'!$C$4,IF(G58="Media",'Listas y tablas'!$C$5,IF(G58="Alta",'Listas y tablas'!$C$6,IF(G58="Muy Alta",'Listas y tablas'!$C$7,))))))</f>
        <v>0.6</v>
      </c>
      <c r="I58" s="427" t="s">
        <v>332</v>
      </c>
      <c r="J58" s="159" t="str">
        <f ca="1">IF(NOT(ISERROR(MATCH(I58,'Tabla Impacto'!$B$221:$B$223,0))),'Tabla Impacto'!$F$223&amp;"Por favor no seleccionar los criterios de impacto(Afectación Económica o presupuestal y Pérdida Reputacional)",I58)</f>
        <v xml:space="preserve">     Entre 50 y 100 SMLMV </v>
      </c>
      <c r="K58" s="158"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9">
        <f ca="1">IF(K58="","",IF(K58="Leve",'Listas y tablas'!$F$3,IF(K58="Menor",'Listas y tablas'!$F$4,IF(K58="Moderado",'Listas y tablas'!$F$5,IF(K58="Mayor",'Listas y tablas'!$F$6,IF(K58="Catastrófico",'Listas y tablas'!$F$7,))))))</f>
        <v>0.6</v>
      </c>
      <c r="M58" s="160" t="str">
        <f t="shared" ca="1" si="37"/>
        <v>Moderado</v>
      </c>
      <c r="N58" s="160" t="str">
        <f t="shared" si="38"/>
        <v>G</v>
      </c>
      <c r="O58" s="161">
        <f t="shared" si="39"/>
        <v>51</v>
      </c>
      <c r="P58" s="161" t="str">
        <f t="shared" si="40"/>
        <v>G51</v>
      </c>
      <c r="Q58" s="187" t="s">
        <v>1573</v>
      </c>
      <c r="R58" s="161" t="str">
        <f t="shared" si="3"/>
        <v>Probabilidad</v>
      </c>
      <c r="S58" s="399" t="s">
        <v>233</v>
      </c>
      <c r="T58" s="399" t="s">
        <v>188</v>
      </c>
      <c r="U58" s="95" t="str">
        <f t="shared" si="24"/>
        <v>30%</v>
      </c>
      <c r="V58" s="407" t="s">
        <v>189</v>
      </c>
      <c r="W58" s="407" t="s">
        <v>190</v>
      </c>
      <c r="X58" s="407" t="s">
        <v>191</v>
      </c>
      <c r="Y58" s="164">
        <f t="shared" si="33"/>
        <v>0.42</v>
      </c>
      <c r="Z58" s="165" t="str">
        <f>IFERROR(IF(Y58="","",IF(Y58&lt;='Listas y tablas'!$L$3,"Muy Baja",IF(Y58&lt;='Listas y tablas'!$L$4,"Baja",IF(Y58&lt;='Listas y tablas'!$L$5,"Media",IF(Y58&lt;='Listas y tablas'!$L$6,"Alta","Muy Alta"))))),"")</f>
        <v>Media</v>
      </c>
      <c r="AA58" s="163">
        <f t="shared" si="34"/>
        <v>0.42</v>
      </c>
      <c r="AB58" s="165" t="str">
        <f ca="1">IFERROR(IF(AC58="","",IF(AC58&lt;='Listas y tablas'!$O$3,"Leve",IF(AC58&lt;='Listas y tablas'!$O$4,"Menor",IF(AC58&lt;='Listas y tablas'!$O$5,"Moderado",IF(AC58&lt;='Listas y tablas'!$O$6,"Mayor","Catastrófico"))))),"")</f>
        <v>Moderado</v>
      </c>
      <c r="AC58" s="163">
        <f t="shared" ca="1" si="35"/>
        <v>0.6</v>
      </c>
      <c r="AD58" s="166" t="str">
        <f t="shared" ca="1" si="36"/>
        <v>Moderado</v>
      </c>
      <c r="AE58" s="393" t="s">
        <v>192</v>
      </c>
      <c r="AF58" s="116"/>
      <c r="AG58" s="53"/>
      <c r="AH58" s="141"/>
      <c r="AI58" s="53"/>
      <c r="AJ58" s="100"/>
      <c r="AK58" s="100"/>
      <c r="AL58" s="100"/>
      <c r="AM58" s="100"/>
      <c r="AN58" s="100"/>
      <c r="AO58" s="100"/>
      <c r="AP58" s="100"/>
      <c r="AQ58" s="100"/>
      <c r="AR58" s="100"/>
      <c r="AS58" s="100"/>
      <c r="AT58" s="351" t="str">
        <f t="shared" si="13"/>
        <v/>
      </c>
      <c r="AU58" s="351" t="str">
        <f t="shared" si="14"/>
        <v/>
      </c>
      <c r="AV58" s="351" t="str">
        <f t="shared" si="15"/>
        <v/>
      </c>
      <c r="AW58" s="100"/>
      <c r="AX58" s="100"/>
      <c r="AY58" s="100"/>
      <c r="AZ58" s="100"/>
      <c r="BA58" s="100"/>
      <c r="BB58" s="100"/>
      <c r="BC58" s="100"/>
      <c r="BD58" s="100"/>
      <c r="BE58" s="351" t="str">
        <f t="shared" si="16"/>
        <v/>
      </c>
      <c r="BF58" s="351" t="str">
        <f t="shared" si="17"/>
        <v/>
      </c>
      <c r="BG58" s="351" t="str">
        <f t="shared" si="18"/>
        <v/>
      </c>
      <c r="BH58" s="100"/>
      <c r="BI58" s="100"/>
      <c r="BJ58" s="100"/>
      <c r="BK58" s="100"/>
      <c r="BL58" s="100"/>
      <c r="BM58" s="100"/>
      <c r="BN58" s="100"/>
      <c r="BO58" s="100"/>
      <c r="BP58" s="351" t="str">
        <f t="shared" si="19"/>
        <v/>
      </c>
      <c r="BQ58" s="351" t="str">
        <f t="shared" si="20"/>
        <v/>
      </c>
      <c r="BR58" s="351" t="str">
        <f t="shared" si="21"/>
        <v/>
      </c>
      <c r="BS58" s="350" t="str">
        <f t="shared" si="22"/>
        <v/>
      </c>
      <c r="BT58" s="350" t="str">
        <f t="shared" si="23"/>
        <v/>
      </c>
      <c r="BU58" s="54"/>
      <c r="BV58" s="54"/>
      <c r="BW58" s="54"/>
      <c r="BX58" s="54"/>
      <c r="BY58" s="54"/>
      <c r="BZ58" s="54"/>
      <c r="CA58" s="503" t="s">
        <v>1987</v>
      </c>
      <c r="CB58" s="157" t="s">
        <v>1988</v>
      </c>
      <c r="CC58" s="121"/>
      <c r="CD58" s="121"/>
      <c r="CE58" s="121" t="s">
        <v>291</v>
      </c>
      <c r="CF58" s="121"/>
      <c r="CG58" s="121"/>
      <c r="CH58" s="104" t="s">
        <v>1989</v>
      </c>
      <c r="CI58" s="104" t="s">
        <v>201</v>
      </c>
      <c r="CJ58" s="104" t="s">
        <v>1990</v>
      </c>
      <c r="CK58" s="104"/>
      <c r="CL58" s="498" t="s">
        <v>1986</v>
      </c>
      <c r="CM58" s="105" t="s">
        <v>1805</v>
      </c>
      <c r="CN58" s="104" t="s">
        <v>1808</v>
      </c>
      <c r="CO58" s="102"/>
      <c r="CP58" s="102"/>
      <c r="CQ58" s="102"/>
      <c r="CR58" s="102"/>
      <c r="CS58" s="121"/>
      <c r="CT58" s="102"/>
      <c r="CU58" s="102"/>
      <c r="CV58" s="104"/>
      <c r="CW58" s="104"/>
      <c r="CX58" s="104"/>
      <c r="CY58" s="104"/>
      <c r="CZ58" s="47"/>
      <c r="DA58" s="105"/>
      <c r="DB58" s="47"/>
      <c r="DC58" s="54"/>
      <c r="DD58" s="54"/>
      <c r="DE58" s="54"/>
      <c r="DF58" s="54"/>
      <c r="DG58" s="141"/>
      <c r="DH58" s="54"/>
      <c r="DI58" s="54"/>
      <c r="DJ58" s="47"/>
      <c r="DK58" s="47"/>
      <c r="DL58" s="47"/>
      <c r="DM58" s="47"/>
      <c r="DN58" s="47"/>
      <c r="DO58" s="105"/>
      <c r="DP58" s="47"/>
    </row>
    <row r="59" spans="1:120" ht="157.5" customHeight="1">
      <c r="A59" s="424">
        <v>35</v>
      </c>
      <c r="B59" s="45"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41">
        <v>12</v>
      </c>
      <c r="G59" s="158" t="str">
        <f>IF(F59&lt;=0,"",IF(F59&lt;='Listas y tablas'!$B$3,"Muy Baja",IF(F59&lt;='Listas y tablas'!$B$4,"Baja",IF(F59&lt;='Listas y tablas'!$B$5,"Media",IF(F59&lt;='Listas y tablas'!$B$6,"Alta","Muy Alta")))))</f>
        <v>Baja</v>
      </c>
      <c r="H59" s="159">
        <f>IF(G59="","",IF(G59="Muy Baja",'Listas y tablas'!$C$3,IF(G59="Baja",'Listas y tablas'!$C$4,IF(G59="Media",'Listas y tablas'!$C$5,IF(G59="Alta",'Listas y tablas'!$C$6,IF(G59="Muy Alta",'Listas y tablas'!$C$7,))))))</f>
        <v>0.4</v>
      </c>
      <c r="I59" s="427" t="s">
        <v>313</v>
      </c>
      <c r="J59" s="159"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8" t="str">
        <f ca="1">IF(OR(J59='Tabla Impacto'!$C$11,J59='Tabla Impacto'!$D$11),"Leve",IF(OR(J59='Tabla Impacto'!$C$12,J59='Tabla Impacto'!$D$12),"Menor",IF(OR(J59='Tabla Impacto'!$C$13,J59='Tabla Impacto'!$D$13),"Moderado",IF(OR(J59='Tabla Impacto'!$C$14,J59='Tabla Impacto'!$D$14),"Mayor",IF(OR(J59='Tabla Impacto'!$C$15,J59='Tabla Impacto'!$D$15),"Catastrófico","")))))</f>
        <v>Mayor</v>
      </c>
      <c r="L59" s="159">
        <f ca="1">IF(K59="","",IF(K59="Leve",'Listas y tablas'!$F$3,IF(K59="Menor",'Listas y tablas'!$F$4,IF(K59="Moderado",'Listas y tablas'!$F$5,IF(K59="Mayor",'Listas y tablas'!$F$6,IF(K59="Catastrófico",'Listas y tablas'!$F$7,))))))</f>
        <v>0.8</v>
      </c>
      <c r="M59" s="160" t="str">
        <f t="shared" ca="1" si="37"/>
        <v>Alto</v>
      </c>
      <c r="N59" s="160" t="str">
        <f t="shared" si="38"/>
        <v>G</v>
      </c>
      <c r="O59" s="161">
        <f t="shared" si="39"/>
        <v>52</v>
      </c>
      <c r="P59" s="161" t="str">
        <f t="shared" si="40"/>
        <v>G52</v>
      </c>
      <c r="Q59" s="187" t="s">
        <v>543</v>
      </c>
      <c r="R59" s="161" t="str">
        <f t="shared" si="3"/>
        <v>Probabilidad</v>
      </c>
      <c r="S59" s="399" t="s">
        <v>233</v>
      </c>
      <c r="T59" s="399" t="s">
        <v>188</v>
      </c>
      <c r="U59" s="95" t="str">
        <f t="shared" si="24"/>
        <v>30%</v>
      </c>
      <c r="V59" s="407" t="s">
        <v>189</v>
      </c>
      <c r="W59" s="407" t="s">
        <v>190</v>
      </c>
      <c r="X59" s="407" t="s">
        <v>191</v>
      </c>
      <c r="Y59" s="164">
        <f t="shared" si="33"/>
        <v>0.28000000000000003</v>
      </c>
      <c r="Z59" s="165" t="str">
        <f>IFERROR(IF(Y59="","",IF(Y59&lt;='Listas y tablas'!$L$3,"Muy Baja",IF(Y59&lt;='Listas y tablas'!$L$4,"Baja",IF(Y59&lt;='Listas y tablas'!$L$5,"Media",IF(Y59&lt;='Listas y tablas'!$L$6,"Alta","Muy Alta"))))),"")</f>
        <v>Baja</v>
      </c>
      <c r="AA59" s="163">
        <f t="shared" si="34"/>
        <v>0.28000000000000003</v>
      </c>
      <c r="AB59" s="165" t="str">
        <f ca="1">IFERROR(IF(AC59="","",IF(AC59&lt;='Listas y tablas'!$O$3,"Leve",IF(AC59&lt;='Listas y tablas'!$O$4,"Menor",IF(AC59&lt;='Listas y tablas'!$O$5,"Moderado",IF(AC59&lt;='Listas y tablas'!$O$6,"Mayor","Catastrófico"))))),"")</f>
        <v>Mayor</v>
      </c>
      <c r="AC59" s="163">
        <f t="shared" ca="1" si="35"/>
        <v>0.8</v>
      </c>
      <c r="AD59" s="166" t="str">
        <f t="shared" ca="1" si="36"/>
        <v>Alto</v>
      </c>
      <c r="AE59" s="393" t="s">
        <v>192</v>
      </c>
      <c r="AF59" s="119" t="s">
        <v>544</v>
      </c>
      <c r="AG59" s="53" t="s">
        <v>1575</v>
      </c>
      <c r="AH59" s="53" t="s">
        <v>1576</v>
      </c>
      <c r="AI59" s="141" t="s">
        <v>538</v>
      </c>
      <c r="AJ59" s="100">
        <v>44562</v>
      </c>
      <c r="AK59" s="100">
        <v>44586</v>
      </c>
      <c r="AL59" s="100"/>
      <c r="AM59" s="100"/>
      <c r="AN59" s="100"/>
      <c r="AO59" s="100"/>
      <c r="AP59" s="100"/>
      <c r="AQ59" s="100"/>
      <c r="AR59" s="100"/>
      <c r="AS59" s="100"/>
      <c r="AT59" s="351" t="str">
        <f t="shared" si="13"/>
        <v/>
      </c>
      <c r="AU59" s="351" t="str">
        <f t="shared" si="14"/>
        <v/>
      </c>
      <c r="AV59" s="351" t="str">
        <f t="shared" si="15"/>
        <v/>
      </c>
      <c r="AW59" s="100"/>
      <c r="AX59" s="100"/>
      <c r="AY59" s="100"/>
      <c r="AZ59" s="100"/>
      <c r="BA59" s="100"/>
      <c r="BB59" s="100"/>
      <c r="BC59" s="100"/>
      <c r="BD59" s="100"/>
      <c r="BE59" s="351" t="str">
        <f t="shared" si="16"/>
        <v/>
      </c>
      <c r="BF59" s="351" t="str">
        <f t="shared" si="17"/>
        <v/>
      </c>
      <c r="BG59" s="351" t="str">
        <f t="shared" si="18"/>
        <v/>
      </c>
      <c r="BH59" s="100"/>
      <c r="BI59" s="100"/>
      <c r="BJ59" s="100"/>
      <c r="BK59" s="100"/>
      <c r="BL59" s="100"/>
      <c r="BM59" s="100"/>
      <c r="BN59" s="100"/>
      <c r="BO59" s="100"/>
      <c r="BP59" s="351" t="str">
        <f t="shared" si="19"/>
        <v/>
      </c>
      <c r="BQ59" s="351" t="str">
        <f t="shared" si="20"/>
        <v/>
      </c>
      <c r="BR59" s="351" t="str">
        <f t="shared" si="21"/>
        <v/>
      </c>
      <c r="BS59" s="350" t="str">
        <f t="shared" si="22"/>
        <v/>
      </c>
      <c r="BT59" s="350" t="str">
        <f t="shared" si="23"/>
        <v/>
      </c>
      <c r="BU59" s="51"/>
      <c r="BV59" s="44"/>
      <c r="BW59" s="44"/>
      <c r="BX59" s="51"/>
      <c r="BY59" s="51"/>
      <c r="BZ59" s="54"/>
      <c r="CA59" s="504" t="s">
        <v>1991</v>
      </c>
      <c r="CB59" s="505" t="s">
        <v>1992</v>
      </c>
      <c r="CC59" s="506" t="s">
        <v>1993</v>
      </c>
      <c r="CD59" s="157" t="s">
        <v>1994</v>
      </c>
      <c r="CE59" s="121" t="s">
        <v>291</v>
      </c>
      <c r="CF59" s="121"/>
      <c r="CG59" s="121"/>
      <c r="CH59" s="104" t="s">
        <v>1995</v>
      </c>
      <c r="CI59" s="104" t="s">
        <v>201</v>
      </c>
      <c r="CJ59" s="104" t="s">
        <v>1996</v>
      </c>
      <c r="CK59" s="104" t="s">
        <v>327</v>
      </c>
      <c r="CL59" s="495" t="s">
        <v>2006</v>
      </c>
      <c r="CM59" s="105" t="s">
        <v>1869</v>
      </c>
      <c r="CN59" s="104" t="s">
        <v>1808</v>
      </c>
      <c r="CO59" s="130"/>
      <c r="CP59" s="130"/>
      <c r="CQ59" s="103"/>
      <c r="CR59" s="103"/>
      <c r="CS59" s="121"/>
      <c r="CT59" s="102"/>
      <c r="CU59" s="103"/>
      <c r="CV59" s="107"/>
      <c r="CW59" s="104"/>
      <c r="CX59" s="107"/>
      <c r="CY59" s="104"/>
      <c r="CZ59" s="47"/>
      <c r="DA59" s="105"/>
      <c r="DB59" s="47"/>
      <c r="DC59" s="54"/>
      <c r="DD59" s="54"/>
      <c r="DE59" s="54"/>
      <c r="DF59" s="54"/>
      <c r="DG59" s="141"/>
      <c r="DH59" s="54"/>
      <c r="DI59" s="54"/>
      <c r="DJ59" s="47"/>
      <c r="DK59" s="47"/>
      <c r="DL59" s="47"/>
      <c r="DM59" s="47"/>
      <c r="DN59" s="47"/>
      <c r="DO59" s="105"/>
      <c r="DP59" s="47"/>
    </row>
    <row r="60" spans="1:120" ht="98.25" customHeight="1">
      <c r="A60" s="424">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41">
        <v>12</v>
      </c>
      <c r="G60" s="158" t="str">
        <f>IF(F60&lt;=0,"",IF(F60&lt;='Listas y tablas'!$B$3,"Muy Baja",IF(F60&lt;='Listas y tablas'!$B$4,"Baja",IF(F60&lt;='Listas y tablas'!$B$5,"Media",IF(F60&lt;='Listas y tablas'!$B$6,"Alta","Muy Alta")))))</f>
        <v>Baja</v>
      </c>
      <c r="H60" s="159">
        <f>IF(G60="","",IF(G60="Muy Baja",'Listas y tablas'!$C$3,IF(G60="Baja",'Listas y tablas'!$C$4,IF(G60="Media",'Listas y tablas'!$C$5,IF(G60="Alta",'Listas y tablas'!$C$6,IF(G60="Muy Alta",'Listas y tablas'!$C$7,))))))</f>
        <v>0.4</v>
      </c>
      <c r="I60" s="427" t="s">
        <v>185</v>
      </c>
      <c r="J60" s="159"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8"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9">
        <f ca="1">IF(K60="","",IF(K60="Leve",'Listas y tablas'!$F$3,IF(K60="Menor",'Listas y tablas'!$F$4,IF(K60="Moderado",'Listas y tablas'!$F$5,IF(K60="Mayor",'Listas y tablas'!$F$6,IF(K60="Catastrófico",'Listas y tablas'!$F$7,))))))</f>
        <v>0.6</v>
      </c>
      <c r="M60" s="160" t="str">
        <f t="shared" ca="1" si="37"/>
        <v>Moderado</v>
      </c>
      <c r="N60" s="160" t="str">
        <f t="shared" si="38"/>
        <v>G</v>
      </c>
      <c r="O60" s="161">
        <f t="shared" si="39"/>
        <v>53</v>
      </c>
      <c r="P60" s="161" t="str">
        <f t="shared" si="40"/>
        <v>G53</v>
      </c>
      <c r="Q60" s="187" t="s">
        <v>1574</v>
      </c>
      <c r="R60" s="161" t="str">
        <f t="shared" si="3"/>
        <v>Probabilidad</v>
      </c>
      <c r="S60" s="399" t="s">
        <v>187</v>
      </c>
      <c r="T60" s="399" t="s">
        <v>188</v>
      </c>
      <c r="U60" s="95" t="str">
        <f t="shared" si="24"/>
        <v>40%</v>
      </c>
      <c r="V60" s="407" t="s">
        <v>242</v>
      </c>
      <c r="W60" s="407" t="s">
        <v>190</v>
      </c>
      <c r="X60" s="407" t="s">
        <v>191</v>
      </c>
      <c r="Y60" s="164">
        <f t="shared" si="33"/>
        <v>0.16800000000000001</v>
      </c>
      <c r="Z60" s="165" t="str">
        <f>IFERROR(IF(Y60="","",IF(Y60&lt;='Listas y tablas'!$L$3,"Muy Baja",IF(Y60&lt;='Listas y tablas'!$L$4,"Baja",IF(Y60&lt;='Listas y tablas'!$L$5,"Media",IF(Y60&lt;='Listas y tablas'!$L$6,"Alta","Muy Alta"))))),"")</f>
        <v>Muy Baja</v>
      </c>
      <c r="AA60" s="163">
        <f t="shared" si="34"/>
        <v>0.16800000000000001</v>
      </c>
      <c r="AB60" s="165" t="str">
        <f ca="1">IFERROR(IF(AC60="","",IF(AC60&lt;='Listas y tablas'!$O$3,"Leve",IF(AC60&lt;='Listas y tablas'!$O$4,"Menor",IF(AC60&lt;='Listas y tablas'!$O$5,"Moderado",IF(AC60&lt;='Listas y tablas'!$O$6,"Mayor","Catastrófico"))))),"")</f>
        <v>Moderado</v>
      </c>
      <c r="AC60" s="163">
        <f t="shared" ca="1" si="35"/>
        <v>0.6</v>
      </c>
      <c r="AD60" s="166" t="str">
        <f t="shared" ca="1" si="36"/>
        <v>Moderado</v>
      </c>
      <c r="AE60" s="393" t="s">
        <v>192</v>
      </c>
      <c r="AF60" s="116" t="s">
        <v>1577</v>
      </c>
      <c r="AG60" s="53"/>
      <c r="AH60" s="116"/>
      <c r="AI60" s="141"/>
      <c r="AJ60" s="100"/>
      <c r="AK60" s="100"/>
      <c r="AL60" s="100"/>
      <c r="AM60" s="100"/>
      <c r="AN60" s="100"/>
      <c r="AO60" s="100"/>
      <c r="AP60" s="100"/>
      <c r="AQ60" s="100"/>
      <c r="AR60" s="100"/>
      <c r="AS60" s="100"/>
      <c r="AT60" s="351" t="str">
        <f t="shared" si="13"/>
        <v/>
      </c>
      <c r="AU60" s="351" t="str">
        <f t="shared" si="14"/>
        <v/>
      </c>
      <c r="AV60" s="351" t="str">
        <f t="shared" si="15"/>
        <v/>
      </c>
      <c r="AW60" s="100"/>
      <c r="AX60" s="100"/>
      <c r="AY60" s="100"/>
      <c r="AZ60" s="100"/>
      <c r="BA60" s="100"/>
      <c r="BB60" s="100"/>
      <c r="BC60" s="100"/>
      <c r="BD60" s="100"/>
      <c r="BE60" s="351" t="str">
        <f t="shared" si="16"/>
        <v/>
      </c>
      <c r="BF60" s="351" t="str">
        <f t="shared" si="17"/>
        <v/>
      </c>
      <c r="BG60" s="351" t="str">
        <f t="shared" si="18"/>
        <v/>
      </c>
      <c r="BH60" s="100"/>
      <c r="BI60" s="100"/>
      <c r="BJ60" s="100"/>
      <c r="BK60" s="100"/>
      <c r="BL60" s="100"/>
      <c r="BM60" s="100"/>
      <c r="BN60" s="100"/>
      <c r="BO60" s="100"/>
      <c r="BP60" s="351" t="str">
        <f t="shared" si="19"/>
        <v/>
      </c>
      <c r="BQ60" s="351" t="str">
        <f t="shared" si="20"/>
        <v/>
      </c>
      <c r="BR60" s="351" t="str">
        <f t="shared" si="21"/>
        <v/>
      </c>
      <c r="BS60" s="350" t="str">
        <f t="shared" si="22"/>
        <v/>
      </c>
      <c r="BT60" s="350" t="str">
        <f t="shared" si="23"/>
        <v/>
      </c>
      <c r="BU60" s="51"/>
      <c r="BV60" s="44"/>
      <c r="BW60" s="44"/>
      <c r="BX60" s="44"/>
      <c r="BY60" s="44"/>
      <c r="BZ60" s="54"/>
      <c r="CA60" s="507" t="s">
        <v>1997</v>
      </c>
      <c r="CB60" s="507" t="s">
        <v>1998</v>
      </c>
      <c r="CC60" s="508"/>
      <c r="CD60" s="121"/>
      <c r="CE60" s="121"/>
      <c r="CF60" s="121"/>
      <c r="CG60" s="121"/>
      <c r="CH60" s="104" t="s">
        <v>1999</v>
      </c>
      <c r="CI60" s="104" t="s">
        <v>201</v>
      </c>
      <c r="CJ60" s="104" t="s">
        <v>2000</v>
      </c>
      <c r="CK60" s="104"/>
      <c r="CL60" s="495" t="s">
        <v>1986</v>
      </c>
      <c r="CM60" s="105" t="s">
        <v>1805</v>
      </c>
      <c r="CN60" s="104" t="s">
        <v>1808</v>
      </c>
      <c r="CO60" s="130"/>
      <c r="CP60" s="130"/>
      <c r="CQ60" s="103"/>
      <c r="CR60" s="103"/>
      <c r="CS60" s="121"/>
      <c r="CT60" s="102"/>
      <c r="CU60" s="103"/>
      <c r="CV60" s="107"/>
      <c r="CW60" s="104"/>
      <c r="CX60" s="104"/>
      <c r="CY60" s="104"/>
      <c r="CZ60" s="47"/>
      <c r="DA60" s="105"/>
      <c r="DB60" s="47"/>
      <c r="DC60" s="54"/>
      <c r="DD60" s="54"/>
      <c r="DE60" s="54"/>
      <c r="DF60" s="54"/>
      <c r="DG60" s="141"/>
      <c r="DH60" s="54"/>
      <c r="DI60" s="54"/>
      <c r="DJ60" s="47"/>
      <c r="DK60" s="47"/>
      <c r="DL60" s="47"/>
      <c r="DM60" s="47"/>
      <c r="DN60" s="47"/>
      <c r="DO60" s="105"/>
      <c r="DP60" s="47"/>
    </row>
    <row r="61" spans="1:120" ht="144.75" customHeight="1">
      <c r="A61" s="424">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31">
        <v>4</v>
      </c>
      <c r="G61" s="158" t="str">
        <f>IF(F61&lt;=0,"",IF(F61&lt;='Listas y tablas'!$B$3,"Muy Baja",IF(F61&lt;='Listas y tablas'!$B$4,"Baja",IF(F61&lt;='Listas y tablas'!$B$5,"Media",IF(F61&lt;='Listas y tablas'!$B$6,"Alta","Muy Alta")))))</f>
        <v>Baja</v>
      </c>
      <c r="H61" s="159">
        <f>IF(G61="","",IF(G61="Muy Baja",'Listas y tablas'!$C$3,IF(G61="Baja",'Listas y tablas'!$C$4,IF(G61="Media",'Listas y tablas'!$C$5,IF(G61="Alta",'Listas y tablas'!$C$6,IF(G61="Muy Alta",'Listas y tablas'!$C$7,))))))</f>
        <v>0.4</v>
      </c>
      <c r="I61" s="427" t="s">
        <v>185</v>
      </c>
      <c r="J61" s="159"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8"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9">
        <f ca="1">IF(K61="","",IF(K61="Leve",'Listas y tablas'!$F$3,IF(K61="Menor",'Listas y tablas'!$F$4,IF(K61="Moderado",'Listas y tablas'!$F$5,IF(K61="Mayor",'Listas y tablas'!$F$6,IF(K61="Catastrófico",'Listas y tablas'!$F$7,))))))</f>
        <v>0.6</v>
      </c>
      <c r="M61" s="160" t="str">
        <f t="shared" ca="1" si="37"/>
        <v>Moderado</v>
      </c>
      <c r="N61" s="160" t="str">
        <f t="shared" si="38"/>
        <v>G</v>
      </c>
      <c r="O61" s="161">
        <f t="shared" si="39"/>
        <v>54</v>
      </c>
      <c r="P61" s="161" t="str">
        <f t="shared" si="40"/>
        <v>G54</v>
      </c>
      <c r="Q61" s="432" t="s">
        <v>1578</v>
      </c>
      <c r="R61" s="161" t="str">
        <f t="shared" si="3"/>
        <v>Probabilidad</v>
      </c>
      <c r="S61" s="399" t="s">
        <v>233</v>
      </c>
      <c r="T61" s="399" t="s">
        <v>188</v>
      </c>
      <c r="U61" s="95" t="str">
        <f t="shared" si="24"/>
        <v>30%</v>
      </c>
      <c r="V61" s="407" t="s">
        <v>189</v>
      </c>
      <c r="W61" s="407" t="s">
        <v>190</v>
      </c>
      <c r="X61" s="407" t="s">
        <v>191</v>
      </c>
      <c r="Y61" s="164">
        <f t="shared" si="33"/>
        <v>0.28000000000000003</v>
      </c>
      <c r="Z61" s="165" t="str">
        <f>IFERROR(IF(Y61="","",IF(Y61&lt;='Listas y tablas'!$L$3,"Muy Baja",IF(Y61&lt;='Listas y tablas'!$L$4,"Baja",IF(Y61&lt;='Listas y tablas'!$L$5,"Media",IF(Y61&lt;='Listas y tablas'!$L$6,"Alta","Muy Alta"))))),"")</f>
        <v>Baja</v>
      </c>
      <c r="AA61" s="163">
        <f t="shared" si="34"/>
        <v>0.28000000000000003</v>
      </c>
      <c r="AB61" s="165" t="str">
        <f ca="1">IFERROR(IF(AC61="","",IF(AC61&lt;='Listas y tablas'!$O$3,"Leve",IF(AC61&lt;='Listas y tablas'!$O$4,"Menor",IF(AC61&lt;='Listas y tablas'!$O$5,"Moderado",IF(AC61&lt;='Listas y tablas'!$O$6,"Mayor","Catastrófico"))))),"")</f>
        <v>Moderado</v>
      </c>
      <c r="AC61" s="163">
        <f t="shared" ca="1" si="35"/>
        <v>0.6</v>
      </c>
      <c r="AD61" s="166" t="str">
        <f t="shared" ca="1" si="36"/>
        <v>Moderado</v>
      </c>
      <c r="AE61" s="393" t="s">
        <v>192</v>
      </c>
      <c r="AF61" s="449" t="s">
        <v>556</v>
      </c>
      <c r="AG61" s="449" t="s">
        <v>1584</v>
      </c>
      <c r="AH61" s="449" t="s">
        <v>1585</v>
      </c>
      <c r="AI61" s="417" t="s">
        <v>1586</v>
      </c>
      <c r="AJ61" s="434">
        <v>44593</v>
      </c>
      <c r="AK61" s="434">
        <v>44926</v>
      </c>
      <c r="AL61" s="100"/>
      <c r="AM61" s="100"/>
      <c r="AN61" s="100"/>
      <c r="AO61" s="100"/>
      <c r="AP61" s="100"/>
      <c r="AQ61" s="100"/>
      <c r="AR61" s="100"/>
      <c r="AS61" s="100"/>
      <c r="AT61" s="351" t="str">
        <f t="shared" si="13"/>
        <v/>
      </c>
      <c r="AU61" s="351" t="str">
        <f t="shared" si="14"/>
        <v/>
      </c>
      <c r="AV61" s="351" t="str">
        <f t="shared" si="15"/>
        <v/>
      </c>
      <c r="AW61" s="100"/>
      <c r="AX61" s="100"/>
      <c r="AY61" s="100"/>
      <c r="AZ61" s="100"/>
      <c r="BA61" s="100"/>
      <c r="BB61" s="100"/>
      <c r="BC61" s="100"/>
      <c r="BD61" s="100"/>
      <c r="BE61" s="351" t="str">
        <f t="shared" si="16"/>
        <v/>
      </c>
      <c r="BF61" s="351" t="str">
        <f t="shared" si="17"/>
        <v/>
      </c>
      <c r="BG61" s="351" t="str">
        <f t="shared" si="18"/>
        <v/>
      </c>
      <c r="BH61" s="100"/>
      <c r="BI61" s="100"/>
      <c r="BJ61" s="100"/>
      <c r="BK61" s="100"/>
      <c r="BL61" s="100"/>
      <c r="BM61" s="100"/>
      <c r="BN61" s="100"/>
      <c r="BO61" s="100"/>
      <c r="BP61" s="351" t="str">
        <f t="shared" si="19"/>
        <v/>
      </c>
      <c r="BQ61" s="351" t="str">
        <f t="shared" si="20"/>
        <v/>
      </c>
      <c r="BR61" s="351" t="str">
        <f t="shared" si="21"/>
        <v/>
      </c>
      <c r="BS61" s="350" t="str">
        <f t="shared" si="22"/>
        <v/>
      </c>
      <c r="BT61" s="350" t="str">
        <f t="shared" si="23"/>
        <v/>
      </c>
      <c r="BU61" s="44"/>
      <c r="BV61" s="51"/>
      <c r="BW61" s="51"/>
      <c r="BX61" s="51"/>
      <c r="BY61" s="51"/>
      <c r="BZ61" s="54"/>
      <c r="CA61" s="509" t="s">
        <v>2008</v>
      </c>
      <c r="CB61" s="509" t="s">
        <v>2009</v>
      </c>
      <c r="CC61" s="509" t="s">
        <v>2010</v>
      </c>
      <c r="CD61" s="509" t="s">
        <v>2011</v>
      </c>
      <c r="CE61" s="121" t="s">
        <v>291</v>
      </c>
      <c r="CF61" s="121" t="s">
        <v>283</v>
      </c>
      <c r="CG61" s="121" t="s">
        <v>283</v>
      </c>
      <c r="CH61" s="104" t="s">
        <v>1799</v>
      </c>
      <c r="CI61" s="104" t="s">
        <v>201</v>
      </c>
      <c r="CJ61" s="104" t="s">
        <v>2012</v>
      </c>
      <c r="CK61" s="104" t="s">
        <v>215</v>
      </c>
      <c r="CL61" s="495" t="s">
        <v>2039</v>
      </c>
      <c r="CM61" s="105" t="s">
        <v>1805</v>
      </c>
      <c r="CN61" s="104" t="s">
        <v>1808</v>
      </c>
      <c r="CO61" s="130"/>
      <c r="CP61" s="130"/>
      <c r="CQ61" s="103"/>
      <c r="CR61" s="103"/>
      <c r="CS61" s="121"/>
      <c r="CT61" s="102"/>
      <c r="CU61" s="103"/>
      <c r="CV61" s="104"/>
      <c r="CW61" s="104"/>
      <c r="CX61" s="107"/>
      <c r="CY61" s="104"/>
      <c r="CZ61" s="47"/>
      <c r="DA61" s="105"/>
      <c r="DB61" s="47"/>
      <c r="DC61" s="54"/>
      <c r="DD61" s="54"/>
      <c r="DE61" s="54"/>
      <c r="DF61" s="54"/>
      <c r="DG61" s="141"/>
      <c r="DH61" s="54"/>
      <c r="DI61" s="54"/>
      <c r="DJ61" s="47"/>
      <c r="DK61" s="47"/>
      <c r="DL61" s="47"/>
      <c r="DM61" s="47"/>
      <c r="DN61" s="47"/>
      <c r="DO61" s="105"/>
      <c r="DP61" s="47"/>
    </row>
    <row r="62" spans="1:120" ht="140.25" customHeight="1">
      <c r="A62" s="424">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31">
        <v>100</v>
      </c>
      <c r="G62" s="158" t="str">
        <f>IF(F62&lt;=0,"",IF(F62&lt;='Listas y tablas'!$B$3,"Muy Baja",IF(F62&lt;='Listas y tablas'!$B$4,"Baja",IF(F62&lt;='Listas y tablas'!$B$5,"Media",IF(F62&lt;='Listas y tablas'!$B$6,"Alta","Muy Alta")))))</f>
        <v>Media</v>
      </c>
      <c r="H62" s="159">
        <f>IF(G62="","",IF(G62="Muy Baja",'Listas y tablas'!$C$3,IF(G62="Baja",'Listas y tablas'!$C$4,IF(G62="Media",'Listas y tablas'!$C$5,IF(G62="Alta",'Listas y tablas'!$C$6,IF(G62="Muy Alta",'Listas y tablas'!$C$7,))))))</f>
        <v>0.6</v>
      </c>
      <c r="I62" s="427" t="s">
        <v>185</v>
      </c>
      <c r="J62" s="159"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8"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9">
        <f ca="1">IF(K62="","",IF(K62="Leve",'Listas y tablas'!$F$3,IF(K62="Menor",'Listas y tablas'!$F$4,IF(K62="Moderado",'Listas y tablas'!$F$5,IF(K62="Mayor",'Listas y tablas'!$F$6,IF(K62="Catastrófico",'Listas y tablas'!$F$7,))))))</f>
        <v>0.6</v>
      </c>
      <c r="M62" s="160" t="str">
        <f t="shared" ca="1" si="37"/>
        <v>Moderado</v>
      </c>
      <c r="N62" s="160" t="str">
        <f t="shared" si="38"/>
        <v>G</v>
      </c>
      <c r="O62" s="161">
        <f t="shared" si="39"/>
        <v>55</v>
      </c>
      <c r="P62" s="161" t="str">
        <f t="shared" si="40"/>
        <v>G55</v>
      </c>
      <c r="Q62" s="432" t="s">
        <v>567</v>
      </c>
      <c r="R62" s="161" t="str">
        <f t="shared" si="3"/>
        <v>Probabilidad</v>
      </c>
      <c r="S62" s="399" t="s">
        <v>187</v>
      </c>
      <c r="T62" s="399" t="s">
        <v>188</v>
      </c>
      <c r="U62" s="95" t="str">
        <f t="shared" si="24"/>
        <v>40%</v>
      </c>
      <c r="V62" s="407" t="s">
        <v>189</v>
      </c>
      <c r="W62" s="407" t="s">
        <v>190</v>
      </c>
      <c r="X62" s="407" t="s">
        <v>191</v>
      </c>
      <c r="Y62" s="164">
        <f t="shared" si="33"/>
        <v>0.36</v>
      </c>
      <c r="Z62" s="165" t="str">
        <f>IFERROR(IF(Y62="","",IF(Y62&lt;='Listas y tablas'!$L$3,"Muy Baja",IF(Y62&lt;='Listas y tablas'!$L$4,"Baja",IF(Y62&lt;='Listas y tablas'!$L$5,"Media",IF(Y62&lt;='Listas y tablas'!$L$6,"Alta","Muy Alta"))))),"")</f>
        <v>Baja</v>
      </c>
      <c r="AA62" s="163">
        <f t="shared" si="34"/>
        <v>0.36</v>
      </c>
      <c r="AB62" s="165" t="str">
        <f ca="1">IFERROR(IF(AC62="","",IF(AC62&lt;='Listas y tablas'!$O$3,"Leve",IF(AC62&lt;='Listas y tablas'!$O$4,"Menor",IF(AC62&lt;='Listas y tablas'!$O$5,"Moderado",IF(AC62&lt;='Listas y tablas'!$O$6,"Mayor","Catastrófico"))))),"")</f>
        <v>Moderado</v>
      </c>
      <c r="AC62" s="163">
        <f t="shared" ca="1" si="35"/>
        <v>0.6</v>
      </c>
      <c r="AD62" s="166" t="str">
        <f t="shared" ca="1" si="36"/>
        <v>Moderado</v>
      </c>
      <c r="AE62" s="393" t="s">
        <v>192</v>
      </c>
      <c r="AF62" s="433" t="s">
        <v>1587</v>
      </c>
      <c r="AG62" s="417"/>
      <c r="AH62" s="417"/>
      <c r="AI62" s="417"/>
      <c r="AJ62" s="435">
        <v>44593</v>
      </c>
      <c r="AK62" s="435">
        <v>44926</v>
      </c>
      <c r="AL62" s="100"/>
      <c r="AM62" s="100"/>
      <c r="AN62" s="100"/>
      <c r="AO62" s="100"/>
      <c r="AP62" s="100"/>
      <c r="AQ62" s="100"/>
      <c r="AR62" s="100"/>
      <c r="AS62" s="100"/>
      <c r="AT62" s="351" t="str">
        <f t="shared" si="13"/>
        <v/>
      </c>
      <c r="AU62" s="351" t="str">
        <f t="shared" si="14"/>
        <v/>
      </c>
      <c r="AV62" s="351" t="str">
        <f t="shared" si="15"/>
        <v/>
      </c>
      <c r="AW62" s="100"/>
      <c r="AX62" s="100"/>
      <c r="AY62" s="100"/>
      <c r="AZ62" s="100"/>
      <c r="BA62" s="100"/>
      <c r="BB62" s="100"/>
      <c r="BC62" s="100"/>
      <c r="BD62" s="100"/>
      <c r="BE62" s="351" t="str">
        <f t="shared" si="16"/>
        <v/>
      </c>
      <c r="BF62" s="351" t="str">
        <f t="shared" si="17"/>
        <v/>
      </c>
      <c r="BG62" s="351" t="str">
        <f t="shared" si="18"/>
        <v/>
      </c>
      <c r="BH62" s="100"/>
      <c r="BI62" s="100"/>
      <c r="BJ62" s="100"/>
      <c r="BK62" s="100"/>
      <c r="BL62" s="100"/>
      <c r="BM62" s="100"/>
      <c r="BN62" s="100"/>
      <c r="BO62" s="100"/>
      <c r="BP62" s="351" t="str">
        <f t="shared" si="19"/>
        <v/>
      </c>
      <c r="BQ62" s="351" t="str">
        <f t="shared" si="20"/>
        <v/>
      </c>
      <c r="BR62" s="351" t="str">
        <f t="shared" si="21"/>
        <v/>
      </c>
      <c r="BS62" s="350" t="str">
        <f t="shared" si="22"/>
        <v/>
      </c>
      <c r="BT62" s="350" t="str">
        <f t="shared" si="23"/>
        <v/>
      </c>
      <c r="BU62" s="51"/>
      <c r="BV62" s="51"/>
      <c r="BW62" s="52"/>
      <c r="BX62" s="51"/>
      <c r="BY62" s="51"/>
      <c r="BZ62" s="54"/>
      <c r="CA62" s="509" t="s">
        <v>2013</v>
      </c>
      <c r="CB62" s="139" t="s">
        <v>2014</v>
      </c>
      <c r="CC62" s="121"/>
      <c r="CD62" s="121"/>
      <c r="CE62" s="121" t="s">
        <v>291</v>
      </c>
      <c r="CF62" s="121" t="s">
        <v>283</v>
      </c>
      <c r="CG62" s="121" t="s">
        <v>283</v>
      </c>
      <c r="CH62" s="104" t="s">
        <v>1799</v>
      </c>
      <c r="CI62" s="104" t="s">
        <v>201</v>
      </c>
      <c r="CJ62" s="104" t="s">
        <v>283</v>
      </c>
      <c r="CK62" s="104"/>
      <c r="CL62" s="495" t="s">
        <v>2040</v>
      </c>
      <c r="CM62" s="105" t="s">
        <v>1805</v>
      </c>
      <c r="CN62" s="104" t="s">
        <v>1808</v>
      </c>
      <c r="CO62" s="130"/>
      <c r="CP62" s="130"/>
      <c r="CQ62" s="103"/>
      <c r="CR62" s="103"/>
      <c r="CS62" s="121"/>
      <c r="CT62" s="102"/>
      <c r="CU62" s="103"/>
      <c r="CV62" s="107"/>
      <c r="CW62" s="104"/>
      <c r="CX62" s="104"/>
      <c r="CY62" s="104"/>
      <c r="CZ62" s="47"/>
      <c r="DA62" s="105"/>
      <c r="DB62" s="47"/>
      <c r="DC62" s="54"/>
      <c r="DD62" s="54"/>
      <c r="DE62" s="54"/>
      <c r="DF62" s="54"/>
      <c r="DG62" s="141"/>
      <c r="DH62" s="54"/>
      <c r="DI62" s="54"/>
      <c r="DJ62" s="47"/>
      <c r="DK62" s="47"/>
      <c r="DL62" s="47"/>
      <c r="DM62" s="47"/>
      <c r="DN62" s="47"/>
      <c r="DO62" s="105"/>
      <c r="DP62" s="47"/>
    </row>
    <row r="63" spans="1:120" ht="119.25" customHeight="1">
      <c r="A63" s="424">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31">
        <v>100</v>
      </c>
      <c r="G63" s="158" t="str">
        <f>IF(F63&lt;=0,"",IF(F63&lt;='Listas y tablas'!$B$3,"Muy Baja",IF(F63&lt;='Listas y tablas'!$B$4,"Baja",IF(F63&lt;='Listas y tablas'!$B$5,"Media",IF(F63&lt;='Listas y tablas'!$B$6,"Alta","Muy Alta")))))</f>
        <v>Media</v>
      </c>
      <c r="H63" s="159">
        <f>IF(G63="","",IF(G63="Muy Baja",'Listas y tablas'!$C$3,IF(G63="Baja",'Listas y tablas'!$C$4,IF(G63="Media",'Listas y tablas'!$C$5,IF(G63="Alta",'Listas y tablas'!$C$6,IF(G63="Muy Alta",'Listas y tablas'!$C$7,))))))</f>
        <v>0.6</v>
      </c>
      <c r="I63" s="427" t="s">
        <v>185</v>
      </c>
      <c r="J63" s="159"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8"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9">
        <f ca="1">IF(K63="","",IF(K63="Leve",'Listas y tablas'!$F$3,IF(K63="Menor",'Listas y tablas'!$F$4,IF(K63="Moderado",'Listas y tablas'!$F$5,IF(K63="Mayor",'Listas y tablas'!$F$6,IF(K63="Catastrófico",'Listas y tablas'!$F$7,))))))</f>
        <v>0.6</v>
      </c>
      <c r="M63" s="160" t="str">
        <f t="shared" ca="1" si="37"/>
        <v>Moderado</v>
      </c>
      <c r="N63" s="160" t="str">
        <f t="shared" si="38"/>
        <v>G</v>
      </c>
      <c r="O63" s="161">
        <f t="shared" si="39"/>
        <v>56</v>
      </c>
      <c r="P63" s="161" t="str">
        <f t="shared" si="40"/>
        <v>G56</v>
      </c>
      <c r="Q63" s="432" t="s">
        <v>1579</v>
      </c>
      <c r="R63" s="161" t="str">
        <f t="shared" si="3"/>
        <v>Probabilidad</v>
      </c>
      <c r="S63" s="399" t="s">
        <v>187</v>
      </c>
      <c r="T63" s="399" t="s">
        <v>188</v>
      </c>
      <c r="U63" s="95" t="str">
        <f t="shared" si="24"/>
        <v>40%</v>
      </c>
      <c r="V63" s="407" t="s">
        <v>189</v>
      </c>
      <c r="W63" s="407" t="s">
        <v>190</v>
      </c>
      <c r="X63" s="407" t="s">
        <v>191</v>
      </c>
      <c r="Y63" s="164">
        <f t="shared" si="33"/>
        <v>0.216</v>
      </c>
      <c r="Z63" s="165" t="str">
        <f>IFERROR(IF(Y63="","",IF(Y63&lt;='Listas y tablas'!$L$3,"Muy Baja",IF(Y63&lt;='Listas y tablas'!$L$4,"Baja",IF(Y63&lt;='Listas y tablas'!$L$5,"Media",IF(Y63&lt;='Listas y tablas'!$L$6,"Alta","Muy Alta"))))),"")</f>
        <v>Baja</v>
      </c>
      <c r="AA63" s="163">
        <f t="shared" si="34"/>
        <v>0.216</v>
      </c>
      <c r="AB63" s="165" t="str">
        <f ca="1">IFERROR(IF(AC63="","",IF(AC63&lt;='Listas y tablas'!$O$3,"Leve",IF(AC63&lt;='Listas y tablas'!$O$4,"Menor",IF(AC63&lt;='Listas y tablas'!$O$5,"Moderado",IF(AC63&lt;='Listas y tablas'!$O$6,"Mayor","Catastrófico"))))),"")</f>
        <v>Moderado</v>
      </c>
      <c r="AC63" s="163">
        <f t="shared" ca="1" si="35"/>
        <v>0.6</v>
      </c>
      <c r="AD63" s="166" t="str">
        <f t="shared" ca="1" si="36"/>
        <v>Moderado</v>
      </c>
      <c r="AE63" s="393" t="s">
        <v>1119</v>
      </c>
      <c r="AF63" s="433" t="s">
        <v>1588</v>
      </c>
      <c r="AG63" s="417"/>
      <c r="AH63" s="417"/>
      <c r="AI63" s="417"/>
      <c r="AJ63" s="434">
        <v>44593</v>
      </c>
      <c r="AK63" s="434">
        <v>44926</v>
      </c>
      <c r="AL63" s="100"/>
      <c r="AM63" s="100"/>
      <c r="AN63" s="100"/>
      <c r="AO63" s="100"/>
      <c r="AP63" s="100"/>
      <c r="AQ63" s="100"/>
      <c r="AR63" s="100"/>
      <c r="AS63" s="100"/>
      <c r="AT63" s="351" t="str">
        <f t="shared" si="13"/>
        <v/>
      </c>
      <c r="AU63" s="351" t="str">
        <f t="shared" si="14"/>
        <v/>
      </c>
      <c r="AV63" s="351" t="str">
        <f t="shared" si="15"/>
        <v/>
      </c>
      <c r="AW63" s="100"/>
      <c r="AX63" s="100"/>
      <c r="AY63" s="100"/>
      <c r="AZ63" s="100"/>
      <c r="BA63" s="100"/>
      <c r="BB63" s="100"/>
      <c r="BC63" s="100"/>
      <c r="BD63" s="100"/>
      <c r="BE63" s="351" t="str">
        <f t="shared" si="16"/>
        <v/>
      </c>
      <c r="BF63" s="351" t="str">
        <f t="shared" si="17"/>
        <v/>
      </c>
      <c r="BG63" s="351" t="str">
        <f t="shared" si="18"/>
        <v/>
      </c>
      <c r="BH63" s="100"/>
      <c r="BI63" s="100"/>
      <c r="BJ63" s="100"/>
      <c r="BK63" s="100"/>
      <c r="BL63" s="100"/>
      <c r="BM63" s="100"/>
      <c r="BN63" s="100"/>
      <c r="BO63" s="100"/>
      <c r="BP63" s="351" t="str">
        <f t="shared" si="19"/>
        <v/>
      </c>
      <c r="BQ63" s="351" t="str">
        <f t="shared" si="20"/>
        <v/>
      </c>
      <c r="BR63" s="351" t="str">
        <f t="shared" si="21"/>
        <v/>
      </c>
      <c r="BS63" s="350" t="str">
        <f t="shared" si="22"/>
        <v/>
      </c>
      <c r="BT63" s="350" t="str">
        <f t="shared" si="23"/>
        <v/>
      </c>
      <c r="BU63" s="44"/>
      <c r="BV63" s="44"/>
      <c r="BW63" s="44"/>
      <c r="BX63" s="44"/>
      <c r="BY63" s="44"/>
      <c r="BZ63" s="54"/>
      <c r="CA63" s="509" t="s">
        <v>2015</v>
      </c>
      <c r="CB63" s="509" t="s">
        <v>2016</v>
      </c>
      <c r="CC63" s="121"/>
      <c r="CD63" s="121"/>
      <c r="CE63" s="121" t="s">
        <v>291</v>
      </c>
      <c r="CF63" s="121" t="s">
        <v>283</v>
      </c>
      <c r="CG63" s="121" t="s">
        <v>283</v>
      </c>
      <c r="CH63" s="104" t="s">
        <v>1799</v>
      </c>
      <c r="CI63" s="104" t="s">
        <v>201</v>
      </c>
      <c r="CJ63" s="104" t="s">
        <v>283</v>
      </c>
      <c r="CK63" s="104"/>
      <c r="CL63" s="495" t="s">
        <v>1986</v>
      </c>
      <c r="CM63" s="105" t="s">
        <v>1805</v>
      </c>
      <c r="CN63" s="104" t="s">
        <v>1808</v>
      </c>
      <c r="CO63" s="130"/>
      <c r="CP63" s="130"/>
      <c r="CQ63" s="103"/>
      <c r="CR63" s="103"/>
      <c r="CS63" s="121"/>
      <c r="CT63" s="102"/>
      <c r="CU63" s="103"/>
      <c r="CV63" s="104"/>
      <c r="CW63" s="104"/>
      <c r="CX63" s="104"/>
      <c r="CY63" s="104"/>
      <c r="CZ63" s="47"/>
      <c r="DA63" s="105"/>
      <c r="DB63" s="47"/>
      <c r="DC63" s="54"/>
      <c r="DD63" s="54"/>
      <c r="DE63" s="54"/>
      <c r="DF63" s="54"/>
      <c r="DG63" s="141"/>
      <c r="DH63" s="54"/>
      <c r="DI63" s="54"/>
      <c r="DJ63" s="47"/>
      <c r="DK63" s="47"/>
      <c r="DL63" s="47"/>
      <c r="DM63" s="47"/>
      <c r="DN63" s="47"/>
      <c r="DO63" s="105"/>
      <c r="DP63" s="47"/>
    </row>
    <row r="64" spans="1:120" ht="117.75" customHeight="1">
      <c r="A64" s="424">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31">
        <v>100</v>
      </c>
      <c r="G64" s="158" t="str">
        <f>IF(F64&lt;=0,"",IF(F64&lt;='Listas y tablas'!$B$3,"Muy Baja",IF(F64&lt;='Listas y tablas'!$B$4,"Baja",IF(F64&lt;='Listas y tablas'!$B$5,"Media",IF(F64&lt;='Listas y tablas'!$B$6,"Alta","Muy Alta")))))</f>
        <v>Media</v>
      </c>
      <c r="H64" s="159">
        <f>IF(G64="","",IF(G64="Muy Baja",'Listas y tablas'!$C$3,IF(G64="Baja",'Listas y tablas'!$C$4,IF(G64="Media",'Listas y tablas'!$C$5,IF(G64="Alta",'Listas y tablas'!$C$6,IF(G64="Muy Alta",'Listas y tablas'!$C$7,))))))</f>
        <v>0.6</v>
      </c>
      <c r="I64" s="427" t="s">
        <v>185</v>
      </c>
      <c r="J64" s="159"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8"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9">
        <f ca="1">IF(K64="","",IF(K64="Leve",'Listas y tablas'!$F$3,IF(K64="Menor",'Listas y tablas'!$F$4,IF(K64="Moderado",'Listas y tablas'!$F$5,IF(K64="Mayor",'Listas y tablas'!$F$6,IF(K64="Catastrófico",'Listas y tablas'!$F$7,))))))</f>
        <v>0.6</v>
      </c>
      <c r="M64" s="160" t="str">
        <f t="shared" ca="1" si="37"/>
        <v>Moderado</v>
      </c>
      <c r="N64" s="160" t="str">
        <f t="shared" si="38"/>
        <v>G</v>
      </c>
      <c r="O64" s="161">
        <f t="shared" si="39"/>
        <v>57</v>
      </c>
      <c r="P64" s="161" t="str">
        <f t="shared" si="40"/>
        <v>G57</v>
      </c>
      <c r="Q64" s="422" t="s">
        <v>1580</v>
      </c>
      <c r="R64" s="161" t="str">
        <f t="shared" si="3"/>
        <v>Impacto</v>
      </c>
      <c r="S64" s="399" t="s">
        <v>663</v>
      </c>
      <c r="T64" s="399" t="s">
        <v>188</v>
      </c>
      <c r="U64" s="95" t="str">
        <f t="shared" si="24"/>
        <v>25%</v>
      </c>
      <c r="V64" s="407" t="s">
        <v>189</v>
      </c>
      <c r="W64" s="407" t="s">
        <v>190</v>
      </c>
      <c r="X64" s="407" t="s">
        <v>191</v>
      </c>
      <c r="Y64" s="164">
        <f t="shared" si="33"/>
        <v>0.216</v>
      </c>
      <c r="Z64" s="165" t="str">
        <f>IFERROR(IF(Y64="","",IF(Y64&lt;='Listas y tablas'!$L$3,"Muy Baja",IF(Y64&lt;='Listas y tablas'!$L$4,"Baja",IF(Y64&lt;='Listas y tablas'!$L$5,"Media",IF(Y64&lt;='Listas y tablas'!$L$6,"Alta","Muy Alta"))))),"")</f>
        <v>Baja</v>
      </c>
      <c r="AA64" s="163">
        <f t="shared" si="34"/>
        <v>0.216</v>
      </c>
      <c r="AB64" s="165" t="str">
        <f ca="1">IFERROR(IF(AC64="","",IF(AC64&lt;='Listas y tablas'!$O$3,"Leve",IF(AC64&lt;='Listas y tablas'!$O$4,"Menor",IF(AC64&lt;='Listas y tablas'!$O$5,"Moderado",IF(AC64&lt;='Listas y tablas'!$O$6,"Mayor","Catastrófico"))))),"")</f>
        <v>Moderado</v>
      </c>
      <c r="AC64" s="163">
        <f t="shared" ca="1" si="35"/>
        <v>0.44999999999999996</v>
      </c>
      <c r="AD64" s="166" t="str">
        <f t="shared" ca="1" si="36"/>
        <v>Moderado</v>
      </c>
      <c r="AE64" s="393" t="s">
        <v>1119</v>
      </c>
      <c r="AF64" s="433" t="s">
        <v>1589</v>
      </c>
      <c r="AG64" s="417"/>
      <c r="AH64" s="417"/>
      <c r="AI64" s="417"/>
      <c r="AJ64" s="434">
        <v>44593</v>
      </c>
      <c r="AK64" s="434">
        <v>44926</v>
      </c>
      <c r="AL64" s="100"/>
      <c r="AM64" s="100"/>
      <c r="AN64" s="100"/>
      <c r="AO64" s="100"/>
      <c r="AP64" s="100"/>
      <c r="AQ64" s="100"/>
      <c r="AR64" s="100"/>
      <c r="AS64" s="100"/>
      <c r="AT64" s="351" t="str">
        <f t="shared" si="13"/>
        <v/>
      </c>
      <c r="AU64" s="351" t="str">
        <f t="shared" si="14"/>
        <v/>
      </c>
      <c r="AV64" s="351" t="str">
        <f t="shared" si="15"/>
        <v/>
      </c>
      <c r="AW64" s="100"/>
      <c r="AX64" s="100"/>
      <c r="AY64" s="100"/>
      <c r="AZ64" s="100"/>
      <c r="BA64" s="100"/>
      <c r="BB64" s="100"/>
      <c r="BC64" s="100"/>
      <c r="BD64" s="100"/>
      <c r="BE64" s="351" t="str">
        <f t="shared" si="16"/>
        <v/>
      </c>
      <c r="BF64" s="351" t="str">
        <f t="shared" si="17"/>
        <v/>
      </c>
      <c r="BG64" s="351" t="str">
        <f t="shared" si="18"/>
        <v/>
      </c>
      <c r="BH64" s="100"/>
      <c r="BI64" s="100"/>
      <c r="BJ64" s="100"/>
      <c r="BK64" s="100"/>
      <c r="BL64" s="100"/>
      <c r="BM64" s="100"/>
      <c r="BN64" s="100"/>
      <c r="BO64" s="100"/>
      <c r="BP64" s="351" t="str">
        <f t="shared" si="19"/>
        <v/>
      </c>
      <c r="BQ64" s="351" t="str">
        <f t="shared" si="20"/>
        <v/>
      </c>
      <c r="BR64" s="351" t="str">
        <f t="shared" si="21"/>
        <v/>
      </c>
      <c r="BS64" s="350" t="str">
        <f t="shared" si="22"/>
        <v/>
      </c>
      <c r="BT64" s="350" t="str">
        <f t="shared" si="23"/>
        <v/>
      </c>
      <c r="BU64" s="44"/>
      <c r="BV64" s="44"/>
      <c r="BW64" s="44"/>
      <c r="BX64" s="44"/>
      <c r="BY64" s="44"/>
      <c r="BZ64" s="54"/>
      <c r="CA64" s="509" t="s">
        <v>2017</v>
      </c>
      <c r="CB64" s="509" t="s">
        <v>2018</v>
      </c>
      <c r="CC64" s="121"/>
      <c r="CD64" s="121"/>
      <c r="CE64" s="121" t="s">
        <v>291</v>
      </c>
      <c r="CF64" s="121" t="s">
        <v>283</v>
      </c>
      <c r="CG64" s="121" t="s">
        <v>283</v>
      </c>
      <c r="CH64" s="104" t="s">
        <v>1799</v>
      </c>
      <c r="CI64" s="104" t="s">
        <v>201</v>
      </c>
      <c r="CJ64" s="104" t="s">
        <v>283</v>
      </c>
      <c r="CK64" s="104"/>
      <c r="CL64" s="495" t="s">
        <v>1986</v>
      </c>
      <c r="CM64" s="105" t="s">
        <v>1805</v>
      </c>
      <c r="CN64" s="104" t="s">
        <v>1808</v>
      </c>
      <c r="CO64" s="130"/>
      <c r="CP64" s="130"/>
      <c r="CQ64" s="103"/>
      <c r="CR64" s="103"/>
      <c r="CS64" s="121"/>
      <c r="CT64" s="102"/>
      <c r="CU64" s="103"/>
      <c r="CV64" s="107"/>
      <c r="CW64" s="104"/>
      <c r="CX64" s="104"/>
      <c r="CY64" s="104"/>
      <c r="CZ64" s="47"/>
      <c r="DA64" s="105"/>
      <c r="DB64" s="47"/>
      <c r="DC64" s="54"/>
      <c r="DD64" s="54"/>
      <c r="DE64" s="54"/>
      <c r="DF64" s="54"/>
      <c r="DG64" s="141"/>
      <c r="DH64" s="54"/>
      <c r="DI64" s="54"/>
      <c r="DJ64" s="47"/>
      <c r="DK64" s="47"/>
      <c r="DL64" s="47"/>
      <c r="DM64" s="47"/>
      <c r="DN64" s="47"/>
      <c r="DO64" s="105"/>
      <c r="DP64" s="47"/>
    </row>
    <row r="65" spans="1:120" ht="151.5" customHeight="1">
      <c r="A65" s="424">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31">
        <v>10</v>
      </c>
      <c r="G65" s="158" t="str">
        <f>IF(F65&lt;=0,"",IF(F65&lt;='Listas y tablas'!$B$3,"Muy Baja",IF(F65&lt;='Listas y tablas'!$B$4,"Baja",IF(F65&lt;='Listas y tablas'!$B$5,"Media",IF(F65&lt;='Listas y tablas'!$B$6,"Alta","Muy Alta")))))</f>
        <v>Baja</v>
      </c>
      <c r="H65" s="159">
        <f>IF(G65="","",IF(G65="Muy Baja",'Listas y tablas'!$C$3,IF(G65="Baja",'Listas y tablas'!$C$4,IF(G65="Media",'Listas y tablas'!$C$5,IF(G65="Alta",'Listas y tablas'!$C$6,IF(G65="Muy Alta",'Listas y tablas'!$C$7,))))))</f>
        <v>0.4</v>
      </c>
      <c r="I65" s="427" t="s">
        <v>185</v>
      </c>
      <c r="J65" s="159"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8"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9">
        <f ca="1">IF(K65="","",IF(K65="Leve",'Listas y tablas'!$F$3,IF(K65="Menor",'Listas y tablas'!$F$4,IF(K65="Moderado",'Listas y tablas'!$F$5,IF(K65="Mayor",'Listas y tablas'!$F$6,IF(K65="Catastrófico",'Listas y tablas'!$F$7,))))))</f>
        <v>0.6</v>
      </c>
      <c r="M65" s="160" t="str">
        <f t="shared" ca="1" si="37"/>
        <v>Moderado</v>
      </c>
      <c r="N65" s="160" t="str">
        <f t="shared" si="38"/>
        <v>G</v>
      </c>
      <c r="O65" s="161">
        <f t="shared" si="39"/>
        <v>58</v>
      </c>
      <c r="P65" s="161" t="str">
        <f t="shared" si="40"/>
        <v>G58</v>
      </c>
      <c r="Q65" s="432" t="s">
        <v>1581</v>
      </c>
      <c r="R65" s="161" t="str">
        <f t="shared" si="3"/>
        <v>Probabilidad</v>
      </c>
      <c r="S65" s="399" t="s">
        <v>187</v>
      </c>
      <c r="T65" s="399" t="s">
        <v>188</v>
      </c>
      <c r="U65" s="95" t="str">
        <f t="shared" si="24"/>
        <v>40%</v>
      </c>
      <c r="V65" s="407" t="s">
        <v>189</v>
      </c>
      <c r="W65" s="407" t="s">
        <v>190</v>
      </c>
      <c r="X65" s="407" t="s">
        <v>191</v>
      </c>
      <c r="Y65" s="164">
        <f t="shared" si="33"/>
        <v>0.24</v>
      </c>
      <c r="Z65" s="165" t="str">
        <f>IFERROR(IF(Y65="","",IF(Y65&lt;='Listas y tablas'!$L$3,"Muy Baja",IF(Y65&lt;='Listas y tablas'!$L$4,"Baja",IF(Y65&lt;='Listas y tablas'!$L$5,"Media",IF(Y65&lt;='Listas y tablas'!$L$6,"Alta","Muy Alta"))))),"")</f>
        <v>Baja</v>
      </c>
      <c r="AA65" s="163">
        <f t="shared" si="34"/>
        <v>0.24</v>
      </c>
      <c r="AB65" s="165" t="str">
        <f ca="1">IFERROR(IF(AC65="","",IF(AC65&lt;='Listas y tablas'!$O$3,"Leve",IF(AC65&lt;='Listas y tablas'!$O$4,"Menor",IF(AC65&lt;='Listas y tablas'!$O$5,"Moderado",IF(AC65&lt;='Listas y tablas'!$O$6,"Mayor","Catastrófico"))))),"")</f>
        <v>Moderado</v>
      </c>
      <c r="AC65" s="163">
        <f t="shared" ca="1" si="35"/>
        <v>0.6</v>
      </c>
      <c r="AD65" s="166" t="str">
        <f t="shared" ca="1" si="36"/>
        <v>Moderado</v>
      </c>
      <c r="AE65" s="393" t="s">
        <v>192</v>
      </c>
      <c r="AF65" s="433" t="s">
        <v>1590</v>
      </c>
      <c r="AG65" s="422" t="s">
        <v>1591</v>
      </c>
      <c r="AH65" s="422" t="s">
        <v>1592</v>
      </c>
      <c r="AI65" s="417" t="s">
        <v>1586</v>
      </c>
      <c r="AJ65" s="434">
        <v>44593</v>
      </c>
      <c r="AK65" s="434">
        <v>44926</v>
      </c>
      <c r="AL65" s="100"/>
      <c r="AM65" s="100"/>
      <c r="AN65" s="100"/>
      <c r="AO65" s="100"/>
      <c r="AP65" s="100"/>
      <c r="AQ65" s="100"/>
      <c r="AR65" s="100"/>
      <c r="AS65" s="100"/>
      <c r="AT65" s="351" t="str">
        <f t="shared" si="13"/>
        <v/>
      </c>
      <c r="AU65" s="351" t="str">
        <f t="shared" si="14"/>
        <v/>
      </c>
      <c r="AV65" s="351" t="str">
        <f t="shared" si="15"/>
        <v/>
      </c>
      <c r="AW65" s="100"/>
      <c r="AX65" s="100"/>
      <c r="AY65" s="100"/>
      <c r="AZ65" s="100"/>
      <c r="BA65" s="100"/>
      <c r="BB65" s="100"/>
      <c r="BC65" s="100"/>
      <c r="BD65" s="100"/>
      <c r="BE65" s="351" t="str">
        <f t="shared" si="16"/>
        <v/>
      </c>
      <c r="BF65" s="351" t="str">
        <f t="shared" si="17"/>
        <v/>
      </c>
      <c r="BG65" s="351" t="str">
        <f t="shared" si="18"/>
        <v/>
      </c>
      <c r="BH65" s="100"/>
      <c r="BI65" s="100"/>
      <c r="BJ65" s="100"/>
      <c r="BK65" s="100"/>
      <c r="BL65" s="100"/>
      <c r="BM65" s="100"/>
      <c r="BN65" s="100"/>
      <c r="BO65" s="100"/>
      <c r="BP65" s="351" t="str">
        <f t="shared" si="19"/>
        <v/>
      </c>
      <c r="BQ65" s="351" t="str">
        <f t="shared" si="20"/>
        <v/>
      </c>
      <c r="BR65" s="351" t="str">
        <f t="shared" si="21"/>
        <v/>
      </c>
      <c r="BS65" s="350" t="str">
        <f t="shared" si="22"/>
        <v/>
      </c>
      <c r="BT65" s="350" t="str">
        <f t="shared" si="23"/>
        <v/>
      </c>
      <c r="BU65" s="106"/>
      <c r="BV65" s="44"/>
      <c r="BW65" s="44"/>
      <c r="BX65" s="44"/>
      <c r="BY65" s="44"/>
      <c r="BZ65" s="54"/>
      <c r="CA65" s="509" t="s">
        <v>2019</v>
      </c>
      <c r="CB65" s="509" t="s">
        <v>2020</v>
      </c>
      <c r="CC65" s="509" t="s">
        <v>2021</v>
      </c>
      <c r="CD65" s="509" t="s">
        <v>2022</v>
      </c>
      <c r="CE65" s="121" t="s">
        <v>291</v>
      </c>
      <c r="CF65" s="121" t="s">
        <v>283</v>
      </c>
      <c r="CG65" s="121" t="s">
        <v>283</v>
      </c>
      <c r="CH65" s="104" t="s">
        <v>2023</v>
      </c>
      <c r="CI65" s="104" t="s">
        <v>201</v>
      </c>
      <c r="CJ65" s="104" t="s">
        <v>2024</v>
      </c>
      <c r="CK65" s="104" t="s">
        <v>285</v>
      </c>
      <c r="CL65" s="495" t="s">
        <v>2041</v>
      </c>
      <c r="CM65" s="105" t="s">
        <v>1805</v>
      </c>
      <c r="CN65" s="104" t="s">
        <v>1808</v>
      </c>
      <c r="CO65" s="131"/>
      <c r="CP65" s="132"/>
      <c r="CQ65" s="103"/>
      <c r="CR65" s="103"/>
      <c r="CS65" s="121"/>
      <c r="CT65" s="102"/>
      <c r="CU65" s="103"/>
      <c r="CV65" s="107"/>
      <c r="CW65" s="104"/>
      <c r="CX65" s="104"/>
      <c r="CY65" s="104"/>
      <c r="CZ65" s="47"/>
      <c r="DA65" s="105"/>
      <c r="DB65" s="47"/>
      <c r="DC65" s="54"/>
      <c r="DD65" s="54"/>
      <c r="DE65" s="54"/>
      <c r="DF65" s="54"/>
      <c r="DG65" s="141"/>
      <c r="DH65" s="54"/>
      <c r="DI65" s="54"/>
      <c r="DJ65" s="47"/>
      <c r="DK65" s="47"/>
      <c r="DL65" s="47"/>
      <c r="DM65" s="47"/>
      <c r="DN65" s="47"/>
      <c r="DO65" s="105"/>
      <c r="DP65" s="47"/>
    </row>
    <row r="66" spans="1:120" ht="151.5" customHeight="1">
      <c r="A66" s="424">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31">
        <v>2</v>
      </c>
      <c r="G66" s="158" t="str">
        <f>IF(F66&lt;=0,"",IF(F66&lt;='Listas y tablas'!$B$3,"Muy Baja",IF(F66&lt;='Listas y tablas'!$B$4,"Baja",IF(F66&lt;='Listas y tablas'!$B$5,"Media",IF(F66&lt;='Listas y tablas'!$B$6,"Alta","Muy Alta")))))</f>
        <v>Muy Baja</v>
      </c>
      <c r="H66" s="159">
        <f>IF(G66="","",IF(G66="Muy Baja",'Listas y tablas'!$C$3,IF(G66="Baja",'Listas y tablas'!$C$4,IF(G66="Media",'Listas y tablas'!$C$5,IF(G66="Alta",'Listas y tablas'!$C$6,IF(G66="Muy Alta",'Listas y tablas'!$C$7,))))))</f>
        <v>0.2</v>
      </c>
      <c r="I66" s="427" t="s">
        <v>185</v>
      </c>
      <c r="J66" s="159"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8"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9">
        <f ca="1">IF(K66="","",IF(K66="Leve",'Listas y tablas'!$F$3,IF(K66="Menor",'Listas y tablas'!$F$4,IF(K66="Moderado",'Listas y tablas'!$F$5,IF(K66="Mayor",'Listas y tablas'!$F$6,IF(K66="Catastrófico",'Listas y tablas'!$F$7,))))))</f>
        <v>0.6</v>
      </c>
      <c r="M66" s="160" t="str">
        <f t="shared" ca="1" si="37"/>
        <v>Moderado</v>
      </c>
      <c r="N66" s="160" t="str">
        <f t="shared" si="38"/>
        <v>G</v>
      </c>
      <c r="O66" s="161">
        <f t="shared" si="39"/>
        <v>59</v>
      </c>
      <c r="P66" s="161" t="str">
        <f t="shared" si="40"/>
        <v>G59</v>
      </c>
      <c r="Q66" s="432" t="s">
        <v>1582</v>
      </c>
      <c r="R66" s="161" t="str">
        <f t="shared" si="3"/>
        <v>Probabilidad</v>
      </c>
      <c r="S66" s="399" t="s">
        <v>187</v>
      </c>
      <c r="T66" s="399" t="s">
        <v>188</v>
      </c>
      <c r="U66" s="95" t="str">
        <f t="shared" si="24"/>
        <v>40%</v>
      </c>
      <c r="V66" s="407" t="s">
        <v>189</v>
      </c>
      <c r="W66" s="407" t="s">
        <v>190</v>
      </c>
      <c r="X66" s="407" t="s">
        <v>191</v>
      </c>
      <c r="Y66" s="164">
        <f t="shared" si="33"/>
        <v>0.12</v>
      </c>
      <c r="Z66" s="165" t="str">
        <f>IFERROR(IF(Y66="","",IF(Y66&lt;='Listas y tablas'!$L$3,"Muy Baja",IF(Y66&lt;='Listas y tablas'!$L$4,"Baja",IF(Y66&lt;='Listas y tablas'!$L$5,"Media",IF(Y66&lt;='Listas y tablas'!$L$6,"Alta","Muy Alta"))))),"")</f>
        <v>Muy Baja</v>
      </c>
      <c r="AA66" s="163">
        <f t="shared" si="34"/>
        <v>0.12</v>
      </c>
      <c r="AB66" s="165" t="str">
        <f ca="1">IFERROR(IF(AC66="","",IF(AC66&lt;='Listas y tablas'!$O$3,"Leve",IF(AC66&lt;='Listas y tablas'!$O$4,"Menor",IF(AC66&lt;='Listas y tablas'!$O$5,"Moderado",IF(AC66&lt;='Listas y tablas'!$O$6,"Mayor","Catastrófico"))))),"")</f>
        <v>Moderado</v>
      </c>
      <c r="AC66" s="163">
        <f t="shared" ca="1" si="35"/>
        <v>0.6</v>
      </c>
      <c r="AD66" s="166" t="str">
        <f t="shared" ca="1" si="36"/>
        <v>Moderado</v>
      </c>
      <c r="AE66" s="393" t="s">
        <v>192</v>
      </c>
      <c r="AF66" s="433" t="s">
        <v>1593</v>
      </c>
      <c r="AG66" s="417" t="s">
        <v>1594</v>
      </c>
      <c r="AH66" s="417" t="s">
        <v>1595</v>
      </c>
      <c r="AI66" s="417" t="s">
        <v>571</v>
      </c>
      <c r="AJ66" s="435">
        <v>44593</v>
      </c>
      <c r="AK66" s="435">
        <v>44926</v>
      </c>
      <c r="AL66" s="100"/>
      <c r="AM66" s="100"/>
      <c r="AN66" s="100"/>
      <c r="AO66" s="100"/>
      <c r="AP66" s="100"/>
      <c r="AQ66" s="100"/>
      <c r="AR66" s="100"/>
      <c r="AS66" s="100"/>
      <c r="AT66" s="351" t="str">
        <f t="shared" si="13"/>
        <v/>
      </c>
      <c r="AU66" s="351" t="str">
        <f t="shared" si="14"/>
        <v/>
      </c>
      <c r="AV66" s="351" t="str">
        <f t="shared" si="15"/>
        <v/>
      </c>
      <c r="AW66" s="100"/>
      <c r="AX66" s="100"/>
      <c r="AY66" s="100"/>
      <c r="AZ66" s="100"/>
      <c r="BA66" s="100"/>
      <c r="BB66" s="100"/>
      <c r="BC66" s="100"/>
      <c r="BD66" s="100"/>
      <c r="BE66" s="351" t="str">
        <f t="shared" si="16"/>
        <v/>
      </c>
      <c r="BF66" s="351" t="str">
        <f t="shared" si="17"/>
        <v/>
      </c>
      <c r="BG66" s="351" t="str">
        <f t="shared" si="18"/>
        <v/>
      </c>
      <c r="BH66" s="100"/>
      <c r="BI66" s="100"/>
      <c r="BJ66" s="100"/>
      <c r="BK66" s="100"/>
      <c r="BL66" s="100"/>
      <c r="BM66" s="100"/>
      <c r="BN66" s="100"/>
      <c r="BO66" s="100"/>
      <c r="BP66" s="351" t="str">
        <f t="shared" si="19"/>
        <v/>
      </c>
      <c r="BQ66" s="351" t="str">
        <f t="shared" si="20"/>
        <v/>
      </c>
      <c r="BR66" s="351" t="str">
        <f t="shared" si="21"/>
        <v/>
      </c>
      <c r="BS66" s="350" t="str">
        <f t="shared" si="22"/>
        <v/>
      </c>
      <c r="BT66" s="350" t="str">
        <f t="shared" si="23"/>
        <v/>
      </c>
      <c r="BU66" s="44"/>
      <c r="BV66" s="44"/>
      <c r="BW66" s="44"/>
      <c r="BX66" s="44"/>
      <c r="BY66" s="44"/>
      <c r="BZ66" s="54"/>
      <c r="CA66" s="509" t="s">
        <v>2025</v>
      </c>
      <c r="CB66" s="139" t="s">
        <v>2026</v>
      </c>
      <c r="CC66" s="509" t="s">
        <v>2027</v>
      </c>
      <c r="CD66" s="509" t="s">
        <v>2028</v>
      </c>
      <c r="CE66" s="121"/>
      <c r="CF66" s="121"/>
      <c r="CG66" s="121"/>
      <c r="CH66" s="104" t="s">
        <v>2029</v>
      </c>
      <c r="CI66" s="104" t="s">
        <v>201</v>
      </c>
      <c r="CJ66" s="104" t="s">
        <v>833</v>
      </c>
      <c r="CK66" s="104"/>
      <c r="CL66" s="495" t="s">
        <v>2042</v>
      </c>
      <c r="CM66" s="105" t="s">
        <v>1805</v>
      </c>
      <c r="CN66" s="104" t="s">
        <v>1808</v>
      </c>
      <c r="CO66" s="130"/>
      <c r="CP66" s="130"/>
      <c r="CQ66" s="103"/>
      <c r="CR66" s="103"/>
      <c r="CS66" s="121"/>
      <c r="CT66" s="102"/>
      <c r="CU66" s="103"/>
      <c r="CV66" s="107"/>
      <c r="CW66" s="104"/>
      <c r="CX66" s="104"/>
      <c r="CY66" s="104"/>
      <c r="CZ66" s="47"/>
      <c r="DA66" s="105"/>
      <c r="DB66" s="47"/>
      <c r="DC66" s="54"/>
      <c r="DD66" s="54"/>
      <c r="DE66" s="54"/>
      <c r="DF66" s="54"/>
      <c r="DG66" s="141"/>
      <c r="DH66" s="54"/>
      <c r="DI66" s="54"/>
      <c r="DJ66" s="47"/>
      <c r="DK66" s="47"/>
      <c r="DL66" s="47"/>
      <c r="DM66" s="47"/>
      <c r="DN66" s="47"/>
      <c r="DO66" s="105"/>
      <c r="DP66" s="47"/>
    </row>
    <row r="67" spans="1:120" ht="151.5" customHeight="1">
      <c r="A67" s="424">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5">
        <v>2</v>
      </c>
      <c r="G67" s="158" t="str">
        <f>IF(F67&lt;=0,"",IF(F67&lt;='Listas y tablas'!$B$3,"Muy Baja",IF(F67&lt;='Listas y tablas'!$B$4,"Baja",IF(F67&lt;='Listas y tablas'!$B$5,"Media",IF(F67&lt;='Listas y tablas'!$B$6,"Alta","Muy Alta")))))</f>
        <v>Muy Baja</v>
      </c>
      <c r="H67" s="159">
        <f>IF(G67="","",IF(G67="Muy Baja",'Listas y tablas'!$C$3,IF(G67="Baja",'Listas y tablas'!$C$4,IF(G67="Media",'Listas y tablas'!$C$5,IF(G67="Alta",'Listas y tablas'!$C$6,IF(G67="Muy Alta",'Listas y tablas'!$C$7,))))))</f>
        <v>0.2</v>
      </c>
      <c r="I67" s="427" t="s">
        <v>185</v>
      </c>
      <c r="J67" s="159"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8"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9">
        <f ca="1">IF(K67="","",IF(K67="Leve",'Listas y tablas'!$F$3,IF(K67="Menor",'Listas y tablas'!$F$4,IF(K67="Moderado",'Listas y tablas'!$F$5,IF(K67="Mayor",'Listas y tablas'!$F$6,IF(K67="Catastrófico",'Listas y tablas'!$F$7,))))))</f>
        <v>0.6</v>
      </c>
      <c r="M67" s="160" t="str">
        <f t="shared" ca="1" si="37"/>
        <v>Moderado</v>
      </c>
      <c r="N67" s="160" t="str">
        <f t="shared" si="38"/>
        <v>G</v>
      </c>
      <c r="O67" s="161">
        <f t="shared" si="39"/>
        <v>60</v>
      </c>
      <c r="P67" s="161" t="str">
        <f t="shared" si="40"/>
        <v>G60</v>
      </c>
      <c r="Q67" s="432" t="s">
        <v>1583</v>
      </c>
      <c r="R67" s="161" t="str">
        <f t="shared" si="3"/>
        <v>Probabilidad</v>
      </c>
      <c r="S67" s="399" t="s">
        <v>187</v>
      </c>
      <c r="T67" s="399" t="s">
        <v>188</v>
      </c>
      <c r="U67" s="95" t="str">
        <f t="shared" si="24"/>
        <v>40%</v>
      </c>
      <c r="V67" s="407" t="s">
        <v>189</v>
      </c>
      <c r="W67" s="407" t="s">
        <v>190</v>
      </c>
      <c r="X67" s="407" t="s">
        <v>191</v>
      </c>
      <c r="Y67" s="164">
        <f t="shared" si="33"/>
        <v>7.1999999999999995E-2</v>
      </c>
      <c r="Z67" s="165" t="str">
        <f>IFERROR(IF(Y67="","",IF(Y67&lt;='Listas y tablas'!$L$3,"Muy Baja",IF(Y67&lt;='Listas y tablas'!$L$4,"Baja",IF(Y67&lt;='Listas y tablas'!$L$5,"Media",IF(Y67&lt;='Listas y tablas'!$L$6,"Alta","Muy Alta"))))),"")</f>
        <v>Muy Baja</v>
      </c>
      <c r="AA67" s="163">
        <f t="shared" si="34"/>
        <v>7.1999999999999995E-2</v>
      </c>
      <c r="AB67" s="165" t="str">
        <f ca="1">IFERROR(IF(AC67="","",IF(AC67&lt;='Listas y tablas'!$O$3,"Leve",IF(AC67&lt;='Listas y tablas'!$O$4,"Menor",IF(AC67&lt;='Listas y tablas'!$O$5,"Moderado",IF(AC67&lt;='Listas y tablas'!$O$6,"Mayor","Catastrófico"))))),"")</f>
        <v>Moderado</v>
      </c>
      <c r="AC67" s="163">
        <f t="shared" ca="1" si="35"/>
        <v>0.6</v>
      </c>
      <c r="AD67" s="166" t="str">
        <f t="shared" ca="1" si="36"/>
        <v>Moderado</v>
      </c>
      <c r="AE67" s="393" t="s">
        <v>192</v>
      </c>
      <c r="AF67" s="422"/>
      <c r="AG67" s="417"/>
      <c r="AH67" s="417"/>
      <c r="AI67" s="417"/>
      <c r="AJ67" s="435"/>
      <c r="AK67" s="435"/>
      <c r="AL67" s="100"/>
      <c r="AM67" s="100"/>
      <c r="AN67" s="100"/>
      <c r="AO67" s="100"/>
      <c r="AP67" s="100"/>
      <c r="AQ67" s="100"/>
      <c r="AR67" s="100"/>
      <c r="AS67" s="100"/>
      <c r="AT67" s="351" t="str">
        <f t="shared" si="13"/>
        <v/>
      </c>
      <c r="AU67" s="351" t="str">
        <f t="shared" si="14"/>
        <v/>
      </c>
      <c r="AV67" s="351" t="str">
        <f t="shared" si="15"/>
        <v/>
      </c>
      <c r="AW67" s="100"/>
      <c r="AX67" s="100"/>
      <c r="AY67" s="100"/>
      <c r="AZ67" s="100"/>
      <c r="BA67" s="100"/>
      <c r="BB67" s="100"/>
      <c r="BC67" s="100"/>
      <c r="BD67" s="100"/>
      <c r="BE67" s="351" t="str">
        <f t="shared" si="16"/>
        <v/>
      </c>
      <c r="BF67" s="351" t="str">
        <f t="shared" si="17"/>
        <v/>
      </c>
      <c r="BG67" s="351" t="str">
        <f t="shared" si="18"/>
        <v/>
      </c>
      <c r="BH67" s="100"/>
      <c r="BI67" s="100"/>
      <c r="BJ67" s="100"/>
      <c r="BK67" s="100"/>
      <c r="BL67" s="100"/>
      <c r="BM67" s="100"/>
      <c r="BN67" s="100"/>
      <c r="BO67" s="100"/>
      <c r="BP67" s="351" t="str">
        <f t="shared" si="19"/>
        <v/>
      </c>
      <c r="BQ67" s="351" t="str">
        <f t="shared" si="20"/>
        <v/>
      </c>
      <c r="BR67" s="351" t="str">
        <f t="shared" si="21"/>
        <v/>
      </c>
      <c r="BS67" s="350" t="str">
        <f t="shared" si="22"/>
        <v/>
      </c>
      <c r="BT67" s="350" t="str">
        <f t="shared" si="23"/>
        <v/>
      </c>
      <c r="BU67" s="44"/>
      <c r="BV67" s="44"/>
      <c r="BW67" s="44"/>
      <c r="BX67" s="44"/>
      <c r="BY67" s="44"/>
      <c r="BZ67" s="54"/>
      <c r="CA67" s="509" t="s">
        <v>2030</v>
      </c>
      <c r="CB67" s="139" t="s">
        <v>2031</v>
      </c>
      <c r="CC67" s="509" t="s">
        <v>2032</v>
      </c>
      <c r="CD67" s="139" t="s">
        <v>2033</v>
      </c>
      <c r="CE67" s="121"/>
      <c r="CF67" s="121"/>
      <c r="CG67" s="121"/>
      <c r="CH67" s="104" t="s">
        <v>1799</v>
      </c>
      <c r="CI67" s="104" t="s">
        <v>201</v>
      </c>
      <c r="CJ67" s="201"/>
      <c r="CK67" s="104"/>
      <c r="CL67" s="495" t="s">
        <v>1986</v>
      </c>
      <c r="CM67" s="105" t="s">
        <v>1805</v>
      </c>
      <c r="CN67" s="104" t="s">
        <v>1808</v>
      </c>
      <c r="CO67" s="130"/>
      <c r="CP67" s="130"/>
      <c r="CQ67" s="103"/>
      <c r="CR67" s="103"/>
      <c r="CS67" s="121"/>
      <c r="CT67" s="102"/>
      <c r="CU67" s="103"/>
      <c r="CV67" s="104"/>
      <c r="CW67" s="104"/>
      <c r="CX67" s="47"/>
      <c r="CY67" s="104"/>
      <c r="CZ67" s="47"/>
      <c r="DA67" s="105"/>
      <c r="DB67" s="47"/>
      <c r="DC67" s="54"/>
      <c r="DD67" s="54"/>
      <c r="DE67" s="54"/>
      <c r="DF67" s="54"/>
      <c r="DG67" s="141"/>
      <c r="DH67" s="54"/>
      <c r="DI67" s="54"/>
      <c r="DJ67" s="47"/>
      <c r="DK67" s="47"/>
      <c r="DL67" s="47"/>
      <c r="DM67" s="47"/>
      <c r="DN67" s="47"/>
      <c r="DO67" s="105"/>
      <c r="DP67" s="47"/>
    </row>
    <row r="68" spans="1:120" ht="371.25" customHeight="1">
      <c r="A68" s="424">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5">
        <v>6</v>
      </c>
      <c r="G68" s="158" t="str">
        <f>IF(F68&lt;=0,"",IF(F68&lt;='Listas y tablas'!$B$3,"Muy Baja",IF(F68&lt;='Listas y tablas'!$B$4,"Baja",IF(F68&lt;='Listas y tablas'!$B$5,"Media",IF(F68&lt;='Listas y tablas'!$B$6,"Alta","Muy Alta")))))</f>
        <v>Baja</v>
      </c>
      <c r="H68" s="159">
        <f>IF(G68="","",IF(G68="Muy Baja",'Listas y tablas'!$C$3,IF(G68="Baja",'Listas y tablas'!$C$4,IF(G68="Media",'Listas y tablas'!$C$5,IF(G68="Alta",'Listas y tablas'!$C$6,IF(G68="Muy Alta",'Listas y tablas'!$C$7,))))))</f>
        <v>0.4</v>
      </c>
      <c r="I68" s="427" t="s">
        <v>185</v>
      </c>
      <c r="J68" s="159"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8"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9">
        <f ca="1">IF(K68="","",IF(K68="Leve",'Listas y tablas'!$F$3,IF(K68="Menor",'Listas y tablas'!$F$4,IF(K68="Moderado",'Listas y tablas'!$F$5,IF(K68="Mayor",'Listas y tablas'!$F$6,IF(K68="Catastrófico",'Listas y tablas'!$F$7,))))))</f>
        <v>0.6</v>
      </c>
      <c r="M68" s="160" t="str">
        <f t="shared" ca="1" si="37"/>
        <v>Moderado</v>
      </c>
      <c r="N68" s="160" t="str">
        <f t="shared" si="38"/>
        <v>G</v>
      </c>
      <c r="O68" s="161">
        <f t="shared" si="39"/>
        <v>61</v>
      </c>
      <c r="P68" s="161" t="str">
        <f t="shared" si="40"/>
        <v>G61</v>
      </c>
      <c r="Q68" s="432" t="s">
        <v>589</v>
      </c>
      <c r="R68" s="161" t="str">
        <f t="shared" si="3"/>
        <v>Probabilidad</v>
      </c>
      <c r="S68" s="399" t="s">
        <v>187</v>
      </c>
      <c r="T68" s="399" t="s">
        <v>188</v>
      </c>
      <c r="U68" s="95" t="str">
        <f t="shared" si="24"/>
        <v>40%</v>
      </c>
      <c r="V68" s="407" t="s">
        <v>189</v>
      </c>
      <c r="W68" s="407" t="s">
        <v>190</v>
      </c>
      <c r="X68" s="407" t="s">
        <v>191</v>
      </c>
      <c r="Y68" s="164">
        <f t="shared" si="33"/>
        <v>0.24</v>
      </c>
      <c r="Z68" s="165" t="str">
        <f>IFERROR(IF(Y68="","",IF(Y68&lt;='Listas y tablas'!$L$3,"Muy Baja",IF(Y68&lt;='Listas y tablas'!$L$4,"Baja",IF(Y68&lt;='Listas y tablas'!$L$5,"Media",IF(Y68&lt;='Listas y tablas'!$L$6,"Alta","Muy Alta"))))),"")</f>
        <v>Baja</v>
      </c>
      <c r="AA68" s="163">
        <f t="shared" si="34"/>
        <v>0.24</v>
      </c>
      <c r="AB68" s="165" t="str">
        <f ca="1">IFERROR(IF(AC68="","",IF(AC68&lt;='Listas y tablas'!$O$3,"Leve",IF(AC68&lt;='Listas y tablas'!$O$4,"Menor",IF(AC68&lt;='Listas y tablas'!$O$5,"Moderado",IF(AC68&lt;='Listas y tablas'!$O$6,"Mayor","Catastrófico"))))),"")</f>
        <v>Moderado</v>
      </c>
      <c r="AC68" s="163">
        <f t="shared" ca="1" si="35"/>
        <v>0.6</v>
      </c>
      <c r="AD68" s="166" t="str">
        <f t="shared" ca="1" si="36"/>
        <v>Moderado</v>
      </c>
      <c r="AE68" s="393" t="s">
        <v>192</v>
      </c>
      <c r="AF68" s="422" t="s">
        <v>1596</v>
      </c>
      <c r="AG68" s="422" t="s">
        <v>1597</v>
      </c>
      <c r="AH68" s="422" t="s">
        <v>1598</v>
      </c>
      <c r="AI68" s="417" t="s">
        <v>571</v>
      </c>
      <c r="AJ68" s="435">
        <v>44593</v>
      </c>
      <c r="AK68" s="435">
        <v>44926</v>
      </c>
      <c r="AL68" s="115"/>
      <c r="AM68" s="115"/>
      <c r="AN68" s="115"/>
      <c r="AO68" s="115"/>
      <c r="AP68" s="115"/>
      <c r="AQ68" s="115"/>
      <c r="AR68" s="115"/>
      <c r="AS68" s="115"/>
      <c r="AT68" s="351" t="str">
        <f t="shared" si="13"/>
        <v/>
      </c>
      <c r="AU68" s="351" t="str">
        <f t="shared" si="14"/>
        <v/>
      </c>
      <c r="AV68" s="351" t="str">
        <f t="shared" si="15"/>
        <v/>
      </c>
      <c r="AW68" s="115"/>
      <c r="AX68" s="115"/>
      <c r="AY68" s="115"/>
      <c r="AZ68" s="115"/>
      <c r="BA68" s="115"/>
      <c r="BB68" s="115"/>
      <c r="BC68" s="115"/>
      <c r="BD68" s="115"/>
      <c r="BE68" s="351" t="str">
        <f t="shared" si="16"/>
        <v/>
      </c>
      <c r="BF68" s="351" t="str">
        <f t="shared" si="17"/>
        <v/>
      </c>
      <c r="BG68" s="351" t="str">
        <f t="shared" si="18"/>
        <v/>
      </c>
      <c r="BH68" s="115"/>
      <c r="BI68" s="115"/>
      <c r="BJ68" s="115"/>
      <c r="BK68" s="115"/>
      <c r="BL68" s="115"/>
      <c r="BM68" s="115"/>
      <c r="BN68" s="115"/>
      <c r="BO68" s="115"/>
      <c r="BP68" s="351" t="str">
        <f t="shared" si="19"/>
        <v/>
      </c>
      <c r="BQ68" s="351" t="str">
        <f t="shared" si="20"/>
        <v/>
      </c>
      <c r="BR68" s="351" t="str">
        <f t="shared" si="21"/>
        <v/>
      </c>
      <c r="BS68" s="350" t="str">
        <f t="shared" si="22"/>
        <v/>
      </c>
      <c r="BT68" s="350" t="str">
        <f t="shared" si="23"/>
        <v/>
      </c>
      <c r="BU68" s="44"/>
      <c r="BV68" s="54"/>
      <c r="BW68" s="54"/>
      <c r="BX68" s="54"/>
      <c r="BY68" s="54"/>
      <c r="BZ68" s="54"/>
      <c r="CA68" s="509" t="s">
        <v>2034</v>
      </c>
      <c r="CB68" s="509" t="s">
        <v>2035</v>
      </c>
      <c r="CC68" s="157"/>
      <c r="CD68" s="121"/>
      <c r="CE68" s="121"/>
      <c r="CF68" s="121"/>
      <c r="CG68" s="121"/>
      <c r="CH68" s="104" t="s">
        <v>1799</v>
      </c>
      <c r="CI68" s="104" t="s">
        <v>201</v>
      </c>
      <c r="CJ68" s="201"/>
      <c r="CK68" s="104"/>
      <c r="CL68" s="495" t="s">
        <v>2177</v>
      </c>
      <c r="CM68" s="105" t="s">
        <v>1805</v>
      </c>
      <c r="CN68" s="104" t="s">
        <v>1808</v>
      </c>
      <c r="CO68" s="101"/>
      <c r="CP68" s="101"/>
      <c r="CQ68" s="101"/>
      <c r="CR68" s="102"/>
      <c r="CS68" s="121"/>
      <c r="CT68" s="102"/>
      <c r="CU68" s="103"/>
      <c r="CV68" s="104"/>
      <c r="CW68" s="104"/>
      <c r="CX68" s="107"/>
      <c r="CY68" s="104"/>
      <c r="CZ68" s="47"/>
      <c r="DA68" s="105"/>
      <c r="DB68" s="47"/>
      <c r="DC68" s="54"/>
      <c r="DD68" s="54"/>
      <c r="DE68" s="54"/>
      <c r="DF68" s="54"/>
      <c r="DG68" s="141"/>
      <c r="DH68" s="54"/>
      <c r="DI68" s="54"/>
      <c r="DJ68" s="47"/>
      <c r="DK68" s="47"/>
      <c r="DL68" s="47"/>
      <c r="DM68" s="47"/>
      <c r="DN68" s="47"/>
      <c r="DO68" s="105"/>
      <c r="DP68" s="47"/>
    </row>
    <row r="69" spans="1:120" ht="117" customHeight="1">
      <c r="A69" s="424">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31">
        <v>6</v>
      </c>
      <c r="G69" s="158" t="str">
        <f>IF(F69&lt;=0,"",IF(F69&lt;='Listas y tablas'!$B$3,"Muy Baja",IF(F69&lt;='Listas y tablas'!$B$4,"Baja",IF(F69&lt;='Listas y tablas'!$B$5,"Media",IF(F69&lt;='Listas y tablas'!$B$6,"Alta","Muy Alta")))))</f>
        <v>Baja</v>
      </c>
      <c r="H69" s="159">
        <f>IF(G69="","",IF(G69="Muy Baja",'Listas y tablas'!$C$3,IF(G69="Baja",'Listas y tablas'!$C$4,IF(G69="Media",'Listas y tablas'!$C$5,IF(G69="Alta",'Listas y tablas'!$C$6,IF(G69="Muy Alta",'Listas y tablas'!$C$7,))))))</f>
        <v>0.4</v>
      </c>
      <c r="I69" s="427" t="s">
        <v>185</v>
      </c>
      <c r="J69" s="159"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8"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9">
        <f ca="1">IF(K69="","",IF(K69="Leve",'Listas y tablas'!$F$3,IF(K69="Menor",'Listas y tablas'!$F$4,IF(K69="Moderado",'Listas y tablas'!$F$5,IF(K69="Mayor",'Listas y tablas'!$F$6,IF(K69="Catastrófico",'Listas y tablas'!$F$7,))))))</f>
        <v>0.6</v>
      </c>
      <c r="M69" s="160" t="str">
        <f t="shared" ca="1" si="37"/>
        <v>Moderado</v>
      </c>
      <c r="N69" s="160" t="str">
        <f t="shared" si="38"/>
        <v>G</v>
      </c>
      <c r="O69" s="161">
        <f t="shared" si="39"/>
        <v>62</v>
      </c>
      <c r="P69" s="161" t="str">
        <f t="shared" si="40"/>
        <v>G62</v>
      </c>
      <c r="Q69" s="432"/>
      <c r="R69" s="161" t="str">
        <f t="shared" si="3"/>
        <v>Probabilidad</v>
      </c>
      <c r="S69" s="399" t="s">
        <v>187</v>
      </c>
      <c r="T69" s="399" t="s">
        <v>188</v>
      </c>
      <c r="U69" s="95" t="str">
        <f t="shared" si="24"/>
        <v>40%</v>
      </c>
      <c r="V69" s="407" t="s">
        <v>189</v>
      </c>
      <c r="W69" s="407" t="s">
        <v>190</v>
      </c>
      <c r="X69" s="407" t="s">
        <v>191</v>
      </c>
      <c r="Y69" s="164">
        <f t="shared" si="33"/>
        <v>0.14399999999999999</v>
      </c>
      <c r="Z69" s="165" t="str">
        <f>IFERROR(IF(Y69="","",IF(Y69&lt;='Listas y tablas'!$L$3,"Muy Baja",IF(Y69&lt;='Listas y tablas'!$L$4,"Baja",IF(Y69&lt;='Listas y tablas'!$L$5,"Media",IF(Y69&lt;='Listas y tablas'!$L$6,"Alta","Muy Alta"))))),"")</f>
        <v>Muy Baja</v>
      </c>
      <c r="AA69" s="163">
        <f t="shared" si="34"/>
        <v>0.14399999999999999</v>
      </c>
      <c r="AB69" s="165" t="str">
        <f ca="1">IFERROR(IF(AC69="","",IF(AC69&lt;='Listas y tablas'!$O$3,"Leve",IF(AC69&lt;='Listas y tablas'!$O$4,"Menor",IF(AC69&lt;='Listas y tablas'!$O$5,"Moderado",IF(AC69&lt;='Listas y tablas'!$O$6,"Mayor","Catastrófico"))))),"")</f>
        <v>Moderado</v>
      </c>
      <c r="AC69" s="163">
        <f t="shared" ca="1" si="35"/>
        <v>0.6</v>
      </c>
      <c r="AD69" s="166" t="str">
        <f t="shared" ca="1" si="36"/>
        <v>Moderado</v>
      </c>
      <c r="AE69" s="393" t="s">
        <v>192</v>
      </c>
      <c r="AF69" s="433"/>
      <c r="AG69" s="433" t="s">
        <v>1599</v>
      </c>
      <c r="AH69" s="433" t="s">
        <v>1600</v>
      </c>
      <c r="AI69" s="417" t="s">
        <v>571</v>
      </c>
      <c r="AJ69" s="435">
        <v>44593</v>
      </c>
      <c r="AK69" s="435">
        <v>44926</v>
      </c>
      <c r="AL69" s="115"/>
      <c r="AM69" s="115"/>
      <c r="AN69" s="115"/>
      <c r="AO69" s="115"/>
      <c r="AP69" s="115"/>
      <c r="AQ69" s="115"/>
      <c r="AR69" s="115"/>
      <c r="AS69" s="115"/>
      <c r="AT69" s="351" t="str">
        <f t="shared" si="13"/>
        <v/>
      </c>
      <c r="AU69" s="351" t="str">
        <f t="shared" si="14"/>
        <v/>
      </c>
      <c r="AV69" s="351" t="str">
        <f t="shared" si="15"/>
        <v/>
      </c>
      <c r="AW69" s="115"/>
      <c r="AX69" s="115"/>
      <c r="AY69" s="115"/>
      <c r="AZ69" s="115"/>
      <c r="BA69" s="115"/>
      <c r="BB69" s="115"/>
      <c r="BC69" s="115"/>
      <c r="BD69" s="115"/>
      <c r="BE69" s="351" t="str">
        <f t="shared" si="16"/>
        <v/>
      </c>
      <c r="BF69" s="351" t="str">
        <f t="shared" si="17"/>
        <v/>
      </c>
      <c r="BG69" s="351" t="str">
        <f t="shared" si="18"/>
        <v/>
      </c>
      <c r="BH69" s="115"/>
      <c r="BI69" s="115"/>
      <c r="BJ69" s="115"/>
      <c r="BK69" s="115"/>
      <c r="BL69" s="115"/>
      <c r="BM69" s="115"/>
      <c r="BN69" s="115"/>
      <c r="BO69" s="115"/>
      <c r="BP69" s="351" t="str">
        <f t="shared" si="19"/>
        <v/>
      </c>
      <c r="BQ69" s="351" t="str">
        <f t="shared" si="20"/>
        <v/>
      </c>
      <c r="BR69" s="351" t="str">
        <f t="shared" si="21"/>
        <v/>
      </c>
      <c r="BS69" s="350" t="str">
        <f t="shared" si="22"/>
        <v/>
      </c>
      <c r="BT69" s="350" t="str">
        <f t="shared" si="23"/>
        <v/>
      </c>
      <c r="BU69" s="133"/>
      <c r="BV69" s="44"/>
      <c r="BW69" s="44"/>
      <c r="BX69" s="44"/>
      <c r="BY69" s="44"/>
      <c r="BZ69" s="44"/>
      <c r="CA69" s="496"/>
      <c r="CB69" s="496"/>
      <c r="CC69" s="509" t="s">
        <v>2036</v>
      </c>
      <c r="CD69" s="509" t="s">
        <v>2037</v>
      </c>
      <c r="CE69" s="157"/>
      <c r="CF69" s="121"/>
      <c r="CG69" s="121"/>
      <c r="CH69" s="104" t="s">
        <v>2038</v>
      </c>
      <c r="CI69" s="104"/>
      <c r="CJ69" s="104" t="s">
        <v>2024</v>
      </c>
      <c r="CK69" s="104" t="s">
        <v>215</v>
      </c>
      <c r="CL69" s="498" t="s">
        <v>2043</v>
      </c>
      <c r="CM69" s="105" t="s">
        <v>1805</v>
      </c>
      <c r="CN69" s="104" t="s">
        <v>1808</v>
      </c>
      <c r="CO69" s="134"/>
      <c r="CP69" s="101"/>
      <c r="CQ69" s="101"/>
      <c r="CR69" s="101"/>
      <c r="CS69" s="157"/>
      <c r="CT69" s="102"/>
      <c r="CU69" s="102"/>
      <c r="CV69" s="104"/>
      <c r="CW69" s="104"/>
      <c r="CX69" s="107"/>
      <c r="CY69" s="104"/>
      <c r="CZ69" s="47"/>
      <c r="DA69" s="105"/>
      <c r="DB69" s="47"/>
      <c r="DC69" s="54"/>
      <c r="DD69" s="54"/>
      <c r="DE69" s="54"/>
      <c r="DF69" s="54"/>
      <c r="DG69" s="141"/>
      <c r="DH69" s="54"/>
      <c r="DI69" s="54"/>
      <c r="DJ69" s="47"/>
      <c r="DK69" s="47"/>
      <c r="DL69" s="47"/>
      <c r="DM69" s="47"/>
      <c r="DN69" s="47"/>
      <c r="DO69" s="105"/>
      <c r="DP69" s="47"/>
    </row>
    <row r="70" spans="1:120" ht="100.15" customHeight="1">
      <c r="A70" s="424">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41">
        <v>12</v>
      </c>
      <c r="G70" s="158" t="str">
        <f>IF(F70&lt;=0,"",IF(F70&lt;='Listas y tablas'!$B$3,"Muy Baja",IF(F70&lt;='Listas y tablas'!$B$4,"Baja",IF(F70&lt;='Listas y tablas'!$B$5,"Media",IF(F70&lt;='Listas y tablas'!$B$6,"Alta","Muy Alta")))))</f>
        <v>Baja</v>
      </c>
      <c r="H70" s="159">
        <f>IF(G70="","",IF(G70="Muy Baja",'Listas y tablas'!$C$3,IF(G70="Baja",'Listas y tablas'!$C$4,IF(G70="Media",'Listas y tablas'!$C$5,IF(G70="Alta",'Listas y tablas'!$C$6,IF(G70="Muy Alta",'Listas y tablas'!$C$7,))))))</f>
        <v>0.4</v>
      </c>
      <c r="I70" s="427" t="s">
        <v>384</v>
      </c>
      <c r="J70" s="159" t="str">
        <f ca="1">IF(NOT(ISERROR(MATCH(I70,'Tabla Impacto'!$B$221:$B$223,0))),'Tabla Impacto'!$F$223&amp;"Por favor no seleccionar los criterios de impacto(Afectación Económica o presupuestal y Pérdida Reputacional)",I70)</f>
        <v xml:space="preserve">     Entre 10 y 50 SMLMV </v>
      </c>
      <c r="K70" s="158" t="str">
        <f ca="1">IF(OR(J70='Tabla Impacto'!$C$11,J70='Tabla Impacto'!$D$11),"Leve",IF(OR(J70='Tabla Impacto'!$C$12,J70='Tabla Impacto'!$D$12),"Menor",IF(OR(J70='Tabla Impacto'!$C$13,J70='Tabla Impacto'!$D$13),"Moderado",IF(OR(J70='Tabla Impacto'!$C$14,J70='Tabla Impacto'!$D$14),"Mayor",IF(OR(J70='Tabla Impacto'!$C$15,J70='Tabla Impacto'!$D$15),"Catastrófico","")))))</f>
        <v>Menor</v>
      </c>
      <c r="L70" s="159">
        <f ca="1">IF(K70="","",IF(K70="Leve",'Listas y tablas'!$F$3,IF(K70="Menor",'Listas y tablas'!$F$4,IF(K70="Moderado",'Listas y tablas'!$F$5,IF(K70="Mayor",'Listas y tablas'!$F$6,IF(K70="Catastrófico",'Listas y tablas'!$F$7,))))))</f>
        <v>0.4</v>
      </c>
      <c r="M70" s="160" t="str">
        <f t="shared" ca="1" si="37"/>
        <v>Moderado</v>
      </c>
      <c r="N70" s="160" t="str">
        <f t="shared" si="38"/>
        <v>G</v>
      </c>
      <c r="O70" s="161">
        <f t="shared" si="39"/>
        <v>63</v>
      </c>
      <c r="P70" s="161" t="str">
        <f t="shared" si="40"/>
        <v>G63</v>
      </c>
      <c r="Q70" s="442" t="s">
        <v>1601</v>
      </c>
      <c r="R70" s="161" t="str">
        <f t="shared" si="3"/>
        <v>Probabilidad</v>
      </c>
      <c r="S70" s="399" t="s">
        <v>187</v>
      </c>
      <c r="T70" s="399" t="s">
        <v>188</v>
      </c>
      <c r="U70" s="95" t="str">
        <f t="shared" si="24"/>
        <v>40%</v>
      </c>
      <c r="V70" s="407" t="s">
        <v>189</v>
      </c>
      <c r="W70" s="407" t="s">
        <v>190</v>
      </c>
      <c r="X70" s="407" t="s">
        <v>191</v>
      </c>
      <c r="Y70" s="164">
        <f t="shared" si="33"/>
        <v>0.24</v>
      </c>
      <c r="Z70" s="165" t="str">
        <f>IFERROR(IF(Y70="","",IF(Y70&lt;='Listas y tablas'!$L$3,"Muy Baja",IF(Y70&lt;='Listas y tablas'!$L$4,"Baja",IF(Y70&lt;='Listas y tablas'!$L$5,"Media",IF(Y70&lt;='Listas y tablas'!$L$6,"Alta","Muy Alta"))))),"")</f>
        <v>Baja</v>
      </c>
      <c r="AA70" s="163">
        <f t="shared" si="34"/>
        <v>0.24</v>
      </c>
      <c r="AB70" s="165" t="str">
        <f ca="1">IFERROR(IF(AC70="","",IF(AC70&lt;='Listas y tablas'!$O$3,"Leve",IF(AC70&lt;='Listas y tablas'!$O$4,"Menor",IF(AC70&lt;='Listas y tablas'!$O$5,"Moderado",IF(AC70&lt;='Listas y tablas'!$O$6,"Mayor","Catastrófico"))))),"")</f>
        <v>Menor</v>
      </c>
      <c r="AC70" s="163">
        <f t="shared" ca="1" si="35"/>
        <v>0.4</v>
      </c>
      <c r="AD70" s="166" t="str">
        <f t="shared" ca="1" si="36"/>
        <v>Moderado</v>
      </c>
      <c r="AE70" s="393" t="s">
        <v>192</v>
      </c>
      <c r="AF70" s="450" t="s">
        <v>602</v>
      </c>
      <c r="AG70" s="359" t="s">
        <v>1604</v>
      </c>
      <c r="AH70" s="359" t="s">
        <v>1748</v>
      </c>
      <c r="AI70" s="409" t="s">
        <v>605</v>
      </c>
      <c r="AJ70" s="444">
        <v>44593</v>
      </c>
      <c r="AK70" s="405">
        <v>44926</v>
      </c>
      <c r="AL70" s="115"/>
      <c r="AM70" s="115"/>
      <c r="AN70" s="115"/>
      <c r="AO70" s="115"/>
      <c r="AP70" s="115"/>
      <c r="AQ70" s="115"/>
      <c r="AR70" s="115"/>
      <c r="AS70" s="115"/>
      <c r="AT70" s="351" t="str">
        <f t="shared" si="13"/>
        <v/>
      </c>
      <c r="AU70" s="351" t="str">
        <f t="shared" si="14"/>
        <v/>
      </c>
      <c r="AV70" s="351" t="str">
        <f t="shared" si="15"/>
        <v/>
      </c>
      <c r="AW70" s="115"/>
      <c r="AX70" s="115"/>
      <c r="AY70" s="115"/>
      <c r="AZ70" s="115"/>
      <c r="BA70" s="115"/>
      <c r="BB70" s="115"/>
      <c r="BC70" s="115"/>
      <c r="BD70" s="115"/>
      <c r="BE70" s="351" t="str">
        <f t="shared" si="16"/>
        <v/>
      </c>
      <c r="BF70" s="351" t="str">
        <f t="shared" si="17"/>
        <v/>
      </c>
      <c r="BG70" s="351" t="str">
        <f t="shared" si="18"/>
        <v/>
      </c>
      <c r="BH70" s="115"/>
      <c r="BI70" s="115"/>
      <c r="BJ70" s="115"/>
      <c r="BK70" s="115"/>
      <c r="BL70" s="115"/>
      <c r="BM70" s="115"/>
      <c r="BN70" s="115"/>
      <c r="BO70" s="115"/>
      <c r="BP70" s="351" t="str">
        <f t="shared" si="19"/>
        <v/>
      </c>
      <c r="BQ70" s="351" t="str">
        <f t="shared" si="20"/>
        <v/>
      </c>
      <c r="BR70" s="351" t="str">
        <f t="shared" si="21"/>
        <v/>
      </c>
      <c r="BS70" s="350" t="str">
        <f t="shared" si="22"/>
        <v/>
      </c>
      <c r="BT70" s="350" t="str">
        <f t="shared" si="23"/>
        <v/>
      </c>
      <c r="BU70" s="99"/>
      <c r="BV70" s="44"/>
      <c r="BW70" s="44"/>
      <c r="BX70" s="44"/>
      <c r="BY70" s="44"/>
      <c r="BZ70" s="44"/>
      <c r="CA70" s="157" t="s">
        <v>2044</v>
      </c>
      <c r="CB70" s="157" t="s">
        <v>2045</v>
      </c>
      <c r="CC70" s="135" t="s">
        <v>2046</v>
      </c>
      <c r="CD70" s="157" t="s">
        <v>2047</v>
      </c>
      <c r="CE70" s="157" t="s">
        <v>291</v>
      </c>
      <c r="CF70" s="121"/>
      <c r="CG70" s="121"/>
      <c r="CH70" s="104" t="s">
        <v>2048</v>
      </c>
      <c r="CI70" s="104" t="s">
        <v>201</v>
      </c>
      <c r="CJ70" s="104" t="s">
        <v>2049</v>
      </c>
      <c r="CK70" s="104" t="s">
        <v>202</v>
      </c>
      <c r="CL70" s="495" t="s">
        <v>2041</v>
      </c>
      <c r="CM70" s="105" t="s">
        <v>1805</v>
      </c>
      <c r="CN70" s="104" t="s">
        <v>1808</v>
      </c>
      <c r="CO70" s="101"/>
      <c r="CP70" s="101"/>
      <c r="CQ70" s="135"/>
      <c r="CR70" s="101"/>
      <c r="CS70" s="157"/>
      <c r="CT70" s="102"/>
      <c r="CU70" s="102"/>
      <c r="CV70" s="104"/>
      <c r="CW70" s="104"/>
      <c r="CX70" s="47"/>
      <c r="CY70" s="104"/>
      <c r="CZ70" s="47"/>
      <c r="DA70" s="105"/>
      <c r="DB70" s="47"/>
      <c r="DC70" s="54"/>
      <c r="DD70" s="54"/>
      <c r="DE70" s="54"/>
      <c r="DF70" s="54"/>
      <c r="DG70" s="141"/>
      <c r="DH70" s="54"/>
      <c r="DI70" s="54"/>
      <c r="DJ70" s="47"/>
      <c r="DK70" s="47"/>
      <c r="DL70" s="47"/>
      <c r="DM70" s="47"/>
      <c r="DN70" s="47"/>
      <c r="DO70" s="105"/>
      <c r="DP70" s="47"/>
    </row>
    <row r="71" spans="1:120" ht="151.5" customHeight="1">
      <c r="A71" s="425">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41">
        <v>2000</v>
      </c>
      <c r="G71" s="158" t="str">
        <f>IF(F71&lt;=0,"",IF(F71&lt;='Listas y tablas'!$B$3,"Muy Baja",IF(F71&lt;='Listas y tablas'!$B$4,"Baja",IF(F71&lt;='Listas y tablas'!$B$5,"Media",IF(F71&lt;='Listas y tablas'!$B$6,"Alta","Muy Alta")))))</f>
        <v>Alta</v>
      </c>
      <c r="H71" s="159">
        <f>IF(G71="","",IF(G71="Muy Baja",'Listas y tablas'!$C$3,IF(G71="Baja",'Listas y tablas'!$C$4,IF(G71="Media",'Listas y tablas'!$C$5,IF(G71="Alta",'Listas y tablas'!$C$6,IF(G71="Muy Alta",'Listas y tablas'!$C$7,))))))</f>
        <v>0.8</v>
      </c>
      <c r="I71" s="427" t="s">
        <v>332</v>
      </c>
      <c r="J71" s="159" t="str">
        <f ca="1">IF(NOT(ISERROR(MATCH(I71,'Tabla Impacto'!$B$221:$B$223,0))),'Tabla Impacto'!$F$223&amp;"Por favor no seleccionar los criterios de impacto(Afectación Económica o presupuestal y Pérdida Reputacional)",I71)</f>
        <v xml:space="preserve">     Entre 50 y 100 SMLMV </v>
      </c>
      <c r="K71" s="158"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9">
        <f ca="1">IF(K71="","",IF(K71="Leve",'Listas y tablas'!$F$3,IF(K71="Menor",'Listas y tablas'!$F$4,IF(K71="Moderado",'Listas y tablas'!$F$5,IF(K71="Mayor",'Listas y tablas'!$F$6,IF(K71="Catastrófico",'Listas y tablas'!$F$7,))))))</f>
        <v>0.6</v>
      </c>
      <c r="M71" s="160" t="str">
        <f t="shared" ca="1" si="37"/>
        <v>Alto</v>
      </c>
      <c r="N71" s="160" t="str">
        <f t="shared" si="38"/>
        <v>G</v>
      </c>
      <c r="O71" s="161">
        <f t="shared" si="39"/>
        <v>64</v>
      </c>
      <c r="P71" s="161" t="str">
        <f t="shared" si="40"/>
        <v>G64</v>
      </c>
      <c r="Q71" s="442" t="s">
        <v>1602</v>
      </c>
      <c r="R71" s="161" t="str">
        <f t="shared" si="3"/>
        <v>Probabilidad</v>
      </c>
      <c r="S71" s="399" t="s">
        <v>187</v>
      </c>
      <c r="T71" s="399" t="s">
        <v>188</v>
      </c>
      <c r="U71" s="95" t="str">
        <f t="shared" si="24"/>
        <v>40%</v>
      </c>
      <c r="V71" s="407" t="s">
        <v>189</v>
      </c>
      <c r="W71" s="407" t="s">
        <v>190</v>
      </c>
      <c r="X71" s="407" t="s">
        <v>191</v>
      </c>
      <c r="Y71" s="164">
        <f t="shared" si="33"/>
        <v>0.48</v>
      </c>
      <c r="Z71" s="165" t="str">
        <f>IFERROR(IF(Y71="","",IF(Y71&lt;='Listas y tablas'!$L$3,"Muy Baja",IF(Y71&lt;='Listas y tablas'!$L$4,"Baja",IF(Y71&lt;='Listas y tablas'!$L$5,"Media",IF(Y71&lt;='Listas y tablas'!$L$6,"Alta","Muy Alta"))))),"")</f>
        <v>Media</v>
      </c>
      <c r="AA71" s="163">
        <f t="shared" si="34"/>
        <v>0.48</v>
      </c>
      <c r="AB71" s="165" t="str">
        <f ca="1">IFERROR(IF(AC71="","",IF(AC71&lt;='Listas y tablas'!$O$3,"Leve",IF(AC71&lt;='Listas y tablas'!$O$4,"Menor",IF(AC71&lt;='Listas y tablas'!$O$5,"Moderado",IF(AC71&lt;='Listas y tablas'!$O$6,"Mayor","Catastrófico"))))),"")</f>
        <v>Moderado</v>
      </c>
      <c r="AC71" s="163">
        <f t="shared" ca="1" si="35"/>
        <v>0.6</v>
      </c>
      <c r="AD71" s="166" t="str">
        <f t="shared" ca="1" si="36"/>
        <v>Moderado</v>
      </c>
      <c r="AE71" s="393" t="s">
        <v>192</v>
      </c>
      <c r="AF71" s="450" t="s">
        <v>1605</v>
      </c>
      <c r="AG71" s="450" t="s">
        <v>1606</v>
      </c>
      <c r="AH71" s="450" t="s">
        <v>1749</v>
      </c>
      <c r="AI71" s="450" t="s">
        <v>613</v>
      </c>
      <c r="AJ71" s="444">
        <v>44621</v>
      </c>
      <c r="AK71" s="405">
        <v>44926</v>
      </c>
      <c r="AL71" s="115"/>
      <c r="AM71" s="115"/>
      <c r="AN71" s="115"/>
      <c r="AO71" s="115"/>
      <c r="AP71" s="115"/>
      <c r="AQ71" s="115"/>
      <c r="AR71" s="115"/>
      <c r="AS71" s="115"/>
      <c r="AT71" s="351" t="str">
        <f t="shared" si="13"/>
        <v/>
      </c>
      <c r="AU71" s="351" t="str">
        <f t="shared" si="14"/>
        <v/>
      </c>
      <c r="AV71" s="351" t="str">
        <f t="shared" si="15"/>
        <v/>
      </c>
      <c r="AW71" s="115"/>
      <c r="AX71" s="115"/>
      <c r="AY71" s="115"/>
      <c r="AZ71" s="115"/>
      <c r="BA71" s="115"/>
      <c r="BB71" s="115"/>
      <c r="BC71" s="115"/>
      <c r="BD71" s="115"/>
      <c r="BE71" s="351" t="str">
        <f t="shared" si="16"/>
        <v/>
      </c>
      <c r="BF71" s="351" t="str">
        <f t="shared" si="17"/>
        <v/>
      </c>
      <c r="BG71" s="351" t="str">
        <f t="shared" si="18"/>
        <v/>
      </c>
      <c r="BH71" s="115"/>
      <c r="BI71" s="115"/>
      <c r="BJ71" s="115"/>
      <c r="BK71" s="115"/>
      <c r="BL71" s="115"/>
      <c r="BM71" s="115"/>
      <c r="BN71" s="115"/>
      <c r="BO71" s="115"/>
      <c r="BP71" s="351" t="str">
        <f t="shared" si="19"/>
        <v/>
      </c>
      <c r="BQ71" s="351" t="str">
        <f t="shared" si="20"/>
        <v/>
      </c>
      <c r="BR71" s="351" t="str">
        <f t="shared" si="21"/>
        <v/>
      </c>
      <c r="BS71" s="350" t="str">
        <f t="shared" si="22"/>
        <v/>
      </c>
      <c r="BT71" s="350" t="str">
        <f t="shared" si="23"/>
        <v/>
      </c>
      <c r="BU71" s="428" t="s">
        <v>1750</v>
      </c>
      <c r="BV71" s="428" t="s">
        <v>1751</v>
      </c>
      <c r="BW71" s="428" t="s">
        <v>616</v>
      </c>
      <c r="BX71" s="428" t="s">
        <v>617</v>
      </c>
      <c r="BY71" s="428" t="s">
        <v>1752</v>
      </c>
      <c r="BZ71" s="428" t="s">
        <v>619</v>
      </c>
      <c r="CA71" s="157" t="s">
        <v>2050</v>
      </c>
      <c r="CB71" s="157" t="s">
        <v>2051</v>
      </c>
      <c r="CC71" s="135" t="s">
        <v>2052</v>
      </c>
      <c r="CD71" s="157" t="s">
        <v>283</v>
      </c>
      <c r="CE71" s="157" t="s">
        <v>291</v>
      </c>
      <c r="CF71" s="157"/>
      <c r="CG71" s="121"/>
      <c r="CH71" s="104" t="s">
        <v>2053</v>
      </c>
      <c r="CI71" s="104" t="s">
        <v>201</v>
      </c>
      <c r="CJ71" s="104" t="s">
        <v>2054</v>
      </c>
      <c r="CK71" s="104" t="s">
        <v>285</v>
      </c>
      <c r="CL71" s="495" t="s">
        <v>1949</v>
      </c>
      <c r="CM71" s="105" t="s">
        <v>1805</v>
      </c>
      <c r="CN71" s="104" t="s">
        <v>1808</v>
      </c>
      <c r="CO71" s="136"/>
      <c r="CP71" s="136"/>
      <c r="CQ71" s="136"/>
      <c r="CR71" s="137"/>
      <c r="CS71" s="137"/>
      <c r="CT71" s="101"/>
      <c r="CU71" s="103"/>
      <c r="CV71" s="104"/>
      <c r="CW71" s="104"/>
      <c r="CX71" s="104"/>
      <c r="CY71" s="104"/>
      <c r="CZ71" s="47"/>
      <c r="DA71" s="105"/>
      <c r="DB71" s="47"/>
      <c r="DC71" s="54"/>
      <c r="DD71" s="54"/>
      <c r="DE71" s="54"/>
      <c r="DF71" s="54"/>
      <c r="DG71" s="141"/>
      <c r="DH71" s="54"/>
      <c r="DI71" s="54"/>
      <c r="DJ71" s="47"/>
      <c r="DK71" s="47"/>
      <c r="DL71" s="47"/>
      <c r="DM71" s="47"/>
      <c r="DN71" s="47"/>
      <c r="DO71" s="105"/>
      <c r="DP71" s="47"/>
    </row>
    <row r="72" spans="1:120" ht="115.5" customHeight="1">
      <c r="A72" s="425">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41">
        <f>400*12</f>
        <v>4800</v>
      </c>
      <c r="G72" s="158" t="str">
        <f>IF(F72&lt;=0,"",IF(F72&lt;='Listas y tablas'!$B$3,"Muy Baja",IF(F72&lt;='Listas y tablas'!$B$4,"Baja",IF(F72&lt;='Listas y tablas'!$B$5,"Media",IF(F72&lt;='Listas y tablas'!$B$6,"Alta","Muy Alta")))))</f>
        <v>Alta</v>
      </c>
      <c r="H72" s="159">
        <f>IF(G72="","",IF(G72="Muy Baja",'Listas y tablas'!$C$3,IF(G72="Baja",'Listas y tablas'!$C$4,IF(G72="Media",'Listas y tablas'!$C$5,IF(G72="Alta",'Listas y tablas'!$C$6,IF(G72="Muy Alta",'Listas y tablas'!$C$7,))))))</f>
        <v>0.8</v>
      </c>
      <c r="I72" s="427" t="s">
        <v>332</v>
      </c>
      <c r="J72" s="159" t="str">
        <f ca="1">IF(NOT(ISERROR(MATCH(I72,'Tabla Impacto'!$B$221:$B$223,0))),'Tabla Impacto'!$F$223&amp;"Por favor no seleccionar los criterios de impacto(Afectación Económica o presupuestal y Pérdida Reputacional)",I72)</f>
        <v xml:space="preserve">     Entre 50 y 100 SMLMV </v>
      </c>
      <c r="K72" s="158"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9">
        <f ca="1">IF(K72="","",IF(K72="Leve",'Listas y tablas'!$F$3,IF(K72="Menor",'Listas y tablas'!$F$4,IF(K72="Moderado",'Listas y tablas'!$F$5,IF(K72="Mayor",'Listas y tablas'!$F$6,IF(K72="Catastrófico",'Listas y tablas'!$F$7,))))))</f>
        <v>0.6</v>
      </c>
      <c r="M72" s="160" t="str">
        <f t="shared" ca="1" si="37"/>
        <v>Alto</v>
      </c>
      <c r="N72" s="160" t="str">
        <f t="shared" si="38"/>
        <v>G</v>
      </c>
      <c r="O72" s="161">
        <f t="shared" si="39"/>
        <v>65</v>
      </c>
      <c r="P72" s="161" t="str">
        <f t="shared" si="40"/>
        <v>G65</v>
      </c>
      <c r="Q72" s="442" t="s">
        <v>1603</v>
      </c>
      <c r="R72" s="161" t="str">
        <f t="shared" si="3"/>
        <v>Probabilidad</v>
      </c>
      <c r="S72" s="399" t="s">
        <v>187</v>
      </c>
      <c r="T72" s="399" t="s">
        <v>188</v>
      </c>
      <c r="U72" s="95" t="str">
        <f t="shared" si="24"/>
        <v>40%</v>
      </c>
      <c r="V72" s="407" t="s">
        <v>189</v>
      </c>
      <c r="W72" s="407" t="s">
        <v>190</v>
      </c>
      <c r="X72" s="407" t="s">
        <v>243</v>
      </c>
      <c r="Y72" s="164">
        <f t="shared" si="33"/>
        <v>0.48</v>
      </c>
      <c r="Z72" s="165" t="str">
        <f>IFERROR(IF(Y72="","",IF(Y72&lt;='Listas y tablas'!$L$3,"Muy Baja",IF(Y72&lt;='Listas y tablas'!$L$4,"Baja",IF(Y72&lt;='Listas y tablas'!$L$5,"Media",IF(Y72&lt;='Listas y tablas'!$L$6,"Alta","Muy Alta"))))),"")</f>
        <v>Media</v>
      </c>
      <c r="AA72" s="163">
        <f t="shared" si="34"/>
        <v>0.48</v>
      </c>
      <c r="AB72" s="165" t="str">
        <f ca="1">IFERROR(IF(AC72="","",IF(AC72&lt;='Listas y tablas'!$O$3,"Leve",IF(AC72&lt;='Listas y tablas'!$O$4,"Menor",IF(AC72&lt;='Listas y tablas'!$O$5,"Moderado",IF(AC72&lt;='Listas y tablas'!$O$6,"Mayor","Catastrófico"))))),"")</f>
        <v>Moderado</v>
      </c>
      <c r="AC72" s="163">
        <f t="shared" ca="1" si="35"/>
        <v>0.6</v>
      </c>
      <c r="AD72" s="166" t="str">
        <f t="shared" ca="1" si="36"/>
        <v>Moderado</v>
      </c>
      <c r="AE72" s="393" t="s">
        <v>217</v>
      </c>
      <c r="AF72" s="411" t="s">
        <v>1753</v>
      </c>
      <c r="AG72" s="450" t="s">
        <v>624</v>
      </c>
      <c r="AH72" s="411" t="s">
        <v>1754</v>
      </c>
      <c r="AI72" s="411" t="s">
        <v>1755</v>
      </c>
      <c r="AJ72" s="444">
        <v>44621</v>
      </c>
      <c r="AK72" s="405">
        <v>44926</v>
      </c>
      <c r="AL72" s="115"/>
      <c r="AM72" s="115"/>
      <c r="AN72" s="115"/>
      <c r="AO72" s="115"/>
      <c r="AP72" s="115"/>
      <c r="AQ72" s="115"/>
      <c r="AR72" s="115"/>
      <c r="AS72" s="115"/>
      <c r="AT72" s="351" t="str">
        <f t="shared" si="13"/>
        <v/>
      </c>
      <c r="AU72" s="351" t="str">
        <f t="shared" si="14"/>
        <v/>
      </c>
      <c r="AV72" s="351" t="str">
        <f t="shared" si="15"/>
        <v/>
      </c>
      <c r="AW72" s="115"/>
      <c r="AX72" s="115"/>
      <c r="AY72" s="115"/>
      <c r="AZ72" s="115"/>
      <c r="BA72" s="115"/>
      <c r="BB72" s="115"/>
      <c r="BC72" s="115"/>
      <c r="BD72" s="115"/>
      <c r="BE72" s="351" t="str">
        <f t="shared" si="16"/>
        <v/>
      </c>
      <c r="BF72" s="351" t="str">
        <f t="shared" si="17"/>
        <v/>
      </c>
      <c r="BG72" s="351" t="str">
        <f t="shared" si="18"/>
        <v/>
      </c>
      <c r="BH72" s="115"/>
      <c r="BI72" s="115"/>
      <c r="BJ72" s="115"/>
      <c r="BK72" s="115"/>
      <c r="BL72" s="115"/>
      <c r="BM72" s="115"/>
      <c r="BN72" s="115"/>
      <c r="BO72" s="115"/>
      <c r="BP72" s="351" t="str">
        <f t="shared" si="19"/>
        <v/>
      </c>
      <c r="BQ72" s="351" t="str">
        <f t="shared" si="20"/>
        <v/>
      </c>
      <c r="BR72" s="351" t="str">
        <f t="shared" si="21"/>
        <v/>
      </c>
      <c r="BS72" s="350" t="str">
        <f t="shared" si="22"/>
        <v/>
      </c>
      <c r="BT72" s="350" t="str">
        <f t="shared" si="23"/>
        <v/>
      </c>
      <c r="BU72" s="411" t="s">
        <v>626</v>
      </c>
      <c r="BV72" s="359" t="s">
        <v>1756</v>
      </c>
      <c r="BW72" s="359" t="s">
        <v>1757</v>
      </c>
      <c r="BX72" s="359" t="s">
        <v>1758</v>
      </c>
      <c r="BY72" s="359" t="s">
        <v>1759</v>
      </c>
      <c r="BZ72" s="428" t="s">
        <v>1760</v>
      </c>
      <c r="CA72" s="157" t="s">
        <v>2055</v>
      </c>
      <c r="CB72" s="157" t="s">
        <v>2056</v>
      </c>
      <c r="CC72" s="135" t="s">
        <v>2057</v>
      </c>
      <c r="CD72" s="157" t="s">
        <v>2058</v>
      </c>
      <c r="CE72" s="137" t="s">
        <v>777</v>
      </c>
      <c r="CF72" s="157" t="s">
        <v>2059</v>
      </c>
      <c r="CG72" s="157"/>
      <c r="CH72" s="104" t="s">
        <v>2060</v>
      </c>
      <c r="CI72" s="104" t="s">
        <v>201</v>
      </c>
      <c r="CJ72" s="104" t="s">
        <v>2061</v>
      </c>
      <c r="CK72" s="104" t="s">
        <v>285</v>
      </c>
      <c r="CL72" s="495" t="s">
        <v>1951</v>
      </c>
      <c r="CM72" s="105" t="s">
        <v>1805</v>
      </c>
      <c r="CN72" s="201" t="s">
        <v>1806</v>
      </c>
      <c r="CO72" s="136"/>
      <c r="CP72" s="136"/>
      <c r="CQ72" s="136"/>
      <c r="CR72" s="137"/>
      <c r="CS72" s="137"/>
      <c r="CT72" s="101"/>
      <c r="CU72" s="103"/>
      <c r="CV72" s="104"/>
      <c r="CW72" s="104"/>
      <c r="CX72" s="104"/>
      <c r="CY72" s="104"/>
      <c r="CZ72" s="47"/>
      <c r="DA72" s="105"/>
      <c r="DB72" s="47"/>
      <c r="DC72" s="54"/>
      <c r="DD72" s="54"/>
      <c r="DE72" s="54"/>
      <c r="DF72" s="54"/>
      <c r="DG72" s="141"/>
      <c r="DH72" s="54"/>
      <c r="DI72" s="54"/>
      <c r="DJ72" s="47"/>
      <c r="DK72" s="47"/>
      <c r="DL72" s="47"/>
      <c r="DM72" s="47"/>
      <c r="DN72" s="47"/>
      <c r="DO72" s="105"/>
      <c r="DP72" s="47"/>
    </row>
    <row r="73" spans="1:120" ht="377.25" customHeight="1">
      <c r="A73" s="425">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8" t="str">
        <f>IF(F73&lt;=0,"",IF(F73&lt;='Listas y tablas'!$B$3,"Muy Baja",IF(F73&lt;='Listas y tablas'!$B$4,"Baja",IF(F73&lt;='Listas y tablas'!$B$5,"Media",IF(F73&lt;='Listas y tablas'!$B$6,"Alta","Muy Alta")))))</f>
        <v>Alta</v>
      </c>
      <c r="H73" s="159">
        <f>IF(G73="","",IF(G73="Muy Baja",'Listas y tablas'!$C$3,IF(G73="Baja",'Listas y tablas'!$C$4,IF(G73="Media",'Listas y tablas'!$C$5,IF(G73="Alta",'Listas y tablas'!$C$6,IF(G73="Muy Alta",'Listas y tablas'!$C$7,))))))</f>
        <v>0.8</v>
      </c>
      <c r="I73" s="427" t="s">
        <v>332</v>
      </c>
      <c r="J73" s="159" t="str">
        <f ca="1">IF(NOT(ISERROR(MATCH(I73,'Tabla Impacto'!$B$221:$B$223,0))),'Tabla Impacto'!$F$223&amp;"Por favor no seleccionar los criterios de impacto(Afectación Económica o presupuestal y Pérdida Reputacional)",I73)</f>
        <v xml:space="preserve">     Entre 50 y 100 SMLMV </v>
      </c>
      <c r="K73" s="158"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9">
        <f ca="1">IF(K73="","",IF(K73="Leve",'Listas y tablas'!$F$3,IF(K73="Menor",'Listas y tablas'!$F$4,IF(K73="Moderado",'Listas y tablas'!$F$5,IF(K73="Mayor",'Listas y tablas'!$F$6,IF(K73="Catastrófico",'Listas y tablas'!$F$7,))))))</f>
        <v>0.6</v>
      </c>
      <c r="M73" s="160" t="str">
        <f t="shared" ca="1" si="37"/>
        <v>Alto</v>
      </c>
      <c r="N73" s="160" t="str">
        <f t="shared" si="38"/>
        <v>G</v>
      </c>
      <c r="O73" s="161">
        <f t="shared" si="39"/>
        <v>66</v>
      </c>
      <c r="P73" s="161" t="str">
        <f t="shared" si="40"/>
        <v>G66</v>
      </c>
      <c r="Q73" s="187" t="s">
        <v>633</v>
      </c>
      <c r="R73" s="161" t="str">
        <f t="shared" si="3"/>
        <v>Probabilidad</v>
      </c>
      <c r="S73" s="399" t="s">
        <v>187</v>
      </c>
      <c r="T73" s="399" t="s">
        <v>188</v>
      </c>
      <c r="U73" s="95" t="str">
        <f t="shared" si="24"/>
        <v>40%</v>
      </c>
      <c r="V73" s="407" t="s">
        <v>189</v>
      </c>
      <c r="W73" s="407" t="s">
        <v>190</v>
      </c>
      <c r="X73" s="407" t="s">
        <v>191</v>
      </c>
      <c r="Y73" s="164">
        <f t="shared" si="33"/>
        <v>0.48</v>
      </c>
      <c r="Z73" s="165" t="str">
        <f>IFERROR(IF(Y73="","",IF(Y73&lt;='Listas y tablas'!$L$3,"Muy Baja",IF(Y73&lt;='Listas y tablas'!$L$4,"Baja",IF(Y73&lt;='Listas y tablas'!$L$5,"Media",IF(Y73&lt;='Listas y tablas'!$L$6,"Alta","Muy Alta"))))),"")</f>
        <v>Media</v>
      </c>
      <c r="AA73" s="163">
        <f t="shared" si="34"/>
        <v>0.48</v>
      </c>
      <c r="AB73" s="165" t="str">
        <f ca="1">IFERROR(IF(AC73="","",IF(AC73&lt;='Listas y tablas'!$O$3,"Leve",IF(AC73&lt;='Listas y tablas'!$O$4,"Menor",IF(AC73&lt;='Listas y tablas'!$O$5,"Moderado",IF(AC73&lt;='Listas y tablas'!$O$6,"Mayor","Catastrófico"))))),"")</f>
        <v>Moderado</v>
      </c>
      <c r="AC73" s="163">
        <f t="shared" ca="1" si="35"/>
        <v>0.6</v>
      </c>
      <c r="AD73" s="166" t="str">
        <f t="shared" ca="1" si="36"/>
        <v>Moderado</v>
      </c>
      <c r="AE73" s="393" t="s">
        <v>192</v>
      </c>
      <c r="AF73" s="403" t="s">
        <v>634</v>
      </c>
      <c r="AG73" s="374" t="s">
        <v>635</v>
      </c>
      <c r="AH73" s="374" t="s">
        <v>636</v>
      </c>
      <c r="AI73" s="404" t="s">
        <v>637</v>
      </c>
      <c r="AJ73" s="452">
        <v>44562</v>
      </c>
      <c r="AK73" s="452">
        <v>44926</v>
      </c>
      <c r="AL73" s="115"/>
      <c r="AM73" s="115"/>
      <c r="AN73" s="115"/>
      <c r="AO73" s="115"/>
      <c r="AP73" s="115"/>
      <c r="AQ73" s="115"/>
      <c r="AR73" s="115"/>
      <c r="AS73" s="115"/>
      <c r="AT73" s="351" t="str">
        <f t="shared" si="13"/>
        <v/>
      </c>
      <c r="AU73" s="351" t="str">
        <f t="shared" si="14"/>
        <v/>
      </c>
      <c r="AV73" s="351" t="str">
        <f t="shared" si="15"/>
        <v/>
      </c>
      <c r="AW73" s="115"/>
      <c r="AX73" s="115"/>
      <c r="AY73" s="115"/>
      <c r="AZ73" s="115"/>
      <c r="BA73" s="115"/>
      <c r="BB73" s="115"/>
      <c r="BC73" s="115"/>
      <c r="BD73" s="115"/>
      <c r="BE73" s="351" t="str">
        <f t="shared" si="16"/>
        <v/>
      </c>
      <c r="BF73" s="351" t="str">
        <f t="shared" si="17"/>
        <v/>
      </c>
      <c r="BG73" s="351" t="str">
        <f t="shared" si="18"/>
        <v/>
      </c>
      <c r="BH73" s="115"/>
      <c r="BI73" s="115"/>
      <c r="BJ73" s="115"/>
      <c r="BK73" s="115"/>
      <c r="BL73" s="115"/>
      <c r="BM73" s="115"/>
      <c r="BN73" s="115"/>
      <c r="BO73" s="115"/>
      <c r="BP73" s="351" t="str">
        <f t="shared" si="19"/>
        <v/>
      </c>
      <c r="BQ73" s="351" t="str">
        <f t="shared" si="20"/>
        <v/>
      </c>
      <c r="BR73" s="351" t="str">
        <f t="shared" si="21"/>
        <v/>
      </c>
      <c r="BS73" s="350" t="str">
        <f t="shared" si="22"/>
        <v/>
      </c>
      <c r="BT73" s="350" t="str">
        <f t="shared" si="23"/>
        <v/>
      </c>
      <c r="BU73" s="54"/>
      <c r="BV73" s="54"/>
      <c r="BW73" s="54"/>
      <c r="BX73" s="54"/>
      <c r="BY73" s="54"/>
      <c r="BZ73" s="54"/>
      <c r="CA73" s="510" t="s">
        <v>2075</v>
      </c>
      <c r="CB73" s="510" t="s">
        <v>2076</v>
      </c>
      <c r="CC73" s="510" t="s">
        <v>2077</v>
      </c>
      <c r="CD73" s="157" t="s">
        <v>283</v>
      </c>
      <c r="CE73" s="157"/>
      <c r="CF73" s="157"/>
      <c r="CG73" s="121"/>
      <c r="CH73" s="104" t="s">
        <v>2078</v>
      </c>
      <c r="CI73" s="104" t="s">
        <v>201</v>
      </c>
      <c r="CJ73" s="104" t="s">
        <v>2079</v>
      </c>
      <c r="CK73" s="104" t="s">
        <v>285</v>
      </c>
      <c r="CL73" s="495" t="s">
        <v>2181</v>
      </c>
      <c r="CM73" s="105" t="s">
        <v>1805</v>
      </c>
      <c r="CN73" s="104" t="s">
        <v>1808</v>
      </c>
      <c r="CO73" s="136"/>
      <c r="CP73" s="136"/>
      <c r="CQ73" s="136"/>
      <c r="CR73" s="137"/>
      <c r="CS73" s="137"/>
      <c r="CT73" s="101"/>
      <c r="CU73" s="103"/>
      <c r="CV73" s="104"/>
      <c r="CW73" s="104"/>
      <c r="CX73" s="104"/>
      <c r="CY73" s="104"/>
      <c r="CZ73" s="47"/>
      <c r="DA73" s="105"/>
      <c r="DB73" s="47"/>
      <c r="DC73" s="54"/>
      <c r="DD73" s="54"/>
      <c r="DE73" s="54"/>
      <c r="DF73" s="54"/>
      <c r="DG73" s="141"/>
      <c r="DH73" s="54"/>
      <c r="DI73" s="54"/>
      <c r="DJ73" s="47"/>
      <c r="DK73" s="47"/>
      <c r="DL73" s="47"/>
      <c r="DM73" s="47"/>
      <c r="DN73" s="47"/>
      <c r="DO73" s="105"/>
      <c r="DP73" s="47"/>
    </row>
    <row r="74" spans="1:120" ht="371.25" customHeight="1">
      <c r="A74" s="425">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8" t="str">
        <f>IF(F74&lt;=0,"",IF(F74&lt;='Listas y tablas'!$B$3,"Muy Baja",IF(F74&lt;='Listas y tablas'!$B$4,"Baja",IF(F74&lt;='Listas y tablas'!$B$5,"Media",IF(F74&lt;='Listas y tablas'!$B$6,"Alta","Muy Alta")))))</f>
        <v>Alta</v>
      </c>
      <c r="H74" s="159">
        <f>IF(G74="","",IF(G74="Muy Baja",'Listas y tablas'!$C$3,IF(G74="Baja",'Listas y tablas'!$C$4,IF(G74="Media",'Listas y tablas'!$C$5,IF(G74="Alta",'Listas y tablas'!$C$6,IF(G74="Muy Alta",'Listas y tablas'!$C$7,))))))</f>
        <v>0.8</v>
      </c>
      <c r="I74" s="427" t="s">
        <v>332</v>
      </c>
      <c r="J74" s="159" t="str">
        <f ca="1">IF(NOT(ISERROR(MATCH(I74,'Tabla Impacto'!$B$221:$B$223,0))),'Tabla Impacto'!$F$223&amp;"Por favor no seleccionar los criterios de impacto(Afectación Económica o presupuestal y Pérdida Reputacional)",I74)</f>
        <v xml:space="preserve">     Entre 50 y 100 SMLMV </v>
      </c>
      <c r="K74" s="158"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9">
        <f ca="1">IF(K74="","",IF(K74="Leve",'Listas y tablas'!$F$3,IF(K74="Menor",'Listas y tablas'!$F$4,IF(K74="Moderado",'Listas y tablas'!$F$5,IF(K74="Mayor",'Listas y tablas'!$F$6,IF(K74="Catastrófico",'Listas y tablas'!$F$7,))))))</f>
        <v>0.6</v>
      </c>
      <c r="M74" s="160" t="str">
        <f t="shared" ca="1" si="37"/>
        <v>Alto</v>
      </c>
      <c r="N74" s="160" t="str">
        <f t="shared" si="38"/>
        <v>G</v>
      </c>
      <c r="O74" s="161">
        <f t="shared" si="39"/>
        <v>67</v>
      </c>
      <c r="P74" s="161" t="str">
        <f t="shared" si="40"/>
        <v>G67</v>
      </c>
      <c r="Q74" s="187" t="s">
        <v>644</v>
      </c>
      <c r="R74" s="161" t="str">
        <f t="shared" si="3"/>
        <v>Probabilidad</v>
      </c>
      <c r="S74" s="399" t="s">
        <v>187</v>
      </c>
      <c r="T74" s="399" t="s">
        <v>188</v>
      </c>
      <c r="U74" s="95" t="str">
        <f t="shared" si="24"/>
        <v>40%</v>
      </c>
      <c r="V74" s="407" t="s">
        <v>189</v>
      </c>
      <c r="W74" s="407" t="s">
        <v>190</v>
      </c>
      <c r="X74" s="407" t="s">
        <v>191</v>
      </c>
      <c r="Y74" s="164">
        <f t="shared" si="33"/>
        <v>0.28799999999999998</v>
      </c>
      <c r="Z74" s="165" t="str">
        <f>IFERROR(IF(Y74="","",IF(Y74&lt;='Listas y tablas'!$L$3,"Muy Baja",IF(Y74&lt;='Listas y tablas'!$L$4,"Baja",IF(Y74&lt;='Listas y tablas'!$L$5,"Media",IF(Y74&lt;='Listas y tablas'!$L$6,"Alta","Muy Alta"))))),"")</f>
        <v>Baja</v>
      </c>
      <c r="AA74" s="163">
        <f t="shared" si="34"/>
        <v>0.28799999999999998</v>
      </c>
      <c r="AB74" s="165" t="str">
        <f ca="1">IFERROR(IF(AC74="","",IF(AC74&lt;='Listas y tablas'!$O$3,"Leve",IF(AC74&lt;='Listas y tablas'!$O$4,"Menor",IF(AC74&lt;='Listas y tablas'!$O$5,"Moderado",IF(AC74&lt;='Listas y tablas'!$O$6,"Mayor","Catastrófico"))))),"")</f>
        <v>Moderado</v>
      </c>
      <c r="AC74" s="163">
        <f t="shared" ca="1" si="35"/>
        <v>0.6</v>
      </c>
      <c r="AD74" s="166" t="str">
        <f t="shared" ca="1" si="36"/>
        <v>Moderado</v>
      </c>
      <c r="AE74" s="393" t="s">
        <v>192</v>
      </c>
      <c r="AF74" s="403" t="s">
        <v>645</v>
      </c>
      <c r="AG74" s="374" t="s">
        <v>646</v>
      </c>
      <c r="AH74" s="374" t="s">
        <v>647</v>
      </c>
      <c r="AI74" s="404" t="s">
        <v>637</v>
      </c>
      <c r="AJ74" s="452">
        <v>44562</v>
      </c>
      <c r="AK74" s="452">
        <v>44926</v>
      </c>
      <c r="AL74" s="115"/>
      <c r="AM74" s="115"/>
      <c r="AN74" s="115"/>
      <c r="AO74" s="115"/>
      <c r="AP74" s="115"/>
      <c r="AQ74" s="115"/>
      <c r="AR74" s="115"/>
      <c r="AS74" s="115"/>
      <c r="AT74" s="351" t="str">
        <f t="shared" si="13"/>
        <v/>
      </c>
      <c r="AU74" s="351" t="str">
        <f t="shared" si="14"/>
        <v/>
      </c>
      <c r="AV74" s="351" t="str">
        <f t="shared" si="15"/>
        <v/>
      </c>
      <c r="AW74" s="115"/>
      <c r="AX74" s="115"/>
      <c r="AY74" s="115"/>
      <c r="AZ74" s="115"/>
      <c r="BA74" s="115"/>
      <c r="BB74" s="115"/>
      <c r="BC74" s="115"/>
      <c r="BD74" s="115"/>
      <c r="BE74" s="351" t="str">
        <f t="shared" si="16"/>
        <v/>
      </c>
      <c r="BF74" s="351" t="str">
        <f t="shared" si="17"/>
        <v/>
      </c>
      <c r="BG74" s="351" t="str">
        <f t="shared" si="18"/>
        <v/>
      </c>
      <c r="BH74" s="115"/>
      <c r="BI74" s="115"/>
      <c r="BJ74" s="115"/>
      <c r="BK74" s="115"/>
      <c r="BL74" s="115"/>
      <c r="BM74" s="115"/>
      <c r="BN74" s="115"/>
      <c r="BO74" s="115"/>
      <c r="BP74" s="351" t="str">
        <f t="shared" si="19"/>
        <v/>
      </c>
      <c r="BQ74" s="351" t="str">
        <f t="shared" si="20"/>
        <v/>
      </c>
      <c r="BR74" s="351" t="str">
        <f t="shared" si="21"/>
        <v/>
      </c>
      <c r="BS74" s="350" t="str">
        <f t="shared" si="22"/>
        <v/>
      </c>
      <c r="BT74" s="350" t="str">
        <f t="shared" si="23"/>
        <v/>
      </c>
      <c r="BU74" s="99"/>
      <c r="BV74" s="54"/>
      <c r="BW74" s="54"/>
      <c r="BX74" s="54"/>
      <c r="BY74" s="54"/>
      <c r="BZ74" s="54"/>
      <c r="CA74" s="510" t="s">
        <v>2080</v>
      </c>
      <c r="CB74" s="510" t="s">
        <v>2081</v>
      </c>
      <c r="CC74" s="503" t="s">
        <v>283</v>
      </c>
      <c r="CD74" s="157" t="s">
        <v>283</v>
      </c>
      <c r="CE74" s="157"/>
      <c r="CF74" s="135"/>
      <c r="CG74" s="121"/>
      <c r="CH74" s="104" t="s">
        <v>2078</v>
      </c>
      <c r="CI74" s="104" t="s">
        <v>201</v>
      </c>
      <c r="CJ74" s="104" t="s">
        <v>2079</v>
      </c>
      <c r="CK74" s="104" t="s">
        <v>285</v>
      </c>
      <c r="CL74" s="495" t="s">
        <v>2182</v>
      </c>
      <c r="CM74" s="105" t="s">
        <v>1805</v>
      </c>
      <c r="CN74" s="104" t="s">
        <v>1808</v>
      </c>
      <c r="CO74" s="136"/>
      <c r="CP74" s="136"/>
      <c r="CQ74" s="136"/>
      <c r="CR74" s="137"/>
      <c r="CS74" s="137"/>
      <c r="CT74" s="135"/>
      <c r="CU74" s="103"/>
      <c r="CV74" s="104"/>
      <c r="CW74" s="104"/>
      <c r="CX74" s="104"/>
      <c r="CY74" s="104"/>
      <c r="CZ74" s="47"/>
      <c r="DA74" s="105"/>
      <c r="DB74" s="47"/>
      <c r="DC74" s="54"/>
      <c r="DD74" s="54"/>
      <c r="DE74" s="54"/>
      <c r="DF74" s="54"/>
      <c r="DG74" s="141"/>
      <c r="DH74" s="54"/>
      <c r="DI74" s="54"/>
      <c r="DJ74" s="47"/>
      <c r="DK74" s="47"/>
      <c r="DL74" s="47"/>
      <c r="DM74" s="47"/>
      <c r="DN74" s="47"/>
      <c r="DO74" s="105"/>
      <c r="DP74" s="47"/>
    </row>
    <row r="75" spans="1:120" ht="408.75" customHeight="1">
      <c r="A75" s="425">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8" t="str">
        <f>IF(F75&lt;=0,"",IF(F75&lt;='Listas y tablas'!$B$3,"Muy Baja",IF(F75&lt;='Listas y tablas'!$B$4,"Baja",IF(F75&lt;='Listas y tablas'!$B$5,"Media",IF(F75&lt;='Listas y tablas'!$B$6,"Alta","Muy Alta")))))</f>
        <v>Alta</v>
      </c>
      <c r="H75" s="159">
        <f>IF(G75="","",IF(G75="Muy Baja",'Listas y tablas'!$C$3,IF(G75="Baja",'Listas y tablas'!$C$4,IF(G75="Media",'Listas y tablas'!$C$5,IF(G75="Alta",'Listas y tablas'!$C$6,IF(G75="Muy Alta",'Listas y tablas'!$C$7,))))))</f>
        <v>0.8</v>
      </c>
      <c r="I75" s="427" t="s">
        <v>332</v>
      </c>
      <c r="J75" s="159" t="str">
        <f ca="1">IF(NOT(ISERROR(MATCH(I75,'Tabla Impacto'!$B$221:$B$223,0))),'Tabla Impacto'!$F$223&amp;"Por favor no seleccionar los criterios de impacto(Afectación Económica o presupuestal y Pérdida Reputacional)",I75)</f>
        <v xml:space="preserve">     Entre 50 y 100 SMLMV </v>
      </c>
      <c r="K75" s="158"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9">
        <f ca="1">IF(K75="","",IF(K75="Leve",'Listas y tablas'!$F$3,IF(K75="Menor",'Listas y tablas'!$F$4,IF(K75="Moderado",'Listas y tablas'!$F$5,IF(K75="Mayor",'Listas y tablas'!$F$6,IF(K75="Catastrófico",'Listas y tablas'!$F$7,))))))</f>
        <v>0.6</v>
      </c>
      <c r="M75" s="160" t="str">
        <f t="shared" ca="1" si="37"/>
        <v>Alto</v>
      </c>
      <c r="N75" s="160" t="str">
        <f t="shared" si="38"/>
        <v>G</v>
      </c>
      <c r="O75" s="161">
        <f t="shared" si="39"/>
        <v>68</v>
      </c>
      <c r="P75" s="161" t="str">
        <f t="shared" si="40"/>
        <v>G68</v>
      </c>
      <c r="Q75" s="187" t="s">
        <v>654</v>
      </c>
      <c r="R75" s="161" t="str">
        <f t="shared" si="3"/>
        <v>Probabilidad</v>
      </c>
      <c r="S75" s="399" t="s">
        <v>233</v>
      </c>
      <c r="T75" s="399" t="s">
        <v>188</v>
      </c>
      <c r="U75" s="95" t="str">
        <f t="shared" si="24"/>
        <v>30%</v>
      </c>
      <c r="V75" s="407" t="s">
        <v>189</v>
      </c>
      <c r="W75" s="407" t="s">
        <v>190</v>
      </c>
      <c r="X75" s="407" t="s">
        <v>191</v>
      </c>
      <c r="Y75" s="164">
        <f t="shared" si="33"/>
        <v>0.56000000000000005</v>
      </c>
      <c r="Z75" s="165" t="str">
        <f>IFERROR(IF(Y75="","",IF(Y75&lt;='Listas y tablas'!$L$3,"Muy Baja",IF(Y75&lt;='Listas y tablas'!$L$4,"Baja",IF(Y75&lt;='Listas y tablas'!$L$5,"Media",IF(Y75&lt;='Listas y tablas'!$L$6,"Alta","Muy Alta"))))),"")</f>
        <v>Media</v>
      </c>
      <c r="AA75" s="163">
        <f t="shared" si="34"/>
        <v>0.56000000000000005</v>
      </c>
      <c r="AB75" s="165" t="str">
        <f ca="1">IFERROR(IF(AC75="","",IF(AC75&lt;='Listas y tablas'!$O$3,"Leve",IF(AC75&lt;='Listas y tablas'!$O$4,"Menor",IF(AC75&lt;='Listas y tablas'!$O$5,"Moderado",IF(AC75&lt;='Listas y tablas'!$O$6,"Mayor","Catastrófico"))))),"")</f>
        <v>Moderado</v>
      </c>
      <c r="AC75" s="163">
        <f t="shared" ca="1" si="35"/>
        <v>0.6</v>
      </c>
      <c r="AD75" s="166" t="str">
        <f t="shared" ca="1" si="36"/>
        <v>Moderado</v>
      </c>
      <c r="AE75" s="393" t="s">
        <v>217</v>
      </c>
      <c r="AF75" s="403" t="s">
        <v>655</v>
      </c>
      <c r="AG75" s="403" t="s">
        <v>1612</v>
      </c>
      <c r="AH75" s="374" t="s">
        <v>657</v>
      </c>
      <c r="AI75" s="404" t="s">
        <v>637</v>
      </c>
      <c r="AJ75" s="452">
        <v>44562</v>
      </c>
      <c r="AK75" s="452">
        <v>44926</v>
      </c>
      <c r="AL75" s="115"/>
      <c r="AM75" s="115"/>
      <c r="AN75" s="115"/>
      <c r="AO75" s="115"/>
      <c r="AP75" s="115"/>
      <c r="AQ75" s="115"/>
      <c r="AR75" s="115"/>
      <c r="AS75" s="115"/>
      <c r="AT75" s="351" t="str">
        <f t="shared" si="13"/>
        <v/>
      </c>
      <c r="AU75" s="351" t="str">
        <f t="shared" si="14"/>
        <v/>
      </c>
      <c r="AV75" s="351" t="str">
        <f t="shared" si="15"/>
        <v/>
      </c>
      <c r="AW75" s="115"/>
      <c r="AX75" s="115"/>
      <c r="AY75" s="115"/>
      <c r="AZ75" s="115"/>
      <c r="BA75" s="115"/>
      <c r="BB75" s="115"/>
      <c r="BC75" s="115"/>
      <c r="BD75" s="115"/>
      <c r="BE75" s="351" t="str">
        <f t="shared" si="16"/>
        <v/>
      </c>
      <c r="BF75" s="351" t="str">
        <f t="shared" si="17"/>
        <v/>
      </c>
      <c r="BG75" s="351" t="str">
        <f t="shared" si="18"/>
        <v/>
      </c>
      <c r="BH75" s="115"/>
      <c r="BI75" s="115"/>
      <c r="BJ75" s="115"/>
      <c r="BK75" s="115"/>
      <c r="BL75" s="115"/>
      <c r="BM75" s="115"/>
      <c r="BN75" s="115"/>
      <c r="BO75" s="115"/>
      <c r="BP75" s="351" t="str">
        <f t="shared" si="19"/>
        <v/>
      </c>
      <c r="BQ75" s="351" t="str">
        <f t="shared" si="20"/>
        <v/>
      </c>
      <c r="BR75" s="351" t="str">
        <f t="shared" si="21"/>
        <v/>
      </c>
      <c r="BS75" s="350" t="str">
        <f t="shared" si="22"/>
        <v/>
      </c>
      <c r="BT75" s="350" t="str">
        <f t="shared" si="23"/>
        <v/>
      </c>
      <c r="BU75" s="99"/>
      <c r="BV75" s="44"/>
      <c r="BW75" s="44"/>
      <c r="BX75" s="44"/>
      <c r="BY75" s="44"/>
      <c r="BZ75" s="44"/>
      <c r="CA75" s="511" t="s">
        <v>2082</v>
      </c>
      <c r="CB75" s="512" t="s">
        <v>2083</v>
      </c>
      <c r="CC75" s="139" t="s">
        <v>2084</v>
      </c>
      <c r="CD75" s="157" t="s">
        <v>283</v>
      </c>
      <c r="CE75" s="157"/>
      <c r="CF75" s="157"/>
      <c r="CG75" s="121"/>
      <c r="CH75" s="104" t="s">
        <v>2085</v>
      </c>
      <c r="CI75" s="104" t="s">
        <v>284</v>
      </c>
      <c r="CJ75" s="104" t="s">
        <v>2079</v>
      </c>
      <c r="CK75" s="104" t="s">
        <v>285</v>
      </c>
      <c r="CL75" s="495" t="s">
        <v>2203</v>
      </c>
      <c r="CM75" s="105" t="s">
        <v>1805</v>
      </c>
      <c r="CN75" s="104" t="s">
        <v>1808</v>
      </c>
      <c r="CO75" s="136"/>
      <c r="CP75" s="137"/>
      <c r="CQ75" s="136"/>
      <c r="CR75" s="137"/>
      <c r="CS75" s="137"/>
      <c r="CT75" s="101"/>
      <c r="CU75" s="103"/>
      <c r="CV75" s="104"/>
      <c r="CW75" s="104"/>
      <c r="CX75" s="47"/>
      <c r="CY75" s="104"/>
      <c r="CZ75" s="47"/>
      <c r="DA75" s="105"/>
      <c r="DB75" s="47"/>
      <c r="DC75" s="54"/>
      <c r="DD75" s="54"/>
      <c r="DE75" s="54"/>
      <c r="DF75" s="54"/>
      <c r="DG75" s="141"/>
      <c r="DH75" s="54"/>
      <c r="DI75" s="54"/>
      <c r="DJ75" s="47"/>
      <c r="DK75" s="47"/>
      <c r="DL75" s="47"/>
      <c r="DM75" s="47"/>
      <c r="DN75" s="47"/>
      <c r="DO75" s="105"/>
      <c r="DP75" s="47"/>
    </row>
    <row r="76" spans="1:120" ht="151.5" customHeight="1">
      <c r="A76" s="425">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8" t="str">
        <f>IF(F76&lt;=0,"",IF(F76&lt;='Listas y tablas'!$B$3,"Muy Baja",IF(F76&lt;='Listas y tablas'!$B$4,"Baja",IF(F76&lt;='Listas y tablas'!$B$5,"Media",IF(F76&lt;='Listas y tablas'!$B$6,"Alta","Muy Alta")))))</f>
        <v>Muy Alta</v>
      </c>
      <c r="H76" s="159">
        <f>IF(G76="","",IF(G76="Muy Baja",'Listas y tablas'!$C$3,IF(G76="Baja",'Listas y tablas'!$C$4,IF(G76="Media",'Listas y tablas'!$C$5,IF(G76="Alta",'Listas y tablas'!$C$6,IF(G76="Muy Alta",'Listas y tablas'!$C$7,))))))</f>
        <v>1</v>
      </c>
      <c r="I76" s="427" t="s">
        <v>332</v>
      </c>
      <c r="J76" s="159" t="str">
        <f ca="1">IF(NOT(ISERROR(MATCH(I76,'Tabla Impacto'!$B$221:$B$223,0))),'Tabla Impacto'!$F$223&amp;"Por favor no seleccionar los criterios de impacto(Afectación Económica o presupuestal y Pérdida Reputacional)",I76)</f>
        <v xml:space="preserve">     Entre 50 y 100 SMLMV </v>
      </c>
      <c r="K76" s="158"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9">
        <f ca="1">IF(K76="","",IF(K76="Leve",'Listas y tablas'!$F$3,IF(K76="Menor",'Listas y tablas'!$F$4,IF(K76="Moderado",'Listas y tablas'!$F$5,IF(K76="Mayor",'Listas y tablas'!$F$6,IF(K76="Catastrófico",'Listas y tablas'!$F$7,))))))</f>
        <v>0.6</v>
      </c>
      <c r="M76" s="160" t="str">
        <f t="shared" ca="1" si="37"/>
        <v>Alto</v>
      </c>
      <c r="N76" s="160" t="str">
        <f t="shared" si="38"/>
        <v>G</v>
      </c>
      <c r="O76" s="161">
        <f t="shared" si="39"/>
        <v>69</v>
      </c>
      <c r="P76" s="161" t="str">
        <f t="shared" si="40"/>
        <v>G69</v>
      </c>
      <c r="Q76" s="187" t="s">
        <v>862</v>
      </c>
      <c r="R76" s="161" t="str">
        <f t="shared" si="3"/>
        <v>Impacto</v>
      </c>
      <c r="S76" s="399" t="s">
        <v>663</v>
      </c>
      <c r="T76" s="399" t="s">
        <v>188</v>
      </c>
      <c r="U76" s="95" t="str">
        <f t="shared" si="24"/>
        <v>25%</v>
      </c>
      <c r="V76" s="407" t="s">
        <v>242</v>
      </c>
      <c r="W76" s="407" t="s">
        <v>227</v>
      </c>
      <c r="X76" s="407" t="s">
        <v>191</v>
      </c>
      <c r="Y76" s="164">
        <f t="shared" si="33"/>
        <v>0.56000000000000005</v>
      </c>
      <c r="Z76" s="165" t="str">
        <f>IFERROR(IF(Y76="","",IF(Y76&lt;='Listas y tablas'!$L$3,"Muy Baja",IF(Y76&lt;='Listas y tablas'!$L$4,"Baja",IF(Y76&lt;='Listas y tablas'!$L$5,"Media",IF(Y76&lt;='Listas y tablas'!$L$6,"Alta","Muy Alta"))))),"")</f>
        <v>Media</v>
      </c>
      <c r="AA76" s="163">
        <f t="shared" si="34"/>
        <v>0.56000000000000005</v>
      </c>
      <c r="AB76" s="165" t="str">
        <f ca="1">IFERROR(IF(AC76="","",IF(AC76&lt;='Listas y tablas'!$O$3,"Leve",IF(AC76&lt;='Listas y tablas'!$O$4,"Menor",IF(AC76&lt;='Listas y tablas'!$O$5,"Moderado",IF(AC76&lt;='Listas y tablas'!$O$6,"Mayor","Catastrófico"))))),"")</f>
        <v>Moderado</v>
      </c>
      <c r="AC76" s="163">
        <f t="shared" ca="1" si="35"/>
        <v>0.44999999999999996</v>
      </c>
      <c r="AD76" s="166" t="str">
        <f t="shared" ca="1" si="36"/>
        <v>Moderado</v>
      </c>
      <c r="AE76" s="393" t="s">
        <v>217</v>
      </c>
      <c r="AF76" s="403" t="s">
        <v>664</v>
      </c>
      <c r="AG76" s="403" t="s">
        <v>665</v>
      </c>
      <c r="AH76" s="374" t="s">
        <v>666</v>
      </c>
      <c r="AI76" s="404" t="s">
        <v>637</v>
      </c>
      <c r="AJ76" s="452">
        <v>44562</v>
      </c>
      <c r="AK76" s="452">
        <v>44926</v>
      </c>
      <c r="AL76" s="141"/>
      <c r="AM76" s="141"/>
      <c r="AN76" s="141"/>
      <c r="AO76" s="141"/>
      <c r="AP76" s="141"/>
      <c r="AQ76" s="141"/>
      <c r="AR76" s="141"/>
      <c r="AS76" s="141"/>
      <c r="AT76" s="351" t="str">
        <f t="shared" si="13"/>
        <v/>
      </c>
      <c r="AU76" s="351" t="str">
        <f t="shared" si="14"/>
        <v/>
      </c>
      <c r="AV76" s="351" t="str">
        <f t="shared" si="15"/>
        <v/>
      </c>
      <c r="AW76" s="141"/>
      <c r="AX76" s="141"/>
      <c r="AY76" s="141"/>
      <c r="AZ76" s="141"/>
      <c r="BA76" s="141"/>
      <c r="BB76" s="141"/>
      <c r="BC76" s="141"/>
      <c r="BD76" s="141"/>
      <c r="BE76" s="351" t="str">
        <f t="shared" si="16"/>
        <v/>
      </c>
      <c r="BF76" s="351" t="str">
        <f t="shared" si="17"/>
        <v/>
      </c>
      <c r="BG76" s="351" t="str">
        <f t="shared" si="18"/>
        <v/>
      </c>
      <c r="BH76" s="141"/>
      <c r="BI76" s="141"/>
      <c r="BJ76" s="141"/>
      <c r="BK76" s="141"/>
      <c r="BL76" s="141"/>
      <c r="BM76" s="141"/>
      <c r="BN76" s="141"/>
      <c r="BO76" s="141"/>
      <c r="BP76" s="351" t="str">
        <f t="shared" si="19"/>
        <v/>
      </c>
      <c r="BQ76" s="351" t="str">
        <f t="shared" si="20"/>
        <v/>
      </c>
      <c r="BR76" s="351" t="str">
        <f t="shared" si="21"/>
        <v/>
      </c>
      <c r="BS76" s="350" t="str">
        <f t="shared" si="22"/>
        <v/>
      </c>
      <c r="BT76" s="350" t="str">
        <f t="shared" si="23"/>
        <v/>
      </c>
      <c r="BU76" s="54"/>
      <c r="BV76" s="54"/>
      <c r="BW76" s="54"/>
      <c r="BX76" s="54"/>
      <c r="BY76" s="54"/>
      <c r="BZ76" s="54"/>
      <c r="CA76" s="403" t="s">
        <v>2086</v>
      </c>
      <c r="CB76" s="403" t="s">
        <v>2087</v>
      </c>
      <c r="CC76" s="403" t="s">
        <v>2088</v>
      </c>
      <c r="CD76" s="157" t="s">
        <v>283</v>
      </c>
      <c r="CE76" s="157"/>
      <c r="CF76" s="157"/>
      <c r="CG76" s="121"/>
      <c r="CH76" s="104" t="s">
        <v>2089</v>
      </c>
      <c r="CI76" s="104" t="s">
        <v>201</v>
      </c>
      <c r="CJ76" s="104" t="s">
        <v>2079</v>
      </c>
      <c r="CK76" s="104" t="s">
        <v>800</v>
      </c>
      <c r="CL76" s="495" t="s">
        <v>2116</v>
      </c>
      <c r="CM76" s="105" t="s">
        <v>1805</v>
      </c>
      <c r="CN76" s="104" t="s">
        <v>1808</v>
      </c>
      <c r="CO76" s="136"/>
      <c r="CP76" s="137"/>
      <c r="CQ76" s="138"/>
      <c r="CR76" s="138"/>
      <c r="CS76" s="139"/>
      <c r="CT76" s="101"/>
      <c r="CU76" s="103"/>
      <c r="CV76" s="139"/>
      <c r="CW76" s="104"/>
      <c r="CX76" s="47"/>
      <c r="CY76" s="104"/>
      <c r="CZ76" s="47"/>
      <c r="DA76" s="105"/>
      <c r="DB76" s="47"/>
      <c r="DC76" s="54"/>
      <c r="DD76" s="54"/>
      <c r="DE76" s="54"/>
      <c r="DF76" s="54"/>
      <c r="DG76" s="141"/>
      <c r="DH76" s="54"/>
      <c r="DI76" s="54"/>
      <c r="DJ76" s="47"/>
      <c r="DK76" s="47"/>
      <c r="DL76" s="47"/>
      <c r="DM76" s="47"/>
      <c r="DN76" s="47"/>
      <c r="DO76" s="105"/>
      <c r="DP76" s="47"/>
    </row>
    <row r="77" spans="1:120" ht="274.5" customHeight="1">
      <c r="A77" s="425">
        <v>49</v>
      </c>
      <c r="B77" s="88" t="str">
        <f>IFERROR(VLOOKUP($A77,Riesgos!$A$7:$H$107,2,FALSE),"")</f>
        <v>Gestión Contractual</v>
      </c>
      <c r="C77" s="186"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8" t="str">
        <f>IF(F77&lt;=0,"",IF(F77&lt;='Listas y tablas'!$B$3,"Muy Baja",IF(F77&lt;='Listas y tablas'!$B$4,"Baja",IF(F77&lt;='Listas y tablas'!$B$5,"Media",IF(F77&lt;='Listas y tablas'!$B$6,"Alta","Muy Alta")))))</f>
        <v>Muy Alta</v>
      </c>
      <c r="H77" s="159">
        <f>IF(G77="","",IF(G77="Muy Baja",'Listas y tablas'!$C$3,IF(G77="Baja",'Listas y tablas'!$C$4,IF(G77="Media",'Listas y tablas'!$C$5,IF(G77="Alta",'Listas y tablas'!$C$6,IF(G77="Muy Alta",'Listas y tablas'!$C$7,))))))</f>
        <v>1</v>
      </c>
      <c r="I77" s="427" t="s">
        <v>332</v>
      </c>
      <c r="J77" s="159" t="str">
        <f ca="1">IF(NOT(ISERROR(MATCH(I77,'Tabla Impacto'!$B$221:$B$223,0))),'Tabla Impacto'!$F$223&amp;"Por favor no seleccionar los criterios de impacto(Afectación Económica o presupuestal y Pérdida Reputacional)",I77)</f>
        <v xml:space="preserve">     Entre 50 y 100 SMLMV </v>
      </c>
      <c r="K77" s="158"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9">
        <f ca="1">IF(K77="","",IF(K77="Leve",'Listas y tablas'!$F$3,IF(K77="Menor",'Listas y tablas'!$F$4,IF(K77="Moderado",'Listas y tablas'!$F$5,IF(K77="Mayor",'Listas y tablas'!$F$6,IF(K77="Catastrófico",'Listas y tablas'!$F$7,))))))</f>
        <v>0.6</v>
      </c>
      <c r="M77" s="160" t="str">
        <f t="shared" ca="1" si="37"/>
        <v>Alto</v>
      </c>
      <c r="N77" s="160" t="str">
        <f t="shared" si="38"/>
        <v>G</v>
      </c>
      <c r="O77" s="161">
        <f t="shared" si="39"/>
        <v>70</v>
      </c>
      <c r="P77" s="161" t="str">
        <f t="shared" si="40"/>
        <v>G70</v>
      </c>
      <c r="Q77" s="187" t="s">
        <v>669</v>
      </c>
      <c r="R77" s="161" t="str">
        <f t="shared" si="3"/>
        <v>Probabilidad</v>
      </c>
      <c r="S77" s="399" t="s">
        <v>187</v>
      </c>
      <c r="T77" s="399" t="s">
        <v>188</v>
      </c>
      <c r="U77" s="95" t="str">
        <f t="shared" si="24"/>
        <v>40%</v>
      </c>
      <c r="V77" s="407" t="s">
        <v>242</v>
      </c>
      <c r="W77" s="407" t="s">
        <v>227</v>
      </c>
      <c r="X77" s="407" t="s">
        <v>191</v>
      </c>
      <c r="Y77" s="164">
        <f t="shared" si="33"/>
        <v>0.6</v>
      </c>
      <c r="Z77" s="165" t="str">
        <f>IFERROR(IF(Y77="","",IF(Y77&lt;='Listas y tablas'!$L$3,"Muy Baja",IF(Y77&lt;='Listas y tablas'!$L$4,"Baja",IF(Y77&lt;='Listas y tablas'!$L$5,"Media",IF(Y77&lt;='Listas y tablas'!$L$6,"Alta","Muy Alta"))))),"")</f>
        <v>Media</v>
      </c>
      <c r="AA77" s="163">
        <f t="shared" si="34"/>
        <v>0.6</v>
      </c>
      <c r="AB77" s="165" t="str">
        <f ca="1">IFERROR(IF(AC77="","",IF(AC77&lt;='Listas y tablas'!$O$3,"Leve",IF(AC77&lt;='Listas y tablas'!$O$4,"Menor",IF(AC77&lt;='Listas y tablas'!$O$5,"Moderado",IF(AC77&lt;='Listas y tablas'!$O$6,"Mayor","Catastrófico"))))),"")</f>
        <v>Moderado</v>
      </c>
      <c r="AC77" s="163">
        <f t="shared" ca="1" si="35"/>
        <v>0.6</v>
      </c>
      <c r="AD77" s="166" t="str">
        <f t="shared" ca="1" si="36"/>
        <v>Moderado</v>
      </c>
      <c r="AE77" s="393" t="s">
        <v>217</v>
      </c>
      <c r="AF77" s="403" t="s">
        <v>670</v>
      </c>
      <c r="AG77" s="403"/>
      <c r="AH77" s="453"/>
      <c r="AI77" s="404"/>
      <c r="AJ77" s="452"/>
      <c r="AK77" s="452"/>
      <c r="AL77" s="115"/>
      <c r="AM77" s="115"/>
      <c r="AN77" s="115"/>
      <c r="AO77" s="115"/>
      <c r="AP77" s="115"/>
      <c r="AQ77" s="115"/>
      <c r="AR77" s="115"/>
      <c r="AS77" s="115"/>
      <c r="AT77" s="351" t="str">
        <f t="shared" si="13"/>
        <v/>
      </c>
      <c r="AU77" s="351" t="str">
        <f t="shared" si="14"/>
        <v/>
      </c>
      <c r="AV77" s="351" t="str">
        <f t="shared" si="15"/>
        <v/>
      </c>
      <c r="AW77" s="115"/>
      <c r="AX77" s="115"/>
      <c r="AY77" s="115"/>
      <c r="AZ77" s="115"/>
      <c r="BA77" s="115"/>
      <c r="BB77" s="115"/>
      <c r="BC77" s="115"/>
      <c r="BD77" s="115"/>
      <c r="BE77" s="351" t="str">
        <f t="shared" si="16"/>
        <v/>
      </c>
      <c r="BF77" s="351" t="str">
        <f t="shared" si="17"/>
        <v/>
      </c>
      <c r="BG77" s="351" t="str">
        <f t="shared" si="18"/>
        <v/>
      </c>
      <c r="BH77" s="115"/>
      <c r="BI77" s="115"/>
      <c r="BJ77" s="115"/>
      <c r="BK77" s="115"/>
      <c r="BL77" s="115"/>
      <c r="BM77" s="115"/>
      <c r="BN77" s="115"/>
      <c r="BO77" s="115"/>
      <c r="BP77" s="351" t="str">
        <f t="shared" si="19"/>
        <v/>
      </c>
      <c r="BQ77" s="351" t="str">
        <f t="shared" si="20"/>
        <v/>
      </c>
      <c r="BR77" s="351" t="str">
        <f t="shared" si="21"/>
        <v/>
      </c>
      <c r="BS77" s="350" t="str">
        <f t="shared" si="22"/>
        <v/>
      </c>
      <c r="BT77" s="350" t="str">
        <f t="shared" si="23"/>
        <v/>
      </c>
      <c r="BU77" s="54"/>
      <c r="BV77" s="54"/>
      <c r="BW77" s="54"/>
      <c r="BX77" s="54"/>
      <c r="BY77" s="54"/>
      <c r="BZ77" s="54"/>
      <c r="CA77" s="513" t="s">
        <v>2090</v>
      </c>
      <c r="CB77" s="513" t="s">
        <v>2091</v>
      </c>
      <c r="CC77" s="157" t="s">
        <v>283</v>
      </c>
      <c r="CD77" s="157" t="s">
        <v>283</v>
      </c>
      <c r="CE77" s="157"/>
      <c r="CF77" s="157"/>
      <c r="CG77" s="121"/>
      <c r="CH77" s="104" t="s">
        <v>2092</v>
      </c>
      <c r="CI77" s="104" t="s">
        <v>201</v>
      </c>
      <c r="CJ77" s="104" t="s">
        <v>2079</v>
      </c>
      <c r="CK77" s="104" t="s">
        <v>285</v>
      </c>
      <c r="CL77" s="495" t="s">
        <v>2183</v>
      </c>
      <c r="CM77" s="105" t="s">
        <v>1805</v>
      </c>
      <c r="CN77" s="201" t="s">
        <v>1806</v>
      </c>
      <c r="CO77" s="136"/>
      <c r="CP77" s="140"/>
      <c r="CQ77" s="138"/>
      <c r="CR77" s="138"/>
      <c r="CS77" s="139"/>
      <c r="CT77" s="101"/>
      <c r="CU77" s="103"/>
      <c r="CV77" s="104"/>
      <c r="CW77" s="104"/>
      <c r="CX77" s="107"/>
      <c r="CY77" s="104"/>
      <c r="CZ77" s="47"/>
      <c r="DA77" s="105"/>
      <c r="DB77" s="47"/>
      <c r="DC77" s="54"/>
      <c r="DD77" s="54"/>
      <c r="DE77" s="54"/>
      <c r="DF77" s="54"/>
      <c r="DG77" s="141"/>
      <c r="DH77" s="54"/>
      <c r="DI77" s="54"/>
      <c r="DJ77" s="47"/>
      <c r="DK77" s="47"/>
      <c r="DL77" s="47"/>
      <c r="DM77" s="47"/>
      <c r="DN77" s="47"/>
      <c r="DO77" s="105"/>
      <c r="DP77" s="47"/>
    </row>
    <row r="78" spans="1:120" ht="276" customHeight="1">
      <c r="A78" s="425">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8" t="str">
        <f>IF(F78&lt;=0,"",IF(F78&lt;='Listas y tablas'!$B$3,"Muy Baja",IF(F78&lt;='Listas y tablas'!$B$4,"Baja",IF(F78&lt;='Listas y tablas'!$B$5,"Media",IF(F78&lt;='Listas y tablas'!$B$6,"Alta","Muy Alta")))))</f>
        <v>Muy Alta</v>
      </c>
      <c r="H78" s="159">
        <f>IF(G78="","",IF(G78="Muy Baja",'Listas y tablas'!$C$3,IF(G78="Baja",'Listas y tablas'!$C$4,IF(G78="Media",'Listas y tablas'!$C$5,IF(G78="Alta",'Listas y tablas'!$C$6,IF(G78="Muy Alta",'Listas y tablas'!$C$7,))))))</f>
        <v>1</v>
      </c>
      <c r="I78" s="427" t="s">
        <v>332</v>
      </c>
      <c r="J78" s="159" t="str">
        <f ca="1">IF(NOT(ISERROR(MATCH(I78,'Tabla Impacto'!$B$221:$B$223,0))),'Tabla Impacto'!$F$223&amp;"Por favor no seleccionar los criterios de impacto(Afectación Económica o presupuestal y Pérdida Reputacional)",I78)</f>
        <v xml:space="preserve">     Entre 50 y 100 SMLMV </v>
      </c>
      <c r="K78" s="158"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9">
        <f ca="1">IF(K78="","",IF(K78="Leve",'Listas y tablas'!$F$3,IF(K78="Menor",'Listas y tablas'!$F$4,IF(K78="Moderado",'Listas y tablas'!$F$5,IF(K78="Mayor",'Listas y tablas'!$F$6,IF(K78="Catastrófico",'Listas y tablas'!$F$7,))))))</f>
        <v>0.6</v>
      </c>
      <c r="M78" s="160" t="str">
        <f t="shared" ca="1" si="37"/>
        <v>Alto</v>
      </c>
      <c r="N78" s="160" t="str">
        <f t="shared" si="38"/>
        <v>G</v>
      </c>
      <c r="O78" s="161">
        <f t="shared" si="39"/>
        <v>71</v>
      </c>
      <c r="P78" s="161" t="str">
        <f t="shared" si="40"/>
        <v>G71</v>
      </c>
      <c r="Q78" s="187" t="s">
        <v>680</v>
      </c>
      <c r="R78" s="161" t="str">
        <f t="shared" si="3"/>
        <v>Probabilidad</v>
      </c>
      <c r="S78" s="399" t="s">
        <v>233</v>
      </c>
      <c r="T78" s="399" t="s">
        <v>188</v>
      </c>
      <c r="U78" s="95" t="str">
        <f t="shared" si="24"/>
        <v>30%</v>
      </c>
      <c r="V78" s="407" t="s">
        <v>242</v>
      </c>
      <c r="W78" s="407" t="s">
        <v>227</v>
      </c>
      <c r="X78" s="407" t="s">
        <v>191</v>
      </c>
      <c r="Y78" s="164">
        <f t="shared" si="33"/>
        <v>0.42</v>
      </c>
      <c r="Z78" s="165" t="str">
        <f>IFERROR(IF(Y78="","",IF(Y78&lt;='Listas y tablas'!$L$3,"Muy Baja",IF(Y78&lt;='Listas y tablas'!$L$4,"Baja",IF(Y78&lt;='Listas y tablas'!$L$5,"Media",IF(Y78&lt;='Listas y tablas'!$L$6,"Alta","Muy Alta"))))),"")</f>
        <v>Media</v>
      </c>
      <c r="AA78" s="163">
        <f t="shared" si="34"/>
        <v>0.42</v>
      </c>
      <c r="AB78" s="165" t="str">
        <f ca="1">IFERROR(IF(AC78="","",IF(AC78&lt;='Listas y tablas'!$O$3,"Leve",IF(AC78&lt;='Listas y tablas'!$O$4,"Menor",IF(AC78&lt;='Listas y tablas'!$O$5,"Moderado",IF(AC78&lt;='Listas y tablas'!$O$6,"Mayor","Catastrófico"))))),"")</f>
        <v>Moderado</v>
      </c>
      <c r="AC78" s="163">
        <f t="shared" ca="1" si="35"/>
        <v>0.6</v>
      </c>
      <c r="AD78" s="166" t="str">
        <f t="shared" ca="1" si="36"/>
        <v>Moderado</v>
      </c>
      <c r="AE78" s="393" t="s">
        <v>217</v>
      </c>
      <c r="AF78" s="403" t="s">
        <v>681</v>
      </c>
      <c r="AG78" s="453"/>
      <c r="AH78" s="453"/>
      <c r="AI78" s="453"/>
      <c r="AJ78" s="453"/>
      <c r="AK78" s="453"/>
      <c r="AL78" s="141"/>
      <c r="AM78" s="141"/>
      <c r="AN78" s="141"/>
      <c r="AO78" s="141"/>
      <c r="AP78" s="141"/>
      <c r="AQ78" s="141"/>
      <c r="AR78" s="141"/>
      <c r="AS78" s="141"/>
      <c r="AT78" s="351" t="str">
        <f t="shared" si="13"/>
        <v/>
      </c>
      <c r="AU78" s="351" t="str">
        <f t="shared" si="14"/>
        <v/>
      </c>
      <c r="AV78" s="351" t="str">
        <f t="shared" si="15"/>
        <v/>
      </c>
      <c r="AW78" s="141"/>
      <c r="AX78" s="141"/>
      <c r="AY78" s="141"/>
      <c r="AZ78" s="141"/>
      <c r="BA78" s="141"/>
      <c r="BB78" s="141"/>
      <c r="BC78" s="141"/>
      <c r="BD78" s="141"/>
      <c r="BE78" s="351" t="str">
        <f t="shared" si="16"/>
        <v/>
      </c>
      <c r="BF78" s="351" t="str">
        <f t="shared" si="17"/>
        <v/>
      </c>
      <c r="BG78" s="351" t="str">
        <f t="shared" si="18"/>
        <v/>
      </c>
      <c r="BH78" s="141"/>
      <c r="BI78" s="141"/>
      <c r="BJ78" s="141"/>
      <c r="BK78" s="141"/>
      <c r="BL78" s="141"/>
      <c r="BM78" s="141"/>
      <c r="BN78" s="141"/>
      <c r="BO78" s="141"/>
      <c r="BP78" s="351" t="str">
        <f t="shared" si="19"/>
        <v/>
      </c>
      <c r="BQ78" s="351" t="str">
        <f t="shared" si="20"/>
        <v/>
      </c>
      <c r="BR78" s="351" t="str">
        <f t="shared" si="21"/>
        <v/>
      </c>
      <c r="BS78" s="350" t="str">
        <f t="shared" si="22"/>
        <v/>
      </c>
      <c r="BT78" s="350" t="str">
        <f t="shared" si="23"/>
        <v/>
      </c>
      <c r="BU78" s="54"/>
      <c r="BV78" s="54"/>
      <c r="BW78" s="54"/>
      <c r="BX78" s="54"/>
      <c r="BY78" s="54"/>
      <c r="BZ78" s="54"/>
      <c r="CA78" s="513" t="s">
        <v>2093</v>
      </c>
      <c r="CB78" s="136" t="s">
        <v>2094</v>
      </c>
      <c r="CC78" s="157"/>
      <c r="CD78" s="157"/>
      <c r="CE78" s="112"/>
      <c r="CF78" s="157"/>
      <c r="CG78" s="121"/>
      <c r="CH78" s="104" t="s">
        <v>2092</v>
      </c>
      <c r="CI78" s="104" t="s">
        <v>201</v>
      </c>
      <c r="CJ78" s="104" t="s">
        <v>2095</v>
      </c>
      <c r="CK78" s="104" t="s">
        <v>800</v>
      </c>
      <c r="CL78" s="495" t="s">
        <v>2183</v>
      </c>
      <c r="CM78" s="105" t="s">
        <v>1805</v>
      </c>
      <c r="CN78" s="201" t="s">
        <v>1806</v>
      </c>
      <c r="CO78" s="136"/>
      <c r="CP78" s="136"/>
      <c r="CQ78" s="138"/>
      <c r="CR78" s="138"/>
      <c r="CS78" s="139"/>
      <c r="CT78" s="101"/>
      <c r="CU78" s="103"/>
      <c r="CV78" s="104"/>
      <c r="CW78" s="104"/>
      <c r="CX78" s="47"/>
      <c r="CY78" s="104"/>
      <c r="CZ78" s="47"/>
      <c r="DA78" s="105"/>
      <c r="DB78" s="47"/>
      <c r="DC78" s="54"/>
      <c r="DD78" s="54"/>
      <c r="DE78" s="54"/>
      <c r="DF78" s="54"/>
      <c r="DG78" s="141"/>
      <c r="DH78" s="54"/>
      <c r="DI78" s="54"/>
      <c r="DJ78" s="47"/>
      <c r="DK78" s="47"/>
      <c r="DL78" s="47"/>
      <c r="DM78" s="47"/>
      <c r="DN78" s="47"/>
      <c r="DO78" s="105"/>
      <c r="DP78" s="47"/>
    </row>
    <row r="79" spans="1:120" ht="246" customHeight="1">
      <c r="A79" s="54">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8" t="str">
        <f>IF(F79&lt;=0,"",IF(F79&lt;='Listas y tablas'!$B$3,"Muy Baja",IF(F79&lt;='Listas y tablas'!$B$4,"Baja",IF(F79&lt;='Listas y tablas'!$B$5,"Media",IF(F79&lt;='Listas y tablas'!$B$6,"Alta","Muy Alta")))))</f>
        <v>Media</v>
      </c>
      <c r="H79" s="159">
        <f>IF(G79="","",IF(G79="Muy Baja",'Listas y tablas'!$C$3,IF(G79="Baja",'Listas y tablas'!$C$4,IF(G79="Media",'Listas y tablas'!$C$5,IF(G79="Alta",'Listas y tablas'!$C$6,IF(G79="Muy Alta",'Listas y tablas'!$C$7,))))))</f>
        <v>0.6</v>
      </c>
      <c r="I79" s="427" t="s">
        <v>332</v>
      </c>
      <c r="J79" s="159" t="str">
        <f ca="1">IF(NOT(ISERROR(MATCH(I79,'Tabla Impacto'!$B$221:$B$223,0))),'Tabla Impacto'!$F$223&amp;"Por favor no seleccionar los criterios de impacto(Afectación Económica o presupuestal y Pérdida Reputacional)",I79)</f>
        <v xml:space="preserve">     Entre 50 y 100 SMLMV </v>
      </c>
      <c r="K79" s="158"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9">
        <f ca="1">IF(K79="","",IF(K79="Leve",'Listas y tablas'!$F$3,IF(K79="Menor",'Listas y tablas'!$F$4,IF(K79="Moderado",'Listas y tablas'!$F$5,IF(K79="Mayor",'Listas y tablas'!$F$6,IF(K79="Catastrófico",'Listas y tablas'!$F$7,))))))</f>
        <v>0.6</v>
      </c>
      <c r="M79" s="160" t="str">
        <f t="shared" ca="1" si="37"/>
        <v>Moderado</v>
      </c>
      <c r="N79" s="160" t="str">
        <f t="shared" si="38"/>
        <v>G</v>
      </c>
      <c r="O79" s="161">
        <f t="shared" si="39"/>
        <v>72</v>
      </c>
      <c r="P79" s="161" t="str">
        <f t="shared" si="40"/>
        <v>G72</v>
      </c>
      <c r="Q79" s="187" t="s">
        <v>684</v>
      </c>
      <c r="R79" s="161" t="str">
        <f t="shared" si="3"/>
        <v>Probabilidad</v>
      </c>
      <c r="S79" s="399" t="s">
        <v>187</v>
      </c>
      <c r="T79" s="399" t="s">
        <v>188</v>
      </c>
      <c r="U79" s="95" t="str">
        <f t="shared" si="24"/>
        <v>40%</v>
      </c>
      <c r="V79" s="407" t="s">
        <v>242</v>
      </c>
      <c r="W79" s="407" t="s">
        <v>227</v>
      </c>
      <c r="X79" s="407" t="s">
        <v>191</v>
      </c>
      <c r="Y79" s="164">
        <f t="shared" si="33"/>
        <v>0.36</v>
      </c>
      <c r="Z79" s="165" t="str">
        <f>IFERROR(IF(Y79="","",IF(Y79&lt;='Listas y tablas'!$L$3,"Muy Baja",IF(Y79&lt;='Listas y tablas'!$L$4,"Baja",IF(Y79&lt;='Listas y tablas'!$L$5,"Media",IF(Y79&lt;='Listas y tablas'!$L$6,"Alta","Muy Alta"))))),"")</f>
        <v>Baja</v>
      </c>
      <c r="AA79" s="163">
        <f t="shared" si="34"/>
        <v>0.36</v>
      </c>
      <c r="AB79" s="165" t="str">
        <f ca="1">IFERROR(IF(AC79="","",IF(AC79&lt;='Listas y tablas'!$O$3,"Leve",IF(AC79&lt;='Listas y tablas'!$O$4,"Menor",IF(AC79&lt;='Listas y tablas'!$O$5,"Moderado",IF(AC79&lt;='Listas y tablas'!$O$6,"Mayor","Catastrófico"))))),"")</f>
        <v>Moderado</v>
      </c>
      <c r="AC79" s="163">
        <f t="shared" ca="1" si="35"/>
        <v>0.6</v>
      </c>
      <c r="AD79" s="166" t="str">
        <f t="shared" ca="1" si="36"/>
        <v>Moderado</v>
      </c>
      <c r="AE79" s="393" t="s">
        <v>217</v>
      </c>
      <c r="AF79" s="403" t="s">
        <v>685</v>
      </c>
      <c r="AG79" s="403" t="s">
        <v>1613</v>
      </c>
      <c r="AH79" s="403" t="s">
        <v>1614</v>
      </c>
      <c r="AI79" s="404" t="s">
        <v>637</v>
      </c>
      <c r="AJ79" s="452">
        <v>44562</v>
      </c>
      <c r="AK79" s="452">
        <v>44926</v>
      </c>
      <c r="AL79" s="115"/>
      <c r="AM79" s="115"/>
      <c r="AN79" s="115"/>
      <c r="AO79" s="115"/>
      <c r="AP79" s="115"/>
      <c r="AQ79" s="115"/>
      <c r="AR79" s="115"/>
      <c r="AS79" s="115"/>
      <c r="AT79" s="351" t="str">
        <f t="shared" si="13"/>
        <v/>
      </c>
      <c r="AU79" s="351" t="str">
        <f t="shared" si="14"/>
        <v/>
      </c>
      <c r="AV79" s="351" t="str">
        <f t="shared" si="15"/>
        <v/>
      </c>
      <c r="AW79" s="115"/>
      <c r="AX79" s="115"/>
      <c r="AY79" s="115"/>
      <c r="AZ79" s="115"/>
      <c r="BA79" s="115"/>
      <c r="BB79" s="115"/>
      <c r="BC79" s="115"/>
      <c r="BD79" s="115"/>
      <c r="BE79" s="351" t="str">
        <f t="shared" si="16"/>
        <v/>
      </c>
      <c r="BF79" s="351" t="str">
        <f t="shared" si="17"/>
        <v/>
      </c>
      <c r="BG79" s="351" t="str">
        <f t="shared" si="18"/>
        <v/>
      </c>
      <c r="BH79" s="115"/>
      <c r="BI79" s="115"/>
      <c r="BJ79" s="115"/>
      <c r="BK79" s="115"/>
      <c r="BL79" s="115"/>
      <c r="BM79" s="115"/>
      <c r="BN79" s="115"/>
      <c r="BO79" s="115"/>
      <c r="BP79" s="351" t="str">
        <f t="shared" si="19"/>
        <v/>
      </c>
      <c r="BQ79" s="351" t="str">
        <f t="shared" si="20"/>
        <v/>
      </c>
      <c r="BR79" s="351" t="str">
        <f t="shared" si="21"/>
        <v/>
      </c>
      <c r="BS79" s="350" t="str">
        <f t="shared" si="22"/>
        <v/>
      </c>
      <c r="BT79" s="350" t="str">
        <f t="shared" si="23"/>
        <v/>
      </c>
      <c r="BU79" s="54"/>
      <c r="BV79" s="54"/>
      <c r="BW79" s="54"/>
      <c r="BX79" s="54"/>
      <c r="BY79" s="54"/>
      <c r="BZ79" s="54"/>
      <c r="CA79" s="513" t="s">
        <v>2096</v>
      </c>
      <c r="CB79" s="513" t="s">
        <v>2097</v>
      </c>
      <c r="CC79" s="513" t="s">
        <v>2098</v>
      </c>
      <c r="CD79" s="157"/>
      <c r="CE79" s="157"/>
      <c r="CF79" s="157"/>
      <c r="CG79" s="121"/>
      <c r="CH79" s="104" t="s">
        <v>2092</v>
      </c>
      <c r="CI79" s="104" t="s">
        <v>201</v>
      </c>
      <c r="CJ79" s="104" t="s">
        <v>2099</v>
      </c>
      <c r="CK79" s="104" t="s">
        <v>285</v>
      </c>
      <c r="CL79" s="495" t="s">
        <v>2184</v>
      </c>
      <c r="CM79" s="105" t="s">
        <v>1805</v>
      </c>
      <c r="CN79" s="104" t="s">
        <v>1808</v>
      </c>
      <c r="CO79" s="136"/>
      <c r="CP79" s="137"/>
      <c r="CQ79" s="137"/>
      <c r="CR79" s="137"/>
      <c r="CS79" s="137"/>
      <c r="CT79" s="101"/>
      <c r="CU79" s="103"/>
      <c r="CV79" s="104"/>
      <c r="CW79" s="104"/>
      <c r="CX79" s="104"/>
      <c r="CY79" s="104"/>
      <c r="CZ79" s="47"/>
      <c r="DA79" s="105"/>
      <c r="DB79" s="47"/>
      <c r="DC79" s="54"/>
      <c r="DD79" s="54"/>
      <c r="DE79" s="54"/>
      <c r="DF79" s="54"/>
      <c r="DG79" s="141"/>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8" t="str">
        <f>IF(F80&lt;=0,"",IF(F80&lt;='Listas y tablas'!$B$3,"Muy Baja",IF(F80&lt;='Listas y tablas'!$B$4,"Baja",IF(F80&lt;='Listas y tablas'!$B$5,"Media",IF(F80&lt;='Listas y tablas'!$B$6,"Alta","Muy Alta")))))</f>
        <v>Media</v>
      </c>
      <c r="H80" s="159">
        <f>IF(G80="","",IF(G80="Muy Baja",'Listas y tablas'!$C$3,IF(G80="Baja",'Listas y tablas'!$C$4,IF(G80="Media",'Listas y tablas'!$C$5,IF(G80="Alta",'Listas y tablas'!$C$6,IF(G80="Muy Alta",'Listas y tablas'!$C$7,))))))</f>
        <v>0.6</v>
      </c>
      <c r="I80" s="427" t="s">
        <v>332</v>
      </c>
      <c r="J80" s="159" t="str">
        <f ca="1">IF(NOT(ISERROR(MATCH(I80,'Tabla Impacto'!$B$221:$B$223,0))),'Tabla Impacto'!$F$223&amp;"Por favor no seleccionar los criterios de impacto(Afectación Económica o presupuestal y Pérdida Reputacional)",I80)</f>
        <v xml:space="preserve">     Entre 50 y 100 SMLMV </v>
      </c>
      <c r="K80" s="158"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9">
        <f ca="1">IF(K80="","",IF(K80="Leve",'Listas y tablas'!$F$3,IF(K80="Menor",'Listas y tablas'!$F$4,IF(K80="Moderado",'Listas y tablas'!$F$5,IF(K80="Mayor",'Listas y tablas'!$F$6,IF(K80="Catastrófico",'Listas y tablas'!$F$7,))))))</f>
        <v>0.6</v>
      </c>
      <c r="M80" s="160" t="str">
        <f t="shared" ca="1" si="37"/>
        <v>Moderado</v>
      </c>
      <c r="N80" s="160" t="str">
        <f t="shared" si="38"/>
        <v>G</v>
      </c>
      <c r="O80" s="161">
        <f t="shared" si="39"/>
        <v>73</v>
      </c>
      <c r="P80" s="161" t="str">
        <f t="shared" si="40"/>
        <v>G73</v>
      </c>
      <c r="Q80" s="187" t="s">
        <v>689</v>
      </c>
      <c r="R80" s="161" t="str">
        <f t="shared" si="3"/>
        <v>Probabilidad</v>
      </c>
      <c r="S80" s="399" t="s">
        <v>187</v>
      </c>
      <c r="T80" s="399" t="s">
        <v>188</v>
      </c>
      <c r="U80" s="95" t="str">
        <f t="shared" si="24"/>
        <v>40%</v>
      </c>
      <c r="V80" s="407" t="s">
        <v>242</v>
      </c>
      <c r="W80" s="407" t="s">
        <v>190</v>
      </c>
      <c r="X80" s="407" t="s">
        <v>191</v>
      </c>
      <c r="Y80" s="164">
        <f t="shared" si="33"/>
        <v>0.216</v>
      </c>
      <c r="Z80" s="165" t="str">
        <f>IFERROR(IF(Y80="","",IF(Y80&lt;='Listas y tablas'!$L$3,"Muy Baja",IF(Y80&lt;='Listas y tablas'!$L$4,"Baja",IF(Y80&lt;='Listas y tablas'!$L$5,"Media",IF(Y80&lt;='Listas y tablas'!$L$6,"Alta","Muy Alta"))))),"")</f>
        <v>Baja</v>
      </c>
      <c r="AA80" s="163">
        <f t="shared" si="34"/>
        <v>0.216</v>
      </c>
      <c r="AB80" s="165" t="str">
        <f ca="1">IFERROR(IF(AC80="","",IF(AC80&lt;='Listas y tablas'!$O$3,"Leve",IF(AC80&lt;='Listas y tablas'!$O$4,"Menor",IF(AC80&lt;='Listas y tablas'!$O$5,"Moderado",IF(AC80&lt;='Listas y tablas'!$O$6,"Mayor","Catastrófico"))))),"")</f>
        <v>Moderado</v>
      </c>
      <c r="AC80" s="163">
        <f t="shared" ca="1" si="35"/>
        <v>0.6</v>
      </c>
      <c r="AD80" s="166" t="str">
        <f t="shared" ca="1" si="36"/>
        <v>Moderado</v>
      </c>
      <c r="AE80" s="393" t="s">
        <v>217</v>
      </c>
      <c r="AF80" s="403" t="s">
        <v>690</v>
      </c>
      <c r="AG80" s="453"/>
      <c r="AH80" s="453"/>
      <c r="AI80" s="453"/>
      <c r="AJ80" s="453"/>
      <c r="AK80" s="453"/>
      <c r="AL80" s="115"/>
      <c r="AM80" s="115"/>
      <c r="AN80" s="115"/>
      <c r="AO80" s="115"/>
      <c r="AP80" s="115"/>
      <c r="AQ80" s="115"/>
      <c r="AR80" s="115"/>
      <c r="AS80" s="115"/>
      <c r="AT80" s="351" t="str">
        <f t="shared" ref="AT80:AT97" si="41">IF((AL80+AN80+AP80+AR80)&gt;0,AL80+AN80+AP80+AR80,"")</f>
        <v/>
      </c>
      <c r="AU80" s="351" t="str">
        <f t="shared" ref="AU80:AU97" si="42">IF((AM80+AO80+AQ80+AS80)&gt;0,AM80+AO80+AQ80+AS80,"")</f>
        <v/>
      </c>
      <c r="AV80" s="351" t="str">
        <f t="shared" ref="AV80:AV96" si="43">IF(ISNUMBER(AT81),AU80/AT80,"")</f>
        <v/>
      </c>
      <c r="AW80" s="115"/>
      <c r="AX80" s="115"/>
      <c r="AY80" s="115"/>
      <c r="AZ80" s="115"/>
      <c r="BA80" s="115"/>
      <c r="BB80" s="115"/>
      <c r="BC80" s="115"/>
      <c r="BD80" s="115"/>
      <c r="BE80" s="351" t="str">
        <f t="shared" ref="BE80:BE97" si="44">IF((AW80+AY80+BA80+BC80)&gt;0,AW80+AY80+BA80+BC80,"")</f>
        <v/>
      </c>
      <c r="BF80" s="351" t="str">
        <f t="shared" ref="BF80:BF97" si="45">IF((AX80+AZ80+BB80+BD80)&gt;0,AX80+AZ80+BB80+BD80,"")</f>
        <v/>
      </c>
      <c r="BG80" s="351" t="str">
        <f t="shared" ref="BG80:BG96" si="46">IF(ISNUMBER(BE81),BF80/BE80,"")</f>
        <v/>
      </c>
      <c r="BH80" s="115"/>
      <c r="BI80" s="115"/>
      <c r="BJ80" s="115"/>
      <c r="BK80" s="115"/>
      <c r="BL80" s="115"/>
      <c r="BM80" s="115"/>
      <c r="BN80" s="115"/>
      <c r="BO80" s="115"/>
      <c r="BP80" s="351" t="str">
        <f t="shared" ref="BP80:BP97" si="47">IF((BH80+BJ80+BL80+BN80)&gt;0,BH80+BJ80+BL80+BN80,"")</f>
        <v/>
      </c>
      <c r="BQ80" s="351" t="str">
        <f t="shared" ref="BQ80:BQ97" si="48">IF((BI80+BK80+BM80+BO80)&gt;0,BI80+BK80+BM80+BO80,"")</f>
        <v/>
      </c>
      <c r="BR80" s="351" t="str">
        <f t="shared" ref="BR80:BR96" si="49">IF(ISNUMBER(BP81),BQ80/BP80,"")</f>
        <v/>
      </c>
      <c r="BS80" s="350" t="str">
        <f t="shared" ref="BS80:BS97" si="50">IF(ISNUMBER(AT80+BE80+BP80),AT80+BE80+BP80,"")</f>
        <v/>
      </c>
      <c r="BT80" s="350" t="str">
        <f t="shared" ref="BT80:BT97" si="51">IF(ISNUMBER(AU80+BF80+BQ80),AU80+BF80+BQ80,"")</f>
        <v/>
      </c>
      <c r="BU80" s="44"/>
      <c r="BV80" s="54"/>
      <c r="BW80" s="51"/>
      <c r="BX80" s="54"/>
      <c r="BY80" s="54"/>
      <c r="BZ80" s="51"/>
      <c r="CA80" s="513" t="s">
        <v>2100</v>
      </c>
      <c r="CB80" s="157" t="s">
        <v>283</v>
      </c>
      <c r="CC80" s="157" t="s">
        <v>283</v>
      </c>
      <c r="CD80" s="157" t="s">
        <v>283</v>
      </c>
      <c r="CE80" s="157"/>
      <c r="CF80" s="157"/>
      <c r="CG80" s="121"/>
      <c r="CH80" s="104" t="s">
        <v>2101</v>
      </c>
      <c r="CI80" s="104" t="s">
        <v>284</v>
      </c>
      <c r="CJ80" s="104" t="s">
        <v>2079</v>
      </c>
      <c r="CK80" s="104" t="s">
        <v>285</v>
      </c>
      <c r="CL80" s="495" t="s">
        <v>2185</v>
      </c>
      <c r="CM80" s="105" t="s">
        <v>1805</v>
      </c>
      <c r="CN80" s="104" t="s">
        <v>1808</v>
      </c>
      <c r="CO80" s="101"/>
      <c r="CP80" s="101"/>
      <c r="CQ80" s="101"/>
      <c r="CR80" s="101"/>
      <c r="CS80" s="157"/>
      <c r="CT80" s="101"/>
      <c r="CU80" s="103"/>
      <c r="CV80" s="142"/>
      <c r="CW80" s="104"/>
      <c r="CX80" s="107"/>
      <c r="CY80" s="104"/>
      <c r="CZ80" s="47"/>
      <c r="DA80" s="105"/>
      <c r="DB80" s="47"/>
      <c r="DC80" s="54"/>
      <c r="DD80" s="54"/>
      <c r="DE80" s="54"/>
      <c r="DF80" s="54"/>
      <c r="DG80" s="141"/>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8" t="str">
        <f>IF(F81&lt;=0,"",IF(F81&lt;='Listas y tablas'!$B$3,"Muy Baja",IF(F81&lt;='Listas y tablas'!$B$4,"Baja",IF(F81&lt;='Listas y tablas'!$B$5,"Media",IF(F81&lt;='Listas y tablas'!$B$6,"Alta","Muy Alta")))))</f>
        <v>Muy Baja</v>
      </c>
      <c r="H81" s="159">
        <f>IF(G81="","",IF(G81="Muy Baja",'Listas y tablas'!$C$3,IF(G81="Baja",'Listas y tablas'!$C$4,IF(G81="Media",'Listas y tablas'!$C$5,IF(G81="Alta",'Listas y tablas'!$C$6,IF(G81="Muy Alta",'Listas y tablas'!$C$7,))))))</f>
        <v>0.2</v>
      </c>
      <c r="I81" s="427" t="s">
        <v>384</v>
      </c>
      <c r="J81" s="159" t="str">
        <f ca="1">IF(NOT(ISERROR(MATCH(I81,'Tabla Impacto'!$B$221:$B$223,0))),'Tabla Impacto'!$F$223&amp;"Por favor no seleccionar los criterios de impacto(Afectación Económica o presupuestal y Pérdida Reputacional)",I81)</f>
        <v xml:space="preserve">     Entre 10 y 50 SMLMV </v>
      </c>
      <c r="K81" s="158" t="str">
        <f ca="1">IF(OR(J81='Tabla Impacto'!$C$11,J81='Tabla Impacto'!$D$11),"Leve",IF(OR(J81='Tabla Impacto'!$C$12,J81='Tabla Impacto'!$D$12),"Menor",IF(OR(J81='Tabla Impacto'!$C$13,J81='Tabla Impacto'!$D$13),"Moderado",IF(OR(J81='Tabla Impacto'!$C$14,J81='Tabla Impacto'!$D$14),"Mayor",IF(OR(J81='Tabla Impacto'!$C$15,J81='Tabla Impacto'!$D$15),"Catastrófico","")))))</f>
        <v>Menor</v>
      </c>
      <c r="L81" s="159">
        <f ca="1">IF(K81="","",IF(K81="Leve",'Listas y tablas'!$F$3,IF(K81="Menor",'Listas y tablas'!$F$4,IF(K81="Moderado",'Listas y tablas'!$F$5,IF(K81="Mayor",'Listas y tablas'!$F$6,IF(K81="Catastrófico",'Listas y tablas'!$F$7,))))))</f>
        <v>0.4</v>
      </c>
      <c r="M81" s="160" t="str">
        <f t="shared" ca="1" si="37"/>
        <v>Bajo</v>
      </c>
      <c r="N81" s="160" t="str">
        <f t="shared" si="38"/>
        <v>G</v>
      </c>
      <c r="O81" s="161">
        <f t="shared" si="39"/>
        <v>74</v>
      </c>
      <c r="P81" s="161" t="str">
        <f t="shared" si="40"/>
        <v>G74</v>
      </c>
      <c r="Q81" s="187" t="s">
        <v>693</v>
      </c>
      <c r="R81" s="161" t="str">
        <f t="shared" si="3"/>
        <v>Probabilidad</v>
      </c>
      <c r="S81" s="399" t="s">
        <v>233</v>
      </c>
      <c r="T81" s="399" t="s">
        <v>188</v>
      </c>
      <c r="U81" s="95" t="str">
        <f t="shared" si="24"/>
        <v>30%</v>
      </c>
      <c r="V81" s="407" t="s">
        <v>189</v>
      </c>
      <c r="W81" s="407" t="s">
        <v>190</v>
      </c>
      <c r="X81" s="407" t="s">
        <v>191</v>
      </c>
      <c r="Y81" s="164">
        <f t="shared" si="33"/>
        <v>0.14000000000000001</v>
      </c>
      <c r="Z81" s="165" t="str">
        <f>IFERROR(IF(Y81="","",IF(Y81&lt;='Listas y tablas'!$L$3,"Muy Baja",IF(Y81&lt;='Listas y tablas'!$L$4,"Baja",IF(Y81&lt;='Listas y tablas'!$L$5,"Media",IF(Y81&lt;='Listas y tablas'!$L$6,"Alta","Muy Alta"))))),"")</f>
        <v>Muy Baja</v>
      </c>
      <c r="AA81" s="163">
        <f t="shared" si="34"/>
        <v>0.14000000000000001</v>
      </c>
      <c r="AB81" s="165" t="str">
        <f ca="1">IFERROR(IF(AC81="","",IF(AC81&lt;='Listas y tablas'!$O$3,"Leve",IF(AC81&lt;='Listas y tablas'!$O$4,"Menor",IF(AC81&lt;='Listas y tablas'!$O$5,"Moderado",IF(AC81&lt;='Listas y tablas'!$O$6,"Mayor","Catastrófico"))))),"")</f>
        <v>Menor</v>
      </c>
      <c r="AC81" s="163">
        <f t="shared" ca="1" si="35"/>
        <v>0.4</v>
      </c>
      <c r="AD81" s="166" t="str">
        <f t="shared" ca="1" si="36"/>
        <v>Bajo</v>
      </c>
      <c r="AE81" s="393" t="s">
        <v>217</v>
      </c>
      <c r="AF81" s="403" t="s">
        <v>694</v>
      </c>
      <c r="AG81" s="403" t="s">
        <v>695</v>
      </c>
      <c r="AH81" s="403" t="s">
        <v>1615</v>
      </c>
      <c r="AI81" s="404" t="s">
        <v>637</v>
      </c>
      <c r="AJ81" s="452">
        <v>44562</v>
      </c>
      <c r="AK81" s="452">
        <v>44926</v>
      </c>
      <c r="AL81" s="115"/>
      <c r="AM81" s="115"/>
      <c r="AN81" s="115"/>
      <c r="AO81" s="115"/>
      <c r="AP81" s="115"/>
      <c r="AQ81" s="115"/>
      <c r="AR81" s="115"/>
      <c r="AS81" s="115"/>
      <c r="AT81" s="351" t="str">
        <f t="shared" si="41"/>
        <v/>
      </c>
      <c r="AU81" s="351" t="str">
        <f t="shared" si="42"/>
        <v/>
      </c>
      <c r="AV81" s="351" t="str">
        <f t="shared" si="43"/>
        <v/>
      </c>
      <c r="AW81" s="115"/>
      <c r="AX81" s="115"/>
      <c r="AY81" s="115"/>
      <c r="AZ81" s="115"/>
      <c r="BA81" s="115"/>
      <c r="BB81" s="115"/>
      <c r="BC81" s="115"/>
      <c r="BD81" s="115"/>
      <c r="BE81" s="351" t="str">
        <f t="shared" si="44"/>
        <v/>
      </c>
      <c r="BF81" s="351" t="str">
        <f t="shared" si="45"/>
        <v/>
      </c>
      <c r="BG81" s="351" t="str">
        <f t="shared" si="46"/>
        <v/>
      </c>
      <c r="BH81" s="115"/>
      <c r="BI81" s="115"/>
      <c r="BJ81" s="115"/>
      <c r="BK81" s="115"/>
      <c r="BL81" s="115"/>
      <c r="BM81" s="115"/>
      <c r="BN81" s="115"/>
      <c r="BO81" s="115"/>
      <c r="BP81" s="351" t="str">
        <f t="shared" si="47"/>
        <v/>
      </c>
      <c r="BQ81" s="351" t="str">
        <f t="shared" si="48"/>
        <v/>
      </c>
      <c r="BR81" s="351" t="str">
        <f t="shared" si="49"/>
        <v/>
      </c>
      <c r="BS81" s="350" t="str">
        <f t="shared" si="50"/>
        <v/>
      </c>
      <c r="BT81" s="350" t="str">
        <f t="shared" si="51"/>
        <v/>
      </c>
      <c r="BU81" s="54"/>
      <c r="BV81" s="54"/>
      <c r="BW81" s="51"/>
      <c r="BX81" s="54"/>
      <c r="BY81" s="54"/>
      <c r="BZ81" s="51"/>
      <c r="CA81" s="157" t="s">
        <v>2102</v>
      </c>
      <c r="CB81" s="157" t="s">
        <v>283</v>
      </c>
      <c r="CC81" s="157" t="s">
        <v>2103</v>
      </c>
      <c r="CD81" s="157" t="s">
        <v>283</v>
      </c>
      <c r="CE81" s="157"/>
      <c r="CF81" s="157"/>
      <c r="CG81" s="121"/>
      <c r="CH81" s="104" t="s">
        <v>2101</v>
      </c>
      <c r="CI81" s="104" t="s">
        <v>284</v>
      </c>
      <c r="CJ81" s="104" t="s">
        <v>2099</v>
      </c>
      <c r="CK81" s="104" t="s">
        <v>285</v>
      </c>
      <c r="CL81" s="495" t="s">
        <v>2186</v>
      </c>
      <c r="CM81" s="105" t="s">
        <v>1805</v>
      </c>
      <c r="CN81" s="104" t="s">
        <v>1808</v>
      </c>
      <c r="CO81" s="101"/>
      <c r="CP81" s="101"/>
      <c r="CQ81" s="101"/>
      <c r="CR81" s="101"/>
      <c r="CS81" s="157"/>
      <c r="CT81" s="101"/>
      <c r="CU81" s="103"/>
      <c r="CV81" s="107"/>
      <c r="CW81" s="104"/>
      <c r="CX81" s="107"/>
      <c r="CY81" s="104"/>
      <c r="CZ81" s="47"/>
      <c r="DA81" s="105"/>
      <c r="DB81" s="47"/>
      <c r="DC81" s="54"/>
      <c r="DD81" s="54"/>
      <c r="DE81" s="54"/>
      <c r="DF81" s="54"/>
      <c r="DG81" s="141"/>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8" t="str">
        <f>IF(F82&lt;=0,"",IF(F82&lt;='Listas y tablas'!$B$3,"Muy Baja",IF(F82&lt;='Listas y tablas'!$B$4,"Baja",IF(F82&lt;='Listas y tablas'!$B$5,"Media",IF(F82&lt;='Listas y tablas'!$B$6,"Alta","Muy Alta")))))</f>
        <v>Media</v>
      </c>
      <c r="H82" s="159">
        <f>IF(G82="","",IF(G82="Muy Baja",'Listas y tablas'!$C$3,IF(G82="Baja",'Listas y tablas'!$C$4,IF(G82="Media",'Listas y tablas'!$C$5,IF(G82="Alta",'Listas y tablas'!$C$6,IF(G82="Muy Alta",'Listas y tablas'!$C$7,))))))</f>
        <v>0.6</v>
      </c>
      <c r="I82" s="427" t="s">
        <v>332</v>
      </c>
      <c r="J82" s="159" t="str">
        <f ca="1">IF(NOT(ISERROR(MATCH(I82,'Tabla Impacto'!$B$221:$B$223,0))),'Tabla Impacto'!$F$223&amp;"Por favor no seleccionar los criterios de impacto(Afectación Económica o presupuestal y Pérdida Reputacional)",I82)</f>
        <v xml:space="preserve">     Entre 50 y 100 SMLMV </v>
      </c>
      <c r="K82" s="158"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9">
        <f ca="1">IF(K82="","",IF(K82="Leve",'Listas y tablas'!$F$3,IF(K82="Menor",'Listas y tablas'!$F$4,IF(K82="Moderado",'Listas y tablas'!$F$5,IF(K82="Mayor",'Listas y tablas'!$F$6,IF(K82="Catastrófico",'Listas y tablas'!$F$7,))))))</f>
        <v>0.6</v>
      </c>
      <c r="M82" s="160" t="str">
        <f t="shared" ca="1" si="37"/>
        <v>Moderado</v>
      </c>
      <c r="N82" s="160" t="str">
        <f t="shared" si="38"/>
        <v>G</v>
      </c>
      <c r="O82" s="161">
        <f t="shared" si="39"/>
        <v>75</v>
      </c>
      <c r="P82" s="161" t="str">
        <f t="shared" si="40"/>
        <v>G75</v>
      </c>
      <c r="Q82" s="187" t="s">
        <v>1607</v>
      </c>
      <c r="R82" s="161" t="str">
        <f t="shared" si="3"/>
        <v>Probabilidad</v>
      </c>
      <c r="S82" s="399" t="s">
        <v>187</v>
      </c>
      <c r="T82" s="399" t="s">
        <v>188</v>
      </c>
      <c r="U82" s="95" t="str">
        <f t="shared" si="24"/>
        <v>40%</v>
      </c>
      <c r="V82" s="407" t="s">
        <v>189</v>
      </c>
      <c r="W82" s="407" t="s">
        <v>190</v>
      </c>
      <c r="X82" s="407" t="s">
        <v>191</v>
      </c>
      <c r="Y82" s="164">
        <f t="shared" si="33"/>
        <v>0.36</v>
      </c>
      <c r="Z82" s="165" t="str">
        <f>IFERROR(IF(Y82="","",IF(Y82&lt;='Listas y tablas'!$L$3,"Muy Baja",IF(Y82&lt;='Listas y tablas'!$L$4,"Baja",IF(Y82&lt;='Listas y tablas'!$L$5,"Media",IF(Y82&lt;='Listas y tablas'!$L$6,"Alta","Muy Alta"))))),"")</f>
        <v>Baja</v>
      </c>
      <c r="AA82" s="163">
        <f t="shared" si="34"/>
        <v>0.36</v>
      </c>
      <c r="AB82" s="165" t="str">
        <f ca="1">IFERROR(IF(AC82="","",IF(AC82&lt;='Listas y tablas'!$O$3,"Leve",IF(AC82&lt;='Listas y tablas'!$O$4,"Menor",IF(AC82&lt;='Listas y tablas'!$O$5,"Moderado",IF(AC82&lt;='Listas y tablas'!$O$6,"Mayor","Catastrófico"))))),"")</f>
        <v>Moderado</v>
      </c>
      <c r="AC82" s="163">
        <f t="shared" ca="1" si="35"/>
        <v>0.6</v>
      </c>
      <c r="AD82" s="166" t="str">
        <f t="shared" ca="1" si="36"/>
        <v>Moderado</v>
      </c>
      <c r="AE82" s="393" t="s">
        <v>192</v>
      </c>
      <c r="AF82" s="403" t="s">
        <v>1616</v>
      </c>
      <c r="AG82" s="403" t="s">
        <v>1617</v>
      </c>
      <c r="AH82" s="403" t="s">
        <v>1618</v>
      </c>
      <c r="AI82" s="454" t="s">
        <v>1619</v>
      </c>
      <c r="AJ82" s="452">
        <v>44501</v>
      </c>
      <c r="AK82" s="455">
        <v>44561</v>
      </c>
      <c r="AL82" s="115"/>
      <c r="AM82" s="115"/>
      <c r="AN82" s="115"/>
      <c r="AO82" s="115"/>
      <c r="AP82" s="115"/>
      <c r="AQ82" s="115"/>
      <c r="AR82" s="115"/>
      <c r="AS82" s="115"/>
      <c r="AT82" s="351" t="str">
        <f t="shared" si="41"/>
        <v/>
      </c>
      <c r="AU82" s="351" t="str">
        <f t="shared" si="42"/>
        <v/>
      </c>
      <c r="AV82" s="351" t="str">
        <f t="shared" si="43"/>
        <v/>
      </c>
      <c r="AW82" s="115"/>
      <c r="AX82" s="115"/>
      <c r="AY82" s="115"/>
      <c r="AZ82" s="115"/>
      <c r="BA82" s="115"/>
      <c r="BB82" s="115"/>
      <c r="BC82" s="115"/>
      <c r="BD82" s="115"/>
      <c r="BE82" s="351" t="str">
        <f t="shared" si="44"/>
        <v/>
      </c>
      <c r="BF82" s="351" t="str">
        <f t="shared" si="45"/>
        <v/>
      </c>
      <c r="BG82" s="351" t="str">
        <f t="shared" si="46"/>
        <v/>
      </c>
      <c r="BH82" s="115"/>
      <c r="BI82" s="115"/>
      <c r="BJ82" s="115"/>
      <c r="BK82" s="115"/>
      <c r="BL82" s="115"/>
      <c r="BM82" s="115"/>
      <c r="BN82" s="115"/>
      <c r="BO82" s="115"/>
      <c r="BP82" s="351" t="str">
        <f t="shared" si="47"/>
        <v/>
      </c>
      <c r="BQ82" s="351" t="str">
        <f t="shared" si="48"/>
        <v/>
      </c>
      <c r="BR82" s="351" t="str">
        <f t="shared" si="49"/>
        <v/>
      </c>
      <c r="BS82" s="350" t="str">
        <f t="shared" si="50"/>
        <v/>
      </c>
      <c r="BT82" s="350" t="str">
        <f t="shared" si="51"/>
        <v/>
      </c>
      <c r="BU82" s="54"/>
      <c r="BV82" s="54"/>
      <c r="BW82" s="51"/>
      <c r="BX82" s="54"/>
      <c r="BY82" s="54"/>
      <c r="BZ82" s="51"/>
      <c r="CA82" s="157" t="s">
        <v>2104</v>
      </c>
      <c r="CB82" s="514" t="s">
        <v>2105</v>
      </c>
      <c r="CC82" s="157" t="s">
        <v>2103</v>
      </c>
      <c r="CD82" s="157" t="s">
        <v>283</v>
      </c>
      <c r="CE82" s="121"/>
      <c r="CF82" s="157"/>
      <c r="CG82" s="121"/>
      <c r="CH82" s="104" t="s">
        <v>2101</v>
      </c>
      <c r="CI82" s="104" t="s">
        <v>284</v>
      </c>
      <c r="CJ82" s="104" t="s">
        <v>2099</v>
      </c>
      <c r="CK82" s="104" t="s">
        <v>285</v>
      </c>
      <c r="CL82" s="495" t="s">
        <v>2188</v>
      </c>
      <c r="CM82" s="105" t="s">
        <v>1805</v>
      </c>
      <c r="CN82" s="104" t="s">
        <v>1808</v>
      </c>
      <c r="CO82" s="101"/>
      <c r="CP82" s="101"/>
      <c r="CQ82" s="101"/>
      <c r="CR82" s="102"/>
      <c r="CS82" s="121"/>
      <c r="CT82" s="101"/>
      <c r="CU82" s="103"/>
      <c r="CV82" s="107"/>
      <c r="CW82" s="104"/>
      <c r="CX82" s="107"/>
      <c r="CY82" s="104"/>
      <c r="CZ82" s="47"/>
      <c r="DA82" s="105"/>
      <c r="DB82" s="47"/>
      <c r="DC82" s="54"/>
      <c r="DD82" s="54"/>
      <c r="DE82" s="54"/>
      <c r="DF82" s="54"/>
      <c r="DG82" s="141"/>
      <c r="DH82" s="54"/>
      <c r="DI82" s="54"/>
      <c r="DJ82" s="47"/>
      <c r="DK82" s="47"/>
      <c r="DL82" s="47"/>
      <c r="DM82" s="47"/>
      <c r="DN82" s="47"/>
      <c r="DO82" s="105"/>
      <c r="DP82" s="47"/>
    </row>
    <row r="83" spans="1:120" ht="204" customHeight="1">
      <c r="A83" s="54">
        <v>53</v>
      </c>
      <c r="B83" s="45"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8" t="str">
        <f>IF(F83&lt;=0,"",IF(F83&lt;='Listas y tablas'!$B$3,"Muy Baja",IF(F83&lt;='Listas y tablas'!$B$4,"Baja",IF(F83&lt;='Listas y tablas'!$B$5,"Media",IF(F83&lt;='Listas y tablas'!$B$6,"Alta","Muy Alta")))))</f>
        <v>Media</v>
      </c>
      <c r="H83" s="159">
        <f>IF(G83="","",IF(G83="Muy Baja",'Listas y tablas'!$C$3,IF(G83="Baja",'Listas y tablas'!$C$4,IF(G83="Media",'Listas y tablas'!$C$5,IF(G83="Alta",'Listas y tablas'!$C$6,IF(G83="Muy Alta",'Listas y tablas'!$C$7,))))))</f>
        <v>0.6</v>
      </c>
      <c r="I83" s="427" t="s">
        <v>332</v>
      </c>
      <c r="J83" s="159" t="str">
        <f ca="1">IF(NOT(ISERROR(MATCH(I83,'Tabla Impacto'!$B$221:$B$223,0))),'Tabla Impacto'!$F$223&amp;"Por favor no seleccionar los criterios de impacto(Afectación Económica o presupuestal y Pérdida Reputacional)",I83)</f>
        <v xml:space="preserve">     Entre 50 y 100 SMLMV </v>
      </c>
      <c r="K83" s="158"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9">
        <f ca="1">IF(K83="","",IF(K83="Leve",'Listas y tablas'!$F$3,IF(K83="Menor",'Listas y tablas'!$F$4,IF(K83="Moderado",'Listas y tablas'!$F$5,IF(K83="Mayor",'Listas y tablas'!$F$6,IF(K83="Catastrófico",'Listas y tablas'!$F$7,))))))</f>
        <v>0.6</v>
      </c>
      <c r="M83" s="160" t="str">
        <f t="shared" ca="1" si="37"/>
        <v>Moderado</v>
      </c>
      <c r="N83" s="160" t="str">
        <f t="shared" si="38"/>
        <v>G</v>
      </c>
      <c r="O83" s="161">
        <f t="shared" si="39"/>
        <v>76</v>
      </c>
      <c r="P83" s="161" t="str">
        <f t="shared" si="40"/>
        <v>G76</v>
      </c>
      <c r="Q83" s="187" t="s">
        <v>1608</v>
      </c>
      <c r="R83" s="161" t="str">
        <f t="shared" si="3"/>
        <v>Probabilidad</v>
      </c>
      <c r="S83" s="399" t="s">
        <v>187</v>
      </c>
      <c r="T83" s="399" t="s">
        <v>188</v>
      </c>
      <c r="U83" s="95" t="str">
        <f t="shared" si="24"/>
        <v>40%</v>
      </c>
      <c r="V83" s="407" t="s">
        <v>189</v>
      </c>
      <c r="W83" s="407" t="s">
        <v>190</v>
      </c>
      <c r="X83" s="407" t="s">
        <v>191</v>
      </c>
      <c r="Y83" s="164">
        <f t="shared" si="33"/>
        <v>0.216</v>
      </c>
      <c r="Z83" s="165" t="str">
        <f>IFERROR(IF(Y83="","",IF(Y83&lt;='Listas y tablas'!$L$3,"Muy Baja",IF(Y83&lt;='Listas y tablas'!$L$4,"Baja",IF(Y83&lt;='Listas y tablas'!$L$5,"Media",IF(Y83&lt;='Listas y tablas'!$L$6,"Alta","Muy Alta"))))),"")</f>
        <v>Baja</v>
      </c>
      <c r="AA83" s="163">
        <f t="shared" si="34"/>
        <v>0.216</v>
      </c>
      <c r="AB83" s="165" t="str">
        <f ca="1">IFERROR(IF(AC83="","",IF(AC83&lt;='Listas y tablas'!$O$3,"Leve",IF(AC83&lt;='Listas y tablas'!$O$4,"Menor",IF(AC83&lt;='Listas y tablas'!$O$5,"Moderado",IF(AC83&lt;='Listas y tablas'!$O$6,"Mayor","Catastrófico"))))),"")</f>
        <v>Moderado</v>
      </c>
      <c r="AC83" s="163">
        <f t="shared" ca="1" si="35"/>
        <v>0.6</v>
      </c>
      <c r="AD83" s="166" t="str">
        <f t="shared" ca="1" si="36"/>
        <v>Moderado</v>
      </c>
      <c r="AE83" s="393" t="s">
        <v>217</v>
      </c>
      <c r="AF83" s="403" t="s">
        <v>1620</v>
      </c>
      <c r="AG83" s="403" t="s">
        <v>1621</v>
      </c>
      <c r="AH83" s="403" t="s">
        <v>1622</v>
      </c>
      <c r="AI83" s="454" t="s">
        <v>1623</v>
      </c>
      <c r="AJ83" s="452">
        <v>44501</v>
      </c>
      <c r="AK83" s="455">
        <v>44561</v>
      </c>
      <c r="AL83" s="115"/>
      <c r="AM83" s="115"/>
      <c r="AN83" s="115"/>
      <c r="AO83" s="115"/>
      <c r="AP83" s="115"/>
      <c r="AQ83" s="115"/>
      <c r="AR83" s="115"/>
      <c r="AS83" s="115"/>
      <c r="AT83" s="351" t="str">
        <f t="shared" si="41"/>
        <v/>
      </c>
      <c r="AU83" s="351" t="str">
        <f t="shared" si="42"/>
        <v/>
      </c>
      <c r="AV83" s="351" t="str">
        <f t="shared" si="43"/>
        <v/>
      </c>
      <c r="AW83" s="115"/>
      <c r="AX83" s="115"/>
      <c r="AY83" s="115"/>
      <c r="AZ83" s="115"/>
      <c r="BA83" s="115"/>
      <c r="BB83" s="115"/>
      <c r="BC83" s="115"/>
      <c r="BD83" s="115"/>
      <c r="BE83" s="351" t="str">
        <f t="shared" si="44"/>
        <v/>
      </c>
      <c r="BF83" s="351" t="str">
        <f t="shared" si="45"/>
        <v/>
      </c>
      <c r="BG83" s="351" t="str">
        <f t="shared" si="46"/>
        <v/>
      </c>
      <c r="BH83" s="115"/>
      <c r="BI83" s="115"/>
      <c r="BJ83" s="115"/>
      <c r="BK83" s="115"/>
      <c r="BL83" s="115"/>
      <c r="BM83" s="115"/>
      <c r="BN83" s="115"/>
      <c r="BO83" s="115"/>
      <c r="BP83" s="351" t="str">
        <f t="shared" si="47"/>
        <v/>
      </c>
      <c r="BQ83" s="351" t="str">
        <f t="shared" si="48"/>
        <v/>
      </c>
      <c r="BR83" s="351" t="str">
        <f t="shared" si="49"/>
        <v/>
      </c>
      <c r="BS83" s="350" t="str">
        <f t="shared" si="50"/>
        <v/>
      </c>
      <c r="BT83" s="350" t="str">
        <f t="shared" si="51"/>
        <v/>
      </c>
      <c r="BU83" s="44"/>
      <c r="BV83" s="54"/>
      <c r="BW83" s="51"/>
      <c r="BX83" s="44"/>
      <c r="BY83" s="51"/>
      <c r="BZ83" s="51"/>
      <c r="CA83" s="157" t="s">
        <v>2106</v>
      </c>
      <c r="CB83" s="514" t="s">
        <v>2107</v>
      </c>
      <c r="CC83" s="157" t="s">
        <v>2108</v>
      </c>
      <c r="CD83" s="157"/>
      <c r="CE83" s="157"/>
      <c r="CF83" s="157"/>
      <c r="CG83" s="121"/>
      <c r="CH83" s="104" t="s">
        <v>2101</v>
      </c>
      <c r="CI83" s="104" t="s">
        <v>284</v>
      </c>
      <c r="CJ83" s="104" t="s">
        <v>2099</v>
      </c>
      <c r="CK83" s="104" t="s">
        <v>285</v>
      </c>
      <c r="CL83" s="495" t="s">
        <v>2189</v>
      </c>
      <c r="CM83" s="105" t="s">
        <v>1805</v>
      </c>
      <c r="CN83" s="104" t="s">
        <v>1808</v>
      </c>
      <c r="CO83" s="101"/>
      <c r="CP83" s="101"/>
      <c r="CQ83" s="101"/>
      <c r="CR83" s="101"/>
      <c r="CS83" s="157"/>
      <c r="CT83" s="101"/>
      <c r="CU83" s="103"/>
      <c r="CV83" s="107"/>
      <c r="CW83" s="104"/>
      <c r="CX83" s="107"/>
      <c r="CY83" s="104"/>
      <c r="CZ83" s="47"/>
      <c r="DA83" s="105"/>
      <c r="DB83" s="47"/>
      <c r="DC83" s="54"/>
      <c r="DD83" s="54"/>
      <c r="DE83" s="54"/>
      <c r="DF83" s="54"/>
      <c r="DG83" s="141"/>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8" t="str">
        <f>IF(F84&lt;=0,"",IF(F84&lt;='Listas y tablas'!$B$3,"Muy Baja",IF(F84&lt;='Listas y tablas'!$B$4,"Baja",IF(F84&lt;='Listas y tablas'!$B$5,"Media",IF(F84&lt;='Listas y tablas'!$B$6,"Alta","Muy Alta")))))</f>
        <v>Media</v>
      </c>
      <c r="H84" s="159">
        <f>IF(G84="","",IF(G84="Muy Baja",'Listas y tablas'!$C$3,IF(G84="Baja",'Listas y tablas'!$C$4,IF(G84="Media",'Listas y tablas'!$C$5,IF(G84="Alta",'Listas y tablas'!$C$6,IF(G84="Muy Alta",'Listas y tablas'!$C$7,))))))</f>
        <v>0.6</v>
      </c>
      <c r="I84" s="427" t="s">
        <v>332</v>
      </c>
      <c r="J84" s="159" t="str">
        <f ca="1">IF(NOT(ISERROR(MATCH(I84,'Tabla Impacto'!$B$221:$B$223,0))),'Tabla Impacto'!$F$223&amp;"Por favor no seleccionar los criterios de impacto(Afectación Económica o presupuestal y Pérdida Reputacional)",I84)</f>
        <v xml:space="preserve">     Entre 50 y 100 SMLMV </v>
      </c>
      <c r="K84" s="158"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9">
        <f ca="1">IF(K84="","",IF(K84="Leve",'Listas y tablas'!$F$3,IF(K84="Menor",'Listas y tablas'!$F$4,IF(K84="Moderado",'Listas y tablas'!$F$5,IF(K84="Mayor",'Listas y tablas'!$F$6,IF(K84="Catastrófico",'Listas y tablas'!$F$7,))))))</f>
        <v>0.6</v>
      </c>
      <c r="M84" s="160" t="str">
        <f t="shared" ca="1" si="37"/>
        <v>Moderado</v>
      </c>
      <c r="N84" s="160" t="str">
        <f t="shared" si="38"/>
        <v>G</v>
      </c>
      <c r="O84" s="161">
        <f t="shared" si="39"/>
        <v>77</v>
      </c>
      <c r="P84" s="161" t="str">
        <f t="shared" si="40"/>
        <v>G77</v>
      </c>
      <c r="Q84" s="187" t="s">
        <v>1609</v>
      </c>
      <c r="R84" s="161" t="str">
        <f t="shared" si="3"/>
        <v>Probabilidad</v>
      </c>
      <c r="S84" s="399" t="s">
        <v>187</v>
      </c>
      <c r="T84" s="399" t="s">
        <v>188</v>
      </c>
      <c r="U84" s="95" t="str">
        <f t="shared" si="24"/>
        <v>40%</v>
      </c>
      <c r="V84" s="407" t="s">
        <v>189</v>
      </c>
      <c r="W84" s="407" t="s">
        <v>190</v>
      </c>
      <c r="X84" s="407" t="s">
        <v>191</v>
      </c>
      <c r="Y84" s="164">
        <f t="shared" si="33"/>
        <v>0.12959999999999999</v>
      </c>
      <c r="Z84" s="165" t="str">
        <f>IFERROR(IF(Y84="","",IF(Y84&lt;='Listas y tablas'!$L$3,"Muy Baja",IF(Y84&lt;='Listas y tablas'!$L$4,"Baja",IF(Y84&lt;='Listas y tablas'!$L$5,"Media",IF(Y84&lt;='Listas y tablas'!$L$6,"Alta","Muy Alta"))))),"")</f>
        <v>Muy Baja</v>
      </c>
      <c r="AA84" s="163">
        <f t="shared" si="34"/>
        <v>0.12959999999999999</v>
      </c>
      <c r="AB84" s="165" t="str">
        <f ca="1">IFERROR(IF(AC84="","",IF(AC84&lt;='Listas y tablas'!$O$3,"Leve",IF(AC84&lt;='Listas y tablas'!$O$4,"Menor",IF(AC84&lt;='Listas y tablas'!$O$5,"Moderado",IF(AC84&lt;='Listas y tablas'!$O$6,"Mayor","Catastrófico"))))),"")</f>
        <v>Moderado</v>
      </c>
      <c r="AC84" s="163">
        <f t="shared" ca="1" si="35"/>
        <v>0.6</v>
      </c>
      <c r="AD84" s="166" t="str">
        <f t="shared" ca="1" si="36"/>
        <v>Moderado</v>
      </c>
      <c r="AE84" s="393" t="s">
        <v>217</v>
      </c>
      <c r="AF84" s="403" t="s">
        <v>1624</v>
      </c>
      <c r="AG84" s="403" t="s">
        <v>1625</v>
      </c>
      <c r="AH84" s="403" t="s">
        <v>1626</v>
      </c>
      <c r="AI84" s="403"/>
      <c r="AJ84" s="452">
        <v>44562</v>
      </c>
      <c r="AK84" s="452">
        <v>44926</v>
      </c>
      <c r="AL84" s="141"/>
      <c r="AM84" s="141"/>
      <c r="AN84" s="141"/>
      <c r="AO84" s="141"/>
      <c r="AP84" s="141"/>
      <c r="AQ84" s="141"/>
      <c r="AR84" s="141"/>
      <c r="AS84" s="141"/>
      <c r="AT84" s="351" t="str">
        <f t="shared" si="41"/>
        <v/>
      </c>
      <c r="AU84" s="351" t="str">
        <f t="shared" si="42"/>
        <v/>
      </c>
      <c r="AV84" s="351" t="str">
        <f t="shared" si="43"/>
        <v/>
      </c>
      <c r="AW84" s="141"/>
      <c r="AX84" s="141"/>
      <c r="AY84" s="141"/>
      <c r="AZ84" s="141"/>
      <c r="BA84" s="141"/>
      <c r="BB84" s="141"/>
      <c r="BC84" s="141"/>
      <c r="BD84" s="141"/>
      <c r="BE84" s="351" t="str">
        <f t="shared" si="44"/>
        <v/>
      </c>
      <c r="BF84" s="351" t="str">
        <f t="shared" si="45"/>
        <v/>
      </c>
      <c r="BG84" s="351" t="str">
        <f t="shared" si="46"/>
        <v/>
      </c>
      <c r="BH84" s="141"/>
      <c r="BI84" s="141"/>
      <c r="BJ84" s="141"/>
      <c r="BK84" s="141"/>
      <c r="BL84" s="141"/>
      <c r="BM84" s="141"/>
      <c r="BN84" s="141"/>
      <c r="BO84" s="141"/>
      <c r="BP84" s="351" t="str">
        <f t="shared" si="47"/>
        <v/>
      </c>
      <c r="BQ84" s="351" t="str">
        <f t="shared" si="48"/>
        <v/>
      </c>
      <c r="BR84" s="351" t="str">
        <f t="shared" si="49"/>
        <v/>
      </c>
      <c r="BS84" s="350" t="str">
        <f t="shared" si="50"/>
        <v/>
      </c>
      <c r="BT84" s="350" t="str">
        <f t="shared" si="51"/>
        <v/>
      </c>
      <c r="BU84" s="54"/>
      <c r="BV84" s="54"/>
      <c r="BW84" s="54"/>
      <c r="BX84" s="54"/>
      <c r="BY84" s="54"/>
      <c r="BZ84" s="54"/>
      <c r="CA84" s="157" t="s">
        <v>2109</v>
      </c>
      <c r="CB84" s="514" t="s">
        <v>2107</v>
      </c>
      <c r="CC84" s="157" t="s">
        <v>2108</v>
      </c>
      <c r="CD84" s="121" t="s">
        <v>2108</v>
      </c>
      <c r="CE84" s="121"/>
      <c r="CF84" s="157"/>
      <c r="CG84" s="121"/>
      <c r="CH84" s="104" t="s">
        <v>2101</v>
      </c>
      <c r="CI84" s="104" t="s">
        <v>284</v>
      </c>
      <c r="CJ84" s="104" t="s">
        <v>2099</v>
      </c>
      <c r="CK84" s="104" t="s">
        <v>285</v>
      </c>
      <c r="CL84" s="495" t="s">
        <v>2190</v>
      </c>
      <c r="CM84" s="105" t="s">
        <v>1805</v>
      </c>
      <c r="CN84" s="104" t="s">
        <v>1808</v>
      </c>
      <c r="CO84" s="101"/>
      <c r="CP84" s="101"/>
      <c r="CQ84" s="103"/>
      <c r="CR84" s="103"/>
      <c r="CS84" s="121"/>
      <c r="CT84" s="101"/>
      <c r="CU84" s="103"/>
      <c r="CV84" s="104"/>
      <c r="CW84" s="104"/>
      <c r="CX84" s="47"/>
      <c r="CY84" s="104"/>
      <c r="CZ84" s="47"/>
      <c r="DA84" s="105"/>
      <c r="DB84" s="47"/>
      <c r="DC84" s="54"/>
      <c r="DD84" s="54"/>
      <c r="DE84" s="54"/>
      <c r="DF84" s="54"/>
      <c r="DG84" s="141"/>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8" t="str">
        <f>IF(F85&lt;=0,"",IF(F85&lt;='Listas y tablas'!$B$3,"Muy Baja",IF(F85&lt;='Listas y tablas'!$B$4,"Baja",IF(F85&lt;='Listas y tablas'!$B$5,"Media",IF(F85&lt;='Listas y tablas'!$B$6,"Alta","Muy Alta")))))</f>
        <v>Media</v>
      </c>
      <c r="H85" s="159">
        <f>IF(G85="","",IF(G85="Muy Baja",'Listas y tablas'!$C$3,IF(G85="Baja",'Listas y tablas'!$C$4,IF(G85="Media",'Listas y tablas'!$C$5,IF(G85="Alta",'Listas y tablas'!$C$6,IF(G85="Muy Alta",'Listas y tablas'!$C$7,))))))</f>
        <v>0.6</v>
      </c>
      <c r="I85" s="427" t="s">
        <v>332</v>
      </c>
      <c r="J85" s="159" t="str">
        <f ca="1">IF(NOT(ISERROR(MATCH(I85,'Tabla Impacto'!$B$221:$B$223,0))),'Tabla Impacto'!$F$223&amp;"Por favor no seleccionar los criterios de impacto(Afectación Económica o presupuestal y Pérdida Reputacional)",I85)</f>
        <v xml:space="preserve">     Entre 50 y 100 SMLMV </v>
      </c>
      <c r="K85" s="158"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9">
        <f ca="1">IF(K85="","",IF(K85="Leve",'Listas y tablas'!$F$3,IF(K85="Menor",'Listas y tablas'!$F$4,IF(K85="Moderado",'Listas y tablas'!$F$5,IF(K85="Mayor",'Listas y tablas'!$F$6,IF(K85="Catastrófico",'Listas y tablas'!$F$7,))))))</f>
        <v>0.6</v>
      </c>
      <c r="M85" s="160" t="str">
        <f t="shared" ca="1" si="37"/>
        <v>Moderado</v>
      </c>
      <c r="N85" s="160" t="str">
        <f t="shared" si="38"/>
        <v>G</v>
      </c>
      <c r="O85" s="161">
        <f t="shared" si="39"/>
        <v>78</v>
      </c>
      <c r="P85" s="161" t="str">
        <f t="shared" si="40"/>
        <v>G78</v>
      </c>
      <c r="Q85" s="187" t="s">
        <v>1610</v>
      </c>
      <c r="R85" s="161" t="str">
        <f t="shared" si="3"/>
        <v>Probabilidad</v>
      </c>
      <c r="S85" s="399" t="s">
        <v>187</v>
      </c>
      <c r="T85" s="399" t="s">
        <v>188</v>
      </c>
      <c r="U85" s="95" t="str">
        <f t="shared" si="24"/>
        <v>40%</v>
      </c>
      <c r="V85" s="407" t="s">
        <v>189</v>
      </c>
      <c r="W85" s="407" t="s">
        <v>190</v>
      </c>
      <c r="X85" s="407" t="s">
        <v>191</v>
      </c>
      <c r="Y85" s="164">
        <f t="shared" si="33"/>
        <v>7.7759999999999996E-2</v>
      </c>
      <c r="Z85" s="165" t="str">
        <f>IFERROR(IF(Y85="","",IF(Y85&lt;='Listas y tablas'!$L$3,"Muy Baja",IF(Y85&lt;='Listas y tablas'!$L$4,"Baja",IF(Y85&lt;='Listas y tablas'!$L$5,"Media",IF(Y85&lt;='Listas y tablas'!$L$6,"Alta","Muy Alta"))))),"")</f>
        <v>Muy Baja</v>
      </c>
      <c r="AA85" s="163">
        <f t="shared" si="34"/>
        <v>7.7759999999999996E-2</v>
      </c>
      <c r="AB85" s="165" t="str">
        <f ca="1">IFERROR(IF(AC85="","",IF(AC85&lt;='Listas y tablas'!$O$3,"Leve",IF(AC85&lt;='Listas y tablas'!$O$4,"Menor",IF(AC85&lt;='Listas y tablas'!$O$5,"Moderado",IF(AC85&lt;='Listas y tablas'!$O$6,"Mayor","Catastrófico"))))),"")</f>
        <v>Moderado</v>
      </c>
      <c r="AC85" s="163">
        <f t="shared" ca="1" si="35"/>
        <v>0.6</v>
      </c>
      <c r="AD85" s="166" t="str">
        <f t="shared" ca="1" si="36"/>
        <v>Moderado</v>
      </c>
      <c r="AE85" s="393" t="s">
        <v>217</v>
      </c>
      <c r="AF85" s="403" t="s">
        <v>1627</v>
      </c>
      <c r="AG85" s="403"/>
      <c r="AH85" s="403"/>
      <c r="AI85" s="403"/>
      <c r="AJ85" s="452"/>
      <c r="AK85" s="452"/>
      <c r="AL85" s="167"/>
      <c r="AM85" s="167"/>
      <c r="AN85" s="167"/>
      <c r="AO85" s="167"/>
      <c r="AP85" s="167"/>
      <c r="AQ85" s="167"/>
      <c r="AR85" s="167"/>
      <c r="AS85" s="167"/>
      <c r="AT85" s="351" t="str">
        <f t="shared" si="41"/>
        <v/>
      </c>
      <c r="AU85" s="351" t="str">
        <f t="shared" si="42"/>
        <v/>
      </c>
      <c r="AV85" s="351" t="str">
        <f t="shared" si="43"/>
        <v/>
      </c>
      <c r="AW85" s="167"/>
      <c r="AX85" s="167"/>
      <c r="AY85" s="167"/>
      <c r="AZ85" s="167"/>
      <c r="BA85" s="167"/>
      <c r="BB85" s="167"/>
      <c r="BC85" s="167"/>
      <c r="BD85" s="167"/>
      <c r="BE85" s="351" t="str">
        <f t="shared" si="44"/>
        <v/>
      </c>
      <c r="BF85" s="351" t="str">
        <f t="shared" si="45"/>
        <v/>
      </c>
      <c r="BG85" s="351" t="str">
        <f t="shared" si="46"/>
        <v/>
      </c>
      <c r="BH85" s="167"/>
      <c r="BI85" s="167"/>
      <c r="BJ85" s="167"/>
      <c r="BK85" s="167"/>
      <c r="BL85" s="167"/>
      <c r="BM85" s="167"/>
      <c r="BN85" s="167"/>
      <c r="BO85" s="167"/>
      <c r="BP85" s="351" t="str">
        <f t="shared" si="47"/>
        <v/>
      </c>
      <c r="BQ85" s="351" t="str">
        <f t="shared" si="48"/>
        <v/>
      </c>
      <c r="BR85" s="351" t="str">
        <f t="shared" si="49"/>
        <v/>
      </c>
      <c r="BS85" s="350" t="str">
        <f t="shared" si="50"/>
        <v/>
      </c>
      <c r="BT85" s="350" t="str">
        <f t="shared" si="51"/>
        <v/>
      </c>
      <c r="BU85" s="54"/>
      <c r="BV85" s="54"/>
      <c r="BW85" s="54"/>
      <c r="BX85" s="54"/>
      <c r="BY85" s="54"/>
      <c r="BZ85" s="54"/>
      <c r="CA85" s="157" t="s">
        <v>2110</v>
      </c>
      <c r="CB85" s="157" t="s">
        <v>2107</v>
      </c>
      <c r="CC85" s="157"/>
      <c r="CD85" s="157"/>
      <c r="CE85" s="157"/>
      <c r="CF85" s="157"/>
      <c r="CG85" s="121"/>
      <c r="CH85" s="104" t="s">
        <v>2101</v>
      </c>
      <c r="CI85" s="104" t="s">
        <v>284</v>
      </c>
      <c r="CJ85" s="104" t="s">
        <v>2111</v>
      </c>
      <c r="CK85" s="104" t="s">
        <v>2112</v>
      </c>
      <c r="CL85" s="495" t="s">
        <v>2191</v>
      </c>
      <c r="CM85" s="105" t="s">
        <v>1805</v>
      </c>
      <c r="CN85" s="104" t="s">
        <v>1808</v>
      </c>
      <c r="CO85" s="101"/>
      <c r="CP85" s="101"/>
      <c r="CQ85" s="101"/>
      <c r="CR85" s="101"/>
      <c r="CS85" s="157"/>
      <c r="CT85" s="101"/>
      <c r="CU85" s="103"/>
      <c r="CV85" s="104"/>
      <c r="CW85" s="104"/>
      <c r="CX85" s="104"/>
      <c r="CY85" s="104"/>
      <c r="CZ85" s="47"/>
      <c r="DA85" s="105"/>
      <c r="DB85" s="47"/>
      <c r="DC85" s="54"/>
      <c r="DD85" s="54"/>
      <c r="DE85" s="54"/>
      <c r="DF85" s="54"/>
      <c r="DG85" s="141"/>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8" t="str">
        <f>IF(F86&lt;=0,"",IF(F86&lt;='Listas y tablas'!$B$3,"Muy Baja",IF(F86&lt;='Listas y tablas'!$B$4,"Baja",IF(F86&lt;='Listas y tablas'!$B$5,"Media",IF(F86&lt;='Listas y tablas'!$B$6,"Alta","Muy Alta")))))</f>
        <v>Media</v>
      </c>
      <c r="H86" s="159">
        <f>IF(G86="","",IF(G86="Muy Baja",'Listas y tablas'!$C$3,IF(G86="Baja",'Listas y tablas'!$C$4,IF(G86="Media",'Listas y tablas'!$C$5,IF(G86="Alta",'Listas y tablas'!$C$6,IF(G86="Muy Alta",'Listas y tablas'!$C$7,))))))</f>
        <v>0.6</v>
      </c>
      <c r="I86" s="427" t="s">
        <v>332</v>
      </c>
      <c r="J86" s="159" t="str">
        <f ca="1">IF(NOT(ISERROR(MATCH(I86,'Tabla Impacto'!$B$221:$B$223,0))),'Tabla Impacto'!$F$223&amp;"Por favor no seleccionar los criterios de impacto(Afectación Económica o presupuestal y Pérdida Reputacional)",I86)</f>
        <v xml:space="preserve">     Entre 50 y 100 SMLMV </v>
      </c>
      <c r="K86" s="158"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9">
        <f ca="1">IF(K86="","",IF(K86="Leve",'Listas y tablas'!$F$3,IF(K86="Menor",'Listas y tablas'!$F$4,IF(K86="Moderado",'Listas y tablas'!$F$5,IF(K86="Mayor",'Listas y tablas'!$F$6,IF(K86="Catastrófico",'Listas y tablas'!$F$7,))))))</f>
        <v>0.6</v>
      </c>
      <c r="M86" s="160" t="str">
        <f t="shared" ca="1" si="37"/>
        <v>Moderado</v>
      </c>
      <c r="N86" s="160" t="str">
        <f t="shared" si="38"/>
        <v>G</v>
      </c>
      <c r="O86" s="161">
        <f t="shared" si="39"/>
        <v>79</v>
      </c>
      <c r="P86" s="161" t="str">
        <f t="shared" si="40"/>
        <v>G79</v>
      </c>
      <c r="Q86" s="187" t="s">
        <v>1611</v>
      </c>
      <c r="R86" s="161" t="str">
        <f t="shared" si="3"/>
        <v>Probabilidad</v>
      </c>
      <c r="S86" s="399" t="s">
        <v>187</v>
      </c>
      <c r="T86" s="399" t="s">
        <v>188</v>
      </c>
      <c r="U86" s="95" t="str">
        <f t="shared" si="24"/>
        <v>40%</v>
      </c>
      <c r="V86" s="407" t="s">
        <v>189</v>
      </c>
      <c r="W86" s="407" t="s">
        <v>190</v>
      </c>
      <c r="X86" s="407" t="s">
        <v>191</v>
      </c>
      <c r="Y86" s="164">
        <f t="shared" si="33"/>
        <v>4.6655999999999996E-2</v>
      </c>
      <c r="Z86" s="165" t="str">
        <f>IFERROR(IF(Y86="","",IF(Y86&lt;='Listas y tablas'!$L$3,"Muy Baja",IF(Y86&lt;='Listas y tablas'!$L$4,"Baja",IF(Y86&lt;='Listas y tablas'!$L$5,"Media",IF(Y86&lt;='Listas y tablas'!$L$6,"Alta","Muy Alta"))))),"")</f>
        <v>Muy Baja</v>
      </c>
      <c r="AA86" s="163">
        <f t="shared" si="34"/>
        <v>4.6655999999999996E-2</v>
      </c>
      <c r="AB86" s="165" t="str">
        <f ca="1">IFERROR(IF(AC86="","",IF(AC86&lt;='Listas y tablas'!$O$3,"Leve",IF(AC86&lt;='Listas y tablas'!$O$4,"Menor",IF(AC86&lt;='Listas y tablas'!$O$5,"Moderado",IF(AC86&lt;='Listas y tablas'!$O$6,"Mayor","Catastrófico"))))),"")</f>
        <v>Moderado</v>
      </c>
      <c r="AC86" s="163">
        <f t="shared" ca="1" si="35"/>
        <v>0.6</v>
      </c>
      <c r="AD86" s="166" t="str">
        <f t="shared" ca="1" si="36"/>
        <v>Moderado</v>
      </c>
      <c r="AE86" s="393" t="s">
        <v>217</v>
      </c>
      <c r="AF86" s="403" t="s">
        <v>1628</v>
      </c>
      <c r="AG86" s="403"/>
      <c r="AH86" s="403"/>
      <c r="AI86" s="403"/>
      <c r="AJ86" s="452"/>
      <c r="AK86" s="452"/>
      <c r="AL86" s="167"/>
      <c r="AM86" s="167"/>
      <c r="AN86" s="167"/>
      <c r="AO86" s="167"/>
      <c r="AP86" s="167"/>
      <c r="AQ86" s="167"/>
      <c r="AR86" s="167"/>
      <c r="AS86" s="167"/>
      <c r="AT86" s="351" t="str">
        <f t="shared" si="41"/>
        <v/>
      </c>
      <c r="AU86" s="351" t="str">
        <f t="shared" si="42"/>
        <v/>
      </c>
      <c r="AV86" s="351" t="str">
        <f t="shared" si="43"/>
        <v/>
      </c>
      <c r="AW86" s="167"/>
      <c r="AX86" s="167"/>
      <c r="AY86" s="167"/>
      <c r="AZ86" s="167"/>
      <c r="BA86" s="167"/>
      <c r="BB86" s="167"/>
      <c r="BC86" s="167"/>
      <c r="BD86" s="167"/>
      <c r="BE86" s="351" t="str">
        <f t="shared" si="44"/>
        <v/>
      </c>
      <c r="BF86" s="351" t="str">
        <f t="shared" si="45"/>
        <v/>
      </c>
      <c r="BG86" s="351" t="str">
        <f t="shared" si="46"/>
        <v/>
      </c>
      <c r="BH86" s="167"/>
      <c r="BI86" s="167"/>
      <c r="BJ86" s="167"/>
      <c r="BK86" s="167"/>
      <c r="BL86" s="167"/>
      <c r="BM86" s="167"/>
      <c r="BN86" s="167"/>
      <c r="BO86" s="167"/>
      <c r="BP86" s="351" t="str">
        <f t="shared" si="47"/>
        <v/>
      </c>
      <c r="BQ86" s="351" t="str">
        <f t="shared" si="48"/>
        <v/>
      </c>
      <c r="BR86" s="351" t="str">
        <f t="shared" si="49"/>
        <v/>
      </c>
      <c r="BS86" s="350" t="str">
        <f t="shared" si="50"/>
        <v/>
      </c>
      <c r="BT86" s="350" t="str">
        <f t="shared" si="51"/>
        <v/>
      </c>
      <c r="BU86" s="54"/>
      <c r="BV86" s="54"/>
      <c r="BW86" s="54"/>
      <c r="BX86" s="54"/>
      <c r="BY86" s="54"/>
      <c r="BZ86" s="54"/>
      <c r="CA86" s="157" t="s">
        <v>2113</v>
      </c>
      <c r="CB86" s="157" t="s">
        <v>2107</v>
      </c>
      <c r="CC86" s="157"/>
      <c r="CD86" s="157"/>
      <c r="CE86" s="157"/>
      <c r="CF86" s="157"/>
      <c r="CG86" s="121"/>
      <c r="CH86" s="104" t="s">
        <v>2101</v>
      </c>
      <c r="CI86" s="104" t="s">
        <v>284</v>
      </c>
      <c r="CJ86" s="104" t="s">
        <v>2111</v>
      </c>
      <c r="CK86" s="104" t="s">
        <v>2112</v>
      </c>
      <c r="CL86" s="495" t="s">
        <v>2192</v>
      </c>
      <c r="CM86" s="105" t="s">
        <v>1805</v>
      </c>
      <c r="CN86" s="104" t="s">
        <v>1808</v>
      </c>
      <c r="CO86" s="101"/>
      <c r="CP86" s="101"/>
      <c r="CQ86" s="101"/>
      <c r="CR86" s="101"/>
      <c r="CS86" s="157"/>
      <c r="CT86" s="101"/>
      <c r="CU86" s="103"/>
      <c r="CV86" s="104"/>
      <c r="CW86" s="104"/>
      <c r="CX86" s="104"/>
      <c r="CY86" s="104"/>
      <c r="CZ86" s="47"/>
      <c r="DA86" s="105"/>
      <c r="DB86" s="47"/>
      <c r="DC86" s="54"/>
      <c r="DD86" s="54"/>
      <c r="DE86" s="54"/>
      <c r="DF86" s="54"/>
      <c r="DG86" s="141"/>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1123</v>
      </c>
      <c r="F87" s="425">
        <v>10</v>
      </c>
      <c r="G87" s="158" t="str">
        <f>IF(F87&lt;=0,"",IF(F87&lt;='Listas y tablas'!$B$3,"Muy Baja",IF(F87&lt;='Listas y tablas'!$B$4,"Baja",IF(F87&lt;='Listas y tablas'!$B$5,"Media",IF(F87&lt;='Listas y tablas'!$B$6,"Alta","Muy Alta")))))</f>
        <v>Baja</v>
      </c>
      <c r="H87" s="159">
        <f>IF(G87="","",IF(G87="Muy Baja",'Listas y tablas'!$C$3,IF(G87="Baja",'Listas y tablas'!$C$4,IF(G87="Media",'Listas y tablas'!$C$5,IF(G87="Alta",'Listas y tablas'!$C$6,IF(G87="Muy Alta",'Listas y tablas'!$C$7,))))))</f>
        <v>0.4</v>
      </c>
      <c r="I87" s="427" t="s">
        <v>370</v>
      </c>
      <c r="J87" s="159"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8" t="str">
        <f ca="1">IF(OR(J87='Tabla Impacto'!$C$11,J87='Tabla Impacto'!$D$11),"Leve",IF(OR(J87='Tabla Impacto'!$C$12,J87='Tabla Impacto'!$D$12),"Menor",IF(OR(J87='Tabla Impacto'!$C$13,J87='Tabla Impacto'!$D$13),"Moderado",IF(OR(J87='Tabla Impacto'!$C$14,J87='Tabla Impacto'!$D$14),"Mayor",IF(OR(J87='Tabla Impacto'!$C$15,J87='Tabla Impacto'!$D$15),"Catastrófico","")))))</f>
        <v>Menor</v>
      </c>
      <c r="L87" s="159">
        <f ca="1">IF(K87="","",IF(K87="Leve",'Listas y tablas'!$F$3,IF(K87="Menor",'Listas y tablas'!$F$4,IF(K87="Moderado",'Listas y tablas'!$F$5,IF(K87="Mayor",'Listas y tablas'!$F$6,IF(K87="Catastrófico",'Listas y tablas'!$F$7,))))))</f>
        <v>0.4</v>
      </c>
      <c r="M87" s="160" t="str">
        <f t="shared" ca="1" si="37"/>
        <v>Moderado</v>
      </c>
      <c r="N87" s="160" t="str">
        <f t="shared" si="38"/>
        <v>G</v>
      </c>
      <c r="O87" s="161">
        <f t="shared" si="39"/>
        <v>80</v>
      </c>
      <c r="P87" s="161" t="str">
        <f t="shared" si="40"/>
        <v>G80</v>
      </c>
      <c r="Q87" s="187" t="s">
        <v>699</v>
      </c>
      <c r="R87" s="161" t="str">
        <f t="shared" si="3"/>
        <v>Probabilidad</v>
      </c>
      <c r="S87" s="399" t="s">
        <v>187</v>
      </c>
      <c r="T87" s="399" t="s">
        <v>353</v>
      </c>
      <c r="U87" s="95" t="str">
        <f t="shared" si="24"/>
        <v>50%</v>
      </c>
      <c r="V87" s="407" t="s">
        <v>189</v>
      </c>
      <c r="W87" s="407" t="s">
        <v>190</v>
      </c>
      <c r="X87" s="407" t="s">
        <v>191</v>
      </c>
      <c r="Y87" s="164">
        <f t="shared" si="33"/>
        <v>0.2</v>
      </c>
      <c r="Z87" s="165" t="str">
        <f>IFERROR(IF(Y87="","",IF(Y87&lt;='Listas y tablas'!$L$3,"Muy Baja",IF(Y87&lt;='Listas y tablas'!$L$4,"Baja",IF(Y87&lt;='Listas y tablas'!$L$5,"Media",IF(Y87&lt;='Listas y tablas'!$L$6,"Alta","Muy Alta"))))),"")</f>
        <v>Muy Baja</v>
      </c>
      <c r="AA87" s="163">
        <f t="shared" si="34"/>
        <v>0.2</v>
      </c>
      <c r="AB87" s="165" t="str">
        <f ca="1">IFERROR(IF(AC87="","",IF(AC87&lt;='Listas y tablas'!$O$3,"Leve",IF(AC87&lt;='Listas y tablas'!$O$4,"Menor",IF(AC87&lt;='Listas y tablas'!$O$5,"Moderado",IF(AC87&lt;='Listas y tablas'!$O$6,"Mayor","Catastrófico"))))),"")</f>
        <v>Menor</v>
      </c>
      <c r="AC87" s="163">
        <f t="shared" ca="1" si="35"/>
        <v>0.4</v>
      </c>
      <c r="AD87" s="166" t="str">
        <f t="shared" ca="1" si="36"/>
        <v>Bajo</v>
      </c>
      <c r="AE87" s="393" t="s">
        <v>192</v>
      </c>
      <c r="AF87" s="118" t="s">
        <v>1630</v>
      </c>
      <c r="AG87" s="53" t="s">
        <v>1631</v>
      </c>
      <c r="AH87" s="118" t="s">
        <v>1632</v>
      </c>
      <c r="AI87" s="374" t="s">
        <v>702</v>
      </c>
      <c r="AJ87" s="456">
        <v>44562</v>
      </c>
      <c r="AK87" s="457">
        <v>44926</v>
      </c>
      <c r="AL87" s="167"/>
      <c r="AM87" s="167"/>
      <c r="AN87" s="167"/>
      <c r="AO87" s="167"/>
      <c r="AP87" s="167"/>
      <c r="AQ87" s="167"/>
      <c r="AR87" s="167"/>
      <c r="AS87" s="167"/>
      <c r="AT87" s="351" t="str">
        <f t="shared" si="41"/>
        <v/>
      </c>
      <c r="AU87" s="351" t="str">
        <f t="shared" si="42"/>
        <v/>
      </c>
      <c r="AV87" s="351" t="str">
        <f t="shared" si="43"/>
        <v/>
      </c>
      <c r="AW87" s="167"/>
      <c r="AX87" s="167"/>
      <c r="AY87" s="167"/>
      <c r="AZ87" s="167"/>
      <c r="BA87" s="167"/>
      <c r="BB87" s="167"/>
      <c r="BC87" s="167"/>
      <c r="BD87" s="167"/>
      <c r="BE87" s="351" t="str">
        <f t="shared" si="44"/>
        <v/>
      </c>
      <c r="BF87" s="351" t="str">
        <f t="shared" si="45"/>
        <v/>
      </c>
      <c r="BG87" s="351" t="str">
        <f t="shared" si="46"/>
        <v/>
      </c>
      <c r="BH87" s="167"/>
      <c r="BI87" s="167"/>
      <c r="BJ87" s="167"/>
      <c r="BK87" s="167"/>
      <c r="BL87" s="167"/>
      <c r="BM87" s="167"/>
      <c r="BN87" s="167"/>
      <c r="BO87" s="167"/>
      <c r="BP87" s="351" t="str">
        <f t="shared" si="47"/>
        <v/>
      </c>
      <c r="BQ87" s="351" t="str">
        <f t="shared" si="48"/>
        <v/>
      </c>
      <c r="BR87" s="351" t="str">
        <f t="shared" si="49"/>
        <v/>
      </c>
      <c r="BS87" s="350" t="str">
        <f t="shared" si="50"/>
        <v/>
      </c>
      <c r="BT87" s="350" t="str">
        <f t="shared" si="51"/>
        <v/>
      </c>
      <c r="BU87" s="44"/>
      <c r="BV87" s="54"/>
      <c r="BW87" s="51"/>
      <c r="BX87" s="54"/>
      <c r="BY87" s="54"/>
      <c r="BZ87" s="51"/>
      <c r="CA87" s="157" t="s">
        <v>2118</v>
      </c>
      <c r="CB87" s="157" t="s">
        <v>2119</v>
      </c>
      <c r="CC87" s="157" t="s">
        <v>2120</v>
      </c>
      <c r="CD87" s="157" t="s">
        <v>2121</v>
      </c>
      <c r="CE87" s="515"/>
      <c r="CF87" s="121"/>
      <c r="CG87" s="121"/>
      <c r="CH87" s="104" t="s">
        <v>2122</v>
      </c>
      <c r="CI87" s="104" t="s">
        <v>201</v>
      </c>
      <c r="CJ87" s="104" t="s">
        <v>2123</v>
      </c>
      <c r="CK87" s="201" t="s">
        <v>215</v>
      </c>
      <c r="CL87" s="495" t="s">
        <v>2041</v>
      </c>
      <c r="CM87" s="105" t="s">
        <v>1805</v>
      </c>
      <c r="CN87" s="104" t="s">
        <v>1808</v>
      </c>
      <c r="CO87" s="101"/>
      <c r="CP87" s="101"/>
      <c r="CQ87" s="101"/>
      <c r="CR87" s="143"/>
      <c r="CS87" s="143"/>
      <c r="CT87" s="102"/>
      <c r="CU87" s="103"/>
      <c r="CV87" s="104"/>
      <c r="CW87" s="104"/>
      <c r="CX87" s="144"/>
      <c r="CY87" s="104"/>
      <c r="CZ87" s="47"/>
      <c r="DA87" s="105"/>
      <c r="DB87" s="47"/>
      <c r="DC87" s="54"/>
      <c r="DD87" s="54"/>
      <c r="DE87" s="54"/>
      <c r="DF87" s="54"/>
      <c r="DG87" s="141"/>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45"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86" t="s">
        <v>240</v>
      </c>
      <c r="F88" s="425">
        <v>4</v>
      </c>
      <c r="G88" s="158" t="str">
        <f>IF(F88&lt;=0,"",IF(F88&lt;='Listas y tablas'!$B$3,"Muy Baja",IF(F88&lt;='Listas y tablas'!$B$4,"Baja",IF(F88&lt;='Listas y tablas'!$B$5,"Media",IF(F88&lt;='Listas y tablas'!$B$6,"Alta","Muy Alta")))))</f>
        <v>Baja</v>
      </c>
      <c r="H88" s="159">
        <f>IF(G88="","",IF(G88="Muy Baja",'Listas y tablas'!$C$3,IF(G88="Baja",'Listas y tablas'!$C$4,IF(G88="Media",'Listas y tablas'!$C$5,IF(G88="Alta",'Listas y tablas'!$C$6,IF(G88="Muy Alta",'Listas y tablas'!$C$7,))))))</f>
        <v>0.4</v>
      </c>
      <c r="I88" s="427" t="s">
        <v>370</v>
      </c>
      <c r="J88" s="159"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8" t="str">
        <f ca="1">IF(OR(J88='Tabla Impacto'!$C$11,J88='Tabla Impacto'!$D$11),"Leve",IF(OR(J88='Tabla Impacto'!$C$12,J88='Tabla Impacto'!$D$12),"Menor",IF(OR(J88='Tabla Impacto'!$C$13,J88='Tabla Impacto'!$D$13),"Moderado",IF(OR(J88='Tabla Impacto'!$C$14,J88='Tabla Impacto'!$D$14),"Mayor",IF(OR(J88='Tabla Impacto'!$C$15,J88='Tabla Impacto'!$D$15),"Catastrófico","")))))</f>
        <v>Menor</v>
      </c>
      <c r="L88" s="159">
        <f ca="1">IF(K88="","",IF(K88="Leve",'Listas y tablas'!$F$3,IF(K88="Menor",'Listas y tablas'!$F$4,IF(K88="Moderado",'Listas y tablas'!$F$5,IF(K88="Mayor",'Listas y tablas'!$F$6,IF(K88="Catastrófico",'Listas y tablas'!$F$7,))))))</f>
        <v>0.4</v>
      </c>
      <c r="M88" s="160" t="str">
        <f t="shared" ca="1" si="37"/>
        <v>Moderado</v>
      </c>
      <c r="N88" s="160" t="str">
        <f t="shared" si="38"/>
        <v>G</v>
      </c>
      <c r="O88" s="161">
        <f t="shared" si="39"/>
        <v>81</v>
      </c>
      <c r="P88" s="161" t="str">
        <f t="shared" si="40"/>
        <v>G81</v>
      </c>
      <c r="Q88" s="187" t="s">
        <v>1629</v>
      </c>
      <c r="R88" s="161" t="str">
        <f t="shared" si="3"/>
        <v>Probabilidad</v>
      </c>
      <c r="S88" s="399" t="s">
        <v>187</v>
      </c>
      <c r="T88" s="399" t="s">
        <v>188</v>
      </c>
      <c r="U88" s="95" t="str">
        <f t="shared" si="24"/>
        <v>40%</v>
      </c>
      <c r="V88" s="407" t="s">
        <v>189</v>
      </c>
      <c r="W88" s="407" t="s">
        <v>227</v>
      </c>
      <c r="X88" s="407" t="s">
        <v>191</v>
      </c>
      <c r="Y88" s="164">
        <f t="shared" si="33"/>
        <v>0.24</v>
      </c>
      <c r="Z88" s="165" t="str">
        <f>IFERROR(IF(Y88="","",IF(Y88&lt;='Listas y tablas'!$L$3,"Muy Baja",IF(Y88&lt;='Listas y tablas'!$L$4,"Baja",IF(Y88&lt;='Listas y tablas'!$L$5,"Media",IF(Y88&lt;='Listas y tablas'!$L$6,"Alta","Muy Alta"))))),"")</f>
        <v>Baja</v>
      </c>
      <c r="AA88" s="163">
        <f t="shared" si="34"/>
        <v>0.24</v>
      </c>
      <c r="AB88" s="165" t="str">
        <f ca="1">IFERROR(IF(AC88="","",IF(AC88&lt;='Listas y tablas'!$O$3,"Leve",IF(AC88&lt;='Listas y tablas'!$O$4,"Menor",IF(AC88&lt;='Listas y tablas'!$O$5,"Moderado",IF(AC88&lt;='Listas y tablas'!$O$6,"Mayor","Catastrófico"))))),"")</f>
        <v>Menor</v>
      </c>
      <c r="AC88" s="163">
        <f t="shared" ca="1" si="35"/>
        <v>0.4</v>
      </c>
      <c r="AD88" s="166" t="str">
        <f t="shared" ca="1" si="36"/>
        <v>Moderado</v>
      </c>
      <c r="AE88" s="393" t="s">
        <v>1119</v>
      </c>
      <c r="AF88" s="403" t="s">
        <v>1737</v>
      </c>
      <c r="AG88" s="374" t="s">
        <v>1738</v>
      </c>
      <c r="AH88" s="458" t="s">
        <v>1739</v>
      </c>
      <c r="AI88" s="458" t="s">
        <v>702</v>
      </c>
      <c r="AJ88" s="459">
        <v>44612</v>
      </c>
      <c r="AK88" s="460">
        <v>44926</v>
      </c>
      <c r="AL88" s="167"/>
      <c r="AM88" s="167"/>
      <c r="AN88" s="167"/>
      <c r="AO88" s="167"/>
      <c r="AP88" s="167"/>
      <c r="AQ88" s="167"/>
      <c r="AR88" s="167"/>
      <c r="AS88" s="167"/>
      <c r="AT88" s="351" t="str">
        <f t="shared" si="41"/>
        <v/>
      </c>
      <c r="AU88" s="351" t="str">
        <f t="shared" si="42"/>
        <v/>
      </c>
      <c r="AV88" s="351" t="str">
        <f t="shared" si="43"/>
        <v/>
      </c>
      <c r="AW88" s="167"/>
      <c r="AX88" s="167"/>
      <c r="AY88" s="167"/>
      <c r="AZ88" s="167"/>
      <c r="BA88" s="167"/>
      <c r="BB88" s="167"/>
      <c r="BC88" s="167"/>
      <c r="BD88" s="167"/>
      <c r="BE88" s="351" t="str">
        <f t="shared" si="44"/>
        <v/>
      </c>
      <c r="BF88" s="351" t="str">
        <f t="shared" si="45"/>
        <v/>
      </c>
      <c r="BG88" s="351" t="str">
        <f t="shared" si="46"/>
        <v/>
      </c>
      <c r="BH88" s="167"/>
      <c r="BI88" s="167"/>
      <c r="BJ88" s="167"/>
      <c r="BK88" s="167"/>
      <c r="BL88" s="167"/>
      <c r="BM88" s="167"/>
      <c r="BN88" s="167"/>
      <c r="BO88" s="167"/>
      <c r="BP88" s="351" t="str">
        <f t="shared" si="47"/>
        <v/>
      </c>
      <c r="BQ88" s="351" t="str">
        <f t="shared" si="48"/>
        <v/>
      </c>
      <c r="BR88" s="351" t="str">
        <f t="shared" si="49"/>
        <v/>
      </c>
      <c r="BS88" s="350" t="str">
        <f t="shared" si="50"/>
        <v/>
      </c>
      <c r="BT88" s="350" t="str">
        <f t="shared" si="51"/>
        <v/>
      </c>
      <c r="BU88" s="54"/>
      <c r="BV88" s="54"/>
      <c r="BW88" s="51"/>
      <c r="BX88" s="54"/>
      <c r="BY88" s="54"/>
      <c r="BZ88" s="51"/>
      <c r="CA88" s="157" t="s">
        <v>2124</v>
      </c>
      <c r="CB88" s="157" t="s">
        <v>2125</v>
      </c>
      <c r="CC88" s="157" t="s">
        <v>2126</v>
      </c>
      <c r="CD88" s="157" t="s">
        <v>2127</v>
      </c>
      <c r="CE88" s="157"/>
      <c r="CF88" s="121"/>
      <c r="CG88" s="121"/>
      <c r="CH88" s="104" t="s">
        <v>2122</v>
      </c>
      <c r="CI88" s="104" t="s">
        <v>201</v>
      </c>
      <c r="CJ88" s="104" t="s">
        <v>2123</v>
      </c>
      <c r="CK88" s="201" t="s">
        <v>215</v>
      </c>
      <c r="CL88" s="495" t="s">
        <v>2041</v>
      </c>
      <c r="CM88" s="105" t="s">
        <v>1805</v>
      </c>
      <c r="CN88" s="104" t="s">
        <v>1808</v>
      </c>
      <c r="CO88" s="101"/>
      <c r="CP88" s="101"/>
      <c r="CQ88" s="101"/>
      <c r="CR88" s="101"/>
      <c r="CS88" s="157"/>
      <c r="CT88" s="102"/>
      <c r="CU88" s="103"/>
      <c r="CV88" s="104"/>
      <c r="CW88" s="104"/>
      <c r="CX88" s="107"/>
      <c r="CY88" s="104"/>
      <c r="CZ88" s="47"/>
      <c r="DA88" s="105"/>
      <c r="DB88" s="47"/>
      <c r="DC88" s="54"/>
      <c r="DD88" s="54"/>
      <c r="DE88" s="54"/>
      <c r="DF88" s="54"/>
      <c r="DG88" s="141"/>
      <c r="DH88" s="54"/>
      <c r="DI88" s="54"/>
      <c r="DJ88" s="47"/>
      <c r="DK88" s="47"/>
      <c r="DL88" s="47"/>
      <c r="DM88" s="47"/>
      <c r="DN88" s="47"/>
      <c r="DO88" s="105"/>
      <c r="DP88" s="47"/>
    </row>
    <row r="89" spans="1:120" ht="114.75" customHeight="1">
      <c r="A89" s="425">
        <v>56</v>
      </c>
      <c r="B89" s="88" t="str">
        <f>IFERROR(VLOOKUP($A89,Riesgos!$A$7:$H$107,2,FALSE),"")</f>
        <v>Gestión de Sistemas de Información y Tecnología</v>
      </c>
      <c r="C89" s="45" t="str">
        <f>IFERROR(VLOOKUP($A89,Riesgos!$A$7:$H$107,7,FALSE),"")</f>
        <v>Debido a la falta de capacitación a los usuarios y administradores de la herramienta.</v>
      </c>
      <c r="D89" s="491" t="str">
        <f>IFERROR(VLOOKUP($A89,Riesgos!$A$7:$H$107,8,FALSE),"")</f>
        <v>Posibilidad de afectación reputacional por el incumpliento de Acuaerdos de Nivel de Servicio-ANS debido a la falta de capacitación a los usuarios y administradores de la herramienta.</v>
      </c>
      <c r="E89" s="374" t="s">
        <v>252</v>
      </c>
      <c r="F89" s="492">
        <v>25</v>
      </c>
      <c r="G89" s="158" t="str">
        <f>IF(F89&lt;=0,"",IF(F89&lt;='Listas y tablas'!$B$3,"Muy Baja",IF(F89&lt;='Listas y tablas'!$B$4,"Baja",IF(F89&lt;='Listas y tablas'!$B$5,"Media",IF(F89&lt;='Listas y tablas'!$B$6,"Alta","Muy Alta")))))</f>
        <v>Media</v>
      </c>
      <c r="H89" s="159">
        <f>IF(G89="","",IF(G89="Muy Baja",'Listas y tablas'!$C$3,IF(G89="Baja",'Listas y tablas'!$C$4,IF(G89="Media",'Listas y tablas'!$C$5,IF(G89="Alta",'Listas y tablas'!$C$6,IF(G89="Muy Alta",'Listas y tablas'!$C$7,))))))</f>
        <v>0.6</v>
      </c>
      <c r="I89" s="427" t="s">
        <v>504</v>
      </c>
      <c r="J89" s="159"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8" t="str">
        <f ca="1">IF(OR(J89='Tabla Impacto'!$C$11,J89='Tabla Impacto'!$D$11),"Leve",IF(OR(J89='Tabla Impacto'!$C$12,J89='Tabla Impacto'!$D$12),"Menor",IF(OR(J89='Tabla Impacto'!$C$13,J89='Tabla Impacto'!$D$13),"Moderado",IF(OR(J89='Tabla Impacto'!$C$14,J89='Tabla Impacto'!$D$14),"Mayor",IF(OR(J89='Tabla Impacto'!$C$15,J89='Tabla Impacto'!$D$15),"Catastrófico","")))))</f>
        <v>Leve</v>
      </c>
      <c r="L89" s="159">
        <f ca="1">IF(K89="","",IF(K89="Leve",'Listas y tablas'!$F$3,IF(K89="Menor",'Listas y tablas'!$F$4,IF(K89="Moderado",'Listas y tablas'!$F$5,IF(K89="Mayor",'Listas y tablas'!$F$6,IF(K89="Catastrófico",'Listas y tablas'!$F$7,))))))</f>
        <v>0.2</v>
      </c>
      <c r="M89" s="160" t="str">
        <f t="shared" ca="1" si="37"/>
        <v>Moderado</v>
      </c>
      <c r="N89" s="160" t="str">
        <f t="shared" si="38"/>
        <v>G</v>
      </c>
      <c r="O89" s="161">
        <f t="shared" si="39"/>
        <v>82</v>
      </c>
      <c r="P89" s="161" t="str">
        <f t="shared" si="40"/>
        <v>G82</v>
      </c>
      <c r="Q89" s="402" t="s">
        <v>1792</v>
      </c>
      <c r="R89" s="161" t="str">
        <f t="shared" si="3"/>
        <v>Probabilidad</v>
      </c>
      <c r="S89" s="399" t="s">
        <v>187</v>
      </c>
      <c r="T89" s="399" t="s">
        <v>188</v>
      </c>
      <c r="U89" s="95" t="str">
        <f t="shared" si="24"/>
        <v>40%</v>
      </c>
      <c r="V89" s="407" t="s">
        <v>242</v>
      </c>
      <c r="W89" s="407" t="s">
        <v>227</v>
      </c>
      <c r="X89" s="407" t="s">
        <v>191</v>
      </c>
      <c r="Y89" s="164">
        <f t="shared" si="33"/>
        <v>0.36</v>
      </c>
      <c r="Z89" s="165" t="str">
        <f>IFERROR(IF(Y89="","",IF(Y89&lt;='Listas y tablas'!$L$3,"Muy Baja",IF(Y89&lt;='Listas y tablas'!$L$4,"Baja",IF(Y89&lt;='Listas y tablas'!$L$5,"Media",IF(Y89&lt;='Listas y tablas'!$L$6,"Alta","Muy Alta"))))),"")</f>
        <v>Baja</v>
      </c>
      <c r="AA89" s="163">
        <f t="shared" si="34"/>
        <v>0.36</v>
      </c>
      <c r="AB89" s="165" t="str">
        <f ca="1">IFERROR(IF(AC89="","",IF(AC89&lt;='Listas y tablas'!$O$3,"Leve",IF(AC89&lt;='Listas y tablas'!$O$4,"Menor",IF(AC89&lt;='Listas y tablas'!$O$5,"Moderado",IF(AC89&lt;='Listas y tablas'!$O$6,"Mayor","Catastrófico"))))),"")</f>
        <v>Leve</v>
      </c>
      <c r="AC89" s="163">
        <f t="shared" ca="1" si="35"/>
        <v>0.2</v>
      </c>
      <c r="AD89" s="166" t="str">
        <f t="shared" ca="1" si="36"/>
        <v>Bajo</v>
      </c>
      <c r="AE89" s="393" t="s">
        <v>228</v>
      </c>
      <c r="AF89" s="184" t="s">
        <v>1793</v>
      </c>
      <c r="AG89" s="200" t="s">
        <v>1794</v>
      </c>
      <c r="AH89" s="200" t="s">
        <v>1795</v>
      </c>
      <c r="AI89" s="458" t="s">
        <v>702</v>
      </c>
      <c r="AJ89" s="459">
        <v>44743</v>
      </c>
      <c r="AK89" s="460">
        <v>44865</v>
      </c>
      <c r="AL89" s="167"/>
      <c r="AM89" s="167"/>
      <c r="AN89" s="167"/>
      <c r="AO89" s="167"/>
      <c r="AP89" s="167"/>
      <c r="AQ89" s="167"/>
      <c r="AR89" s="167"/>
      <c r="AS89" s="167"/>
      <c r="AT89" s="351" t="str">
        <f t="shared" si="41"/>
        <v/>
      </c>
      <c r="AU89" s="351" t="str">
        <f t="shared" si="42"/>
        <v/>
      </c>
      <c r="AV89" s="351" t="str">
        <f t="shared" si="43"/>
        <v/>
      </c>
      <c r="AW89" s="167"/>
      <c r="AX89" s="167"/>
      <c r="AY89" s="167"/>
      <c r="AZ89" s="167"/>
      <c r="BA89" s="167"/>
      <c r="BB89" s="167"/>
      <c r="BC89" s="167"/>
      <c r="BD89" s="167"/>
      <c r="BE89" s="351" t="str">
        <f t="shared" si="44"/>
        <v/>
      </c>
      <c r="BF89" s="351" t="str">
        <f t="shared" si="45"/>
        <v/>
      </c>
      <c r="BG89" s="351" t="str">
        <f t="shared" si="46"/>
        <v/>
      </c>
      <c r="BH89" s="167"/>
      <c r="BI89" s="167"/>
      <c r="BJ89" s="167"/>
      <c r="BK89" s="167"/>
      <c r="BL89" s="167"/>
      <c r="BM89" s="167"/>
      <c r="BN89" s="167"/>
      <c r="BO89" s="167"/>
      <c r="BP89" s="351" t="str">
        <f t="shared" si="47"/>
        <v/>
      </c>
      <c r="BQ89" s="351" t="str">
        <f t="shared" si="48"/>
        <v/>
      </c>
      <c r="BR89" s="351" t="str">
        <f t="shared" si="49"/>
        <v/>
      </c>
      <c r="BS89" s="350" t="str">
        <f t="shared" si="50"/>
        <v/>
      </c>
      <c r="BT89" s="350" t="str">
        <f t="shared" si="51"/>
        <v/>
      </c>
      <c r="BU89" s="54"/>
      <c r="BV89" s="54"/>
      <c r="BW89" s="51"/>
      <c r="BX89" s="54"/>
      <c r="BY89" s="54"/>
      <c r="BZ89" s="51"/>
      <c r="CA89" s="157" t="s">
        <v>2128</v>
      </c>
      <c r="CB89" s="157" t="s">
        <v>283</v>
      </c>
      <c r="CC89" s="157" t="s">
        <v>2129</v>
      </c>
      <c r="CD89" s="157" t="s">
        <v>283</v>
      </c>
      <c r="CE89" s="157"/>
      <c r="CF89" s="121"/>
      <c r="CG89" s="121"/>
      <c r="CH89" s="104" t="s">
        <v>2130</v>
      </c>
      <c r="CI89" s="104" t="s">
        <v>2131</v>
      </c>
      <c r="CJ89" s="104" t="s">
        <v>2132</v>
      </c>
      <c r="CK89" s="201" t="s">
        <v>2133</v>
      </c>
      <c r="CL89" s="495" t="s">
        <v>2137</v>
      </c>
      <c r="CM89" s="105" t="s">
        <v>1805</v>
      </c>
      <c r="CN89" s="104" t="s">
        <v>1808</v>
      </c>
      <c r="CO89" s="101"/>
      <c r="CP89" s="101"/>
      <c r="CQ89" s="101"/>
      <c r="CR89" s="101"/>
      <c r="CS89" s="157"/>
      <c r="CT89" s="102"/>
      <c r="CU89" s="103"/>
      <c r="CV89" s="107"/>
      <c r="CW89" s="104"/>
      <c r="CX89" s="107"/>
      <c r="CY89" s="104"/>
      <c r="CZ89" s="47"/>
      <c r="DA89" s="105"/>
      <c r="DB89" s="47"/>
      <c r="DC89" s="54"/>
      <c r="DD89" s="54"/>
      <c r="DE89" s="54"/>
      <c r="DF89" s="54"/>
      <c r="DG89" s="141"/>
      <c r="DH89" s="54"/>
      <c r="DI89" s="54"/>
      <c r="DJ89" s="47"/>
      <c r="DK89" s="47"/>
      <c r="DL89" s="47"/>
      <c r="DM89" s="47"/>
      <c r="DN89" s="47"/>
      <c r="DO89" s="105"/>
      <c r="DP89" s="47"/>
    </row>
    <row r="90" spans="1:120" ht="108.75" customHeight="1">
      <c r="A90" s="54">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45"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89" t="s">
        <v>240</v>
      </c>
      <c r="F90" s="141">
        <v>20</v>
      </c>
      <c r="G90" s="158" t="str">
        <f>IF(F90&lt;=0,"",IF(F90&lt;='Listas y tablas'!$B$3,"Muy Baja",IF(F90&lt;='Listas y tablas'!$B$4,"Baja",IF(F90&lt;='Listas y tablas'!$B$5,"Media",IF(F90&lt;='Listas y tablas'!$B$6,"Alta","Muy Alta")))))</f>
        <v>Baja</v>
      </c>
      <c r="H90" s="159">
        <f>IF(G90="","",IF(G90="Muy Baja",'Listas y tablas'!$C$3,IF(G90="Baja",'Listas y tablas'!$C$4,IF(G90="Media",'Listas y tablas'!$C$5,IF(G90="Alta",'Listas y tablas'!$C$6,IF(G90="Muy Alta",'Listas y tablas'!$C$7,))))))</f>
        <v>0.4</v>
      </c>
      <c r="I90" s="427" t="s">
        <v>332</v>
      </c>
      <c r="J90" s="159" t="str">
        <f ca="1">IF(NOT(ISERROR(MATCH(I90,'Tabla Impacto'!$B$221:$B$223,0))),'Tabla Impacto'!$F$223&amp;"Por favor no seleccionar los criterios de impacto(Afectación Económica o presupuestal y Pérdida Reputacional)",I90)</f>
        <v xml:space="preserve">     Entre 50 y 100 SMLMV </v>
      </c>
      <c r="K90" s="158"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9">
        <f ca="1">IF(K90="","",IF(K90="Leve",'Listas y tablas'!$F$3,IF(K90="Menor",'Listas y tablas'!$F$4,IF(K90="Moderado",'Listas y tablas'!$F$5,IF(K90="Mayor",'Listas y tablas'!$F$6,IF(K90="Catastrófico",'Listas y tablas'!$F$7,))))))</f>
        <v>0.6</v>
      </c>
      <c r="M90" s="160" t="str">
        <f t="shared" ca="1" si="37"/>
        <v>Moderado</v>
      </c>
      <c r="N90" s="160" t="str">
        <f t="shared" si="38"/>
        <v>G</v>
      </c>
      <c r="O90" s="161">
        <f t="shared" si="39"/>
        <v>83</v>
      </c>
      <c r="P90" s="161" t="str">
        <f t="shared" si="40"/>
        <v>G83</v>
      </c>
      <c r="Q90" s="187" t="s">
        <v>733</v>
      </c>
      <c r="R90" s="161" t="str">
        <f t="shared" si="3"/>
        <v>Probabilidad</v>
      </c>
      <c r="S90" s="399" t="s">
        <v>187</v>
      </c>
      <c r="T90" s="399" t="s">
        <v>188</v>
      </c>
      <c r="U90" s="95" t="str">
        <f t="shared" si="24"/>
        <v>40%</v>
      </c>
      <c r="V90" s="407" t="s">
        <v>189</v>
      </c>
      <c r="W90" s="407" t="s">
        <v>190</v>
      </c>
      <c r="X90" s="407" t="s">
        <v>191</v>
      </c>
      <c r="Y90" s="164">
        <f t="shared" si="33"/>
        <v>0.24</v>
      </c>
      <c r="Z90" s="165" t="str">
        <f>IFERROR(IF(Y90="","",IF(Y90&lt;='Listas y tablas'!$L$3,"Muy Baja",IF(Y90&lt;='Listas y tablas'!$L$4,"Baja",IF(Y90&lt;='Listas y tablas'!$L$5,"Media",IF(Y90&lt;='Listas y tablas'!$L$6,"Alta","Muy Alta"))))),"")</f>
        <v>Baja</v>
      </c>
      <c r="AA90" s="163">
        <f t="shared" si="34"/>
        <v>0.24</v>
      </c>
      <c r="AB90" s="165" t="str">
        <f ca="1">IFERROR(IF(AC90="","",IF(AC90&lt;='Listas y tablas'!$O$3,"Leve",IF(AC90&lt;='Listas y tablas'!$O$4,"Menor",IF(AC90&lt;='Listas y tablas'!$O$5,"Moderado",IF(AC90&lt;='Listas y tablas'!$O$6,"Mayor","Catastrófico"))))),"")</f>
        <v>Moderado</v>
      </c>
      <c r="AC90" s="163">
        <f t="shared" ca="1" si="35"/>
        <v>0.6</v>
      </c>
      <c r="AD90" s="166" t="str">
        <f t="shared" ca="1" si="36"/>
        <v>Moderado</v>
      </c>
      <c r="AE90" s="393" t="s">
        <v>192</v>
      </c>
      <c r="AF90" s="116" t="s">
        <v>1633</v>
      </c>
      <c r="AG90" s="53" t="s">
        <v>1634</v>
      </c>
      <c r="AH90" s="53" t="s">
        <v>1635</v>
      </c>
      <c r="AI90" s="53" t="s">
        <v>741</v>
      </c>
      <c r="AJ90" s="451">
        <v>44713</v>
      </c>
      <c r="AK90" s="451">
        <v>44773</v>
      </c>
      <c r="AL90" s="167"/>
      <c r="AM90" s="167"/>
      <c r="AN90" s="167"/>
      <c r="AO90" s="167"/>
      <c r="AP90" s="167"/>
      <c r="AQ90" s="167"/>
      <c r="AR90" s="167"/>
      <c r="AS90" s="167"/>
      <c r="AT90" s="351" t="str">
        <f t="shared" si="41"/>
        <v/>
      </c>
      <c r="AU90" s="351" t="str">
        <f t="shared" si="42"/>
        <v/>
      </c>
      <c r="AV90" s="351" t="str">
        <f t="shared" si="43"/>
        <v/>
      </c>
      <c r="AW90" s="167"/>
      <c r="AX90" s="167"/>
      <c r="AY90" s="167"/>
      <c r="AZ90" s="167"/>
      <c r="BA90" s="167"/>
      <c r="BB90" s="167"/>
      <c r="BC90" s="167"/>
      <c r="BD90" s="167"/>
      <c r="BE90" s="351" t="str">
        <f t="shared" si="44"/>
        <v/>
      </c>
      <c r="BF90" s="351" t="str">
        <f t="shared" si="45"/>
        <v/>
      </c>
      <c r="BG90" s="351" t="str">
        <f t="shared" si="46"/>
        <v/>
      </c>
      <c r="BH90" s="167"/>
      <c r="BI90" s="167"/>
      <c r="BJ90" s="167"/>
      <c r="BK90" s="167"/>
      <c r="BL90" s="167"/>
      <c r="BM90" s="167"/>
      <c r="BN90" s="167"/>
      <c r="BO90" s="167"/>
      <c r="BP90" s="351" t="str">
        <f t="shared" si="47"/>
        <v/>
      </c>
      <c r="BQ90" s="351" t="str">
        <f t="shared" si="48"/>
        <v/>
      </c>
      <c r="BR90" s="351" t="str">
        <f t="shared" si="49"/>
        <v/>
      </c>
      <c r="BS90" s="350" t="str">
        <f t="shared" si="50"/>
        <v/>
      </c>
      <c r="BT90" s="350" t="str">
        <f t="shared" si="51"/>
        <v/>
      </c>
      <c r="BU90" s="417" t="s">
        <v>1740</v>
      </c>
      <c r="BV90" s="431" t="s">
        <v>1676</v>
      </c>
      <c r="BW90" s="417" t="s">
        <v>741</v>
      </c>
      <c r="BX90" s="417" t="s">
        <v>1741</v>
      </c>
      <c r="BY90" s="417" t="s">
        <v>1742</v>
      </c>
      <c r="BZ90" s="417" t="s">
        <v>1743</v>
      </c>
      <c r="CA90" s="157" t="s">
        <v>2145</v>
      </c>
      <c r="CB90" s="157" t="s">
        <v>2146</v>
      </c>
      <c r="CC90" s="157" t="s">
        <v>2147</v>
      </c>
      <c r="CD90" s="121" t="s">
        <v>283</v>
      </c>
      <c r="CE90" s="121" t="s">
        <v>291</v>
      </c>
      <c r="CF90" s="121" t="s">
        <v>291</v>
      </c>
      <c r="CG90" s="121"/>
      <c r="CH90" s="104" t="s">
        <v>2148</v>
      </c>
      <c r="CI90" s="104" t="s">
        <v>261</v>
      </c>
      <c r="CJ90" s="201" t="s">
        <v>2149</v>
      </c>
      <c r="CK90" s="104" t="s">
        <v>285</v>
      </c>
      <c r="CL90" s="495" t="s">
        <v>2154</v>
      </c>
      <c r="CM90" s="105" t="s">
        <v>1985</v>
      </c>
      <c r="CN90" s="104" t="s">
        <v>1808</v>
      </c>
      <c r="CO90" s="101"/>
      <c r="CP90" s="101"/>
      <c r="CQ90" s="101"/>
      <c r="CR90" s="102"/>
      <c r="CS90" s="121"/>
      <c r="CT90" s="102"/>
      <c r="CU90" s="103"/>
      <c r="CV90" s="104"/>
      <c r="CW90" s="104"/>
      <c r="CX90" s="107"/>
      <c r="CY90" s="104"/>
      <c r="CZ90" s="47"/>
      <c r="DA90" s="105"/>
      <c r="DB90" s="47"/>
      <c r="DC90" s="54"/>
      <c r="DD90" s="54"/>
      <c r="DE90" s="54"/>
      <c r="DF90" s="54"/>
      <c r="DG90" s="141"/>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41">
        <v>20</v>
      </c>
      <c r="G91" s="158" t="str">
        <f>IF(F91&lt;=0,"",IF(F91&lt;='Listas y tablas'!$B$3,"Muy Baja",IF(F91&lt;='Listas y tablas'!$B$4,"Baja",IF(F91&lt;='Listas y tablas'!$B$5,"Media",IF(F91&lt;='Listas y tablas'!$B$6,"Alta","Muy Alta")))))</f>
        <v>Baja</v>
      </c>
      <c r="H91" s="159">
        <f>IF(G91="","",IF(G91="Muy Baja",'Listas y tablas'!$C$3,IF(G91="Baja",'Listas y tablas'!$C$4,IF(G91="Media",'Listas y tablas'!$C$5,IF(G91="Alta",'Listas y tablas'!$C$6,IF(G91="Muy Alta",'Listas y tablas'!$C$7,))))))</f>
        <v>0.4</v>
      </c>
      <c r="I91" s="427" t="s">
        <v>332</v>
      </c>
      <c r="J91" s="159" t="str">
        <f ca="1">IF(NOT(ISERROR(MATCH(I91,'Tabla Impacto'!$B$221:$B$223,0))),'Tabla Impacto'!$F$223&amp;"Por favor no seleccionar los criterios de impacto(Afectación Económica o presupuestal y Pérdida Reputacional)",I91)</f>
        <v xml:space="preserve">     Entre 50 y 100 SMLMV </v>
      </c>
      <c r="K91" s="158"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9">
        <f ca="1">IF(K91="","",IF(K91="Leve",'Listas y tablas'!$F$3,IF(K91="Menor",'Listas y tablas'!$F$4,IF(K91="Moderado",'Listas y tablas'!$F$5,IF(K91="Mayor",'Listas y tablas'!$F$6,IF(K91="Catastrófico",'Listas y tablas'!$F$7,))))))</f>
        <v>0.6</v>
      </c>
      <c r="M91" s="160" t="str">
        <f t="shared" ca="1" si="37"/>
        <v>Moderado</v>
      </c>
      <c r="N91" s="160" t="str">
        <f t="shared" si="38"/>
        <v>G</v>
      </c>
      <c r="O91" s="161">
        <f t="shared" si="39"/>
        <v>84</v>
      </c>
      <c r="P91" s="161" t="str">
        <f t="shared" si="40"/>
        <v>G84</v>
      </c>
      <c r="Q91" s="187" t="s">
        <v>1744</v>
      </c>
      <c r="R91" s="161" t="str">
        <f t="shared" si="3"/>
        <v>Probabilidad</v>
      </c>
      <c r="S91" s="399" t="s">
        <v>187</v>
      </c>
      <c r="T91" s="399" t="s">
        <v>188</v>
      </c>
      <c r="U91" s="95" t="str">
        <f t="shared" si="24"/>
        <v>40%</v>
      </c>
      <c r="V91" s="407" t="s">
        <v>189</v>
      </c>
      <c r="W91" s="407" t="s">
        <v>190</v>
      </c>
      <c r="X91" s="407" t="s">
        <v>191</v>
      </c>
      <c r="Y91" s="164">
        <f t="shared" si="33"/>
        <v>0.14399999999999999</v>
      </c>
      <c r="Z91" s="165" t="str">
        <f>IFERROR(IF(Y91="","",IF(Y91&lt;='Listas y tablas'!$L$3,"Muy Baja",IF(Y91&lt;='Listas y tablas'!$L$4,"Baja",IF(Y91&lt;='Listas y tablas'!$L$5,"Media",IF(Y91&lt;='Listas y tablas'!$L$6,"Alta","Muy Alta"))))),"")</f>
        <v>Muy Baja</v>
      </c>
      <c r="AA91" s="163">
        <f t="shared" si="34"/>
        <v>0.14399999999999999</v>
      </c>
      <c r="AB91" s="165" t="str">
        <f ca="1">IFERROR(IF(AC91="","",IF(AC91&lt;='Listas y tablas'!$O$3,"Leve",IF(AC91&lt;='Listas y tablas'!$O$4,"Menor",IF(AC91&lt;='Listas y tablas'!$O$5,"Moderado",IF(AC91&lt;='Listas y tablas'!$O$6,"Mayor","Catastrófico"))))),"")</f>
        <v>Moderado</v>
      </c>
      <c r="AC91" s="163">
        <f t="shared" ca="1" si="35"/>
        <v>0.6</v>
      </c>
      <c r="AD91" s="166" t="str">
        <f t="shared" ca="1" si="36"/>
        <v>Moderado</v>
      </c>
      <c r="AE91" s="393" t="s">
        <v>192</v>
      </c>
      <c r="AF91" s="433" t="s">
        <v>1745</v>
      </c>
      <c r="AG91" s="53" t="s">
        <v>1746</v>
      </c>
      <c r="AH91" s="417" t="s">
        <v>1636</v>
      </c>
      <c r="AI91" s="417" t="s">
        <v>741</v>
      </c>
      <c r="AJ91" s="435">
        <v>44576</v>
      </c>
      <c r="AK91" s="435">
        <v>44681</v>
      </c>
      <c r="AL91" s="149"/>
      <c r="AM91" s="149"/>
      <c r="AN91" s="149"/>
      <c r="AO91" s="149"/>
      <c r="AP91" s="149"/>
      <c r="AQ91" s="149"/>
      <c r="AR91" s="149"/>
      <c r="AS91" s="149"/>
      <c r="AT91" s="351" t="str">
        <f t="shared" si="41"/>
        <v/>
      </c>
      <c r="AU91" s="351" t="str">
        <f t="shared" si="42"/>
        <v/>
      </c>
      <c r="AV91" s="351" t="str">
        <f t="shared" si="43"/>
        <v/>
      </c>
      <c r="AW91" s="149"/>
      <c r="AX91" s="149"/>
      <c r="AY91" s="149"/>
      <c r="AZ91" s="149"/>
      <c r="BA91" s="149"/>
      <c r="BB91" s="149"/>
      <c r="BC91" s="149"/>
      <c r="BD91" s="149"/>
      <c r="BE91" s="351" t="str">
        <f t="shared" si="44"/>
        <v/>
      </c>
      <c r="BF91" s="351" t="str">
        <f t="shared" si="45"/>
        <v/>
      </c>
      <c r="BG91" s="351" t="str">
        <f t="shared" si="46"/>
        <v/>
      </c>
      <c r="BH91" s="149"/>
      <c r="BI91" s="149"/>
      <c r="BJ91" s="149"/>
      <c r="BK91" s="149"/>
      <c r="BL91" s="149"/>
      <c r="BM91" s="149"/>
      <c r="BN91" s="149"/>
      <c r="BO91" s="149"/>
      <c r="BP91" s="351" t="str">
        <f t="shared" si="47"/>
        <v/>
      </c>
      <c r="BQ91" s="351" t="str">
        <f t="shared" si="48"/>
        <v/>
      </c>
      <c r="BR91" s="351" t="str">
        <f t="shared" si="49"/>
        <v/>
      </c>
      <c r="BS91" s="350" t="str">
        <f t="shared" si="50"/>
        <v/>
      </c>
      <c r="BT91" s="350" t="str">
        <f t="shared" si="51"/>
        <v/>
      </c>
      <c r="BU91" s="44"/>
      <c r="BV91" s="44"/>
      <c r="BW91" s="44"/>
      <c r="BX91" s="44"/>
      <c r="BY91" s="44"/>
      <c r="BZ91" s="44"/>
      <c r="CA91" s="157" t="s">
        <v>2145</v>
      </c>
      <c r="CB91" s="157" t="s">
        <v>2146</v>
      </c>
      <c r="CC91" s="157" t="s">
        <v>2150</v>
      </c>
      <c r="CD91" s="121" t="s">
        <v>2151</v>
      </c>
      <c r="CE91" s="121" t="s">
        <v>291</v>
      </c>
      <c r="CF91" s="157" t="s">
        <v>291</v>
      </c>
      <c r="CG91" s="121"/>
      <c r="CH91" s="104" t="s">
        <v>2152</v>
      </c>
      <c r="CI91" s="104" t="s">
        <v>261</v>
      </c>
      <c r="CJ91" s="104" t="s">
        <v>2153</v>
      </c>
      <c r="CK91" s="104" t="s">
        <v>215</v>
      </c>
      <c r="CL91" s="495" t="s">
        <v>2155</v>
      </c>
      <c r="CM91" s="105" t="s">
        <v>1984</v>
      </c>
      <c r="CN91" s="104" t="s">
        <v>1808</v>
      </c>
      <c r="CO91" s="101"/>
      <c r="CP91" s="101"/>
      <c r="CQ91" s="101"/>
      <c r="CR91" s="102"/>
      <c r="CS91" s="121"/>
      <c r="CT91" s="101"/>
      <c r="CU91" s="103"/>
      <c r="CV91" s="104"/>
      <c r="CW91" s="104"/>
      <c r="CX91" s="104"/>
      <c r="CY91" s="104"/>
      <c r="CZ91" s="47"/>
      <c r="DA91" s="105"/>
      <c r="DB91" s="47"/>
      <c r="DC91" s="54"/>
      <c r="DD91" s="54"/>
      <c r="DE91" s="54"/>
      <c r="DF91" s="54"/>
      <c r="DG91" s="141"/>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5">
        <v>249</v>
      </c>
      <c r="G92" s="158" t="str">
        <f>IF(F92&lt;=0,"",IF(F92&lt;='Listas y tablas'!$B$3,"Muy Baja",IF(F92&lt;='Listas y tablas'!$B$4,"Baja",IF(F92&lt;='Listas y tablas'!$B$5,"Media",IF(F92&lt;='Listas y tablas'!$B$6,"Alta","Muy Alta")))))</f>
        <v>Media</v>
      </c>
      <c r="H92" s="159">
        <f>IF(G92="","",IF(G92="Muy Baja",'Listas y tablas'!$C$3,IF(G92="Baja",'Listas y tablas'!$C$4,IF(G92="Media",'Listas y tablas'!$C$5,IF(G92="Alta",'Listas y tablas'!$C$6,IF(G92="Muy Alta",'Listas y tablas'!$C$7,))))))</f>
        <v>0.6</v>
      </c>
      <c r="I92" s="427" t="s">
        <v>185</v>
      </c>
      <c r="J92" s="159"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8"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9">
        <f ca="1">IF(K92="","",IF(K92="Leve",'Listas y tablas'!$F$3,IF(K92="Menor",'Listas y tablas'!$F$4,IF(K92="Moderado",'Listas y tablas'!$F$5,IF(K92="Mayor",'Listas y tablas'!$F$6,IF(K92="Catastrófico",'Listas y tablas'!$F$7,))))))</f>
        <v>0.6</v>
      </c>
      <c r="M92" s="160" t="str">
        <f t="shared" ca="1" si="37"/>
        <v>Moderado</v>
      </c>
      <c r="N92" s="160" t="str">
        <f t="shared" si="38"/>
        <v>G</v>
      </c>
      <c r="O92" s="161">
        <f t="shared" si="39"/>
        <v>85</v>
      </c>
      <c r="P92" s="161" t="str">
        <f t="shared" si="40"/>
        <v>G85</v>
      </c>
      <c r="Q92" s="187" t="s">
        <v>752</v>
      </c>
      <c r="R92" s="161" t="str">
        <f t="shared" si="3"/>
        <v>Probabilidad</v>
      </c>
      <c r="S92" s="399" t="s">
        <v>187</v>
      </c>
      <c r="T92" s="399" t="s">
        <v>188</v>
      </c>
      <c r="U92" s="95" t="str">
        <f t="shared" si="24"/>
        <v>40%</v>
      </c>
      <c r="V92" s="407" t="s">
        <v>189</v>
      </c>
      <c r="W92" s="407" t="s">
        <v>190</v>
      </c>
      <c r="X92" s="407" t="s">
        <v>191</v>
      </c>
      <c r="Y92" s="164">
        <f t="shared" si="33"/>
        <v>0.36</v>
      </c>
      <c r="Z92" s="165" t="str">
        <f>IFERROR(IF(Y92="","",IF(Y92&lt;='Listas y tablas'!$L$3,"Muy Baja",IF(Y92&lt;='Listas y tablas'!$L$4,"Baja",IF(Y92&lt;='Listas y tablas'!$L$5,"Media",IF(Y92&lt;='Listas y tablas'!$L$6,"Alta","Muy Alta"))))),"")</f>
        <v>Baja</v>
      </c>
      <c r="AA92" s="163">
        <f t="shared" si="34"/>
        <v>0.36</v>
      </c>
      <c r="AB92" s="165" t="str">
        <f ca="1">IFERROR(IF(AC92="","",IF(AC92&lt;='Listas y tablas'!$O$3,"Leve",IF(AC92&lt;='Listas y tablas'!$O$4,"Menor",IF(AC92&lt;='Listas y tablas'!$O$5,"Moderado",IF(AC92&lt;='Listas y tablas'!$O$6,"Mayor","Catastrófico"))))),"")</f>
        <v>Moderado</v>
      </c>
      <c r="AC92" s="163">
        <f t="shared" ca="1" si="35"/>
        <v>0.6</v>
      </c>
      <c r="AD92" s="166" t="str">
        <f t="shared" ca="1" si="36"/>
        <v>Moderado</v>
      </c>
      <c r="AE92" s="393" t="s">
        <v>192</v>
      </c>
      <c r="AF92" s="118" t="s">
        <v>1768</v>
      </c>
      <c r="AG92" s="485" t="s">
        <v>1769</v>
      </c>
      <c r="AH92" s="485" t="s">
        <v>1770</v>
      </c>
      <c r="AI92" s="486" t="s">
        <v>1771</v>
      </c>
      <c r="AJ92" s="487" t="s">
        <v>1772</v>
      </c>
      <c r="AK92" s="488" t="s">
        <v>1773</v>
      </c>
      <c r="AL92" s="149"/>
      <c r="AM92" s="149"/>
      <c r="AN92" s="149"/>
      <c r="AO92" s="149"/>
      <c r="AP92" s="149"/>
      <c r="AQ92" s="149"/>
      <c r="AR92" s="149"/>
      <c r="AS92" s="149"/>
      <c r="AT92" s="351" t="str">
        <f t="shared" si="41"/>
        <v/>
      </c>
      <c r="AU92" s="351" t="str">
        <f t="shared" si="42"/>
        <v/>
      </c>
      <c r="AV92" s="351" t="str">
        <f t="shared" si="43"/>
        <v/>
      </c>
      <c r="AW92" s="149"/>
      <c r="AX92" s="149"/>
      <c r="AY92" s="149"/>
      <c r="AZ92" s="149"/>
      <c r="BA92" s="149"/>
      <c r="BB92" s="149"/>
      <c r="BC92" s="149"/>
      <c r="BD92" s="149"/>
      <c r="BE92" s="351" t="str">
        <f t="shared" si="44"/>
        <v/>
      </c>
      <c r="BF92" s="351" t="str">
        <f t="shared" si="45"/>
        <v/>
      </c>
      <c r="BG92" s="351" t="str">
        <f t="shared" si="46"/>
        <v/>
      </c>
      <c r="BH92" s="149"/>
      <c r="BI92" s="149"/>
      <c r="BJ92" s="149"/>
      <c r="BK92" s="149"/>
      <c r="BL92" s="149"/>
      <c r="BM92" s="149"/>
      <c r="BN92" s="149"/>
      <c r="BO92" s="149"/>
      <c r="BP92" s="351" t="str">
        <f t="shared" si="47"/>
        <v/>
      </c>
      <c r="BQ92" s="351" t="str">
        <f t="shared" si="48"/>
        <v/>
      </c>
      <c r="BR92" s="351" t="str">
        <f t="shared" si="49"/>
        <v/>
      </c>
      <c r="BS92" s="350" t="str">
        <f t="shared" si="50"/>
        <v/>
      </c>
      <c r="BT92" s="350" t="str">
        <f t="shared" si="51"/>
        <v/>
      </c>
      <c r="BU92" s="56"/>
      <c r="BV92" s="56"/>
      <c r="BW92" s="56"/>
      <c r="BX92" s="44"/>
      <c r="BY92" s="44"/>
      <c r="BZ92" s="56"/>
      <c r="CA92" s="157" t="s">
        <v>2161</v>
      </c>
      <c r="CB92" s="157" t="s">
        <v>2162</v>
      </c>
      <c r="CC92" s="157" t="s">
        <v>2163</v>
      </c>
      <c r="CD92" s="157" t="s">
        <v>2164</v>
      </c>
      <c r="CE92" s="121"/>
      <c r="CF92" s="157"/>
      <c r="CG92" s="121"/>
      <c r="CH92" s="104" t="s">
        <v>2122</v>
      </c>
      <c r="CI92" s="201" t="s">
        <v>201</v>
      </c>
      <c r="CJ92" s="104" t="s">
        <v>2123</v>
      </c>
      <c r="CK92" s="201" t="s">
        <v>215</v>
      </c>
      <c r="CL92" s="495" t="s">
        <v>2160</v>
      </c>
      <c r="CM92" s="105" t="s">
        <v>1805</v>
      </c>
      <c r="CN92" s="104" t="s">
        <v>1808</v>
      </c>
      <c r="CO92" s="101"/>
      <c r="CP92" s="101"/>
      <c r="CQ92" s="101"/>
      <c r="CR92" s="102"/>
      <c r="CS92" s="121"/>
      <c r="CT92" s="101"/>
      <c r="CU92" s="103"/>
      <c r="CV92" s="104"/>
      <c r="CW92" s="104"/>
      <c r="CX92" s="104"/>
      <c r="CY92" s="104"/>
      <c r="CZ92" s="47"/>
      <c r="DA92" s="105"/>
      <c r="DB92" s="47"/>
      <c r="DC92" s="54"/>
      <c r="DD92" s="54"/>
      <c r="DE92" s="54"/>
      <c r="DF92" s="54"/>
      <c r="DG92" s="141"/>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5">
        <v>249</v>
      </c>
      <c r="G93" s="158" t="str">
        <f>IF(F93&lt;=0,"",IF(F93&lt;='Listas y tablas'!$B$3,"Muy Baja",IF(F93&lt;='Listas y tablas'!$B$4,"Baja",IF(F93&lt;='Listas y tablas'!$B$5,"Media",IF(F93&lt;='Listas y tablas'!$B$6,"Alta","Muy Alta")))))</f>
        <v>Media</v>
      </c>
      <c r="H93" s="159">
        <f>IF(G93="","",IF(G93="Muy Baja",'Listas y tablas'!$C$3,IF(G93="Baja",'Listas y tablas'!$C$4,IF(G93="Media",'Listas y tablas'!$C$5,IF(G93="Alta",'Listas y tablas'!$C$6,IF(G93="Muy Alta",'Listas y tablas'!$C$7,))))))</f>
        <v>0.6</v>
      </c>
      <c r="I93" s="427" t="s">
        <v>185</v>
      </c>
      <c r="J93" s="159"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8"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9">
        <f ca="1">IF(K93="","",IF(K93="Leve",'Listas y tablas'!$F$3,IF(K93="Menor",'Listas y tablas'!$F$4,IF(K93="Moderado",'Listas y tablas'!$F$5,IF(K93="Mayor",'Listas y tablas'!$F$6,IF(K93="Catastrófico",'Listas y tablas'!$F$7,))))))</f>
        <v>0.6</v>
      </c>
      <c r="M93" s="160" t="str">
        <f t="shared" ca="1" si="37"/>
        <v>Moderado</v>
      </c>
      <c r="N93" s="160" t="str">
        <f t="shared" si="38"/>
        <v>G</v>
      </c>
      <c r="O93" s="161">
        <f t="shared" si="39"/>
        <v>86</v>
      </c>
      <c r="P93" s="161" t="str">
        <f t="shared" si="40"/>
        <v>G86</v>
      </c>
      <c r="Q93" s="187" t="s">
        <v>760</v>
      </c>
      <c r="R93" s="161" t="str">
        <f t="shared" si="3"/>
        <v>Probabilidad</v>
      </c>
      <c r="S93" s="399" t="s">
        <v>233</v>
      </c>
      <c r="T93" s="399" t="s">
        <v>188</v>
      </c>
      <c r="U93" s="95" t="str">
        <f t="shared" si="24"/>
        <v>30%</v>
      </c>
      <c r="V93" s="407" t="s">
        <v>189</v>
      </c>
      <c r="W93" s="407" t="s">
        <v>190</v>
      </c>
      <c r="X93" s="407" t="s">
        <v>191</v>
      </c>
      <c r="Y93" s="164">
        <f t="shared" si="33"/>
        <v>0.252</v>
      </c>
      <c r="Z93" s="165" t="str">
        <f>IFERROR(IF(Y93="","",IF(Y93&lt;='Listas y tablas'!$L$3,"Muy Baja",IF(Y93&lt;='Listas y tablas'!$L$4,"Baja",IF(Y93&lt;='Listas y tablas'!$L$5,"Media",IF(Y93&lt;='Listas y tablas'!$L$6,"Alta","Muy Alta"))))),"")</f>
        <v>Baja</v>
      </c>
      <c r="AA93" s="163">
        <f t="shared" si="34"/>
        <v>0.252</v>
      </c>
      <c r="AB93" s="165" t="str">
        <f ca="1">IFERROR(IF(AC93="","",IF(AC93&lt;='Listas y tablas'!$O$3,"Leve",IF(AC93&lt;='Listas y tablas'!$O$4,"Menor",IF(AC93&lt;='Listas y tablas'!$O$5,"Moderado",IF(AC93&lt;='Listas y tablas'!$O$6,"Mayor","Catastrófico"))))),"")</f>
        <v>Moderado</v>
      </c>
      <c r="AC93" s="163">
        <f t="shared" ca="1" si="35"/>
        <v>0.6</v>
      </c>
      <c r="AD93" s="166" t="str">
        <f t="shared" ca="1" si="36"/>
        <v>Moderado</v>
      </c>
      <c r="AE93" s="393" t="s">
        <v>192</v>
      </c>
      <c r="AF93" s="403" t="s">
        <v>1774</v>
      </c>
      <c r="AG93" s="485" t="s">
        <v>1775</v>
      </c>
      <c r="AH93" s="485" t="s">
        <v>1776</v>
      </c>
      <c r="AI93" s="489" t="s">
        <v>1771</v>
      </c>
      <c r="AJ93" s="487" t="s">
        <v>1777</v>
      </c>
      <c r="AK93" s="488" t="s">
        <v>1778</v>
      </c>
      <c r="AL93" s="149"/>
      <c r="AM93" s="149"/>
      <c r="AN93" s="149"/>
      <c r="AO93" s="149"/>
      <c r="AP93" s="149"/>
      <c r="AQ93" s="149"/>
      <c r="AR93" s="149"/>
      <c r="AS93" s="149"/>
      <c r="AT93" s="351" t="str">
        <f t="shared" si="41"/>
        <v/>
      </c>
      <c r="AU93" s="351" t="str">
        <f t="shared" si="42"/>
        <v/>
      </c>
      <c r="AV93" s="351" t="str">
        <f t="shared" si="43"/>
        <v/>
      </c>
      <c r="AW93" s="149"/>
      <c r="AX93" s="149"/>
      <c r="AY93" s="149"/>
      <c r="AZ93" s="149"/>
      <c r="BA93" s="149"/>
      <c r="BB93" s="149"/>
      <c r="BC93" s="149"/>
      <c r="BD93" s="149"/>
      <c r="BE93" s="351" t="str">
        <f t="shared" si="44"/>
        <v/>
      </c>
      <c r="BF93" s="351" t="str">
        <f t="shared" si="45"/>
        <v/>
      </c>
      <c r="BG93" s="351" t="str">
        <f t="shared" si="46"/>
        <v/>
      </c>
      <c r="BH93" s="149"/>
      <c r="BI93" s="149"/>
      <c r="BJ93" s="149"/>
      <c r="BK93" s="149"/>
      <c r="BL93" s="149"/>
      <c r="BM93" s="149"/>
      <c r="BN93" s="149"/>
      <c r="BO93" s="149"/>
      <c r="BP93" s="351" t="str">
        <f t="shared" si="47"/>
        <v/>
      </c>
      <c r="BQ93" s="351" t="str">
        <f t="shared" si="48"/>
        <v/>
      </c>
      <c r="BR93" s="351" t="str">
        <f t="shared" si="49"/>
        <v/>
      </c>
      <c r="BS93" s="350" t="str">
        <f t="shared" si="50"/>
        <v/>
      </c>
      <c r="BT93" s="350" t="str">
        <f t="shared" si="51"/>
        <v/>
      </c>
      <c r="BU93" s="152"/>
      <c r="BV93" s="44"/>
      <c r="BW93" s="44"/>
      <c r="BX93" s="44"/>
      <c r="BY93" s="44"/>
      <c r="BZ93" s="44"/>
      <c r="CA93" s="157" t="s">
        <v>2165</v>
      </c>
      <c r="CB93" s="157" t="s">
        <v>283</v>
      </c>
      <c r="CC93" s="157" t="s">
        <v>283</v>
      </c>
      <c r="CD93" s="121" t="s">
        <v>283</v>
      </c>
      <c r="CE93" s="121"/>
      <c r="CF93" s="157"/>
      <c r="CG93" s="121"/>
      <c r="CH93" s="104" t="s">
        <v>2166</v>
      </c>
      <c r="CI93" s="201" t="s">
        <v>292</v>
      </c>
      <c r="CJ93" s="104" t="s">
        <v>517</v>
      </c>
      <c r="CK93" s="201" t="s">
        <v>262</v>
      </c>
      <c r="CL93" s="495" t="s">
        <v>2175</v>
      </c>
      <c r="CM93" s="105" t="s">
        <v>1805</v>
      </c>
      <c r="CN93" s="104" t="s">
        <v>1808</v>
      </c>
      <c r="CO93" s="101"/>
      <c r="CP93" s="101"/>
      <c r="CQ93" s="101"/>
      <c r="CR93" s="102"/>
      <c r="CS93" s="121"/>
      <c r="CT93" s="101"/>
      <c r="CU93" s="103"/>
      <c r="CV93" s="104"/>
      <c r="CW93" s="104"/>
      <c r="CX93" s="107"/>
      <c r="CY93" s="104"/>
      <c r="CZ93" s="47"/>
      <c r="DA93" s="105"/>
      <c r="DB93" s="47"/>
      <c r="DC93" s="54"/>
      <c r="DD93" s="54"/>
      <c r="DE93" s="54"/>
      <c r="DF93" s="54"/>
      <c r="DG93" s="141"/>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5">
        <v>365</v>
      </c>
      <c r="G94" s="158" t="str">
        <f>IF(F94&lt;=0,"",IF(F94&lt;='Listas y tablas'!$B$3,"Muy Baja",IF(F94&lt;='Listas y tablas'!$B$4,"Baja",IF(F94&lt;='Listas y tablas'!$B$5,"Media",IF(F94&lt;='Listas y tablas'!$B$6,"Alta","Muy Alta")))))</f>
        <v>Media</v>
      </c>
      <c r="H94" s="159">
        <f>IF(G94="","",IF(G94="Muy Baja",'Listas y tablas'!$C$3,IF(G94="Baja",'Listas y tablas'!$C$4,IF(G94="Media",'Listas y tablas'!$C$5,IF(G94="Alta",'Listas y tablas'!$C$6,IF(G94="Muy Alta",'Listas y tablas'!$C$7,))))))</f>
        <v>0.6</v>
      </c>
      <c r="I94" s="427" t="s">
        <v>185</v>
      </c>
      <c r="J94" s="159"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8"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9">
        <f ca="1">IF(K94="","",IF(K94="Leve",'Listas y tablas'!$F$3,IF(K94="Menor",'Listas y tablas'!$F$4,IF(K94="Moderado",'Listas y tablas'!$F$5,IF(K94="Mayor",'Listas y tablas'!$F$6,IF(K94="Catastrófico",'Listas y tablas'!$F$7,))))))</f>
        <v>0.6</v>
      </c>
      <c r="M94" s="160" t="str">
        <f t="shared" ca="1" si="37"/>
        <v>Moderado</v>
      </c>
      <c r="N94" s="160" t="str">
        <f t="shared" si="38"/>
        <v>G</v>
      </c>
      <c r="O94" s="161">
        <f t="shared" si="39"/>
        <v>87</v>
      </c>
      <c r="P94" s="161" t="str">
        <f t="shared" si="40"/>
        <v>G87</v>
      </c>
      <c r="Q94" s="108" t="s">
        <v>769</v>
      </c>
      <c r="R94" s="161" t="str">
        <f t="shared" si="3"/>
        <v>Probabilidad</v>
      </c>
      <c r="S94" s="399" t="s">
        <v>187</v>
      </c>
      <c r="T94" s="399" t="s">
        <v>188</v>
      </c>
      <c r="U94" s="95" t="str">
        <f t="shared" si="24"/>
        <v>40%</v>
      </c>
      <c r="V94" s="407" t="s">
        <v>189</v>
      </c>
      <c r="W94" s="407" t="s">
        <v>190</v>
      </c>
      <c r="X94" s="407" t="s">
        <v>191</v>
      </c>
      <c r="Y94" s="164">
        <f t="shared" si="33"/>
        <v>0.36</v>
      </c>
      <c r="Z94" s="165" t="str">
        <f>IFERROR(IF(Y94="","",IF(Y94&lt;='Listas y tablas'!$L$3,"Muy Baja",IF(Y94&lt;='Listas y tablas'!$L$4,"Baja",IF(Y94&lt;='Listas y tablas'!$L$5,"Media",IF(Y94&lt;='Listas y tablas'!$L$6,"Alta","Muy Alta"))))),"")</f>
        <v>Baja</v>
      </c>
      <c r="AA94" s="163">
        <f t="shared" si="34"/>
        <v>0.36</v>
      </c>
      <c r="AB94" s="165" t="str">
        <f ca="1">IFERROR(IF(AC94="","",IF(AC94&lt;='Listas y tablas'!$O$3,"Leve",IF(AC94&lt;='Listas y tablas'!$O$4,"Menor",IF(AC94&lt;='Listas y tablas'!$O$5,"Moderado",IF(AC94&lt;='Listas y tablas'!$O$6,"Mayor","Catastrófico"))))),"")</f>
        <v>Moderado</v>
      </c>
      <c r="AC94" s="163">
        <f t="shared" ca="1" si="35"/>
        <v>0.6</v>
      </c>
      <c r="AD94" s="166" t="str">
        <f t="shared" ca="1" si="36"/>
        <v>Moderado</v>
      </c>
      <c r="AE94" s="393" t="s">
        <v>192</v>
      </c>
      <c r="AF94" s="116" t="s">
        <v>1779</v>
      </c>
      <c r="AG94" s="374" t="s">
        <v>1780</v>
      </c>
      <c r="AH94" s="53" t="s">
        <v>1781</v>
      </c>
      <c r="AI94" s="118" t="s">
        <v>1771</v>
      </c>
      <c r="AJ94" s="461" t="s">
        <v>1782</v>
      </c>
      <c r="AK94" s="462" t="s">
        <v>1783</v>
      </c>
      <c r="AL94" s="149"/>
      <c r="AM94" s="149"/>
      <c r="AN94" s="149"/>
      <c r="AO94" s="149"/>
      <c r="AP94" s="149"/>
      <c r="AQ94" s="149"/>
      <c r="AR94" s="149"/>
      <c r="AS94" s="149"/>
      <c r="AT94" s="351" t="str">
        <f t="shared" si="41"/>
        <v/>
      </c>
      <c r="AU94" s="351" t="str">
        <f t="shared" si="42"/>
        <v/>
      </c>
      <c r="AV94" s="351" t="str">
        <f t="shared" si="43"/>
        <v/>
      </c>
      <c r="AW94" s="149"/>
      <c r="AX94" s="149"/>
      <c r="AY94" s="149"/>
      <c r="AZ94" s="149"/>
      <c r="BA94" s="149"/>
      <c r="BB94" s="149"/>
      <c r="BC94" s="149"/>
      <c r="BD94" s="149"/>
      <c r="BE94" s="351" t="str">
        <f t="shared" si="44"/>
        <v/>
      </c>
      <c r="BF94" s="351" t="str">
        <f t="shared" si="45"/>
        <v/>
      </c>
      <c r="BG94" s="351" t="str">
        <f t="shared" si="46"/>
        <v/>
      </c>
      <c r="BH94" s="149"/>
      <c r="BI94" s="149"/>
      <c r="BJ94" s="149"/>
      <c r="BK94" s="149"/>
      <c r="BL94" s="149"/>
      <c r="BM94" s="149"/>
      <c r="BN94" s="149"/>
      <c r="BO94" s="149"/>
      <c r="BP94" s="351" t="str">
        <f t="shared" si="47"/>
        <v/>
      </c>
      <c r="BQ94" s="351" t="str">
        <f t="shared" si="48"/>
        <v/>
      </c>
      <c r="BR94" s="351" t="str">
        <f t="shared" si="49"/>
        <v/>
      </c>
      <c r="BS94" s="350" t="str">
        <f t="shared" si="50"/>
        <v/>
      </c>
      <c r="BT94" s="350" t="str">
        <f t="shared" si="51"/>
        <v/>
      </c>
      <c r="BU94" s="154"/>
      <c r="BV94" s="44"/>
      <c r="BW94" s="44"/>
      <c r="BX94" s="44"/>
      <c r="BY94" s="44"/>
      <c r="BZ94" s="44"/>
      <c r="CA94" s="157" t="s">
        <v>2167</v>
      </c>
      <c r="CB94" s="157" t="s">
        <v>283</v>
      </c>
      <c r="CC94" s="157" t="s">
        <v>283</v>
      </c>
      <c r="CD94" s="155" t="s">
        <v>283</v>
      </c>
      <c r="CE94" s="155"/>
      <c r="CF94" s="157"/>
      <c r="CG94" s="121"/>
      <c r="CH94" s="104" t="s">
        <v>2168</v>
      </c>
      <c r="CI94" s="201" t="s">
        <v>292</v>
      </c>
      <c r="CJ94" s="104" t="s">
        <v>2169</v>
      </c>
      <c r="CK94" s="201" t="s">
        <v>262</v>
      </c>
      <c r="CL94" s="495" t="s">
        <v>2180</v>
      </c>
      <c r="CM94" s="105" t="s">
        <v>1805</v>
      </c>
      <c r="CN94" s="104" t="s">
        <v>1808</v>
      </c>
      <c r="CO94" s="101"/>
      <c r="CP94" s="101"/>
      <c r="CQ94" s="101"/>
      <c r="CR94" s="155"/>
      <c r="CS94" s="155"/>
      <c r="CT94" s="101"/>
      <c r="CU94" s="103"/>
      <c r="CV94" s="104"/>
      <c r="CW94" s="104"/>
      <c r="CX94" s="104"/>
      <c r="CY94" s="104"/>
      <c r="CZ94" s="47"/>
      <c r="DA94" s="105"/>
      <c r="DB94" s="47"/>
      <c r="DC94" s="54"/>
      <c r="DD94" s="54"/>
      <c r="DE94" s="54"/>
      <c r="DF94" s="54"/>
      <c r="DG94" s="141"/>
      <c r="DH94" s="54"/>
      <c r="DI94" s="54"/>
      <c r="DJ94" s="47"/>
      <c r="DK94" s="47"/>
      <c r="DL94" s="47"/>
      <c r="DM94" s="47"/>
      <c r="DN94" s="47"/>
      <c r="DO94" s="105"/>
      <c r="DP94" s="47"/>
    </row>
    <row r="95" spans="1:120" ht="117.7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5">
        <v>365</v>
      </c>
      <c r="G95" s="158" t="str">
        <f>IF(F95&lt;=0,"",IF(F95&lt;='Listas y tablas'!$B$3,"Muy Baja",IF(F95&lt;='Listas y tablas'!$B$4,"Baja",IF(F95&lt;='Listas y tablas'!$B$5,"Media",IF(F95&lt;='Listas y tablas'!$B$6,"Alta","Muy Alta")))))</f>
        <v>Media</v>
      </c>
      <c r="H95" s="159">
        <f>IF(G95="","",IF(G95="Muy Baja",'Listas y tablas'!$C$3,IF(G95="Baja",'Listas y tablas'!$C$4,IF(G95="Media",'Listas y tablas'!$C$5,IF(G95="Alta",'Listas y tablas'!$C$6,IF(G95="Muy Alta",'Listas y tablas'!$C$7,))))))</f>
        <v>0.6</v>
      </c>
      <c r="I95" s="427" t="s">
        <v>185</v>
      </c>
      <c r="J95" s="159"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8"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9">
        <f ca="1">IF(K95="","",IF(K95="Leve",'Listas y tablas'!$F$3,IF(K95="Menor",'Listas y tablas'!$F$4,IF(K95="Moderado",'Listas y tablas'!$F$5,IF(K95="Mayor",'Listas y tablas'!$F$6,IF(K95="Catastrófico",'Listas y tablas'!$F$7,))))))</f>
        <v>0.6</v>
      </c>
      <c r="M95" s="160" t="str">
        <f t="shared" ca="1" si="37"/>
        <v>Moderado</v>
      </c>
      <c r="N95" s="160" t="str">
        <f t="shared" si="38"/>
        <v>G</v>
      </c>
      <c r="O95" s="161">
        <f t="shared" si="39"/>
        <v>88</v>
      </c>
      <c r="P95" s="161" t="str">
        <f t="shared" si="40"/>
        <v>G88</v>
      </c>
      <c r="Q95" s="187" t="s">
        <v>778</v>
      </c>
      <c r="R95" s="161" t="str">
        <f t="shared" si="3"/>
        <v>Probabilidad</v>
      </c>
      <c r="S95" s="399" t="s">
        <v>187</v>
      </c>
      <c r="T95" s="399" t="s">
        <v>188</v>
      </c>
      <c r="U95" s="95" t="str">
        <f t="shared" si="24"/>
        <v>40%</v>
      </c>
      <c r="V95" s="407" t="s">
        <v>189</v>
      </c>
      <c r="W95" s="407" t="s">
        <v>190</v>
      </c>
      <c r="X95" s="407" t="s">
        <v>191</v>
      </c>
      <c r="Y95" s="164">
        <f t="shared" si="33"/>
        <v>0.216</v>
      </c>
      <c r="Z95" s="165" t="str">
        <f>IFERROR(IF(Y95="","",IF(Y95&lt;='Listas y tablas'!$L$3,"Muy Baja",IF(Y95&lt;='Listas y tablas'!$L$4,"Baja",IF(Y95&lt;='Listas y tablas'!$L$5,"Media",IF(Y95&lt;='Listas y tablas'!$L$6,"Alta","Muy Alta"))))),"")</f>
        <v>Baja</v>
      </c>
      <c r="AA95" s="163">
        <f t="shared" si="34"/>
        <v>0.216</v>
      </c>
      <c r="AB95" s="165" t="str">
        <f ca="1">IFERROR(IF(AC95="","",IF(AC95&lt;='Listas y tablas'!$O$3,"Leve",IF(AC95&lt;='Listas y tablas'!$O$4,"Menor",IF(AC95&lt;='Listas y tablas'!$O$5,"Moderado",IF(AC95&lt;='Listas y tablas'!$O$6,"Mayor","Catastrófico"))))),"")</f>
        <v>Moderado</v>
      </c>
      <c r="AC95" s="163">
        <f t="shared" ca="1" si="35"/>
        <v>0.6</v>
      </c>
      <c r="AD95" s="166" t="str">
        <f t="shared" ca="1" si="36"/>
        <v>Moderado</v>
      </c>
      <c r="AE95" s="393" t="s">
        <v>192</v>
      </c>
      <c r="AF95" s="116" t="s">
        <v>1784</v>
      </c>
      <c r="AG95" s="374" t="s">
        <v>1785</v>
      </c>
      <c r="AH95" s="374" t="s">
        <v>1786</v>
      </c>
      <c r="AI95" s="118" t="s">
        <v>1771</v>
      </c>
      <c r="AJ95" s="463" t="s">
        <v>1772</v>
      </c>
      <c r="AK95" s="464" t="s">
        <v>1773</v>
      </c>
      <c r="AL95" s="149"/>
      <c r="AM95" s="149"/>
      <c r="AN95" s="149"/>
      <c r="AO95" s="149"/>
      <c r="AP95" s="149"/>
      <c r="AQ95" s="149"/>
      <c r="AR95" s="149"/>
      <c r="AS95" s="149"/>
      <c r="AT95" s="351" t="str">
        <f t="shared" si="41"/>
        <v/>
      </c>
      <c r="AU95" s="351" t="str">
        <f t="shared" si="42"/>
        <v/>
      </c>
      <c r="AV95" s="351" t="str">
        <f t="shared" si="43"/>
        <v/>
      </c>
      <c r="AW95" s="149"/>
      <c r="AX95" s="149"/>
      <c r="AY95" s="149"/>
      <c r="AZ95" s="149"/>
      <c r="BA95" s="149"/>
      <c r="BB95" s="149"/>
      <c r="BC95" s="149"/>
      <c r="BD95" s="149"/>
      <c r="BE95" s="351" t="str">
        <f t="shared" si="44"/>
        <v/>
      </c>
      <c r="BF95" s="351" t="str">
        <f t="shared" si="45"/>
        <v/>
      </c>
      <c r="BG95" s="351" t="str">
        <f t="shared" si="46"/>
        <v/>
      </c>
      <c r="BH95" s="149"/>
      <c r="BI95" s="149"/>
      <c r="BJ95" s="149"/>
      <c r="BK95" s="149"/>
      <c r="BL95" s="149"/>
      <c r="BM95" s="149"/>
      <c r="BN95" s="149"/>
      <c r="BO95" s="149"/>
      <c r="BP95" s="351" t="str">
        <f t="shared" si="47"/>
        <v/>
      </c>
      <c r="BQ95" s="351" t="str">
        <f t="shared" si="48"/>
        <v/>
      </c>
      <c r="BR95" s="351" t="str">
        <f t="shared" si="49"/>
        <v/>
      </c>
      <c r="BS95" s="350" t="str">
        <f t="shared" si="50"/>
        <v/>
      </c>
      <c r="BT95" s="350" t="str">
        <f t="shared" si="51"/>
        <v/>
      </c>
      <c r="BU95" s="44"/>
      <c r="BV95" s="44"/>
      <c r="BW95" s="44"/>
      <c r="BX95" s="44"/>
      <c r="BY95" s="44"/>
      <c r="BZ95" s="44"/>
      <c r="CA95" s="157" t="s">
        <v>2170</v>
      </c>
      <c r="CB95" s="157" t="s">
        <v>2171</v>
      </c>
      <c r="CC95" s="157" t="s">
        <v>2172</v>
      </c>
      <c r="CD95" s="155" t="s">
        <v>2173</v>
      </c>
      <c r="CE95" s="155"/>
      <c r="CF95" s="157"/>
      <c r="CG95" s="121"/>
      <c r="CH95" s="104" t="s">
        <v>2174</v>
      </c>
      <c r="CI95" s="201" t="s">
        <v>201</v>
      </c>
      <c r="CJ95" s="104" t="s">
        <v>2123</v>
      </c>
      <c r="CK95" s="201" t="s">
        <v>215</v>
      </c>
      <c r="CL95" s="495" t="s">
        <v>2176</v>
      </c>
      <c r="CM95" s="105" t="s">
        <v>1805</v>
      </c>
      <c r="CN95" s="104" t="s">
        <v>1808</v>
      </c>
      <c r="CO95" s="101"/>
      <c r="CP95" s="101"/>
      <c r="CQ95" s="101"/>
      <c r="CR95" s="155"/>
      <c r="CS95" s="155"/>
      <c r="CT95" s="101"/>
      <c r="CU95" s="103"/>
      <c r="CV95" s="104"/>
      <c r="CW95" s="104"/>
      <c r="CX95" s="104"/>
      <c r="CY95" s="104"/>
      <c r="CZ95" s="47"/>
      <c r="DA95" s="105"/>
      <c r="DB95" s="47"/>
      <c r="DC95" s="54"/>
      <c r="DD95" s="54"/>
      <c r="DE95" s="54"/>
      <c r="DF95" s="54"/>
      <c r="DG95" s="141"/>
      <c r="DH95" s="54"/>
      <c r="DI95" s="54"/>
      <c r="DJ95" s="47"/>
      <c r="DK95" s="47"/>
      <c r="DL95" s="47"/>
      <c r="DM95" s="47"/>
      <c r="DN95" s="47"/>
      <c r="DO95" s="105"/>
      <c r="DP95" s="47"/>
    </row>
    <row r="96" spans="1:120" ht="151.5" customHeight="1">
      <c r="A96" s="54"/>
      <c r="B96" s="88" t="str">
        <f>IFERROR(VLOOKUP($A96,Riesgos!$A$7:$H$107,2,FALSE),"")</f>
        <v/>
      </c>
      <c r="C96" s="45" t="str">
        <f>IFERROR(VLOOKUP($A96,Riesgos!$A$7:$H$107,7,FALSE),"")</f>
        <v/>
      </c>
      <c r="D96" s="45" t="str">
        <f>IFERROR(VLOOKUP($A96,Riesgos!$A$7:$H$107,8,FALSE),"")</f>
        <v/>
      </c>
      <c r="E96" s="53"/>
      <c r="F96" s="145"/>
      <c r="G96" s="158" t="str">
        <f>IF(F96&lt;=0,"",IF(F96&lt;='Listas y tablas'!$B$3,"Muy Baja",IF(F96&lt;='Listas y tablas'!$B$4,"Baja",IF(F96&lt;='Listas y tablas'!$B$5,"Media",IF(F96&lt;='Listas y tablas'!$B$6,"Alta","Muy Alta")))))</f>
        <v/>
      </c>
      <c r="H96" s="159" t="str">
        <f>IF(G96="","",IF(G96="Muy Baja",'Listas y tablas'!$C$3,IF(G96="Baja",'Listas y tablas'!$C$4,IF(G96="Media",'Listas y tablas'!$C$5,IF(G96="Alta",'Listas y tablas'!$C$6,IF(G96="Muy Alta",'Listas y tablas'!$C$7,))))))</f>
        <v/>
      </c>
      <c r="I96" s="427"/>
      <c r="J96" s="159">
        <f ca="1">IF(NOT(ISERROR(MATCH(I96,'Tabla Impacto'!$B$221:$B$223,0))),'Tabla Impacto'!$F$223&amp;"Por favor no seleccionar los criterios de impacto(Afectación Económica o presupuestal y Pérdida Reputacional)",I96)</f>
        <v>0</v>
      </c>
      <c r="K96" s="158" t="str">
        <f ca="1">IF(OR(J96='Tabla Impacto'!$C$11,J96='Tabla Impacto'!$D$11),"Leve",IF(OR(J96='Tabla Impacto'!$C$12,J96='Tabla Impacto'!$D$12),"Menor",IF(OR(J96='Tabla Impacto'!$C$13,J96='Tabla Impacto'!$D$13),"Moderado",IF(OR(J96='Tabla Impacto'!$C$14,J96='Tabla Impacto'!$D$14),"Mayor",IF(OR(J96='Tabla Impacto'!$C$15,J96='Tabla Impacto'!$D$15),"Catastrófico","")))))</f>
        <v/>
      </c>
      <c r="L96" s="159" t="str">
        <f ca="1">IF(K96="","",IF(K96="Leve",'Listas y tablas'!$F$3,IF(K96="Menor",'Listas y tablas'!$F$4,IF(K96="Moderado",'Listas y tablas'!$F$5,IF(K96="Mayor",'Listas y tablas'!$F$6,IF(K96="Catastrófico",'Listas y tablas'!$F$7,))))))</f>
        <v/>
      </c>
      <c r="M96" s="160" t="str">
        <f t="shared" ca="1" si="37"/>
        <v/>
      </c>
      <c r="N96" s="160" t="str">
        <f t="shared" si="38"/>
        <v>G</v>
      </c>
      <c r="O96" s="161">
        <f t="shared" si="39"/>
        <v>89</v>
      </c>
      <c r="P96" s="161" t="str">
        <f t="shared" si="40"/>
        <v>G89</v>
      </c>
      <c r="Q96" s="151"/>
      <c r="R96" s="161" t="str">
        <f t="shared" si="3"/>
        <v/>
      </c>
      <c r="S96" s="399"/>
      <c r="T96" s="399"/>
      <c r="U96" s="95" t="str">
        <f t="shared" si="24"/>
        <v/>
      </c>
      <c r="V96" s="407"/>
      <c r="W96" s="407"/>
      <c r="X96" s="407"/>
      <c r="Y96" s="164" t="str">
        <f t="shared" si="33"/>
        <v/>
      </c>
      <c r="Z96" s="165" t="str">
        <f>IFERROR(IF(Y96="","",IF(Y96&lt;='Listas y tablas'!$L$3,"Muy Baja",IF(Y96&lt;='Listas y tablas'!$L$4,"Baja",IF(Y96&lt;='Listas y tablas'!$L$5,"Media",IF(Y96&lt;='Listas y tablas'!$L$6,"Alta","Muy Alta"))))),"")</f>
        <v/>
      </c>
      <c r="AA96" s="163" t="str">
        <f t="shared" si="34"/>
        <v/>
      </c>
      <c r="AB96" s="165" t="str">
        <f>IFERROR(IF(AC96="","",IF(AC96&lt;='Listas y tablas'!$O$3,"Leve",IF(AC96&lt;='Listas y tablas'!$O$4,"Menor",IF(AC96&lt;='Listas y tablas'!$O$5,"Moderado",IF(AC96&lt;='Listas y tablas'!$O$6,"Mayor","Catastrófico"))))),"")</f>
        <v/>
      </c>
      <c r="AC96" s="163" t="str">
        <f t="shared" si="35"/>
        <v/>
      </c>
      <c r="AD96" s="166" t="str">
        <f t="shared" si="36"/>
        <v/>
      </c>
      <c r="AE96" s="393"/>
      <c r="AF96" s="156"/>
      <c r="AG96" s="151"/>
      <c r="AH96" s="151"/>
      <c r="AI96" s="149"/>
      <c r="AJ96" s="141"/>
      <c r="AK96" s="141"/>
      <c r="AL96" s="141"/>
      <c r="AM96" s="141"/>
      <c r="AN96" s="141"/>
      <c r="AO96" s="141"/>
      <c r="AP96" s="141"/>
      <c r="AQ96" s="141"/>
      <c r="AR96" s="141"/>
      <c r="AS96" s="141"/>
      <c r="AT96" s="351" t="str">
        <f t="shared" si="41"/>
        <v/>
      </c>
      <c r="AU96" s="351" t="str">
        <f t="shared" si="42"/>
        <v/>
      </c>
      <c r="AV96" s="351" t="str">
        <f t="shared" si="43"/>
        <v/>
      </c>
      <c r="AW96" s="141"/>
      <c r="AX96" s="141"/>
      <c r="AY96" s="141"/>
      <c r="AZ96" s="141"/>
      <c r="BA96" s="141"/>
      <c r="BB96" s="141"/>
      <c r="BC96" s="141"/>
      <c r="BD96" s="141"/>
      <c r="BE96" s="351" t="str">
        <f t="shared" si="44"/>
        <v/>
      </c>
      <c r="BF96" s="351" t="str">
        <f t="shared" si="45"/>
        <v/>
      </c>
      <c r="BG96" s="351" t="str">
        <f t="shared" si="46"/>
        <v/>
      </c>
      <c r="BH96" s="141"/>
      <c r="BI96" s="141"/>
      <c r="BJ96" s="141"/>
      <c r="BK96" s="141"/>
      <c r="BL96" s="141"/>
      <c r="BM96" s="141"/>
      <c r="BN96" s="141"/>
      <c r="BO96" s="141"/>
      <c r="BP96" s="351" t="str">
        <f t="shared" si="47"/>
        <v/>
      </c>
      <c r="BQ96" s="351" t="str">
        <f t="shared" si="48"/>
        <v/>
      </c>
      <c r="BR96" s="351" t="str">
        <f t="shared" si="49"/>
        <v/>
      </c>
      <c r="BS96" s="350" t="str">
        <f t="shared" si="50"/>
        <v/>
      </c>
      <c r="BT96" s="350" t="str">
        <f t="shared" si="51"/>
        <v/>
      </c>
      <c r="BU96" s="56"/>
      <c r="BV96" s="56"/>
      <c r="BW96" s="56"/>
      <c r="BX96" s="56"/>
      <c r="BY96" s="56"/>
      <c r="BZ96" s="56"/>
      <c r="CA96" s="157"/>
      <c r="CB96" s="121"/>
      <c r="CC96" s="121"/>
      <c r="CD96" s="121"/>
      <c r="CE96" s="157"/>
      <c r="CF96" s="121"/>
      <c r="CG96" s="201"/>
      <c r="CH96" s="104"/>
      <c r="CI96" s="201"/>
      <c r="CJ96" s="104"/>
      <c r="CK96" s="201"/>
      <c r="CL96" s="201"/>
      <c r="CM96" s="105"/>
      <c r="CN96" s="201"/>
      <c r="CO96" s="101"/>
      <c r="CP96" s="101"/>
      <c r="CQ96" s="102"/>
      <c r="CR96" s="102"/>
      <c r="CS96" s="121"/>
      <c r="CT96" s="101"/>
      <c r="CU96" s="103"/>
      <c r="CV96" s="107"/>
      <c r="CW96" s="104"/>
      <c r="CX96" s="107"/>
      <c r="CY96" s="104"/>
      <c r="CZ96" s="47"/>
      <c r="DA96" s="105"/>
      <c r="DB96" s="47"/>
      <c r="DC96" s="54"/>
      <c r="DD96" s="54"/>
      <c r="DE96" s="54"/>
      <c r="DF96" s="54"/>
      <c r="DG96" s="141"/>
      <c r="DH96" s="54"/>
      <c r="DI96" s="54"/>
      <c r="DJ96" s="47"/>
      <c r="DK96" s="47"/>
      <c r="DL96" s="47"/>
      <c r="DM96" s="47"/>
      <c r="DN96" s="47"/>
      <c r="DO96" s="105"/>
      <c r="DP96" s="47"/>
    </row>
    <row r="97" spans="1:120" ht="151.5" customHeight="1">
      <c r="A97" s="54"/>
      <c r="B97" s="88" t="str">
        <f>IFERROR(VLOOKUP($A97,Riesgos!$A$7:$H$107,2,FALSE),"")</f>
        <v/>
      </c>
      <c r="C97" s="45" t="str">
        <f>IFERROR(VLOOKUP($A97,Riesgos!$A$7:$H$107,7,FALSE),"")</f>
        <v/>
      </c>
      <c r="D97" s="45" t="str">
        <f>IFERROR(VLOOKUP($A97,Riesgos!$A$7:$H$107,8,FALSE),"")</f>
        <v/>
      </c>
      <c r="E97" s="53"/>
      <c r="F97" s="57"/>
      <c r="G97" s="158" t="str">
        <f>IF(F97&lt;=0,"",IF(F97&lt;='Listas y tablas'!$B$3,"Muy Baja",IF(F97&lt;='Listas y tablas'!$B$4,"Baja",IF(F97&lt;='Listas y tablas'!$B$5,"Media",IF(F97&lt;='Listas y tablas'!$B$6,"Alta","Muy Alta")))))</f>
        <v/>
      </c>
      <c r="H97" s="159" t="str">
        <f>IF(G97="","",IF(G97="Muy Baja",'Listas y tablas'!$C$3,IF(G97="Baja",'Listas y tablas'!$C$4,IF(G97="Media",'Listas y tablas'!$C$5,IF(G97="Alta",'Listas y tablas'!$C$6,IF(G97="Muy Alta",'Listas y tablas'!$C$7,))))))</f>
        <v/>
      </c>
      <c r="I97" s="427"/>
      <c r="J97" s="159">
        <f ca="1">IF(NOT(ISERROR(MATCH(I97,'Tabla Impacto'!$B$221:$B$223,0))),'Tabla Impacto'!$F$223&amp;"Por favor no seleccionar los criterios de impacto(Afectación Económica o presupuestal y Pérdida Reputacional)",I97)</f>
        <v>0</v>
      </c>
      <c r="K97" s="158" t="str">
        <f ca="1">IF(OR(J97='Tabla Impacto'!$C$11,J97='Tabla Impacto'!$D$11),"Leve",IF(OR(J97='Tabla Impacto'!$C$12,J97='Tabla Impacto'!$D$12),"Menor",IF(OR(J97='Tabla Impacto'!$C$13,J97='Tabla Impacto'!$D$13),"Moderado",IF(OR(J97='Tabla Impacto'!$C$14,J97='Tabla Impacto'!$D$14),"Mayor",IF(OR(J97='Tabla Impacto'!$C$15,J97='Tabla Impacto'!$D$15),"Catastrófico","")))))</f>
        <v/>
      </c>
      <c r="L97" s="159" t="str">
        <f ca="1">IF(K97="","",IF(K97="Leve",'Listas y tablas'!$F$3,IF(K97="Menor",'Listas y tablas'!$F$4,IF(K97="Moderado",'Listas y tablas'!$F$5,IF(K97="Mayor",'Listas y tablas'!$F$6,IF(K97="Catastrófico",'Listas y tablas'!$F$7,))))))</f>
        <v/>
      </c>
      <c r="M97" s="160" t="str">
        <f t="shared" ca="1" si="37"/>
        <v/>
      </c>
      <c r="N97" s="160" t="str">
        <f t="shared" si="38"/>
        <v>G</v>
      </c>
      <c r="O97" s="161">
        <f t="shared" si="39"/>
        <v>90</v>
      </c>
      <c r="P97" s="161" t="str">
        <f t="shared" si="40"/>
        <v>G90</v>
      </c>
      <c r="Q97" s="93"/>
      <c r="R97" s="161" t="str">
        <f t="shared" si="3"/>
        <v/>
      </c>
      <c r="S97" s="399"/>
      <c r="T97" s="399"/>
      <c r="U97" s="95" t="str">
        <f t="shared" si="24"/>
        <v/>
      </c>
      <c r="V97" s="407"/>
      <c r="W97" s="407"/>
      <c r="X97" s="407"/>
      <c r="Y97" s="164" t="str">
        <f t="shared" si="33"/>
        <v/>
      </c>
      <c r="Z97" s="165" t="str">
        <f>IFERROR(IF(Y97="","",IF(Y97&lt;='Listas y tablas'!$L$3,"Muy Baja",IF(Y97&lt;='Listas y tablas'!$L$4,"Baja",IF(Y97&lt;='Listas y tablas'!$L$5,"Media",IF(Y97&lt;='Listas y tablas'!$L$6,"Alta","Muy Alta"))))),"")</f>
        <v/>
      </c>
      <c r="AA97" s="163" t="str">
        <f t="shared" si="34"/>
        <v/>
      </c>
      <c r="AB97" s="165" t="str">
        <f>IFERROR(IF(AC97="","",IF(AC97&lt;='Listas y tablas'!$O$3,"Leve",IF(AC97&lt;='Listas y tablas'!$O$4,"Menor",IF(AC97&lt;='Listas y tablas'!$O$5,"Moderado",IF(AC97&lt;='Listas y tablas'!$O$6,"Mayor","Catastrófico"))))),"")</f>
        <v/>
      </c>
      <c r="AC97" s="163" t="str">
        <f t="shared" si="35"/>
        <v/>
      </c>
      <c r="AD97" s="166" t="str">
        <f t="shared" si="36"/>
        <v/>
      </c>
      <c r="AE97" s="393"/>
      <c r="AF97" s="99"/>
      <c r="AG97" s="99"/>
      <c r="AH97" s="99"/>
      <c r="AI97" s="99"/>
      <c r="AJ97" s="115"/>
      <c r="AK97" s="115"/>
      <c r="AL97" s="115"/>
      <c r="AM97" s="115"/>
      <c r="AN97" s="115"/>
      <c r="AO97" s="115"/>
      <c r="AP97" s="115"/>
      <c r="AQ97" s="115"/>
      <c r="AR97" s="115"/>
      <c r="AS97" s="115"/>
      <c r="AT97" s="351" t="str">
        <f t="shared" si="41"/>
        <v/>
      </c>
      <c r="AU97" s="351" t="str">
        <f t="shared" si="42"/>
        <v/>
      </c>
      <c r="AV97" s="351" t="str">
        <f>IF(ISNUMBER(AT157),AU97/AT97,"")</f>
        <v/>
      </c>
      <c r="AW97" s="115"/>
      <c r="AX97" s="115"/>
      <c r="AY97" s="115"/>
      <c r="AZ97" s="115"/>
      <c r="BA97" s="115"/>
      <c r="BB97" s="115"/>
      <c r="BC97" s="115"/>
      <c r="BD97" s="115"/>
      <c r="BE97" s="351" t="str">
        <f t="shared" si="44"/>
        <v/>
      </c>
      <c r="BF97" s="351" t="str">
        <f t="shared" si="45"/>
        <v/>
      </c>
      <c r="BG97" s="351" t="str">
        <f>IF(ISNUMBER(BE157),BF97/BE97,"")</f>
        <v/>
      </c>
      <c r="BH97" s="115"/>
      <c r="BI97" s="115"/>
      <c r="BJ97" s="115"/>
      <c r="BK97" s="115"/>
      <c r="BL97" s="115"/>
      <c r="BM97" s="115"/>
      <c r="BN97" s="115"/>
      <c r="BO97" s="115"/>
      <c r="BP97" s="351" t="str">
        <f t="shared" si="47"/>
        <v/>
      </c>
      <c r="BQ97" s="351" t="str">
        <f t="shared" si="48"/>
        <v/>
      </c>
      <c r="BR97" s="351" t="str">
        <f>IF(ISNUMBER(BP157),BQ97/BP97,"")</f>
        <v/>
      </c>
      <c r="BS97" s="350" t="str">
        <f t="shared" si="50"/>
        <v/>
      </c>
      <c r="BT97" s="350" t="str">
        <f t="shared" si="51"/>
        <v/>
      </c>
      <c r="BU97" s="133"/>
      <c r="BV97" s="44"/>
      <c r="BW97" s="44"/>
      <c r="BX97" s="44"/>
      <c r="BY97" s="44"/>
      <c r="BZ97" s="44"/>
      <c r="CA97" s="157"/>
      <c r="CB97" s="157"/>
      <c r="CC97" s="157"/>
      <c r="CD97" s="157"/>
      <c r="CE97" s="157"/>
      <c r="CF97" s="121"/>
      <c r="CG97" s="201"/>
      <c r="CH97" s="104"/>
      <c r="CI97" s="201"/>
      <c r="CJ97" s="201"/>
      <c r="CK97" s="201"/>
      <c r="CL97" s="201"/>
      <c r="CM97" s="105"/>
      <c r="CN97" s="201"/>
      <c r="CO97" s="157"/>
      <c r="CP97" s="101"/>
      <c r="CQ97" s="101"/>
      <c r="CR97" s="101"/>
      <c r="CS97" s="157"/>
      <c r="CT97" s="101"/>
      <c r="CU97" s="102"/>
      <c r="CV97" s="47"/>
      <c r="CW97" s="104"/>
      <c r="CX97" s="47"/>
      <c r="CY97" s="47"/>
      <c r="CZ97" s="47"/>
      <c r="DA97" s="105"/>
      <c r="DB97" s="47"/>
      <c r="DC97" s="54"/>
      <c r="DD97" s="54"/>
      <c r="DE97" s="54"/>
      <c r="DF97" s="54"/>
      <c r="DG97" s="141"/>
      <c r="DH97" s="54"/>
      <c r="DI97" s="54"/>
      <c r="DJ97" s="47"/>
      <c r="DK97" s="47"/>
      <c r="DL97" s="47"/>
      <c r="DM97" s="47"/>
      <c r="DN97" s="47"/>
      <c r="DO97" s="105"/>
      <c r="DP97" s="47"/>
    </row>
    <row r="98" spans="1:120" s="342" customFormat="1" ht="151.5" customHeight="1">
      <c r="A98" s="141"/>
      <c r="B98" s="88" t="str">
        <f>IFERROR(VLOOKUP($A98,Riesgos!$A$7:$H$107,2,FALSE),"")</f>
        <v/>
      </c>
      <c r="C98" s="186" t="str">
        <f>IFERROR(VLOOKUP($A98,Riesgos!$A$7:$H$107,7,FALSE),"")</f>
        <v/>
      </c>
      <c r="D98" s="186" t="str">
        <f>IFERROR(VLOOKUP($A98,Riesgos!$A$7:$H$107,8,FALSE),"")</f>
        <v/>
      </c>
      <c r="E98" s="53"/>
      <c r="F98" s="57"/>
      <c r="G98" s="158" t="str">
        <f>IF(F98&lt;=0,"",IF(F98&lt;='Listas y tablas'!$B$3,"Muy Baja",IF(F98&lt;='Listas y tablas'!$B$4,"Baja",IF(F98&lt;='Listas y tablas'!$B$5,"Media",IF(F98&lt;='Listas y tablas'!$B$6,"Alta","Muy Alta")))))</f>
        <v/>
      </c>
      <c r="H98" s="159" t="str">
        <f>IF(G98="","",IF(G98="Muy Baja",'Listas y tablas'!$C$3,IF(G98="Baja",'Listas y tablas'!$C$4,IF(G98="Media",'Listas y tablas'!$C$5,IF(G98="Alta",'Listas y tablas'!$C$6,IF(G98="Muy Alta",'Listas y tablas'!$C$7,))))))</f>
        <v/>
      </c>
      <c r="I98" s="427"/>
      <c r="J98" s="159">
        <f ca="1">IF(NOT(ISERROR(MATCH(I98,'Tabla Impacto'!$B$221:$B$223,0))),'Tabla Impacto'!$F$223&amp;"Por favor no seleccionar los criterios de impacto(Afectación Económica o presupuestal y Pérdida Reputacional)",I98)</f>
        <v>0</v>
      </c>
      <c r="K98" s="158" t="str">
        <f ca="1">IF(OR(J98='Tabla Impacto'!$C$11,J98='Tabla Impacto'!$D$11),"Leve",IF(OR(J98='Tabla Impacto'!$C$12,J98='Tabla Impacto'!$D$12),"Menor",IF(OR(J98='Tabla Impacto'!$C$13,J98='Tabla Impacto'!$D$13),"Moderado",IF(OR(J98='Tabla Impacto'!$C$14,J98='Tabla Impacto'!$D$14),"Mayor",IF(OR(J98='Tabla Impacto'!$C$15,J98='Tabla Impacto'!$D$15),"Catastrófico","")))))</f>
        <v/>
      </c>
      <c r="L98" s="159" t="str">
        <f ca="1">IF(K98="","",IF(K98="Leve",'Listas y tablas'!$F$3,IF(K98="Menor",'Listas y tablas'!$F$4,IF(K98="Moderado",'Listas y tablas'!$F$5,IF(K98="Mayor",'Listas y tablas'!$F$6,IF(K98="Catastrófico",'Listas y tablas'!$F$7,))))))</f>
        <v/>
      </c>
      <c r="M98" s="160" t="str">
        <f t="shared" ca="1" si="37"/>
        <v/>
      </c>
      <c r="N98" s="160" t="str">
        <f t="shared" si="38"/>
        <v>G</v>
      </c>
      <c r="O98" s="161">
        <f t="shared" si="39"/>
        <v>91</v>
      </c>
      <c r="P98" s="161" t="str">
        <f t="shared" si="40"/>
        <v>G91</v>
      </c>
      <c r="Q98" s="187"/>
      <c r="R98" s="161" t="str">
        <f t="shared" ref="R98:R157" si="52">IF(OR(S98="Preventivo",S98="Detectivo"),"Probabilidad",IF(S98="Correctivo","Impacto",""))</f>
        <v/>
      </c>
      <c r="S98" s="399"/>
      <c r="T98" s="399"/>
      <c r="U98" s="163" t="str">
        <f t="shared" ref="U98:U157" si="53">IF(AND(S98="Preventivo",T98="Automático"),"50%",IF(AND(S98="Preventivo",T98="Manual"),"40%",IF(AND(S98="Detectivo",T98="Automático"),"40%",IF(AND(S98="Detectivo",T98="Manual"),"30%",IF(AND(S98="Correctivo",T98="Automático"),"35%",IF(AND(S98="Correctivo",T98="Manual"),"25%",""))))))</f>
        <v/>
      </c>
      <c r="V98" s="407"/>
      <c r="W98" s="407"/>
      <c r="X98" s="407"/>
      <c r="Y98" s="164" t="str">
        <f t="shared" si="33"/>
        <v/>
      </c>
      <c r="Z98" s="165" t="str">
        <f>IFERROR(IF(Y98="","",IF(Y98&lt;='Listas y tablas'!$L$3,"Muy Baja",IF(Y98&lt;='Listas y tablas'!$L$4,"Baja",IF(Y98&lt;='Listas y tablas'!$L$5,"Media",IF(Y98&lt;='Listas y tablas'!$L$6,"Alta","Muy Alta"))))),"")</f>
        <v/>
      </c>
      <c r="AA98" s="163" t="str">
        <f t="shared" si="34"/>
        <v/>
      </c>
      <c r="AB98" s="165" t="str">
        <f>IFERROR(IF(AC98="","",IF(AC98&lt;='Listas y tablas'!$O$3,"Leve",IF(AC98&lt;='Listas y tablas'!$O$4,"Menor",IF(AC98&lt;='Listas y tablas'!$O$5,"Moderado",IF(AC98&lt;='Listas y tablas'!$O$6,"Mayor","Catastrófico"))))),"")</f>
        <v/>
      </c>
      <c r="AC98" s="163" t="str">
        <f t="shared" si="35"/>
        <v/>
      </c>
      <c r="AD98" s="166" t="str">
        <f t="shared" si="36"/>
        <v/>
      </c>
      <c r="AE98" s="393"/>
      <c r="AF98" s="116"/>
      <c r="AG98" s="116"/>
      <c r="AH98" s="116"/>
      <c r="AI98" s="116"/>
      <c r="AJ98" s="115"/>
      <c r="AK98" s="115"/>
      <c r="AL98" s="115"/>
      <c r="AM98" s="115"/>
      <c r="AN98" s="115"/>
      <c r="AO98" s="115"/>
      <c r="AP98" s="115"/>
      <c r="AQ98" s="115"/>
      <c r="AR98" s="115"/>
      <c r="AS98" s="115"/>
      <c r="AT98" s="351" t="str">
        <f t="shared" ref="AT98:AT157" si="54">IF((AL98+AN98+AP98+AR98)&gt;0,AL98+AN98+AP98+AR98,"")</f>
        <v/>
      </c>
      <c r="AU98" s="351" t="str">
        <f t="shared" ref="AU98:AU157" si="55">IF((AM98+AO98+AQ98+AS98)&gt;0,AM98+AO98+AQ98+AS98,"")</f>
        <v/>
      </c>
      <c r="AV98" s="351" t="str">
        <f>IF(ISNUMBER(AT158),AU98/AT98,"")</f>
        <v/>
      </c>
      <c r="AW98" s="115"/>
      <c r="AX98" s="115"/>
      <c r="AY98" s="115"/>
      <c r="AZ98" s="115"/>
      <c r="BA98" s="115"/>
      <c r="BB98" s="115"/>
      <c r="BC98" s="115"/>
      <c r="BD98" s="115"/>
      <c r="BE98" s="351" t="str">
        <f t="shared" ref="BE98:BE157" si="56">IF((AW98+AY98+BA98+BC98)&gt;0,AW98+AY98+BA98+BC98,"")</f>
        <v/>
      </c>
      <c r="BF98" s="351" t="str">
        <f t="shared" ref="BF98:BF157" si="57">IF((AX98+AZ98+BB98+BD98)&gt;0,AX98+AZ98+BB98+BD98,"")</f>
        <v/>
      </c>
      <c r="BG98" s="351" t="str">
        <f>IF(ISNUMBER(BE158),BF98/BE98,"")</f>
        <v/>
      </c>
      <c r="BH98" s="115"/>
      <c r="BI98" s="115"/>
      <c r="BJ98" s="115"/>
      <c r="BK98" s="115"/>
      <c r="BL98" s="115"/>
      <c r="BM98" s="115"/>
      <c r="BN98" s="115"/>
      <c r="BO98" s="115"/>
      <c r="BP98" s="351" t="str">
        <f t="shared" ref="BP98:BP157" si="58">IF((BH98+BJ98+BL98+BN98)&gt;0,BH98+BJ98+BL98+BN98,"")</f>
        <v/>
      </c>
      <c r="BQ98" s="351" t="str">
        <f t="shared" ref="BQ98:BQ157" si="59">IF((BI98+BK98+BM98+BO98)&gt;0,BI98+BK98+BM98+BO98,"")</f>
        <v/>
      </c>
      <c r="BR98" s="351" t="str">
        <f>IF(ISNUMBER(BP158),BQ98/BP98,"")</f>
        <v/>
      </c>
      <c r="BS98" s="350" t="str">
        <f t="shared" ref="BS98:BS157" si="60">IF(ISNUMBER(AT98+BE98+BP98),AT98+BE98+BP98,"")</f>
        <v/>
      </c>
      <c r="BT98" s="350" t="str">
        <f t="shared" ref="BT98:BT157" si="61">IF(ISNUMBER(AU98+BF98+BQ98),AU98+BF98+BQ98,"")</f>
        <v/>
      </c>
      <c r="BU98" s="133"/>
      <c r="BV98" s="53"/>
      <c r="BW98" s="53"/>
      <c r="BX98" s="53"/>
      <c r="BY98" s="53"/>
      <c r="BZ98" s="53"/>
      <c r="CA98" s="157"/>
      <c r="CB98" s="157"/>
      <c r="CC98" s="157"/>
      <c r="CD98" s="157"/>
      <c r="CE98" s="157"/>
      <c r="CF98" s="121"/>
      <c r="CG98" s="201"/>
      <c r="CH98" s="104"/>
      <c r="CI98" s="201"/>
      <c r="CJ98" s="201"/>
      <c r="CK98" s="201"/>
      <c r="CL98" s="201"/>
      <c r="CM98" s="105"/>
      <c r="CN98" s="201"/>
      <c r="CO98" s="157"/>
      <c r="CP98" s="157"/>
      <c r="CQ98" s="157"/>
      <c r="CR98" s="157"/>
      <c r="CS98" s="157"/>
      <c r="CT98" s="157"/>
      <c r="CU98" s="121"/>
      <c r="CV98" s="201"/>
      <c r="CW98" s="104"/>
      <c r="CX98" s="201"/>
      <c r="CY98" s="201"/>
      <c r="CZ98" s="201"/>
      <c r="DA98" s="105"/>
      <c r="DB98" s="201"/>
      <c r="DC98" s="141"/>
      <c r="DD98" s="141"/>
      <c r="DE98" s="141"/>
      <c r="DF98" s="141"/>
      <c r="DG98" s="141"/>
      <c r="DH98" s="141"/>
      <c r="DI98" s="141"/>
      <c r="DJ98" s="201"/>
      <c r="DK98" s="201"/>
      <c r="DL98" s="201"/>
      <c r="DM98" s="201"/>
      <c r="DN98" s="201"/>
      <c r="DO98" s="105"/>
      <c r="DP98" s="201"/>
    </row>
    <row r="99" spans="1:120" s="342" customFormat="1" ht="151.5" customHeight="1">
      <c r="A99" s="141"/>
      <c r="B99" s="88" t="str">
        <f>IFERROR(VLOOKUP($A99,Riesgos!$A$7:$H$107,2,FALSE),"")</f>
        <v/>
      </c>
      <c r="C99" s="186" t="str">
        <f>IFERROR(VLOOKUP($A99,Riesgos!$A$7:$H$107,7,FALSE),"")</f>
        <v/>
      </c>
      <c r="D99" s="186" t="str">
        <f>IFERROR(VLOOKUP($A99,Riesgos!$A$7:$H$107,8,FALSE),"")</f>
        <v/>
      </c>
      <c r="E99" s="53"/>
      <c r="F99" s="57"/>
      <c r="G99" s="158" t="str">
        <f>IF(F99&lt;=0,"",IF(F99&lt;='Listas y tablas'!$B$3,"Muy Baja",IF(F99&lt;='Listas y tablas'!$B$4,"Baja",IF(F99&lt;='Listas y tablas'!$B$5,"Media",IF(F99&lt;='Listas y tablas'!$B$6,"Alta","Muy Alta")))))</f>
        <v/>
      </c>
      <c r="H99" s="159" t="str">
        <f>IF(G99="","",IF(G99="Muy Baja",'Listas y tablas'!$C$3,IF(G99="Baja",'Listas y tablas'!$C$4,IF(G99="Media",'Listas y tablas'!$C$5,IF(G99="Alta",'Listas y tablas'!$C$6,IF(G99="Muy Alta",'Listas y tablas'!$C$7,))))))</f>
        <v/>
      </c>
      <c r="I99" s="427"/>
      <c r="J99" s="159">
        <f ca="1">IF(NOT(ISERROR(MATCH(I99,'Tabla Impacto'!$B$221:$B$223,0))),'Tabla Impacto'!$F$223&amp;"Por favor no seleccionar los criterios de impacto(Afectación Económica o presupuestal y Pérdida Reputacional)",I99)</f>
        <v>0</v>
      </c>
      <c r="K99" s="158" t="str">
        <f ca="1">IF(OR(J99='Tabla Impacto'!$C$11,J99='Tabla Impacto'!$D$11),"Leve",IF(OR(J99='Tabla Impacto'!$C$12,J99='Tabla Impacto'!$D$12),"Menor",IF(OR(J99='Tabla Impacto'!$C$13,J99='Tabla Impacto'!$D$13),"Moderado",IF(OR(J99='Tabla Impacto'!$C$14,J99='Tabla Impacto'!$D$14),"Mayor",IF(OR(J99='Tabla Impacto'!$C$15,J99='Tabla Impacto'!$D$15),"Catastrófico","")))))</f>
        <v/>
      </c>
      <c r="L99" s="159" t="str">
        <f ca="1">IF(K99="","",IF(K99="Leve",'Listas y tablas'!$F$3,IF(K99="Menor",'Listas y tablas'!$F$4,IF(K99="Moderado",'Listas y tablas'!$F$5,IF(K99="Mayor",'Listas y tablas'!$F$6,IF(K99="Catastrófico",'Listas y tablas'!$F$7,))))))</f>
        <v/>
      </c>
      <c r="M99" s="160" t="str">
        <f t="shared" ca="1" si="37"/>
        <v/>
      </c>
      <c r="N99" s="160" t="str">
        <f t="shared" si="38"/>
        <v>G</v>
      </c>
      <c r="O99" s="161">
        <f t="shared" si="39"/>
        <v>92</v>
      </c>
      <c r="P99" s="161" t="str">
        <f t="shared" si="40"/>
        <v>G92</v>
      </c>
      <c r="Q99" s="187"/>
      <c r="R99" s="161" t="str">
        <f t="shared" si="52"/>
        <v/>
      </c>
      <c r="S99" s="399"/>
      <c r="T99" s="399"/>
      <c r="U99" s="163" t="str">
        <f t="shared" si="53"/>
        <v/>
      </c>
      <c r="V99" s="407"/>
      <c r="W99" s="407"/>
      <c r="X99" s="407"/>
      <c r="Y99" s="164" t="str">
        <f t="shared" si="33"/>
        <v/>
      </c>
      <c r="Z99" s="165" t="str">
        <f>IFERROR(IF(Y99="","",IF(Y99&lt;='Listas y tablas'!$L$3,"Muy Baja",IF(Y99&lt;='Listas y tablas'!$L$4,"Baja",IF(Y99&lt;='Listas y tablas'!$L$5,"Media",IF(Y99&lt;='Listas y tablas'!$L$6,"Alta","Muy Alta"))))),"")</f>
        <v/>
      </c>
      <c r="AA99" s="163" t="str">
        <f t="shared" si="34"/>
        <v/>
      </c>
      <c r="AB99" s="165" t="str">
        <f>IFERROR(IF(AC99="","",IF(AC99&lt;='Listas y tablas'!$O$3,"Leve",IF(AC99&lt;='Listas y tablas'!$O$4,"Menor",IF(AC99&lt;='Listas y tablas'!$O$5,"Moderado",IF(AC99&lt;='Listas y tablas'!$O$6,"Mayor","Catastrófico"))))),"")</f>
        <v/>
      </c>
      <c r="AC99" s="163" t="str">
        <f t="shared" si="35"/>
        <v/>
      </c>
      <c r="AD99" s="166" t="str">
        <f t="shared" si="36"/>
        <v/>
      </c>
      <c r="AE99" s="393"/>
      <c r="AF99" s="116"/>
      <c r="AG99" s="116"/>
      <c r="AH99" s="116"/>
      <c r="AI99" s="116"/>
      <c r="AJ99" s="115"/>
      <c r="AK99" s="115"/>
      <c r="AL99" s="115"/>
      <c r="AM99" s="115"/>
      <c r="AN99" s="115"/>
      <c r="AO99" s="115"/>
      <c r="AP99" s="115"/>
      <c r="AQ99" s="115"/>
      <c r="AR99" s="115"/>
      <c r="AS99" s="115"/>
      <c r="AT99" s="351" t="str">
        <f t="shared" si="54"/>
        <v/>
      </c>
      <c r="AU99" s="351" t="str">
        <f t="shared" si="55"/>
        <v/>
      </c>
      <c r="AV99" s="351" t="str">
        <f>IF(ISNUMBER(#REF!),AU99/AT99,"")</f>
        <v/>
      </c>
      <c r="AW99" s="115"/>
      <c r="AX99" s="115"/>
      <c r="AY99" s="115"/>
      <c r="AZ99" s="115"/>
      <c r="BA99" s="115"/>
      <c r="BB99" s="115"/>
      <c r="BC99" s="115"/>
      <c r="BD99" s="115"/>
      <c r="BE99" s="351" t="str">
        <f t="shared" si="56"/>
        <v/>
      </c>
      <c r="BF99" s="351" t="str">
        <f t="shared" si="57"/>
        <v/>
      </c>
      <c r="BG99" s="351" t="str">
        <f>IF(ISNUMBER(#REF!),BF99/BE99,"")</f>
        <v/>
      </c>
      <c r="BH99" s="115"/>
      <c r="BI99" s="115"/>
      <c r="BJ99" s="115"/>
      <c r="BK99" s="115"/>
      <c r="BL99" s="115"/>
      <c r="BM99" s="115"/>
      <c r="BN99" s="115"/>
      <c r="BO99" s="115"/>
      <c r="BP99" s="351" t="str">
        <f t="shared" si="58"/>
        <v/>
      </c>
      <c r="BQ99" s="351" t="str">
        <f t="shared" si="59"/>
        <v/>
      </c>
      <c r="BR99" s="351" t="str">
        <f>IF(ISNUMBER(#REF!),BQ99/BP99,"")</f>
        <v/>
      </c>
      <c r="BS99" s="350" t="str">
        <f t="shared" si="60"/>
        <v/>
      </c>
      <c r="BT99" s="350" t="str">
        <f t="shared" si="61"/>
        <v/>
      </c>
      <c r="BU99" s="133"/>
      <c r="BV99" s="53"/>
      <c r="BW99" s="53"/>
      <c r="BX99" s="53"/>
      <c r="BY99" s="53"/>
      <c r="BZ99" s="53"/>
      <c r="CA99" s="157"/>
      <c r="CB99" s="157"/>
      <c r="CC99" s="157"/>
      <c r="CD99" s="157"/>
      <c r="CE99" s="157"/>
      <c r="CF99" s="121"/>
      <c r="CG99" s="201"/>
      <c r="CH99" s="104"/>
      <c r="CI99" s="201"/>
      <c r="CJ99" s="201"/>
      <c r="CK99" s="201"/>
      <c r="CL99" s="201"/>
      <c r="CM99" s="105"/>
      <c r="CN99" s="201"/>
      <c r="CO99" s="157"/>
      <c r="CP99" s="157"/>
      <c r="CQ99" s="157"/>
      <c r="CR99" s="157"/>
      <c r="CS99" s="157"/>
      <c r="CT99" s="157"/>
      <c r="CU99" s="121"/>
      <c r="CV99" s="201"/>
      <c r="CW99" s="104"/>
      <c r="CX99" s="201"/>
      <c r="CY99" s="201"/>
      <c r="CZ99" s="201"/>
      <c r="DA99" s="105"/>
      <c r="DB99" s="201"/>
      <c r="DC99" s="141"/>
      <c r="DD99" s="141"/>
      <c r="DE99" s="141"/>
      <c r="DF99" s="141"/>
      <c r="DG99" s="141"/>
      <c r="DH99" s="141"/>
      <c r="DI99" s="141"/>
      <c r="DJ99" s="201"/>
      <c r="DK99" s="201"/>
      <c r="DL99" s="201"/>
      <c r="DM99" s="201"/>
      <c r="DN99" s="201"/>
      <c r="DO99" s="105"/>
      <c r="DP99" s="201"/>
    </row>
    <row r="100" spans="1:120" s="342" customFormat="1" ht="151.5" customHeight="1">
      <c r="A100" s="141"/>
      <c r="B100" s="88" t="str">
        <f>IFERROR(VLOOKUP($A100,Riesgos!$A$7:$H$107,2,FALSE),"")</f>
        <v/>
      </c>
      <c r="C100" s="186" t="str">
        <f>IFERROR(VLOOKUP($A100,Riesgos!$A$7:$H$107,7,FALSE),"")</f>
        <v/>
      </c>
      <c r="D100" s="186" t="str">
        <f>IFERROR(VLOOKUP($A100,Riesgos!$A$7:$H$107,8,FALSE),"")</f>
        <v/>
      </c>
      <c r="E100" s="53"/>
      <c r="F100" s="57"/>
      <c r="G100" s="158" t="str">
        <f>IF(F100&lt;=0,"",IF(F100&lt;='Listas y tablas'!$B$3,"Muy Baja",IF(F100&lt;='Listas y tablas'!$B$4,"Baja",IF(F100&lt;='Listas y tablas'!$B$5,"Media",IF(F100&lt;='Listas y tablas'!$B$6,"Alta","Muy Alta")))))</f>
        <v/>
      </c>
      <c r="H100" s="159" t="str">
        <f>IF(G100="","",IF(G100="Muy Baja",'Listas y tablas'!$C$3,IF(G100="Baja",'Listas y tablas'!$C$4,IF(G100="Media",'Listas y tablas'!$C$5,IF(G100="Alta",'Listas y tablas'!$C$6,IF(G100="Muy Alta",'Listas y tablas'!$C$7,))))))</f>
        <v/>
      </c>
      <c r="I100" s="427"/>
      <c r="J100" s="159">
        <f ca="1">IF(NOT(ISERROR(MATCH(I100,'Tabla Impacto'!$B$221:$B$223,0))),'Tabla Impacto'!$F$223&amp;"Por favor no seleccionar los criterios de impacto(Afectación Económica o presupuestal y Pérdida Reputacional)",I100)</f>
        <v>0</v>
      </c>
      <c r="K100" s="158"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9" t="str">
        <f ca="1">IF(K100="","",IF(K100="Leve",'Listas y tablas'!$F$3,IF(K100="Menor",'Listas y tablas'!$F$4,IF(K100="Moderado",'Listas y tablas'!$F$5,IF(K100="Mayor",'Listas y tablas'!$F$6,IF(K100="Catastrófico",'Listas y tablas'!$F$7,))))))</f>
        <v/>
      </c>
      <c r="M100" s="160" t="str">
        <f t="shared" ca="1" si="37"/>
        <v/>
      </c>
      <c r="N100" s="160" t="str">
        <f t="shared" si="38"/>
        <v>G</v>
      </c>
      <c r="O100" s="161">
        <f t="shared" si="39"/>
        <v>93</v>
      </c>
      <c r="P100" s="161" t="str">
        <f t="shared" si="40"/>
        <v>G93</v>
      </c>
      <c r="Q100" s="187"/>
      <c r="R100" s="161" t="str">
        <f t="shared" si="52"/>
        <v/>
      </c>
      <c r="S100" s="399"/>
      <c r="T100" s="399"/>
      <c r="U100" s="163" t="str">
        <f t="shared" si="53"/>
        <v/>
      </c>
      <c r="V100" s="407"/>
      <c r="W100" s="407"/>
      <c r="X100" s="407"/>
      <c r="Y100" s="164" t="str">
        <f t="shared" si="33"/>
        <v/>
      </c>
      <c r="Z100" s="165" t="str">
        <f>IFERROR(IF(Y100="","",IF(Y100&lt;='Listas y tablas'!$L$3,"Muy Baja",IF(Y100&lt;='Listas y tablas'!$L$4,"Baja",IF(Y100&lt;='Listas y tablas'!$L$5,"Media",IF(Y100&lt;='Listas y tablas'!$L$6,"Alta","Muy Alta"))))),"")</f>
        <v/>
      </c>
      <c r="AA100" s="163" t="str">
        <f t="shared" si="34"/>
        <v/>
      </c>
      <c r="AB100" s="165" t="str">
        <f>IFERROR(IF(AC100="","",IF(AC100&lt;='Listas y tablas'!$O$3,"Leve",IF(AC100&lt;='Listas y tablas'!$O$4,"Menor",IF(AC100&lt;='Listas y tablas'!$O$5,"Moderado",IF(AC100&lt;='Listas y tablas'!$O$6,"Mayor","Catastrófico"))))),"")</f>
        <v/>
      </c>
      <c r="AC100" s="163" t="str">
        <f t="shared" si="35"/>
        <v/>
      </c>
      <c r="AD100" s="166" t="str">
        <f t="shared" si="36"/>
        <v/>
      </c>
      <c r="AE100" s="393"/>
      <c r="AF100" s="116"/>
      <c r="AG100" s="116"/>
      <c r="AH100" s="116"/>
      <c r="AI100" s="116"/>
      <c r="AJ100" s="115"/>
      <c r="AK100" s="115"/>
      <c r="AL100" s="115"/>
      <c r="AM100" s="115"/>
      <c r="AN100" s="115"/>
      <c r="AO100" s="115"/>
      <c r="AP100" s="115"/>
      <c r="AQ100" s="115"/>
      <c r="AR100" s="115"/>
      <c r="AS100" s="115"/>
      <c r="AT100" s="351" t="str">
        <f t="shared" si="54"/>
        <v/>
      </c>
      <c r="AU100" s="351" t="str">
        <f t="shared" si="55"/>
        <v/>
      </c>
      <c r="AV100" s="351" t="str">
        <f>IF(ISNUMBER(AT159),AU100/AT100,"")</f>
        <v/>
      </c>
      <c r="AW100" s="115"/>
      <c r="AX100" s="115"/>
      <c r="AY100" s="115"/>
      <c r="AZ100" s="115"/>
      <c r="BA100" s="115"/>
      <c r="BB100" s="115"/>
      <c r="BC100" s="115"/>
      <c r="BD100" s="115"/>
      <c r="BE100" s="351" t="str">
        <f t="shared" si="56"/>
        <v/>
      </c>
      <c r="BF100" s="351" t="str">
        <f t="shared" si="57"/>
        <v/>
      </c>
      <c r="BG100" s="351" t="str">
        <f>IF(ISNUMBER(BE159),BF100/BE100,"")</f>
        <v/>
      </c>
      <c r="BH100" s="115"/>
      <c r="BI100" s="115"/>
      <c r="BJ100" s="115"/>
      <c r="BK100" s="115"/>
      <c r="BL100" s="115"/>
      <c r="BM100" s="115"/>
      <c r="BN100" s="115"/>
      <c r="BO100" s="115"/>
      <c r="BP100" s="351" t="str">
        <f t="shared" si="58"/>
        <v/>
      </c>
      <c r="BQ100" s="351" t="str">
        <f t="shared" si="59"/>
        <v/>
      </c>
      <c r="BR100" s="351" t="str">
        <f>IF(ISNUMBER(BP159),BQ100/BP100,"")</f>
        <v/>
      </c>
      <c r="BS100" s="350" t="str">
        <f t="shared" si="60"/>
        <v/>
      </c>
      <c r="BT100" s="350" t="str">
        <f t="shared" si="61"/>
        <v/>
      </c>
      <c r="BU100" s="133"/>
      <c r="BV100" s="53"/>
      <c r="BW100" s="53"/>
      <c r="BX100" s="53"/>
      <c r="BY100" s="53"/>
      <c r="BZ100" s="53"/>
      <c r="CA100" s="157"/>
      <c r="CB100" s="157"/>
      <c r="CC100" s="157"/>
      <c r="CD100" s="157"/>
      <c r="CE100" s="157"/>
      <c r="CF100" s="121"/>
      <c r="CG100" s="201"/>
      <c r="CH100" s="104"/>
      <c r="CI100" s="201"/>
      <c r="CJ100" s="201"/>
      <c r="CK100" s="201"/>
      <c r="CL100" s="201"/>
      <c r="CM100" s="105"/>
      <c r="CN100" s="201"/>
      <c r="CO100" s="157"/>
      <c r="CP100" s="157"/>
      <c r="CQ100" s="157"/>
      <c r="CR100" s="157"/>
      <c r="CS100" s="157"/>
      <c r="CT100" s="157"/>
      <c r="CU100" s="121"/>
      <c r="CV100" s="201"/>
      <c r="CW100" s="104"/>
      <c r="CX100" s="201"/>
      <c r="CY100" s="201"/>
      <c r="CZ100" s="201"/>
      <c r="DA100" s="105"/>
      <c r="DB100" s="201"/>
      <c r="DC100" s="141"/>
      <c r="DD100" s="141"/>
      <c r="DE100" s="141"/>
      <c r="DF100" s="141"/>
      <c r="DG100" s="141"/>
      <c r="DH100" s="141"/>
      <c r="DI100" s="141"/>
      <c r="DJ100" s="201"/>
      <c r="DK100" s="201"/>
      <c r="DL100" s="201"/>
      <c r="DM100" s="201"/>
      <c r="DN100" s="201"/>
      <c r="DO100" s="105"/>
      <c r="DP100" s="201"/>
    </row>
    <row r="101" spans="1:120" s="342" customFormat="1" ht="151.5" customHeight="1">
      <c r="A101" s="141"/>
      <c r="B101" s="88" t="str">
        <f>IFERROR(VLOOKUP($A101,Riesgos!$A$7:$H$107,2,FALSE),"")</f>
        <v/>
      </c>
      <c r="C101" s="186" t="str">
        <f>IFERROR(VLOOKUP($A101,Riesgos!$A$7:$H$107,7,FALSE),"")</f>
        <v/>
      </c>
      <c r="D101" s="186" t="str">
        <f>IFERROR(VLOOKUP($A101,Riesgos!$A$7:$H$107,8,FALSE),"")</f>
        <v/>
      </c>
      <c r="E101" s="53"/>
      <c r="F101" s="57"/>
      <c r="G101" s="158" t="str">
        <f>IF(F101&lt;=0,"",IF(F101&lt;='Listas y tablas'!$B$3,"Muy Baja",IF(F101&lt;='Listas y tablas'!$B$4,"Baja",IF(F101&lt;='Listas y tablas'!$B$5,"Media",IF(F101&lt;='Listas y tablas'!$B$6,"Alta","Muy Alta")))))</f>
        <v/>
      </c>
      <c r="H101" s="159" t="str">
        <f>IF(G101="","",IF(G101="Muy Baja",'Listas y tablas'!$C$3,IF(G101="Baja",'Listas y tablas'!$C$4,IF(G101="Media",'Listas y tablas'!$C$5,IF(G101="Alta",'Listas y tablas'!$C$6,IF(G101="Muy Alta",'Listas y tablas'!$C$7,))))))</f>
        <v/>
      </c>
      <c r="I101" s="427"/>
      <c r="J101" s="159">
        <f ca="1">IF(NOT(ISERROR(MATCH(I101,'Tabla Impacto'!$B$221:$B$223,0))),'Tabla Impacto'!$F$223&amp;"Por favor no seleccionar los criterios de impacto(Afectación Económica o presupuestal y Pérdida Reputacional)",I101)</f>
        <v>0</v>
      </c>
      <c r="K101" s="158"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9" t="str">
        <f ca="1">IF(K101="","",IF(K101="Leve",'Listas y tablas'!$F$3,IF(K101="Menor",'Listas y tablas'!$F$4,IF(K101="Moderado",'Listas y tablas'!$F$5,IF(K101="Mayor",'Listas y tablas'!$F$6,IF(K101="Catastrófico",'Listas y tablas'!$F$7,))))))</f>
        <v/>
      </c>
      <c r="M101" s="160" t="str">
        <f t="shared" ca="1" si="37"/>
        <v/>
      </c>
      <c r="N101" s="160" t="str">
        <f t="shared" si="38"/>
        <v>G</v>
      </c>
      <c r="O101" s="161">
        <f t="shared" si="39"/>
        <v>94</v>
      </c>
      <c r="P101" s="161" t="str">
        <f t="shared" si="40"/>
        <v>G94</v>
      </c>
      <c r="Q101" s="187"/>
      <c r="R101" s="161" t="str">
        <f t="shared" si="52"/>
        <v/>
      </c>
      <c r="S101" s="399"/>
      <c r="T101" s="399"/>
      <c r="U101" s="163" t="str">
        <f t="shared" si="53"/>
        <v/>
      </c>
      <c r="V101" s="407"/>
      <c r="W101" s="407"/>
      <c r="X101" s="407"/>
      <c r="Y101" s="164" t="str">
        <f t="shared" si="33"/>
        <v/>
      </c>
      <c r="Z101" s="165" t="str">
        <f>IFERROR(IF(Y101="","",IF(Y101&lt;='Listas y tablas'!$L$3,"Muy Baja",IF(Y101&lt;='Listas y tablas'!$L$4,"Baja",IF(Y101&lt;='Listas y tablas'!$L$5,"Media",IF(Y101&lt;='Listas y tablas'!$L$6,"Alta","Muy Alta"))))),"")</f>
        <v/>
      </c>
      <c r="AA101" s="163" t="str">
        <f t="shared" si="34"/>
        <v/>
      </c>
      <c r="AB101" s="165" t="str">
        <f>IFERROR(IF(AC101="","",IF(AC101&lt;='Listas y tablas'!$O$3,"Leve",IF(AC101&lt;='Listas y tablas'!$O$4,"Menor",IF(AC101&lt;='Listas y tablas'!$O$5,"Moderado",IF(AC101&lt;='Listas y tablas'!$O$6,"Mayor","Catastrófico"))))),"")</f>
        <v/>
      </c>
      <c r="AC101" s="163" t="str">
        <f t="shared" si="35"/>
        <v/>
      </c>
      <c r="AD101" s="166" t="str">
        <f t="shared" si="36"/>
        <v/>
      </c>
      <c r="AE101" s="393"/>
      <c r="AF101" s="116"/>
      <c r="AG101" s="116"/>
      <c r="AH101" s="116"/>
      <c r="AI101" s="116"/>
      <c r="AJ101" s="115"/>
      <c r="AK101" s="115"/>
      <c r="AL101" s="115"/>
      <c r="AM101" s="115"/>
      <c r="AN101" s="115"/>
      <c r="AO101" s="115"/>
      <c r="AP101" s="115"/>
      <c r="AQ101" s="115"/>
      <c r="AR101" s="115"/>
      <c r="AS101" s="115"/>
      <c r="AT101" s="351" t="str">
        <f t="shared" si="54"/>
        <v/>
      </c>
      <c r="AU101" s="351" t="str">
        <f t="shared" si="55"/>
        <v/>
      </c>
      <c r="AV101" s="351" t="str">
        <f>IF(ISNUMBER(AT160),AU101/AT101,"")</f>
        <v/>
      </c>
      <c r="AW101" s="115"/>
      <c r="AX101" s="115"/>
      <c r="AY101" s="115"/>
      <c r="AZ101" s="115"/>
      <c r="BA101" s="115"/>
      <c r="BB101" s="115"/>
      <c r="BC101" s="115"/>
      <c r="BD101" s="115"/>
      <c r="BE101" s="351" t="str">
        <f t="shared" si="56"/>
        <v/>
      </c>
      <c r="BF101" s="351" t="str">
        <f t="shared" si="57"/>
        <v/>
      </c>
      <c r="BG101" s="351" t="str">
        <f>IF(ISNUMBER(BE160),BF101/BE101,"")</f>
        <v/>
      </c>
      <c r="BH101" s="115"/>
      <c r="BI101" s="115"/>
      <c r="BJ101" s="115"/>
      <c r="BK101" s="115"/>
      <c r="BL101" s="115"/>
      <c r="BM101" s="115"/>
      <c r="BN101" s="115"/>
      <c r="BO101" s="115"/>
      <c r="BP101" s="351" t="str">
        <f t="shared" si="58"/>
        <v/>
      </c>
      <c r="BQ101" s="351" t="str">
        <f t="shared" si="59"/>
        <v/>
      </c>
      <c r="BR101" s="351" t="str">
        <f>IF(ISNUMBER(BP160),BQ101/BP101,"")</f>
        <v/>
      </c>
      <c r="BS101" s="350" t="str">
        <f t="shared" si="60"/>
        <v/>
      </c>
      <c r="BT101" s="350" t="str">
        <f t="shared" si="61"/>
        <v/>
      </c>
      <c r="BU101" s="133"/>
      <c r="BV101" s="53"/>
      <c r="BW101" s="53"/>
      <c r="BX101" s="53"/>
      <c r="BY101" s="53"/>
      <c r="BZ101" s="53"/>
      <c r="CA101" s="157"/>
      <c r="CB101" s="157"/>
      <c r="CC101" s="157"/>
      <c r="CD101" s="157"/>
      <c r="CE101" s="157"/>
      <c r="CF101" s="121"/>
      <c r="CG101" s="201"/>
      <c r="CH101" s="104"/>
      <c r="CI101" s="201"/>
      <c r="CJ101" s="201"/>
      <c r="CK101" s="201"/>
      <c r="CL101" s="201"/>
      <c r="CM101" s="105"/>
      <c r="CN101" s="201"/>
      <c r="CO101" s="157"/>
      <c r="CP101" s="157"/>
      <c r="CQ101" s="157"/>
      <c r="CR101" s="157"/>
      <c r="CS101" s="157"/>
      <c r="CT101" s="157"/>
      <c r="CU101" s="121"/>
      <c r="CV101" s="201"/>
      <c r="CW101" s="104"/>
      <c r="CX101" s="201"/>
      <c r="CY101" s="201"/>
      <c r="CZ101" s="201"/>
      <c r="DA101" s="105"/>
      <c r="DB101" s="201"/>
      <c r="DC101" s="141"/>
      <c r="DD101" s="141"/>
      <c r="DE101" s="141"/>
      <c r="DF101" s="141"/>
      <c r="DG101" s="141"/>
      <c r="DH101" s="141"/>
      <c r="DI101" s="141"/>
      <c r="DJ101" s="201"/>
      <c r="DK101" s="201"/>
      <c r="DL101" s="201"/>
      <c r="DM101" s="201"/>
      <c r="DN101" s="201"/>
      <c r="DO101" s="105"/>
      <c r="DP101" s="201"/>
    </row>
    <row r="102" spans="1:120" s="342" customFormat="1" ht="151.5" customHeight="1">
      <c r="A102" s="141"/>
      <c r="B102" s="88" t="str">
        <f>IFERROR(VLOOKUP($A102,Riesgos!$A$7:$H$107,2,FALSE),"")</f>
        <v/>
      </c>
      <c r="C102" s="186" t="str">
        <f>IFERROR(VLOOKUP($A102,Riesgos!$A$7:$H$107,7,FALSE),"")</f>
        <v/>
      </c>
      <c r="D102" s="186" t="str">
        <f>IFERROR(VLOOKUP($A102,Riesgos!$A$7:$H$107,8,FALSE),"")</f>
        <v/>
      </c>
      <c r="E102" s="53"/>
      <c r="F102" s="57"/>
      <c r="G102" s="158" t="str">
        <f>IF(F102&lt;=0,"",IF(F102&lt;='Listas y tablas'!$B$3,"Muy Baja",IF(F102&lt;='Listas y tablas'!$B$4,"Baja",IF(F102&lt;='Listas y tablas'!$B$5,"Media",IF(F102&lt;='Listas y tablas'!$B$6,"Alta","Muy Alta")))))</f>
        <v/>
      </c>
      <c r="H102" s="159" t="str">
        <f>IF(G102="","",IF(G102="Muy Baja",'Listas y tablas'!$C$3,IF(G102="Baja",'Listas y tablas'!$C$4,IF(G102="Media",'Listas y tablas'!$C$5,IF(G102="Alta",'Listas y tablas'!$C$6,IF(G102="Muy Alta",'Listas y tablas'!$C$7,))))))</f>
        <v/>
      </c>
      <c r="I102" s="427"/>
      <c r="J102" s="159">
        <f ca="1">IF(NOT(ISERROR(MATCH(I102,'Tabla Impacto'!$B$221:$B$223,0))),'Tabla Impacto'!$F$223&amp;"Por favor no seleccionar los criterios de impacto(Afectación Económica o presupuestal y Pérdida Reputacional)",I102)</f>
        <v>0</v>
      </c>
      <c r="K102" s="158"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9" t="str">
        <f ca="1">IF(K102="","",IF(K102="Leve",'Listas y tablas'!$F$3,IF(K102="Menor",'Listas y tablas'!$F$4,IF(K102="Moderado",'Listas y tablas'!$F$5,IF(K102="Mayor",'Listas y tablas'!$F$6,IF(K102="Catastrófico",'Listas y tablas'!$F$7,))))))</f>
        <v/>
      </c>
      <c r="M102" s="160" t="str">
        <f t="shared" ca="1" si="37"/>
        <v/>
      </c>
      <c r="N102" s="160" t="str">
        <f t="shared" si="38"/>
        <v>G</v>
      </c>
      <c r="O102" s="161">
        <f t="shared" si="39"/>
        <v>95</v>
      </c>
      <c r="P102" s="161" t="str">
        <f t="shared" si="40"/>
        <v>G95</v>
      </c>
      <c r="Q102" s="187"/>
      <c r="R102" s="161" t="str">
        <f t="shared" si="52"/>
        <v/>
      </c>
      <c r="S102" s="399"/>
      <c r="T102" s="399"/>
      <c r="U102" s="163" t="str">
        <f t="shared" si="53"/>
        <v/>
      </c>
      <c r="V102" s="407"/>
      <c r="W102" s="407"/>
      <c r="X102" s="407"/>
      <c r="Y102" s="164" t="str">
        <f t="shared" ref="Y102:Y157" si="62">IF(A101=A102,IFERROR(IF(AND(R101="Probabilidad",R102="Probabilidad"),(AA101-(+AA101*U102)),IF(R102="Probabilidad",(H101-(+H101*U102)),IF(R102="Impacto",AA101,""))),""),IFERROR(IF(R102="Probabilidad",(H102-(+H102*U102)),IF(R102="Impacto",K102,"")),""))</f>
        <v/>
      </c>
      <c r="Z102" s="165" t="str">
        <f>IFERROR(IF(Y102="","",IF(Y102&lt;='Listas y tablas'!$L$3,"Muy Baja",IF(Y102&lt;='Listas y tablas'!$L$4,"Baja",IF(Y102&lt;='Listas y tablas'!$L$5,"Media",IF(Y102&lt;='Listas y tablas'!$L$6,"Alta","Muy Alta"))))),"")</f>
        <v/>
      </c>
      <c r="AA102" s="163" t="str">
        <f t="shared" ref="AA102:AA157" si="63">+Y102</f>
        <v/>
      </c>
      <c r="AB102" s="165" t="str">
        <f>IFERROR(IF(AC102="","",IF(AC102&lt;='Listas y tablas'!$O$3,"Leve",IF(AC102&lt;='Listas y tablas'!$O$4,"Menor",IF(AC102&lt;='Listas y tablas'!$O$5,"Moderado",IF(AC102&lt;='Listas y tablas'!$O$6,"Mayor","Catastrófico"))))),"")</f>
        <v/>
      </c>
      <c r="AC102" s="163" t="str">
        <f t="shared" ref="AC102:AC157" si="64">IF(A101=A102,IFERROR(IF(AND(R101="Impacto",R102="Impacto"),(AC101-(+L101*U102)),IF(R102="Impacto",($L101-(+$L101*U102)),IF(R102="Probabilidad",L102,""))),""),IFERROR(IF(R102="Impacto",(L102-(+L102*U102)),IF(R102="Probabilidad",L102,"")),""))</f>
        <v/>
      </c>
      <c r="AD102" s="166" t="str">
        <f t="shared" ref="AD102:AD157" si="65">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93"/>
      <c r="AF102" s="116"/>
      <c r="AG102" s="116"/>
      <c r="AH102" s="116"/>
      <c r="AI102" s="116"/>
      <c r="AJ102" s="115"/>
      <c r="AK102" s="115"/>
      <c r="AL102" s="115"/>
      <c r="AM102" s="115"/>
      <c r="AN102" s="115"/>
      <c r="AO102" s="115"/>
      <c r="AP102" s="115"/>
      <c r="AQ102" s="115"/>
      <c r="AR102" s="115"/>
      <c r="AS102" s="115"/>
      <c r="AT102" s="351" t="str">
        <f t="shared" si="54"/>
        <v/>
      </c>
      <c r="AU102" s="351" t="str">
        <f t="shared" si="55"/>
        <v/>
      </c>
      <c r="AV102" s="351" t="str">
        <f>IF(ISNUMBER(#REF!),AU102/AT102,"")</f>
        <v/>
      </c>
      <c r="AW102" s="115"/>
      <c r="AX102" s="115"/>
      <c r="AY102" s="115"/>
      <c r="AZ102" s="115"/>
      <c r="BA102" s="115"/>
      <c r="BB102" s="115"/>
      <c r="BC102" s="115"/>
      <c r="BD102" s="115"/>
      <c r="BE102" s="351" t="str">
        <f t="shared" si="56"/>
        <v/>
      </c>
      <c r="BF102" s="351" t="str">
        <f t="shared" si="57"/>
        <v/>
      </c>
      <c r="BG102" s="351" t="str">
        <f>IF(ISNUMBER(#REF!),BF102/BE102,"")</f>
        <v/>
      </c>
      <c r="BH102" s="115"/>
      <c r="BI102" s="115"/>
      <c r="BJ102" s="115"/>
      <c r="BK102" s="115"/>
      <c r="BL102" s="115"/>
      <c r="BM102" s="115"/>
      <c r="BN102" s="115"/>
      <c r="BO102" s="115"/>
      <c r="BP102" s="351" t="str">
        <f t="shared" si="58"/>
        <v/>
      </c>
      <c r="BQ102" s="351" t="str">
        <f t="shared" si="59"/>
        <v/>
      </c>
      <c r="BR102" s="351" t="str">
        <f>IF(ISNUMBER(#REF!),BQ102/BP102,"")</f>
        <v/>
      </c>
      <c r="BS102" s="350" t="str">
        <f t="shared" si="60"/>
        <v/>
      </c>
      <c r="BT102" s="350" t="str">
        <f t="shared" si="61"/>
        <v/>
      </c>
      <c r="BU102" s="133"/>
      <c r="BV102" s="53"/>
      <c r="BW102" s="53"/>
      <c r="BX102" s="53"/>
      <c r="BY102" s="53"/>
      <c r="BZ102" s="53"/>
      <c r="CA102" s="157"/>
      <c r="CB102" s="157"/>
      <c r="CC102" s="157"/>
      <c r="CD102" s="157"/>
      <c r="CE102" s="157"/>
      <c r="CF102" s="121"/>
      <c r="CG102" s="201"/>
      <c r="CH102" s="104"/>
      <c r="CI102" s="201"/>
      <c r="CJ102" s="201"/>
      <c r="CK102" s="201"/>
      <c r="CL102" s="201"/>
      <c r="CM102" s="105"/>
      <c r="CN102" s="201"/>
      <c r="CO102" s="157"/>
      <c r="CP102" s="157"/>
      <c r="CQ102" s="157"/>
      <c r="CR102" s="157"/>
      <c r="CS102" s="157"/>
      <c r="CT102" s="157"/>
      <c r="CU102" s="121"/>
      <c r="CV102" s="201"/>
      <c r="CW102" s="104"/>
      <c r="CX102" s="201"/>
      <c r="CY102" s="201"/>
      <c r="CZ102" s="201"/>
      <c r="DA102" s="105"/>
      <c r="DB102" s="201"/>
      <c r="DC102" s="141"/>
      <c r="DD102" s="141"/>
      <c r="DE102" s="141"/>
      <c r="DF102" s="141"/>
      <c r="DG102" s="141"/>
      <c r="DH102" s="141"/>
      <c r="DI102" s="141"/>
      <c r="DJ102" s="201"/>
      <c r="DK102" s="201"/>
      <c r="DL102" s="201"/>
      <c r="DM102" s="201"/>
      <c r="DN102" s="201"/>
      <c r="DO102" s="105"/>
      <c r="DP102" s="201"/>
    </row>
    <row r="103" spans="1:120" s="342" customFormat="1" ht="151.5" customHeight="1">
      <c r="A103" s="141"/>
      <c r="B103" s="88" t="str">
        <f>IFERROR(VLOOKUP($A103,Riesgos!$A$7:$H$107,2,FALSE),"")</f>
        <v/>
      </c>
      <c r="C103" s="186" t="str">
        <f>IFERROR(VLOOKUP($A103,Riesgos!$A$7:$H$107,7,FALSE),"")</f>
        <v/>
      </c>
      <c r="D103" s="186" t="str">
        <f>IFERROR(VLOOKUP($A103,Riesgos!$A$7:$H$107,8,FALSE),"")</f>
        <v/>
      </c>
      <c r="E103" s="53"/>
      <c r="F103" s="57"/>
      <c r="G103" s="158" t="str">
        <f>IF(F103&lt;=0,"",IF(F103&lt;='Listas y tablas'!$B$3,"Muy Baja",IF(F103&lt;='Listas y tablas'!$B$4,"Baja",IF(F103&lt;='Listas y tablas'!$B$5,"Media",IF(F103&lt;='Listas y tablas'!$B$6,"Alta","Muy Alta")))))</f>
        <v/>
      </c>
      <c r="H103" s="159" t="str">
        <f>IF(G103="","",IF(G103="Muy Baja",'Listas y tablas'!$C$3,IF(G103="Baja",'Listas y tablas'!$C$4,IF(G103="Media",'Listas y tablas'!$C$5,IF(G103="Alta",'Listas y tablas'!$C$6,IF(G103="Muy Alta",'Listas y tablas'!$C$7,))))))</f>
        <v/>
      </c>
      <c r="I103" s="427"/>
      <c r="J103" s="159">
        <f ca="1">IF(NOT(ISERROR(MATCH(I103,'Tabla Impacto'!$B$221:$B$223,0))),'Tabla Impacto'!$F$223&amp;"Por favor no seleccionar los criterios de impacto(Afectación Económica o presupuestal y Pérdida Reputacional)",I103)</f>
        <v>0</v>
      </c>
      <c r="K103" s="158"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9" t="str">
        <f ca="1">IF(K103="","",IF(K103="Leve",'Listas y tablas'!$F$3,IF(K103="Menor",'Listas y tablas'!$F$4,IF(K103="Moderado",'Listas y tablas'!$F$5,IF(K103="Mayor",'Listas y tablas'!$F$6,IF(K103="Catastrófico",'Listas y tablas'!$F$7,))))))</f>
        <v/>
      </c>
      <c r="M103" s="160" t="str">
        <f t="shared" ca="1" si="37"/>
        <v/>
      </c>
      <c r="N103" s="160" t="str">
        <f t="shared" si="38"/>
        <v>G</v>
      </c>
      <c r="O103" s="161">
        <f t="shared" si="39"/>
        <v>96</v>
      </c>
      <c r="P103" s="161" t="str">
        <f t="shared" si="40"/>
        <v>G96</v>
      </c>
      <c r="Q103" s="187"/>
      <c r="R103" s="161" t="str">
        <f t="shared" si="52"/>
        <v/>
      </c>
      <c r="S103" s="399"/>
      <c r="T103" s="399"/>
      <c r="U103" s="163" t="str">
        <f t="shared" si="53"/>
        <v/>
      </c>
      <c r="V103" s="407"/>
      <c r="W103" s="407"/>
      <c r="X103" s="407"/>
      <c r="Y103" s="164" t="str">
        <f t="shared" si="62"/>
        <v/>
      </c>
      <c r="Z103" s="165" t="str">
        <f>IFERROR(IF(Y103="","",IF(Y103&lt;='Listas y tablas'!$L$3,"Muy Baja",IF(Y103&lt;='Listas y tablas'!$L$4,"Baja",IF(Y103&lt;='Listas y tablas'!$L$5,"Media",IF(Y103&lt;='Listas y tablas'!$L$6,"Alta","Muy Alta"))))),"")</f>
        <v/>
      </c>
      <c r="AA103" s="163" t="str">
        <f t="shared" si="63"/>
        <v/>
      </c>
      <c r="AB103" s="165" t="str">
        <f>IFERROR(IF(AC103="","",IF(AC103&lt;='Listas y tablas'!$O$3,"Leve",IF(AC103&lt;='Listas y tablas'!$O$4,"Menor",IF(AC103&lt;='Listas y tablas'!$O$5,"Moderado",IF(AC103&lt;='Listas y tablas'!$O$6,"Mayor","Catastrófico"))))),"")</f>
        <v/>
      </c>
      <c r="AC103" s="163" t="str">
        <f t="shared" si="64"/>
        <v/>
      </c>
      <c r="AD103" s="166" t="str">
        <f t="shared" si="65"/>
        <v/>
      </c>
      <c r="AE103" s="393"/>
      <c r="AF103" s="116"/>
      <c r="AG103" s="116"/>
      <c r="AH103" s="116"/>
      <c r="AI103" s="116"/>
      <c r="AJ103" s="115"/>
      <c r="AK103" s="115"/>
      <c r="AL103" s="115"/>
      <c r="AM103" s="115"/>
      <c r="AN103" s="115"/>
      <c r="AO103" s="115"/>
      <c r="AP103" s="115"/>
      <c r="AQ103" s="115"/>
      <c r="AR103" s="115"/>
      <c r="AS103" s="115"/>
      <c r="AT103" s="351" t="str">
        <f t="shared" si="54"/>
        <v/>
      </c>
      <c r="AU103" s="351" t="str">
        <f t="shared" si="55"/>
        <v/>
      </c>
      <c r="AV103" s="351" t="str">
        <f>IF(ISNUMBER(#REF!),AU103/AT103,"")</f>
        <v/>
      </c>
      <c r="AW103" s="115"/>
      <c r="AX103" s="115"/>
      <c r="AY103" s="115"/>
      <c r="AZ103" s="115"/>
      <c r="BA103" s="115"/>
      <c r="BB103" s="115"/>
      <c r="BC103" s="115"/>
      <c r="BD103" s="115"/>
      <c r="BE103" s="351" t="str">
        <f t="shared" si="56"/>
        <v/>
      </c>
      <c r="BF103" s="351" t="str">
        <f t="shared" si="57"/>
        <v/>
      </c>
      <c r="BG103" s="351" t="str">
        <f>IF(ISNUMBER(#REF!),BF103/BE103,"")</f>
        <v/>
      </c>
      <c r="BH103" s="115"/>
      <c r="BI103" s="115"/>
      <c r="BJ103" s="115"/>
      <c r="BK103" s="115"/>
      <c r="BL103" s="115"/>
      <c r="BM103" s="115"/>
      <c r="BN103" s="115"/>
      <c r="BO103" s="115"/>
      <c r="BP103" s="351" t="str">
        <f t="shared" si="58"/>
        <v/>
      </c>
      <c r="BQ103" s="351" t="str">
        <f t="shared" si="59"/>
        <v/>
      </c>
      <c r="BR103" s="351" t="str">
        <f>IF(ISNUMBER(#REF!),BQ103/BP103,"")</f>
        <v/>
      </c>
      <c r="BS103" s="350" t="str">
        <f t="shared" si="60"/>
        <v/>
      </c>
      <c r="BT103" s="350" t="str">
        <f t="shared" si="61"/>
        <v/>
      </c>
      <c r="BU103" s="133"/>
      <c r="BV103" s="53"/>
      <c r="BW103" s="53"/>
      <c r="BX103" s="53"/>
      <c r="BY103" s="53"/>
      <c r="BZ103" s="53"/>
      <c r="CA103" s="157"/>
      <c r="CB103" s="157"/>
      <c r="CC103" s="157"/>
      <c r="CD103" s="157"/>
      <c r="CE103" s="157"/>
      <c r="CF103" s="157"/>
      <c r="CG103" s="121"/>
      <c r="CH103" s="201"/>
      <c r="CI103" s="104"/>
      <c r="CJ103" s="201"/>
      <c r="CK103" s="201"/>
      <c r="CL103" s="201"/>
      <c r="CM103" s="105"/>
      <c r="CN103" s="201"/>
      <c r="CO103" s="157"/>
      <c r="CP103" s="157"/>
      <c r="CQ103" s="157"/>
      <c r="CR103" s="157"/>
      <c r="CS103" s="157"/>
      <c r="CT103" s="157"/>
      <c r="CU103" s="121"/>
      <c r="CV103" s="201"/>
      <c r="CW103" s="104"/>
      <c r="CX103" s="201"/>
      <c r="CY103" s="201"/>
      <c r="CZ103" s="201"/>
      <c r="DA103" s="105"/>
      <c r="DB103" s="201"/>
      <c r="DC103" s="141"/>
      <c r="DD103" s="141"/>
      <c r="DE103" s="141"/>
      <c r="DF103" s="141"/>
      <c r="DG103" s="141"/>
      <c r="DH103" s="141"/>
      <c r="DI103" s="141"/>
      <c r="DJ103" s="201"/>
      <c r="DK103" s="201"/>
      <c r="DL103" s="201"/>
      <c r="DM103" s="201"/>
      <c r="DN103" s="201"/>
      <c r="DO103" s="105"/>
      <c r="DP103" s="201"/>
    </row>
    <row r="104" spans="1:120" s="342" customFormat="1" ht="151.5" customHeight="1">
      <c r="A104" s="141"/>
      <c r="B104" s="88" t="str">
        <f>IFERROR(VLOOKUP($A104,Riesgos!$A$7:$H$107,2,FALSE),"")</f>
        <v/>
      </c>
      <c r="C104" s="186" t="str">
        <f>IFERROR(VLOOKUP($A104,Riesgos!$A$7:$H$107,7,FALSE),"")</f>
        <v/>
      </c>
      <c r="D104" s="186" t="str">
        <f>IFERROR(VLOOKUP($A104,Riesgos!$A$7:$H$107,8,FALSE),"")</f>
        <v/>
      </c>
      <c r="E104" s="53"/>
      <c r="F104" s="57"/>
      <c r="G104" s="158" t="str">
        <f>IF(F104&lt;=0,"",IF(F104&lt;='Listas y tablas'!$B$3,"Muy Baja",IF(F104&lt;='Listas y tablas'!$B$4,"Baja",IF(F104&lt;='Listas y tablas'!$B$5,"Media",IF(F104&lt;='Listas y tablas'!$B$6,"Alta","Muy Alta")))))</f>
        <v/>
      </c>
      <c r="H104" s="159" t="str">
        <f>IF(G104="","",IF(G104="Muy Baja",'Listas y tablas'!$C$3,IF(G104="Baja",'Listas y tablas'!$C$4,IF(G104="Media",'Listas y tablas'!$C$5,IF(G104="Alta",'Listas y tablas'!$C$6,IF(G104="Muy Alta",'Listas y tablas'!$C$7,))))))</f>
        <v/>
      </c>
      <c r="I104" s="427"/>
      <c r="J104" s="159">
        <f ca="1">IF(NOT(ISERROR(MATCH(I104,'Tabla Impacto'!$B$221:$B$223,0))),'Tabla Impacto'!$F$223&amp;"Por favor no seleccionar los criterios de impacto(Afectación Económica o presupuestal y Pérdida Reputacional)",I104)</f>
        <v>0</v>
      </c>
      <c r="K104" s="158"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9" t="str">
        <f ca="1">IF(K104="","",IF(K104="Leve",'Listas y tablas'!$F$3,IF(K104="Menor",'Listas y tablas'!$F$4,IF(K104="Moderado",'Listas y tablas'!$F$5,IF(K104="Mayor",'Listas y tablas'!$F$6,IF(K104="Catastrófico",'Listas y tablas'!$F$7,))))))</f>
        <v/>
      </c>
      <c r="M104" s="160" t="str">
        <f t="shared" ca="1" si="37"/>
        <v/>
      </c>
      <c r="N104" s="160" t="str">
        <f t="shared" si="38"/>
        <v>G</v>
      </c>
      <c r="O104" s="161">
        <f t="shared" si="39"/>
        <v>97</v>
      </c>
      <c r="P104" s="161" t="str">
        <f t="shared" si="40"/>
        <v>G97</v>
      </c>
      <c r="Q104" s="187"/>
      <c r="R104" s="161" t="str">
        <f t="shared" si="52"/>
        <v/>
      </c>
      <c r="S104" s="399"/>
      <c r="T104" s="399"/>
      <c r="U104" s="163" t="str">
        <f t="shared" si="53"/>
        <v/>
      </c>
      <c r="V104" s="407"/>
      <c r="W104" s="407"/>
      <c r="X104" s="407"/>
      <c r="Y104" s="164" t="str">
        <f t="shared" si="62"/>
        <v/>
      </c>
      <c r="Z104" s="165" t="str">
        <f>IFERROR(IF(Y104="","",IF(Y104&lt;='Listas y tablas'!$L$3,"Muy Baja",IF(Y104&lt;='Listas y tablas'!$L$4,"Baja",IF(Y104&lt;='Listas y tablas'!$L$5,"Media",IF(Y104&lt;='Listas y tablas'!$L$6,"Alta","Muy Alta"))))),"")</f>
        <v/>
      </c>
      <c r="AA104" s="163" t="str">
        <f t="shared" si="63"/>
        <v/>
      </c>
      <c r="AB104" s="165" t="str">
        <f>IFERROR(IF(AC104="","",IF(AC104&lt;='Listas y tablas'!$O$3,"Leve",IF(AC104&lt;='Listas y tablas'!$O$4,"Menor",IF(AC104&lt;='Listas y tablas'!$O$5,"Moderado",IF(AC104&lt;='Listas y tablas'!$O$6,"Mayor","Catastrófico"))))),"")</f>
        <v/>
      </c>
      <c r="AC104" s="163" t="str">
        <f t="shared" si="64"/>
        <v/>
      </c>
      <c r="AD104" s="166" t="str">
        <f t="shared" si="65"/>
        <v/>
      </c>
      <c r="AE104" s="393"/>
      <c r="AF104" s="116"/>
      <c r="AG104" s="116"/>
      <c r="AH104" s="116"/>
      <c r="AI104" s="116"/>
      <c r="AJ104" s="115"/>
      <c r="AK104" s="115"/>
      <c r="AL104" s="115"/>
      <c r="AM104" s="115"/>
      <c r="AN104" s="115"/>
      <c r="AO104" s="115"/>
      <c r="AP104" s="115"/>
      <c r="AQ104" s="115"/>
      <c r="AR104" s="115"/>
      <c r="AS104" s="115"/>
      <c r="AT104" s="351" t="str">
        <f t="shared" si="54"/>
        <v/>
      </c>
      <c r="AU104" s="351" t="str">
        <f t="shared" si="55"/>
        <v/>
      </c>
      <c r="AV104" s="351" t="str">
        <f>IF(ISNUMBER(#REF!),AU104/AT104,"")</f>
        <v/>
      </c>
      <c r="AW104" s="115"/>
      <c r="AX104" s="115"/>
      <c r="AY104" s="115"/>
      <c r="AZ104" s="115"/>
      <c r="BA104" s="115"/>
      <c r="BB104" s="115"/>
      <c r="BC104" s="115"/>
      <c r="BD104" s="115"/>
      <c r="BE104" s="351" t="str">
        <f t="shared" si="56"/>
        <v/>
      </c>
      <c r="BF104" s="351" t="str">
        <f t="shared" si="57"/>
        <v/>
      </c>
      <c r="BG104" s="351" t="str">
        <f>IF(ISNUMBER(#REF!),BF104/BE104,"")</f>
        <v/>
      </c>
      <c r="BH104" s="115"/>
      <c r="BI104" s="115"/>
      <c r="BJ104" s="115"/>
      <c r="BK104" s="115"/>
      <c r="BL104" s="115"/>
      <c r="BM104" s="115"/>
      <c r="BN104" s="115"/>
      <c r="BO104" s="115"/>
      <c r="BP104" s="351" t="str">
        <f t="shared" si="58"/>
        <v/>
      </c>
      <c r="BQ104" s="351" t="str">
        <f t="shared" si="59"/>
        <v/>
      </c>
      <c r="BR104" s="351" t="str">
        <f>IF(ISNUMBER(#REF!),BQ104/BP104,"")</f>
        <v/>
      </c>
      <c r="BS104" s="350" t="str">
        <f t="shared" si="60"/>
        <v/>
      </c>
      <c r="BT104" s="350" t="str">
        <f t="shared" si="61"/>
        <v/>
      </c>
      <c r="BU104" s="133"/>
      <c r="BV104" s="53"/>
      <c r="BW104" s="53"/>
      <c r="BX104" s="53"/>
      <c r="BY104" s="53"/>
      <c r="BZ104" s="53"/>
      <c r="CA104" s="157"/>
      <c r="CB104" s="157"/>
      <c r="CC104" s="157"/>
      <c r="CD104" s="157"/>
      <c r="CE104" s="157"/>
      <c r="CF104" s="157"/>
      <c r="CG104" s="121"/>
      <c r="CH104" s="201"/>
      <c r="CI104" s="104"/>
      <c r="CJ104" s="201"/>
      <c r="CK104" s="201"/>
      <c r="CL104" s="201"/>
      <c r="CM104" s="105"/>
      <c r="CN104" s="201"/>
      <c r="CO104" s="157"/>
      <c r="CP104" s="157"/>
      <c r="CQ104" s="157"/>
      <c r="CR104" s="157"/>
      <c r="CS104" s="157"/>
      <c r="CT104" s="157"/>
      <c r="CU104" s="121"/>
      <c r="CV104" s="201"/>
      <c r="CW104" s="104"/>
      <c r="CX104" s="201"/>
      <c r="CY104" s="201"/>
      <c r="CZ104" s="201"/>
      <c r="DA104" s="105"/>
      <c r="DB104" s="201"/>
      <c r="DC104" s="141"/>
      <c r="DD104" s="141"/>
      <c r="DE104" s="141"/>
      <c r="DF104" s="141"/>
      <c r="DG104" s="141"/>
      <c r="DH104" s="141"/>
      <c r="DI104" s="141"/>
      <c r="DJ104" s="201"/>
      <c r="DK104" s="201"/>
      <c r="DL104" s="201"/>
      <c r="DM104" s="201"/>
      <c r="DN104" s="201"/>
      <c r="DO104" s="105"/>
      <c r="DP104" s="201"/>
    </row>
    <row r="105" spans="1:120" s="342" customFormat="1" ht="151.5" customHeight="1">
      <c r="A105" s="141"/>
      <c r="B105" s="88" t="str">
        <f>IFERROR(VLOOKUP($A105,Riesgos!$A$7:$H$107,2,FALSE),"")</f>
        <v/>
      </c>
      <c r="C105" s="186" t="str">
        <f>IFERROR(VLOOKUP($A105,Riesgos!$A$7:$H$107,7,FALSE),"")</f>
        <v/>
      </c>
      <c r="D105" s="186" t="str">
        <f>IFERROR(VLOOKUP($A105,Riesgos!$A$7:$H$107,8,FALSE),"")</f>
        <v/>
      </c>
      <c r="E105" s="53"/>
      <c r="F105" s="57"/>
      <c r="G105" s="158" t="str">
        <f>IF(F105&lt;=0,"",IF(F105&lt;='Listas y tablas'!$B$3,"Muy Baja",IF(F105&lt;='Listas y tablas'!$B$4,"Baja",IF(F105&lt;='Listas y tablas'!$B$5,"Media",IF(F105&lt;='Listas y tablas'!$B$6,"Alta","Muy Alta")))))</f>
        <v/>
      </c>
      <c r="H105" s="159" t="str">
        <f>IF(G105="","",IF(G105="Muy Baja",'Listas y tablas'!$C$3,IF(G105="Baja",'Listas y tablas'!$C$4,IF(G105="Media",'Listas y tablas'!$C$5,IF(G105="Alta",'Listas y tablas'!$C$6,IF(G105="Muy Alta",'Listas y tablas'!$C$7,))))))</f>
        <v/>
      </c>
      <c r="I105" s="427"/>
      <c r="J105" s="159">
        <f ca="1">IF(NOT(ISERROR(MATCH(I105,'Tabla Impacto'!$B$221:$B$223,0))),'Tabla Impacto'!$F$223&amp;"Por favor no seleccionar los criterios de impacto(Afectación Económica o presupuestal y Pérdida Reputacional)",I105)</f>
        <v>0</v>
      </c>
      <c r="K105" s="158"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9" t="str">
        <f ca="1">IF(K105="","",IF(K105="Leve",'Listas y tablas'!$F$3,IF(K105="Menor",'Listas y tablas'!$F$4,IF(K105="Moderado",'Listas y tablas'!$F$5,IF(K105="Mayor",'Listas y tablas'!$F$6,IF(K105="Catastrófico",'Listas y tablas'!$F$7,))))))</f>
        <v/>
      </c>
      <c r="M105" s="160" t="str">
        <f t="shared" ca="1" si="37"/>
        <v/>
      </c>
      <c r="N105" s="160" t="str">
        <f t="shared" si="38"/>
        <v>G</v>
      </c>
      <c r="O105" s="161">
        <f t="shared" si="39"/>
        <v>98</v>
      </c>
      <c r="P105" s="161" t="str">
        <f t="shared" si="40"/>
        <v>G98</v>
      </c>
      <c r="Q105" s="187"/>
      <c r="R105" s="161" t="str">
        <f t="shared" si="52"/>
        <v/>
      </c>
      <c r="S105" s="399"/>
      <c r="T105" s="399"/>
      <c r="U105" s="163" t="str">
        <f t="shared" si="53"/>
        <v/>
      </c>
      <c r="V105" s="407"/>
      <c r="W105" s="407"/>
      <c r="X105" s="407"/>
      <c r="Y105" s="164" t="str">
        <f t="shared" si="62"/>
        <v/>
      </c>
      <c r="Z105" s="165" t="str">
        <f>IFERROR(IF(Y105="","",IF(Y105&lt;='Listas y tablas'!$L$3,"Muy Baja",IF(Y105&lt;='Listas y tablas'!$L$4,"Baja",IF(Y105&lt;='Listas y tablas'!$L$5,"Media",IF(Y105&lt;='Listas y tablas'!$L$6,"Alta","Muy Alta"))))),"")</f>
        <v/>
      </c>
      <c r="AA105" s="163" t="str">
        <f t="shared" si="63"/>
        <v/>
      </c>
      <c r="AB105" s="165" t="str">
        <f>IFERROR(IF(AC105="","",IF(AC105&lt;='Listas y tablas'!$O$3,"Leve",IF(AC105&lt;='Listas y tablas'!$O$4,"Menor",IF(AC105&lt;='Listas y tablas'!$O$5,"Moderado",IF(AC105&lt;='Listas y tablas'!$O$6,"Mayor","Catastrófico"))))),"")</f>
        <v/>
      </c>
      <c r="AC105" s="163" t="str">
        <f t="shared" si="64"/>
        <v/>
      </c>
      <c r="AD105" s="166" t="str">
        <f t="shared" si="65"/>
        <v/>
      </c>
      <c r="AE105" s="393"/>
      <c r="AF105" s="116"/>
      <c r="AG105" s="116"/>
      <c r="AH105" s="116"/>
      <c r="AI105" s="116"/>
      <c r="AJ105" s="115"/>
      <c r="AK105" s="115"/>
      <c r="AL105" s="115"/>
      <c r="AM105" s="115"/>
      <c r="AN105" s="115"/>
      <c r="AO105" s="115"/>
      <c r="AP105" s="115"/>
      <c r="AQ105" s="115"/>
      <c r="AR105" s="115"/>
      <c r="AS105" s="115"/>
      <c r="AT105" s="351" t="str">
        <f t="shared" si="54"/>
        <v/>
      </c>
      <c r="AU105" s="351" t="str">
        <f t="shared" si="55"/>
        <v/>
      </c>
      <c r="AV105" s="351" t="str">
        <f>IF(ISNUMBER(#REF!),AU105/AT105,"")</f>
        <v/>
      </c>
      <c r="AW105" s="115"/>
      <c r="AX105" s="115"/>
      <c r="AY105" s="115"/>
      <c r="AZ105" s="115"/>
      <c r="BA105" s="115"/>
      <c r="BB105" s="115"/>
      <c r="BC105" s="115"/>
      <c r="BD105" s="115"/>
      <c r="BE105" s="351" t="str">
        <f t="shared" si="56"/>
        <v/>
      </c>
      <c r="BF105" s="351" t="str">
        <f t="shared" si="57"/>
        <v/>
      </c>
      <c r="BG105" s="351" t="str">
        <f>IF(ISNUMBER(#REF!),BF105/BE105,"")</f>
        <v/>
      </c>
      <c r="BH105" s="115"/>
      <c r="BI105" s="115"/>
      <c r="BJ105" s="115"/>
      <c r="BK105" s="115"/>
      <c r="BL105" s="115"/>
      <c r="BM105" s="115"/>
      <c r="BN105" s="115"/>
      <c r="BO105" s="115"/>
      <c r="BP105" s="351" t="str">
        <f t="shared" si="58"/>
        <v/>
      </c>
      <c r="BQ105" s="351" t="str">
        <f t="shared" si="59"/>
        <v/>
      </c>
      <c r="BR105" s="351" t="str">
        <f>IF(ISNUMBER(#REF!),BQ105/BP105,"")</f>
        <v/>
      </c>
      <c r="BS105" s="350" t="str">
        <f t="shared" si="60"/>
        <v/>
      </c>
      <c r="BT105" s="350" t="str">
        <f t="shared" si="61"/>
        <v/>
      </c>
      <c r="BU105" s="133"/>
      <c r="BV105" s="53"/>
      <c r="BW105" s="53"/>
      <c r="BX105" s="53"/>
      <c r="BY105" s="53"/>
      <c r="BZ105" s="53"/>
      <c r="CA105" s="157"/>
      <c r="CB105" s="157"/>
      <c r="CC105" s="157"/>
      <c r="CD105" s="157"/>
      <c r="CE105" s="157"/>
      <c r="CF105" s="157"/>
      <c r="CG105" s="121"/>
      <c r="CH105" s="201"/>
      <c r="CI105" s="104"/>
      <c r="CJ105" s="201"/>
      <c r="CK105" s="201"/>
      <c r="CL105" s="201"/>
      <c r="CM105" s="105"/>
      <c r="CN105" s="201"/>
      <c r="CO105" s="157"/>
      <c r="CP105" s="157"/>
      <c r="CQ105" s="157"/>
      <c r="CR105" s="157"/>
      <c r="CS105" s="157"/>
      <c r="CT105" s="157"/>
      <c r="CU105" s="121"/>
      <c r="CV105" s="201"/>
      <c r="CW105" s="104"/>
      <c r="CX105" s="201"/>
      <c r="CY105" s="201"/>
      <c r="CZ105" s="201"/>
      <c r="DA105" s="105"/>
      <c r="DB105" s="201"/>
      <c r="DC105" s="141"/>
      <c r="DD105" s="141"/>
      <c r="DE105" s="141"/>
      <c r="DF105" s="141"/>
      <c r="DG105" s="141"/>
      <c r="DH105" s="141"/>
      <c r="DI105" s="141"/>
      <c r="DJ105" s="201"/>
      <c r="DK105" s="201"/>
      <c r="DL105" s="201"/>
      <c r="DM105" s="201"/>
      <c r="DN105" s="201"/>
      <c r="DO105" s="105"/>
      <c r="DP105" s="201"/>
    </row>
    <row r="106" spans="1:120" s="342" customFormat="1" ht="151.5" customHeight="1">
      <c r="A106" s="141"/>
      <c r="B106" s="88" t="str">
        <f>IFERROR(VLOOKUP($A106,Riesgos!$A$7:$H$107,2,FALSE),"")</f>
        <v/>
      </c>
      <c r="C106" s="186" t="str">
        <f>IFERROR(VLOOKUP($A106,Riesgos!$A$7:$H$107,7,FALSE),"")</f>
        <v/>
      </c>
      <c r="D106" s="186" t="str">
        <f>IFERROR(VLOOKUP($A106,Riesgos!$A$7:$H$107,8,FALSE),"")</f>
        <v/>
      </c>
      <c r="E106" s="53"/>
      <c r="F106" s="57"/>
      <c r="G106" s="158" t="str">
        <f>IF(F106&lt;=0,"",IF(F106&lt;='Listas y tablas'!$B$3,"Muy Baja",IF(F106&lt;='Listas y tablas'!$B$4,"Baja",IF(F106&lt;='Listas y tablas'!$B$5,"Media",IF(F106&lt;='Listas y tablas'!$B$6,"Alta","Muy Alta")))))</f>
        <v/>
      </c>
      <c r="H106" s="159" t="str">
        <f>IF(G106="","",IF(G106="Muy Baja",'Listas y tablas'!$C$3,IF(G106="Baja",'Listas y tablas'!$C$4,IF(G106="Media",'Listas y tablas'!$C$5,IF(G106="Alta",'Listas y tablas'!$C$6,IF(G106="Muy Alta",'Listas y tablas'!$C$7,))))))</f>
        <v/>
      </c>
      <c r="I106" s="427"/>
      <c r="J106" s="159">
        <f ca="1">IF(NOT(ISERROR(MATCH(I106,'Tabla Impacto'!$B$221:$B$223,0))),'Tabla Impacto'!$F$223&amp;"Por favor no seleccionar los criterios de impacto(Afectación Económica o presupuestal y Pérdida Reputacional)",I106)</f>
        <v>0</v>
      </c>
      <c r="K106" s="158"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9" t="str">
        <f ca="1">IF(K106="","",IF(K106="Leve",'Listas y tablas'!$F$3,IF(K106="Menor",'Listas y tablas'!$F$4,IF(K106="Moderado",'Listas y tablas'!$F$5,IF(K106="Mayor",'Listas y tablas'!$F$6,IF(K106="Catastrófico",'Listas y tablas'!$F$7,))))))</f>
        <v/>
      </c>
      <c r="M106" s="160" t="str">
        <f t="shared" ref="M106:M157" ca="1" si="66">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60" t="str">
        <f t="shared" ref="N106:N157" si="67">+IF(ISTEXT(D106),"G","")</f>
        <v>G</v>
      </c>
      <c r="O106" s="161">
        <f t="shared" ref="O106:O157" si="68">IF(ISTEXT(D106),1+O105,"")</f>
        <v>99</v>
      </c>
      <c r="P106" s="161" t="str">
        <f t="shared" ref="P106:P157" si="69">IF(ISTEXT(D106),CONCATENATE(N106,O106),"")</f>
        <v>G99</v>
      </c>
      <c r="Q106" s="187"/>
      <c r="R106" s="161" t="str">
        <f t="shared" si="52"/>
        <v/>
      </c>
      <c r="S106" s="399"/>
      <c r="T106" s="399"/>
      <c r="U106" s="163" t="str">
        <f t="shared" si="53"/>
        <v/>
      </c>
      <c r="V106" s="407"/>
      <c r="W106" s="407"/>
      <c r="X106" s="407"/>
      <c r="Y106" s="164" t="str">
        <f t="shared" si="62"/>
        <v/>
      </c>
      <c r="Z106" s="165" t="str">
        <f>IFERROR(IF(Y106="","",IF(Y106&lt;='Listas y tablas'!$L$3,"Muy Baja",IF(Y106&lt;='Listas y tablas'!$L$4,"Baja",IF(Y106&lt;='Listas y tablas'!$L$5,"Media",IF(Y106&lt;='Listas y tablas'!$L$6,"Alta","Muy Alta"))))),"")</f>
        <v/>
      </c>
      <c r="AA106" s="163" t="str">
        <f t="shared" si="63"/>
        <v/>
      </c>
      <c r="AB106" s="165" t="str">
        <f>IFERROR(IF(AC106="","",IF(AC106&lt;='Listas y tablas'!$O$3,"Leve",IF(AC106&lt;='Listas y tablas'!$O$4,"Menor",IF(AC106&lt;='Listas y tablas'!$O$5,"Moderado",IF(AC106&lt;='Listas y tablas'!$O$6,"Mayor","Catastrófico"))))),"")</f>
        <v/>
      </c>
      <c r="AC106" s="163" t="str">
        <f t="shared" si="64"/>
        <v/>
      </c>
      <c r="AD106" s="166" t="str">
        <f t="shared" si="65"/>
        <v/>
      </c>
      <c r="AE106" s="393"/>
      <c r="AF106" s="116"/>
      <c r="AG106" s="116"/>
      <c r="AH106" s="116"/>
      <c r="AI106" s="116"/>
      <c r="AJ106" s="115"/>
      <c r="AK106" s="115"/>
      <c r="AL106" s="115"/>
      <c r="AM106" s="115"/>
      <c r="AN106" s="115"/>
      <c r="AO106" s="115"/>
      <c r="AP106" s="115"/>
      <c r="AQ106" s="115"/>
      <c r="AR106" s="115"/>
      <c r="AS106" s="115"/>
      <c r="AT106" s="351" t="str">
        <f t="shared" si="54"/>
        <v/>
      </c>
      <c r="AU106" s="351" t="str">
        <f t="shared" si="55"/>
        <v/>
      </c>
      <c r="AV106" s="351" t="str">
        <f>IF(ISNUMBER(#REF!),AU106/AT106,"")</f>
        <v/>
      </c>
      <c r="AW106" s="115"/>
      <c r="AX106" s="115"/>
      <c r="AY106" s="115"/>
      <c r="AZ106" s="115"/>
      <c r="BA106" s="115"/>
      <c r="BB106" s="115"/>
      <c r="BC106" s="115"/>
      <c r="BD106" s="115"/>
      <c r="BE106" s="351" t="str">
        <f t="shared" si="56"/>
        <v/>
      </c>
      <c r="BF106" s="351" t="str">
        <f t="shared" si="57"/>
        <v/>
      </c>
      <c r="BG106" s="351" t="str">
        <f>IF(ISNUMBER(#REF!),BF106/BE106,"")</f>
        <v/>
      </c>
      <c r="BH106" s="115"/>
      <c r="BI106" s="115"/>
      <c r="BJ106" s="115"/>
      <c r="BK106" s="115"/>
      <c r="BL106" s="115"/>
      <c r="BM106" s="115"/>
      <c r="BN106" s="115"/>
      <c r="BO106" s="115"/>
      <c r="BP106" s="351" t="str">
        <f t="shared" si="58"/>
        <v/>
      </c>
      <c r="BQ106" s="351" t="str">
        <f t="shared" si="59"/>
        <v/>
      </c>
      <c r="BR106" s="351" t="str">
        <f>IF(ISNUMBER(#REF!),BQ106/BP106,"")</f>
        <v/>
      </c>
      <c r="BS106" s="350" t="str">
        <f t="shared" si="60"/>
        <v/>
      </c>
      <c r="BT106" s="350" t="str">
        <f t="shared" si="61"/>
        <v/>
      </c>
      <c r="BU106" s="133"/>
      <c r="BV106" s="53"/>
      <c r="BW106" s="53"/>
      <c r="BX106" s="53"/>
      <c r="BY106" s="53"/>
      <c r="BZ106" s="53"/>
      <c r="CA106" s="157"/>
      <c r="CB106" s="157"/>
      <c r="CC106" s="157"/>
      <c r="CD106" s="157"/>
      <c r="CE106" s="157"/>
      <c r="CF106" s="157"/>
      <c r="CG106" s="121"/>
      <c r="CH106" s="201"/>
      <c r="CI106" s="104"/>
      <c r="CJ106" s="201"/>
      <c r="CK106" s="201"/>
      <c r="CL106" s="201"/>
      <c r="CM106" s="105"/>
      <c r="CN106" s="201"/>
      <c r="CO106" s="157"/>
      <c r="CP106" s="157"/>
      <c r="CQ106" s="157"/>
      <c r="CR106" s="157"/>
      <c r="CS106" s="157"/>
      <c r="CT106" s="157"/>
      <c r="CU106" s="121"/>
      <c r="CV106" s="201"/>
      <c r="CW106" s="104"/>
      <c r="CX106" s="201"/>
      <c r="CY106" s="201"/>
      <c r="CZ106" s="201"/>
      <c r="DA106" s="105"/>
      <c r="DB106" s="201"/>
      <c r="DC106" s="141"/>
      <c r="DD106" s="141"/>
      <c r="DE106" s="141"/>
      <c r="DF106" s="141"/>
      <c r="DG106" s="141"/>
      <c r="DH106" s="141"/>
      <c r="DI106" s="141"/>
      <c r="DJ106" s="201"/>
      <c r="DK106" s="201"/>
      <c r="DL106" s="201"/>
      <c r="DM106" s="201"/>
      <c r="DN106" s="201"/>
      <c r="DO106" s="105"/>
      <c r="DP106" s="201"/>
    </row>
    <row r="107" spans="1:120" s="342" customFormat="1" ht="151.5" customHeight="1">
      <c r="A107" s="141"/>
      <c r="B107" s="88" t="str">
        <f>IFERROR(VLOOKUP($A107,Riesgos!$A$7:$H$107,2,FALSE),"")</f>
        <v/>
      </c>
      <c r="C107" s="186" t="str">
        <f>IFERROR(VLOOKUP($A107,Riesgos!$A$7:$H$107,7,FALSE),"")</f>
        <v/>
      </c>
      <c r="D107" s="186" t="str">
        <f>IFERROR(VLOOKUP($A107,Riesgos!$A$7:$H$107,8,FALSE),"")</f>
        <v/>
      </c>
      <c r="E107" s="53"/>
      <c r="F107" s="57"/>
      <c r="G107" s="158" t="str">
        <f>IF(F107&lt;=0,"",IF(F107&lt;='Listas y tablas'!$B$3,"Muy Baja",IF(F107&lt;='Listas y tablas'!$B$4,"Baja",IF(F107&lt;='Listas y tablas'!$B$5,"Media",IF(F107&lt;='Listas y tablas'!$B$6,"Alta","Muy Alta")))))</f>
        <v/>
      </c>
      <c r="H107" s="159" t="str">
        <f>IF(G107="","",IF(G107="Muy Baja",'Listas y tablas'!$C$3,IF(G107="Baja",'Listas y tablas'!$C$4,IF(G107="Media",'Listas y tablas'!$C$5,IF(G107="Alta",'Listas y tablas'!$C$6,IF(G107="Muy Alta",'Listas y tablas'!$C$7,))))))</f>
        <v/>
      </c>
      <c r="I107" s="427"/>
      <c r="J107" s="159">
        <f ca="1">IF(NOT(ISERROR(MATCH(I107,'Tabla Impacto'!$B$221:$B$223,0))),'Tabla Impacto'!$F$223&amp;"Por favor no seleccionar los criterios de impacto(Afectación Económica o presupuestal y Pérdida Reputacional)",I107)</f>
        <v>0</v>
      </c>
      <c r="K107" s="158"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9" t="str">
        <f ca="1">IF(K107="","",IF(K107="Leve",'Listas y tablas'!$F$3,IF(K107="Menor",'Listas y tablas'!$F$4,IF(K107="Moderado",'Listas y tablas'!$F$5,IF(K107="Mayor",'Listas y tablas'!$F$6,IF(K107="Catastrófico",'Listas y tablas'!$F$7,))))))</f>
        <v/>
      </c>
      <c r="M107" s="160" t="str">
        <f t="shared" ca="1" si="66"/>
        <v/>
      </c>
      <c r="N107" s="160" t="str">
        <f t="shared" si="67"/>
        <v>G</v>
      </c>
      <c r="O107" s="161">
        <f t="shared" si="68"/>
        <v>100</v>
      </c>
      <c r="P107" s="161" t="str">
        <f t="shared" si="69"/>
        <v>G100</v>
      </c>
      <c r="Q107" s="187"/>
      <c r="R107" s="161" t="str">
        <f t="shared" si="52"/>
        <v/>
      </c>
      <c r="S107" s="399"/>
      <c r="T107" s="399"/>
      <c r="U107" s="163" t="str">
        <f t="shared" si="53"/>
        <v/>
      </c>
      <c r="V107" s="407"/>
      <c r="W107" s="407"/>
      <c r="X107" s="407"/>
      <c r="Y107" s="164" t="str">
        <f t="shared" si="62"/>
        <v/>
      </c>
      <c r="Z107" s="165" t="str">
        <f>IFERROR(IF(Y107="","",IF(Y107&lt;='Listas y tablas'!$L$3,"Muy Baja",IF(Y107&lt;='Listas y tablas'!$L$4,"Baja",IF(Y107&lt;='Listas y tablas'!$L$5,"Media",IF(Y107&lt;='Listas y tablas'!$L$6,"Alta","Muy Alta"))))),"")</f>
        <v/>
      </c>
      <c r="AA107" s="163" t="str">
        <f t="shared" si="63"/>
        <v/>
      </c>
      <c r="AB107" s="165" t="str">
        <f>IFERROR(IF(AC107="","",IF(AC107&lt;='Listas y tablas'!$O$3,"Leve",IF(AC107&lt;='Listas y tablas'!$O$4,"Menor",IF(AC107&lt;='Listas y tablas'!$O$5,"Moderado",IF(AC107&lt;='Listas y tablas'!$O$6,"Mayor","Catastrófico"))))),"")</f>
        <v/>
      </c>
      <c r="AC107" s="163" t="str">
        <f t="shared" si="64"/>
        <v/>
      </c>
      <c r="AD107" s="166" t="str">
        <f t="shared" si="65"/>
        <v/>
      </c>
      <c r="AE107" s="393"/>
      <c r="AF107" s="116"/>
      <c r="AG107" s="116"/>
      <c r="AH107" s="116"/>
      <c r="AI107" s="116"/>
      <c r="AJ107" s="115"/>
      <c r="AK107" s="115"/>
      <c r="AL107" s="115"/>
      <c r="AM107" s="115"/>
      <c r="AN107" s="115"/>
      <c r="AO107" s="115"/>
      <c r="AP107" s="115"/>
      <c r="AQ107" s="115"/>
      <c r="AR107" s="115"/>
      <c r="AS107" s="115"/>
      <c r="AT107" s="351" t="str">
        <f t="shared" si="54"/>
        <v/>
      </c>
      <c r="AU107" s="351" t="str">
        <f t="shared" si="55"/>
        <v/>
      </c>
      <c r="AV107" s="351" t="str">
        <f>IF(ISNUMBER(#REF!),AU107/AT107,"")</f>
        <v/>
      </c>
      <c r="AW107" s="115"/>
      <c r="AX107" s="115"/>
      <c r="AY107" s="115"/>
      <c r="AZ107" s="115"/>
      <c r="BA107" s="115"/>
      <c r="BB107" s="115"/>
      <c r="BC107" s="115"/>
      <c r="BD107" s="115"/>
      <c r="BE107" s="351" t="str">
        <f t="shared" si="56"/>
        <v/>
      </c>
      <c r="BF107" s="351" t="str">
        <f t="shared" si="57"/>
        <v/>
      </c>
      <c r="BG107" s="351" t="str">
        <f>IF(ISNUMBER(#REF!),BF107/BE107,"")</f>
        <v/>
      </c>
      <c r="BH107" s="115"/>
      <c r="BI107" s="115"/>
      <c r="BJ107" s="115"/>
      <c r="BK107" s="115"/>
      <c r="BL107" s="115"/>
      <c r="BM107" s="115"/>
      <c r="BN107" s="115"/>
      <c r="BO107" s="115"/>
      <c r="BP107" s="351" t="str">
        <f t="shared" si="58"/>
        <v/>
      </c>
      <c r="BQ107" s="351" t="str">
        <f t="shared" si="59"/>
        <v/>
      </c>
      <c r="BR107" s="351" t="str">
        <f>IF(ISNUMBER(#REF!),BQ107/BP107,"")</f>
        <v/>
      </c>
      <c r="BS107" s="350" t="str">
        <f t="shared" si="60"/>
        <v/>
      </c>
      <c r="BT107" s="350" t="str">
        <f t="shared" si="61"/>
        <v/>
      </c>
      <c r="BU107" s="133"/>
      <c r="BV107" s="53"/>
      <c r="BW107" s="53"/>
      <c r="BX107" s="53"/>
      <c r="BY107" s="53"/>
      <c r="BZ107" s="53"/>
      <c r="CA107" s="157"/>
      <c r="CB107" s="157"/>
      <c r="CC107" s="157"/>
      <c r="CD107" s="157"/>
      <c r="CE107" s="157"/>
      <c r="CF107" s="157"/>
      <c r="CG107" s="121"/>
      <c r="CH107" s="201"/>
      <c r="CI107" s="104"/>
      <c r="CJ107" s="201"/>
      <c r="CK107" s="201"/>
      <c r="CL107" s="201"/>
      <c r="CM107" s="105"/>
      <c r="CN107" s="201"/>
      <c r="CO107" s="157"/>
      <c r="CP107" s="157"/>
      <c r="CQ107" s="157"/>
      <c r="CR107" s="157"/>
      <c r="CS107" s="157"/>
      <c r="CT107" s="157"/>
      <c r="CU107" s="121"/>
      <c r="CV107" s="201"/>
      <c r="CW107" s="104"/>
      <c r="CX107" s="201"/>
      <c r="CY107" s="201"/>
      <c r="CZ107" s="201"/>
      <c r="DA107" s="105"/>
      <c r="DB107" s="201"/>
      <c r="DC107" s="141"/>
      <c r="DD107" s="141"/>
      <c r="DE107" s="141"/>
      <c r="DF107" s="141"/>
      <c r="DG107" s="141"/>
      <c r="DH107" s="141"/>
      <c r="DI107" s="141"/>
      <c r="DJ107" s="201"/>
      <c r="DK107" s="201"/>
      <c r="DL107" s="201"/>
      <c r="DM107" s="201"/>
      <c r="DN107" s="201"/>
      <c r="DO107" s="105"/>
      <c r="DP107" s="201"/>
    </row>
    <row r="108" spans="1:120" s="342" customFormat="1" ht="151.5" customHeight="1">
      <c r="A108" s="141"/>
      <c r="B108" s="88" t="str">
        <f>IFERROR(VLOOKUP($A108,Riesgos!$A$7:$H$107,2,FALSE),"")</f>
        <v/>
      </c>
      <c r="C108" s="186" t="str">
        <f>IFERROR(VLOOKUP($A108,Riesgos!$A$7:$H$107,7,FALSE),"")</f>
        <v/>
      </c>
      <c r="D108" s="186" t="str">
        <f>IFERROR(VLOOKUP($A108,Riesgos!$A$7:$H$107,8,FALSE),"")</f>
        <v/>
      </c>
      <c r="E108" s="53"/>
      <c r="F108" s="57"/>
      <c r="G108" s="158" t="str">
        <f>IF(F108&lt;=0,"",IF(F108&lt;='Listas y tablas'!$B$3,"Muy Baja",IF(F108&lt;='Listas y tablas'!$B$4,"Baja",IF(F108&lt;='Listas y tablas'!$B$5,"Media",IF(F108&lt;='Listas y tablas'!$B$6,"Alta","Muy Alta")))))</f>
        <v/>
      </c>
      <c r="H108" s="159" t="str">
        <f>IF(G108="","",IF(G108="Muy Baja",'Listas y tablas'!$C$3,IF(G108="Baja",'Listas y tablas'!$C$4,IF(G108="Media",'Listas y tablas'!$C$5,IF(G108="Alta",'Listas y tablas'!$C$6,IF(G108="Muy Alta",'Listas y tablas'!$C$7,))))))</f>
        <v/>
      </c>
      <c r="I108" s="427"/>
      <c r="J108" s="159">
        <f ca="1">IF(NOT(ISERROR(MATCH(I108,'Tabla Impacto'!$B$221:$B$223,0))),'Tabla Impacto'!$F$223&amp;"Por favor no seleccionar los criterios de impacto(Afectación Económica o presupuestal y Pérdida Reputacional)",I108)</f>
        <v>0</v>
      </c>
      <c r="K108" s="158"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9" t="str">
        <f ca="1">IF(K108="","",IF(K108="Leve",'Listas y tablas'!$F$3,IF(K108="Menor",'Listas y tablas'!$F$4,IF(K108="Moderado",'Listas y tablas'!$F$5,IF(K108="Mayor",'Listas y tablas'!$F$6,IF(K108="Catastrófico",'Listas y tablas'!$F$7,))))))</f>
        <v/>
      </c>
      <c r="M108" s="160" t="str">
        <f t="shared" ca="1" si="66"/>
        <v/>
      </c>
      <c r="N108" s="160" t="str">
        <f t="shared" si="67"/>
        <v>G</v>
      </c>
      <c r="O108" s="161">
        <f t="shared" si="68"/>
        <v>101</v>
      </c>
      <c r="P108" s="161" t="str">
        <f t="shared" si="69"/>
        <v>G101</v>
      </c>
      <c r="Q108" s="187"/>
      <c r="R108" s="161" t="str">
        <f t="shared" si="52"/>
        <v/>
      </c>
      <c r="S108" s="399"/>
      <c r="T108" s="399"/>
      <c r="U108" s="163" t="str">
        <f t="shared" si="53"/>
        <v/>
      </c>
      <c r="V108" s="407"/>
      <c r="W108" s="407"/>
      <c r="X108" s="407"/>
      <c r="Y108" s="164" t="str">
        <f t="shared" si="62"/>
        <v/>
      </c>
      <c r="Z108" s="165" t="str">
        <f>IFERROR(IF(Y108="","",IF(Y108&lt;='Listas y tablas'!$L$3,"Muy Baja",IF(Y108&lt;='Listas y tablas'!$L$4,"Baja",IF(Y108&lt;='Listas y tablas'!$L$5,"Media",IF(Y108&lt;='Listas y tablas'!$L$6,"Alta","Muy Alta"))))),"")</f>
        <v/>
      </c>
      <c r="AA108" s="163" t="str">
        <f t="shared" si="63"/>
        <v/>
      </c>
      <c r="AB108" s="165" t="str">
        <f>IFERROR(IF(AC108="","",IF(AC108&lt;='Listas y tablas'!$O$3,"Leve",IF(AC108&lt;='Listas y tablas'!$O$4,"Menor",IF(AC108&lt;='Listas y tablas'!$O$5,"Moderado",IF(AC108&lt;='Listas y tablas'!$O$6,"Mayor","Catastrófico"))))),"")</f>
        <v/>
      </c>
      <c r="AC108" s="163" t="str">
        <f t="shared" si="64"/>
        <v/>
      </c>
      <c r="AD108" s="166" t="str">
        <f t="shared" si="65"/>
        <v/>
      </c>
      <c r="AE108" s="393"/>
      <c r="AF108" s="116"/>
      <c r="AG108" s="116"/>
      <c r="AH108" s="116"/>
      <c r="AI108" s="116"/>
      <c r="AJ108" s="115"/>
      <c r="AK108" s="115"/>
      <c r="AL108" s="115"/>
      <c r="AM108" s="115"/>
      <c r="AN108" s="115"/>
      <c r="AO108" s="115"/>
      <c r="AP108" s="115"/>
      <c r="AQ108" s="115"/>
      <c r="AR108" s="115"/>
      <c r="AS108" s="115"/>
      <c r="AT108" s="351" t="str">
        <f t="shared" si="54"/>
        <v/>
      </c>
      <c r="AU108" s="351" t="str">
        <f t="shared" si="55"/>
        <v/>
      </c>
      <c r="AV108" s="351" t="str">
        <f>IF(ISNUMBER(#REF!),AU108/AT108,"")</f>
        <v/>
      </c>
      <c r="AW108" s="115"/>
      <c r="AX108" s="115"/>
      <c r="AY108" s="115"/>
      <c r="AZ108" s="115"/>
      <c r="BA108" s="115"/>
      <c r="BB108" s="115"/>
      <c r="BC108" s="115"/>
      <c r="BD108" s="115"/>
      <c r="BE108" s="351" t="str">
        <f t="shared" si="56"/>
        <v/>
      </c>
      <c r="BF108" s="351" t="str">
        <f t="shared" si="57"/>
        <v/>
      </c>
      <c r="BG108" s="351" t="str">
        <f>IF(ISNUMBER(#REF!),BF108/BE108,"")</f>
        <v/>
      </c>
      <c r="BH108" s="115"/>
      <c r="BI108" s="115"/>
      <c r="BJ108" s="115"/>
      <c r="BK108" s="115"/>
      <c r="BL108" s="115"/>
      <c r="BM108" s="115"/>
      <c r="BN108" s="115"/>
      <c r="BO108" s="115"/>
      <c r="BP108" s="351" t="str">
        <f t="shared" si="58"/>
        <v/>
      </c>
      <c r="BQ108" s="351" t="str">
        <f t="shared" si="59"/>
        <v/>
      </c>
      <c r="BR108" s="351" t="str">
        <f>IF(ISNUMBER(#REF!),BQ108/BP108,"")</f>
        <v/>
      </c>
      <c r="BS108" s="350" t="str">
        <f t="shared" si="60"/>
        <v/>
      </c>
      <c r="BT108" s="350" t="str">
        <f t="shared" si="61"/>
        <v/>
      </c>
      <c r="BU108" s="133"/>
      <c r="BV108" s="53"/>
      <c r="BW108" s="53"/>
      <c r="BX108" s="53"/>
      <c r="BY108" s="53"/>
      <c r="BZ108" s="53"/>
      <c r="CA108" s="157"/>
      <c r="CB108" s="157"/>
      <c r="CC108" s="157"/>
      <c r="CD108" s="157"/>
      <c r="CE108" s="157"/>
      <c r="CF108" s="157"/>
      <c r="CG108" s="121"/>
      <c r="CH108" s="201"/>
      <c r="CI108" s="104"/>
      <c r="CJ108" s="201"/>
      <c r="CK108" s="201"/>
      <c r="CL108" s="201"/>
      <c r="CM108" s="105"/>
      <c r="CN108" s="201"/>
      <c r="CO108" s="157"/>
      <c r="CP108" s="157"/>
      <c r="CQ108" s="157"/>
      <c r="CR108" s="157"/>
      <c r="CS108" s="157"/>
      <c r="CT108" s="157"/>
      <c r="CU108" s="121"/>
      <c r="CV108" s="201"/>
      <c r="CW108" s="104"/>
      <c r="CX108" s="201"/>
      <c r="CY108" s="201"/>
      <c r="CZ108" s="201"/>
      <c r="DA108" s="105"/>
      <c r="DB108" s="201"/>
      <c r="DC108" s="141"/>
      <c r="DD108" s="141"/>
      <c r="DE108" s="141"/>
      <c r="DF108" s="141"/>
      <c r="DG108" s="141"/>
      <c r="DH108" s="141"/>
      <c r="DI108" s="141"/>
      <c r="DJ108" s="201"/>
      <c r="DK108" s="201"/>
      <c r="DL108" s="201"/>
      <c r="DM108" s="201"/>
      <c r="DN108" s="201"/>
      <c r="DO108" s="105"/>
      <c r="DP108" s="201"/>
    </row>
    <row r="109" spans="1:120" s="342" customFormat="1" ht="151.5" customHeight="1">
      <c r="A109" s="141"/>
      <c r="B109" s="88" t="str">
        <f>IFERROR(VLOOKUP($A109,Riesgos!$A$7:$H$107,2,FALSE),"")</f>
        <v/>
      </c>
      <c r="C109" s="186" t="str">
        <f>IFERROR(VLOOKUP($A109,Riesgos!$A$7:$H$107,7,FALSE),"")</f>
        <v/>
      </c>
      <c r="D109" s="186" t="str">
        <f>IFERROR(VLOOKUP($A109,Riesgos!$A$7:$H$107,8,FALSE),"")</f>
        <v/>
      </c>
      <c r="E109" s="53"/>
      <c r="F109" s="57"/>
      <c r="G109" s="158" t="str">
        <f>IF(F109&lt;=0,"",IF(F109&lt;='Listas y tablas'!$B$3,"Muy Baja",IF(F109&lt;='Listas y tablas'!$B$4,"Baja",IF(F109&lt;='Listas y tablas'!$B$5,"Media",IF(F109&lt;='Listas y tablas'!$B$6,"Alta","Muy Alta")))))</f>
        <v/>
      </c>
      <c r="H109" s="159" t="str">
        <f>IF(G109="","",IF(G109="Muy Baja",'Listas y tablas'!$C$3,IF(G109="Baja",'Listas y tablas'!$C$4,IF(G109="Media",'Listas y tablas'!$C$5,IF(G109="Alta",'Listas y tablas'!$C$6,IF(G109="Muy Alta",'Listas y tablas'!$C$7,))))))</f>
        <v/>
      </c>
      <c r="I109" s="427"/>
      <c r="J109" s="159">
        <f ca="1">IF(NOT(ISERROR(MATCH(I109,'Tabla Impacto'!$B$221:$B$223,0))),'Tabla Impacto'!$F$223&amp;"Por favor no seleccionar los criterios de impacto(Afectación Económica o presupuestal y Pérdida Reputacional)",I109)</f>
        <v>0</v>
      </c>
      <c r="K109" s="158"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9" t="str">
        <f ca="1">IF(K109="","",IF(K109="Leve",'Listas y tablas'!$F$3,IF(K109="Menor",'Listas y tablas'!$F$4,IF(K109="Moderado",'Listas y tablas'!$F$5,IF(K109="Mayor",'Listas y tablas'!$F$6,IF(K109="Catastrófico",'Listas y tablas'!$F$7,))))))</f>
        <v/>
      </c>
      <c r="M109" s="160" t="str">
        <f t="shared" ca="1" si="66"/>
        <v/>
      </c>
      <c r="N109" s="160" t="str">
        <f t="shared" si="67"/>
        <v>G</v>
      </c>
      <c r="O109" s="161">
        <f t="shared" si="68"/>
        <v>102</v>
      </c>
      <c r="P109" s="161" t="str">
        <f t="shared" si="69"/>
        <v>G102</v>
      </c>
      <c r="Q109" s="187"/>
      <c r="R109" s="161" t="str">
        <f t="shared" si="52"/>
        <v/>
      </c>
      <c r="S109" s="399"/>
      <c r="T109" s="399"/>
      <c r="U109" s="163" t="str">
        <f t="shared" si="53"/>
        <v/>
      </c>
      <c r="V109" s="407"/>
      <c r="W109" s="407"/>
      <c r="X109" s="407"/>
      <c r="Y109" s="164" t="str">
        <f t="shared" si="62"/>
        <v/>
      </c>
      <c r="Z109" s="165" t="str">
        <f>IFERROR(IF(Y109="","",IF(Y109&lt;='Listas y tablas'!$L$3,"Muy Baja",IF(Y109&lt;='Listas y tablas'!$L$4,"Baja",IF(Y109&lt;='Listas y tablas'!$L$5,"Media",IF(Y109&lt;='Listas y tablas'!$L$6,"Alta","Muy Alta"))))),"")</f>
        <v/>
      </c>
      <c r="AA109" s="163" t="str">
        <f t="shared" si="63"/>
        <v/>
      </c>
      <c r="AB109" s="165" t="str">
        <f>IFERROR(IF(AC109="","",IF(AC109&lt;='Listas y tablas'!$O$3,"Leve",IF(AC109&lt;='Listas y tablas'!$O$4,"Menor",IF(AC109&lt;='Listas y tablas'!$O$5,"Moderado",IF(AC109&lt;='Listas y tablas'!$O$6,"Mayor","Catastrófico"))))),"")</f>
        <v/>
      </c>
      <c r="AC109" s="163" t="str">
        <f t="shared" si="64"/>
        <v/>
      </c>
      <c r="AD109" s="166" t="str">
        <f t="shared" si="65"/>
        <v/>
      </c>
      <c r="AE109" s="393"/>
      <c r="AF109" s="116"/>
      <c r="AG109" s="116"/>
      <c r="AH109" s="116"/>
      <c r="AI109" s="116"/>
      <c r="AJ109" s="115"/>
      <c r="AK109" s="115"/>
      <c r="AL109" s="115"/>
      <c r="AM109" s="115"/>
      <c r="AN109" s="115"/>
      <c r="AO109" s="115"/>
      <c r="AP109" s="115"/>
      <c r="AQ109" s="115"/>
      <c r="AR109" s="115"/>
      <c r="AS109" s="115"/>
      <c r="AT109" s="351" t="str">
        <f t="shared" si="54"/>
        <v/>
      </c>
      <c r="AU109" s="351" t="str">
        <f t="shared" si="55"/>
        <v/>
      </c>
      <c r="AV109" s="351" t="str">
        <f>IF(ISNUMBER(AT161),AU109/AT109,"")</f>
        <v/>
      </c>
      <c r="AW109" s="115"/>
      <c r="AX109" s="115"/>
      <c r="AY109" s="115"/>
      <c r="AZ109" s="115"/>
      <c r="BA109" s="115"/>
      <c r="BB109" s="115"/>
      <c r="BC109" s="115"/>
      <c r="BD109" s="115"/>
      <c r="BE109" s="351" t="str">
        <f t="shared" si="56"/>
        <v/>
      </c>
      <c r="BF109" s="351" t="str">
        <f t="shared" si="57"/>
        <v/>
      </c>
      <c r="BG109" s="351" t="str">
        <f>IF(ISNUMBER(BE161),BF109/BE109,"")</f>
        <v/>
      </c>
      <c r="BH109" s="115"/>
      <c r="BI109" s="115"/>
      <c r="BJ109" s="115"/>
      <c r="BK109" s="115"/>
      <c r="BL109" s="115"/>
      <c r="BM109" s="115"/>
      <c r="BN109" s="115"/>
      <c r="BO109" s="115"/>
      <c r="BP109" s="351" t="str">
        <f t="shared" si="58"/>
        <v/>
      </c>
      <c r="BQ109" s="351" t="str">
        <f t="shared" si="59"/>
        <v/>
      </c>
      <c r="BR109" s="351" t="str">
        <f>IF(ISNUMBER(BP161),BQ109/BP109,"")</f>
        <v/>
      </c>
      <c r="BS109" s="350" t="str">
        <f t="shared" si="60"/>
        <v/>
      </c>
      <c r="BT109" s="350" t="str">
        <f t="shared" si="61"/>
        <v/>
      </c>
      <c r="BU109" s="133"/>
      <c r="BV109" s="53"/>
      <c r="BW109" s="53"/>
      <c r="BX109" s="53"/>
      <c r="BY109" s="53"/>
      <c r="BZ109" s="53"/>
      <c r="CA109" s="157"/>
      <c r="CB109" s="157"/>
      <c r="CC109" s="157"/>
      <c r="CD109" s="157"/>
      <c r="CE109" s="157"/>
      <c r="CF109" s="157"/>
      <c r="CG109" s="121"/>
      <c r="CH109" s="201"/>
      <c r="CI109" s="104"/>
      <c r="CJ109" s="201"/>
      <c r="CK109" s="201"/>
      <c r="CL109" s="201"/>
      <c r="CM109" s="105"/>
      <c r="CN109" s="201"/>
      <c r="CO109" s="157"/>
      <c r="CP109" s="157"/>
      <c r="CQ109" s="157"/>
      <c r="CR109" s="157"/>
      <c r="CS109" s="157"/>
      <c r="CT109" s="157"/>
      <c r="CU109" s="121"/>
      <c r="CV109" s="201"/>
      <c r="CW109" s="104"/>
      <c r="CX109" s="201"/>
      <c r="CY109" s="201"/>
      <c r="CZ109" s="201"/>
      <c r="DA109" s="105"/>
      <c r="DB109" s="201"/>
      <c r="DC109" s="141"/>
      <c r="DD109" s="141"/>
      <c r="DE109" s="141"/>
      <c r="DF109" s="141"/>
      <c r="DG109" s="141"/>
      <c r="DH109" s="141"/>
      <c r="DI109" s="141"/>
      <c r="DJ109" s="201"/>
      <c r="DK109" s="201"/>
      <c r="DL109" s="201"/>
      <c r="DM109" s="201"/>
      <c r="DN109" s="201"/>
      <c r="DO109" s="105"/>
      <c r="DP109" s="201"/>
    </row>
    <row r="110" spans="1:120" s="342" customFormat="1" ht="151.5" customHeight="1">
      <c r="A110" s="141"/>
      <c r="B110" s="88" t="str">
        <f>IFERROR(VLOOKUP($A110,Riesgos!$A$7:$H$107,2,FALSE),"")</f>
        <v/>
      </c>
      <c r="C110" s="186" t="str">
        <f>IFERROR(VLOOKUP($A110,Riesgos!$A$7:$H$107,7,FALSE),"")</f>
        <v/>
      </c>
      <c r="D110" s="186" t="str">
        <f>IFERROR(VLOOKUP($A110,Riesgos!$A$7:$H$107,8,FALSE),"")</f>
        <v/>
      </c>
      <c r="E110" s="53"/>
      <c r="F110" s="57"/>
      <c r="G110" s="158" t="str">
        <f>IF(F110&lt;=0,"",IF(F110&lt;='Listas y tablas'!$B$3,"Muy Baja",IF(F110&lt;='Listas y tablas'!$B$4,"Baja",IF(F110&lt;='Listas y tablas'!$B$5,"Media",IF(F110&lt;='Listas y tablas'!$B$6,"Alta","Muy Alta")))))</f>
        <v/>
      </c>
      <c r="H110" s="159" t="str">
        <f>IF(G110="","",IF(G110="Muy Baja",'Listas y tablas'!$C$3,IF(G110="Baja",'Listas y tablas'!$C$4,IF(G110="Media",'Listas y tablas'!$C$5,IF(G110="Alta",'Listas y tablas'!$C$6,IF(G110="Muy Alta",'Listas y tablas'!$C$7,))))))</f>
        <v/>
      </c>
      <c r="I110" s="427"/>
      <c r="J110" s="159">
        <f ca="1">IF(NOT(ISERROR(MATCH(I110,'Tabla Impacto'!$B$221:$B$223,0))),'Tabla Impacto'!$F$223&amp;"Por favor no seleccionar los criterios de impacto(Afectación Económica o presupuestal y Pérdida Reputacional)",I110)</f>
        <v>0</v>
      </c>
      <c r="K110" s="158"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9" t="str">
        <f ca="1">IF(K110="","",IF(K110="Leve",'Listas y tablas'!$F$3,IF(K110="Menor",'Listas y tablas'!$F$4,IF(K110="Moderado",'Listas y tablas'!$F$5,IF(K110="Mayor",'Listas y tablas'!$F$6,IF(K110="Catastrófico",'Listas y tablas'!$F$7,))))))</f>
        <v/>
      </c>
      <c r="M110" s="160" t="str">
        <f t="shared" ca="1" si="66"/>
        <v/>
      </c>
      <c r="N110" s="160" t="str">
        <f t="shared" si="67"/>
        <v>G</v>
      </c>
      <c r="O110" s="161">
        <f t="shared" si="68"/>
        <v>103</v>
      </c>
      <c r="P110" s="161" t="str">
        <f t="shared" si="69"/>
        <v>G103</v>
      </c>
      <c r="Q110" s="187"/>
      <c r="R110" s="161" t="str">
        <f t="shared" si="52"/>
        <v/>
      </c>
      <c r="S110" s="399"/>
      <c r="T110" s="399"/>
      <c r="U110" s="163" t="str">
        <f t="shared" si="53"/>
        <v/>
      </c>
      <c r="V110" s="407"/>
      <c r="W110" s="407"/>
      <c r="X110" s="407"/>
      <c r="Y110" s="164" t="str">
        <f t="shared" si="62"/>
        <v/>
      </c>
      <c r="Z110" s="165" t="str">
        <f>IFERROR(IF(Y110="","",IF(Y110&lt;='Listas y tablas'!$L$3,"Muy Baja",IF(Y110&lt;='Listas y tablas'!$L$4,"Baja",IF(Y110&lt;='Listas y tablas'!$L$5,"Media",IF(Y110&lt;='Listas y tablas'!$L$6,"Alta","Muy Alta"))))),"")</f>
        <v/>
      </c>
      <c r="AA110" s="163" t="str">
        <f t="shared" si="63"/>
        <v/>
      </c>
      <c r="AB110" s="165" t="str">
        <f>IFERROR(IF(AC110="","",IF(AC110&lt;='Listas y tablas'!$O$3,"Leve",IF(AC110&lt;='Listas y tablas'!$O$4,"Menor",IF(AC110&lt;='Listas y tablas'!$O$5,"Moderado",IF(AC110&lt;='Listas y tablas'!$O$6,"Mayor","Catastrófico"))))),"")</f>
        <v/>
      </c>
      <c r="AC110" s="163" t="str">
        <f t="shared" si="64"/>
        <v/>
      </c>
      <c r="AD110" s="166" t="str">
        <f t="shared" si="65"/>
        <v/>
      </c>
      <c r="AE110" s="393"/>
      <c r="AF110" s="116"/>
      <c r="AG110" s="116"/>
      <c r="AH110" s="116"/>
      <c r="AI110" s="116"/>
      <c r="AJ110" s="115"/>
      <c r="AK110" s="115"/>
      <c r="AL110" s="115"/>
      <c r="AM110" s="115"/>
      <c r="AN110" s="115"/>
      <c r="AO110" s="115"/>
      <c r="AP110" s="115"/>
      <c r="AQ110" s="115"/>
      <c r="AR110" s="115"/>
      <c r="AS110" s="115"/>
      <c r="AT110" s="351" t="str">
        <f t="shared" si="54"/>
        <v/>
      </c>
      <c r="AU110" s="351" t="str">
        <f t="shared" si="55"/>
        <v/>
      </c>
      <c r="AV110" s="351" t="str">
        <f>IF(ISNUMBER(#REF!),AU110/AT110,"")</f>
        <v/>
      </c>
      <c r="AW110" s="115"/>
      <c r="AX110" s="115"/>
      <c r="AY110" s="115"/>
      <c r="AZ110" s="115"/>
      <c r="BA110" s="115"/>
      <c r="BB110" s="115"/>
      <c r="BC110" s="115"/>
      <c r="BD110" s="115"/>
      <c r="BE110" s="351" t="str">
        <f t="shared" si="56"/>
        <v/>
      </c>
      <c r="BF110" s="351" t="str">
        <f t="shared" si="57"/>
        <v/>
      </c>
      <c r="BG110" s="351" t="str">
        <f>IF(ISNUMBER(#REF!),BF110/BE110,"")</f>
        <v/>
      </c>
      <c r="BH110" s="115"/>
      <c r="BI110" s="115"/>
      <c r="BJ110" s="115"/>
      <c r="BK110" s="115"/>
      <c r="BL110" s="115"/>
      <c r="BM110" s="115"/>
      <c r="BN110" s="115"/>
      <c r="BO110" s="115"/>
      <c r="BP110" s="351" t="str">
        <f t="shared" si="58"/>
        <v/>
      </c>
      <c r="BQ110" s="351" t="str">
        <f t="shared" si="59"/>
        <v/>
      </c>
      <c r="BR110" s="351" t="str">
        <f>IF(ISNUMBER(#REF!),BQ110/BP110,"")</f>
        <v/>
      </c>
      <c r="BS110" s="350" t="str">
        <f t="shared" si="60"/>
        <v/>
      </c>
      <c r="BT110" s="350" t="str">
        <f t="shared" si="61"/>
        <v/>
      </c>
      <c r="BU110" s="133"/>
      <c r="BV110" s="53"/>
      <c r="BW110" s="53"/>
      <c r="BX110" s="53"/>
      <c r="BY110" s="53"/>
      <c r="BZ110" s="53"/>
      <c r="CA110" s="157"/>
      <c r="CB110" s="157"/>
      <c r="CC110" s="157"/>
      <c r="CD110" s="157"/>
      <c r="CE110" s="157"/>
      <c r="CF110" s="157"/>
      <c r="CG110" s="121"/>
      <c r="CH110" s="201"/>
      <c r="CI110" s="104"/>
      <c r="CJ110" s="201"/>
      <c r="CK110" s="201"/>
      <c r="CL110" s="201"/>
      <c r="CM110" s="105"/>
      <c r="CN110" s="201"/>
      <c r="CO110" s="157"/>
      <c r="CP110" s="157"/>
      <c r="CQ110" s="157"/>
      <c r="CR110" s="157"/>
      <c r="CS110" s="157"/>
      <c r="CT110" s="157"/>
      <c r="CU110" s="121"/>
      <c r="CV110" s="201"/>
      <c r="CW110" s="104"/>
      <c r="CX110" s="201"/>
      <c r="CY110" s="201"/>
      <c r="CZ110" s="201"/>
      <c r="DA110" s="105"/>
      <c r="DB110" s="201"/>
      <c r="DC110" s="141"/>
      <c r="DD110" s="141"/>
      <c r="DE110" s="141"/>
      <c r="DF110" s="141"/>
      <c r="DG110" s="141"/>
      <c r="DH110" s="141"/>
      <c r="DI110" s="141"/>
      <c r="DJ110" s="201"/>
      <c r="DK110" s="201"/>
      <c r="DL110" s="201"/>
      <c r="DM110" s="201"/>
      <c r="DN110" s="201"/>
      <c r="DO110" s="105"/>
      <c r="DP110" s="201"/>
    </row>
    <row r="111" spans="1:120" s="342" customFormat="1" ht="151.5" customHeight="1">
      <c r="A111" s="141"/>
      <c r="B111" s="88" t="str">
        <f>IFERROR(VLOOKUP($A111,Riesgos!$A$7:$H$107,2,FALSE),"")</f>
        <v/>
      </c>
      <c r="C111" s="186" t="str">
        <f>IFERROR(VLOOKUP($A111,Riesgos!$A$7:$H$107,7,FALSE),"")</f>
        <v/>
      </c>
      <c r="D111" s="186" t="str">
        <f>IFERROR(VLOOKUP($A111,Riesgos!$A$7:$H$107,8,FALSE),"")</f>
        <v/>
      </c>
      <c r="E111" s="53"/>
      <c r="F111" s="57"/>
      <c r="G111" s="158" t="str">
        <f>IF(F111&lt;=0,"",IF(F111&lt;='Listas y tablas'!$B$3,"Muy Baja",IF(F111&lt;='Listas y tablas'!$B$4,"Baja",IF(F111&lt;='Listas y tablas'!$B$5,"Media",IF(F111&lt;='Listas y tablas'!$B$6,"Alta","Muy Alta")))))</f>
        <v/>
      </c>
      <c r="H111" s="159" t="str">
        <f>IF(G111="","",IF(G111="Muy Baja",'Listas y tablas'!$C$3,IF(G111="Baja",'Listas y tablas'!$C$4,IF(G111="Media",'Listas y tablas'!$C$5,IF(G111="Alta",'Listas y tablas'!$C$6,IF(G111="Muy Alta",'Listas y tablas'!$C$7,))))))</f>
        <v/>
      </c>
      <c r="I111" s="427"/>
      <c r="J111" s="159">
        <f ca="1">IF(NOT(ISERROR(MATCH(I111,'Tabla Impacto'!$B$221:$B$223,0))),'Tabla Impacto'!$F$223&amp;"Por favor no seleccionar los criterios de impacto(Afectación Económica o presupuestal y Pérdida Reputacional)",I111)</f>
        <v>0</v>
      </c>
      <c r="K111" s="158"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9" t="str">
        <f ca="1">IF(K111="","",IF(K111="Leve",'Listas y tablas'!$F$3,IF(K111="Menor",'Listas y tablas'!$F$4,IF(K111="Moderado",'Listas y tablas'!$F$5,IF(K111="Mayor",'Listas y tablas'!$F$6,IF(K111="Catastrófico",'Listas y tablas'!$F$7,))))))</f>
        <v/>
      </c>
      <c r="M111" s="160" t="str">
        <f t="shared" ca="1" si="66"/>
        <v/>
      </c>
      <c r="N111" s="160" t="str">
        <f t="shared" si="67"/>
        <v>G</v>
      </c>
      <c r="O111" s="161">
        <f t="shared" si="68"/>
        <v>104</v>
      </c>
      <c r="P111" s="161" t="str">
        <f t="shared" si="69"/>
        <v>G104</v>
      </c>
      <c r="Q111" s="187"/>
      <c r="R111" s="161" t="str">
        <f t="shared" si="52"/>
        <v/>
      </c>
      <c r="S111" s="399"/>
      <c r="T111" s="399"/>
      <c r="U111" s="163" t="str">
        <f t="shared" si="53"/>
        <v/>
      </c>
      <c r="V111" s="407"/>
      <c r="W111" s="407"/>
      <c r="X111" s="407"/>
      <c r="Y111" s="164" t="str">
        <f t="shared" si="62"/>
        <v/>
      </c>
      <c r="Z111" s="165" t="str">
        <f>IFERROR(IF(Y111="","",IF(Y111&lt;='Listas y tablas'!$L$3,"Muy Baja",IF(Y111&lt;='Listas y tablas'!$L$4,"Baja",IF(Y111&lt;='Listas y tablas'!$L$5,"Media",IF(Y111&lt;='Listas y tablas'!$L$6,"Alta","Muy Alta"))))),"")</f>
        <v/>
      </c>
      <c r="AA111" s="163" t="str">
        <f t="shared" si="63"/>
        <v/>
      </c>
      <c r="AB111" s="165" t="str">
        <f>IFERROR(IF(AC111="","",IF(AC111&lt;='Listas y tablas'!$O$3,"Leve",IF(AC111&lt;='Listas y tablas'!$O$4,"Menor",IF(AC111&lt;='Listas y tablas'!$O$5,"Moderado",IF(AC111&lt;='Listas y tablas'!$O$6,"Mayor","Catastrófico"))))),"")</f>
        <v/>
      </c>
      <c r="AC111" s="163" t="str">
        <f t="shared" si="64"/>
        <v/>
      </c>
      <c r="AD111" s="166" t="str">
        <f t="shared" si="65"/>
        <v/>
      </c>
      <c r="AE111" s="393"/>
      <c r="AF111" s="116"/>
      <c r="AG111" s="116"/>
      <c r="AH111" s="116"/>
      <c r="AI111" s="116"/>
      <c r="AJ111" s="115"/>
      <c r="AK111" s="115"/>
      <c r="AL111" s="115"/>
      <c r="AM111" s="115"/>
      <c r="AN111" s="115"/>
      <c r="AO111" s="115"/>
      <c r="AP111" s="115"/>
      <c r="AQ111" s="115"/>
      <c r="AR111" s="115"/>
      <c r="AS111" s="115"/>
      <c r="AT111" s="351" t="str">
        <f t="shared" si="54"/>
        <v/>
      </c>
      <c r="AU111" s="351" t="str">
        <f t="shared" si="55"/>
        <v/>
      </c>
      <c r="AV111" s="351" t="str">
        <f>IF(ISNUMBER(#REF!),AU111/AT111,"")</f>
        <v/>
      </c>
      <c r="AW111" s="115"/>
      <c r="AX111" s="115"/>
      <c r="AY111" s="115"/>
      <c r="AZ111" s="115"/>
      <c r="BA111" s="115"/>
      <c r="BB111" s="115"/>
      <c r="BC111" s="115"/>
      <c r="BD111" s="115"/>
      <c r="BE111" s="351" t="str">
        <f t="shared" si="56"/>
        <v/>
      </c>
      <c r="BF111" s="351" t="str">
        <f t="shared" si="57"/>
        <v/>
      </c>
      <c r="BG111" s="351" t="str">
        <f>IF(ISNUMBER(#REF!),BF111/BE111,"")</f>
        <v/>
      </c>
      <c r="BH111" s="115"/>
      <c r="BI111" s="115"/>
      <c r="BJ111" s="115"/>
      <c r="BK111" s="115"/>
      <c r="BL111" s="115"/>
      <c r="BM111" s="115"/>
      <c r="BN111" s="115"/>
      <c r="BO111" s="115"/>
      <c r="BP111" s="351" t="str">
        <f t="shared" si="58"/>
        <v/>
      </c>
      <c r="BQ111" s="351" t="str">
        <f t="shared" si="59"/>
        <v/>
      </c>
      <c r="BR111" s="351" t="str">
        <f>IF(ISNUMBER(#REF!),BQ111/BP111,"")</f>
        <v/>
      </c>
      <c r="BS111" s="350" t="str">
        <f t="shared" si="60"/>
        <v/>
      </c>
      <c r="BT111" s="350" t="str">
        <f t="shared" si="61"/>
        <v/>
      </c>
      <c r="BU111" s="133"/>
      <c r="BV111" s="53"/>
      <c r="BW111" s="53"/>
      <c r="BX111" s="53"/>
      <c r="BY111" s="53"/>
      <c r="BZ111" s="53"/>
      <c r="CA111" s="157"/>
      <c r="CB111" s="157"/>
      <c r="CC111" s="157"/>
      <c r="CD111" s="157"/>
      <c r="CE111" s="157"/>
      <c r="CF111" s="157"/>
      <c r="CG111" s="121"/>
      <c r="CH111" s="201"/>
      <c r="CI111" s="104"/>
      <c r="CJ111" s="201"/>
      <c r="CK111" s="201"/>
      <c r="CL111" s="201"/>
      <c r="CM111" s="105"/>
      <c r="CN111" s="201"/>
      <c r="CO111" s="157"/>
      <c r="CP111" s="157"/>
      <c r="CQ111" s="157"/>
      <c r="CR111" s="157"/>
      <c r="CS111" s="157"/>
      <c r="CT111" s="157"/>
      <c r="CU111" s="121"/>
      <c r="CV111" s="201"/>
      <c r="CW111" s="104"/>
      <c r="CX111" s="201"/>
      <c r="CY111" s="201"/>
      <c r="CZ111" s="201"/>
      <c r="DA111" s="105"/>
      <c r="DB111" s="201"/>
      <c r="DC111" s="141"/>
      <c r="DD111" s="141"/>
      <c r="DE111" s="141"/>
      <c r="DF111" s="141"/>
      <c r="DG111" s="141"/>
      <c r="DH111" s="141"/>
      <c r="DI111" s="141"/>
      <c r="DJ111" s="201"/>
      <c r="DK111" s="201"/>
      <c r="DL111" s="201"/>
      <c r="DM111" s="201"/>
      <c r="DN111" s="201"/>
      <c r="DO111" s="105"/>
      <c r="DP111" s="201"/>
    </row>
    <row r="112" spans="1:120" s="342" customFormat="1" ht="151.5" customHeight="1">
      <c r="A112" s="141"/>
      <c r="B112" s="88" t="str">
        <f>IFERROR(VLOOKUP($A112,Riesgos!$A$7:$H$107,2,FALSE),"")</f>
        <v/>
      </c>
      <c r="C112" s="186" t="str">
        <f>IFERROR(VLOOKUP($A112,Riesgos!$A$7:$H$107,7,FALSE),"")</f>
        <v/>
      </c>
      <c r="D112" s="186" t="str">
        <f>IFERROR(VLOOKUP($A112,Riesgos!$A$7:$H$107,8,FALSE),"")</f>
        <v/>
      </c>
      <c r="E112" s="53"/>
      <c r="F112" s="57"/>
      <c r="G112" s="158" t="str">
        <f>IF(F112&lt;=0,"",IF(F112&lt;='Listas y tablas'!$B$3,"Muy Baja",IF(F112&lt;='Listas y tablas'!$B$4,"Baja",IF(F112&lt;='Listas y tablas'!$B$5,"Media",IF(F112&lt;='Listas y tablas'!$B$6,"Alta","Muy Alta")))))</f>
        <v/>
      </c>
      <c r="H112" s="159" t="str">
        <f>IF(G112="","",IF(G112="Muy Baja",'Listas y tablas'!$C$3,IF(G112="Baja",'Listas y tablas'!$C$4,IF(G112="Media",'Listas y tablas'!$C$5,IF(G112="Alta",'Listas y tablas'!$C$6,IF(G112="Muy Alta",'Listas y tablas'!$C$7,))))))</f>
        <v/>
      </c>
      <c r="I112" s="427"/>
      <c r="J112" s="159">
        <f ca="1">IF(NOT(ISERROR(MATCH(I112,'Tabla Impacto'!$B$221:$B$223,0))),'Tabla Impacto'!$F$223&amp;"Por favor no seleccionar los criterios de impacto(Afectación Económica o presupuestal y Pérdida Reputacional)",I112)</f>
        <v>0</v>
      </c>
      <c r="K112" s="158"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9" t="str">
        <f ca="1">IF(K112="","",IF(K112="Leve",'Listas y tablas'!$F$3,IF(K112="Menor",'Listas y tablas'!$F$4,IF(K112="Moderado",'Listas y tablas'!$F$5,IF(K112="Mayor",'Listas y tablas'!$F$6,IF(K112="Catastrófico",'Listas y tablas'!$F$7,))))))</f>
        <v/>
      </c>
      <c r="M112" s="160" t="str">
        <f t="shared" ca="1" si="66"/>
        <v/>
      </c>
      <c r="N112" s="160" t="str">
        <f t="shared" si="67"/>
        <v>G</v>
      </c>
      <c r="O112" s="161">
        <f t="shared" si="68"/>
        <v>105</v>
      </c>
      <c r="P112" s="161" t="str">
        <f t="shared" si="69"/>
        <v>G105</v>
      </c>
      <c r="Q112" s="187"/>
      <c r="R112" s="161" t="str">
        <f t="shared" si="52"/>
        <v/>
      </c>
      <c r="S112" s="399"/>
      <c r="T112" s="399"/>
      <c r="U112" s="163" t="str">
        <f t="shared" si="53"/>
        <v/>
      </c>
      <c r="V112" s="407"/>
      <c r="W112" s="407"/>
      <c r="X112" s="407"/>
      <c r="Y112" s="164" t="str">
        <f t="shared" si="62"/>
        <v/>
      </c>
      <c r="Z112" s="165" t="str">
        <f>IFERROR(IF(Y112="","",IF(Y112&lt;='Listas y tablas'!$L$3,"Muy Baja",IF(Y112&lt;='Listas y tablas'!$L$4,"Baja",IF(Y112&lt;='Listas y tablas'!$L$5,"Media",IF(Y112&lt;='Listas y tablas'!$L$6,"Alta","Muy Alta"))))),"")</f>
        <v/>
      </c>
      <c r="AA112" s="163" t="str">
        <f t="shared" si="63"/>
        <v/>
      </c>
      <c r="AB112" s="165" t="str">
        <f>IFERROR(IF(AC112="","",IF(AC112&lt;='Listas y tablas'!$O$3,"Leve",IF(AC112&lt;='Listas y tablas'!$O$4,"Menor",IF(AC112&lt;='Listas y tablas'!$O$5,"Moderado",IF(AC112&lt;='Listas y tablas'!$O$6,"Mayor","Catastrófico"))))),"")</f>
        <v/>
      </c>
      <c r="AC112" s="163" t="str">
        <f t="shared" si="64"/>
        <v/>
      </c>
      <c r="AD112" s="166" t="str">
        <f t="shared" si="65"/>
        <v/>
      </c>
      <c r="AE112" s="393"/>
      <c r="AF112" s="116"/>
      <c r="AG112" s="116"/>
      <c r="AH112" s="116"/>
      <c r="AI112" s="116"/>
      <c r="AJ112" s="115"/>
      <c r="AK112" s="115"/>
      <c r="AL112" s="115"/>
      <c r="AM112" s="115"/>
      <c r="AN112" s="115"/>
      <c r="AO112" s="115"/>
      <c r="AP112" s="115"/>
      <c r="AQ112" s="115"/>
      <c r="AR112" s="115"/>
      <c r="AS112" s="115"/>
      <c r="AT112" s="351" t="str">
        <f t="shared" si="54"/>
        <v/>
      </c>
      <c r="AU112" s="351" t="str">
        <f t="shared" si="55"/>
        <v/>
      </c>
      <c r="AV112" s="351" t="str">
        <f>IF(ISNUMBER(#REF!),AU112/AT112,"")</f>
        <v/>
      </c>
      <c r="AW112" s="115"/>
      <c r="AX112" s="115"/>
      <c r="AY112" s="115"/>
      <c r="AZ112" s="115"/>
      <c r="BA112" s="115"/>
      <c r="BB112" s="115"/>
      <c r="BC112" s="115"/>
      <c r="BD112" s="115"/>
      <c r="BE112" s="351" t="str">
        <f t="shared" si="56"/>
        <v/>
      </c>
      <c r="BF112" s="351" t="str">
        <f t="shared" si="57"/>
        <v/>
      </c>
      <c r="BG112" s="351" t="str">
        <f>IF(ISNUMBER(#REF!),BF112/BE112,"")</f>
        <v/>
      </c>
      <c r="BH112" s="115"/>
      <c r="BI112" s="115"/>
      <c r="BJ112" s="115"/>
      <c r="BK112" s="115"/>
      <c r="BL112" s="115"/>
      <c r="BM112" s="115"/>
      <c r="BN112" s="115"/>
      <c r="BO112" s="115"/>
      <c r="BP112" s="351" t="str">
        <f t="shared" si="58"/>
        <v/>
      </c>
      <c r="BQ112" s="351" t="str">
        <f t="shared" si="59"/>
        <v/>
      </c>
      <c r="BR112" s="351" t="str">
        <f>IF(ISNUMBER(#REF!),BQ112/BP112,"")</f>
        <v/>
      </c>
      <c r="BS112" s="350" t="str">
        <f t="shared" si="60"/>
        <v/>
      </c>
      <c r="BT112" s="350" t="str">
        <f t="shared" si="61"/>
        <v/>
      </c>
      <c r="BU112" s="133"/>
      <c r="BV112" s="53"/>
      <c r="BW112" s="53"/>
      <c r="BX112" s="53"/>
      <c r="BY112" s="53"/>
      <c r="BZ112" s="53"/>
      <c r="CA112" s="157"/>
      <c r="CB112" s="157"/>
      <c r="CC112" s="157"/>
      <c r="CD112" s="157"/>
      <c r="CE112" s="157"/>
      <c r="CF112" s="157"/>
      <c r="CG112" s="121"/>
      <c r="CH112" s="201"/>
      <c r="CI112" s="104"/>
      <c r="CJ112" s="201"/>
      <c r="CK112" s="201"/>
      <c r="CL112" s="201"/>
      <c r="CM112" s="105"/>
      <c r="CN112" s="201"/>
      <c r="CO112" s="157"/>
      <c r="CP112" s="157"/>
      <c r="CQ112" s="157"/>
      <c r="CR112" s="157"/>
      <c r="CS112" s="157"/>
      <c r="CT112" s="157"/>
      <c r="CU112" s="121"/>
      <c r="CV112" s="201"/>
      <c r="CW112" s="104"/>
      <c r="CX112" s="201"/>
      <c r="CY112" s="201"/>
      <c r="CZ112" s="201"/>
      <c r="DA112" s="105"/>
      <c r="DB112" s="201"/>
      <c r="DC112" s="141"/>
      <c r="DD112" s="141"/>
      <c r="DE112" s="141"/>
      <c r="DF112" s="141"/>
      <c r="DG112" s="141"/>
      <c r="DH112" s="141"/>
      <c r="DI112" s="141"/>
      <c r="DJ112" s="201"/>
      <c r="DK112" s="201"/>
      <c r="DL112" s="201"/>
      <c r="DM112" s="201"/>
      <c r="DN112" s="201"/>
      <c r="DO112" s="105"/>
      <c r="DP112" s="201"/>
    </row>
    <row r="113" spans="1:120" s="342" customFormat="1" ht="151.5" customHeight="1">
      <c r="A113" s="141"/>
      <c r="B113" s="88" t="str">
        <f>IFERROR(VLOOKUP($A113,Riesgos!$A$7:$H$107,2,FALSE),"")</f>
        <v/>
      </c>
      <c r="C113" s="186" t="str">
        <f>IFERROR(VLOOKUP($A113,Riesgos!$A$7:$H$107,7,FALSE),"")</f>
        <v/>
      </c>
      <c r="D113" s="186" t="str">
        <f>IFERROR(VLOOKUP($A113,Riesgos!$A$7:$H$107,8,FALSE),"")</f>
        <v/>
      </c>
      <c r="E113" s="53"/>
      <c r="F113" s="57"/>
      <c r="G113" s="158" t="str">
        <f>IF(F113&lt;=0,"",IF(F113&lt;='Listas y tablas'!$B$3,"Muy Baja",IF(F113&lt;='Listas y tablas'!$B$4,"Baja",IF(F113&lt;='Listas y tablas'!$B$5,"Media",IF(F113&lt;='Listas y tablas'!$B$6,"Alta","Muy Alta")))))</f>
        <v/>
      </c>
      <c r="H113" s="159" t="str">
        <f>IF(G113="","",IF(G113="Muy Baja",'Listas y tablas'!$C$3,IF(G113="Baja",'Listas y tablas'!$C$4,IF(G113="Media",'Listas y tablas'!$C$5,IF(G113="Alta",'Listas y tablas'!$C$6,IF(G113="Muy Alta",'Listas y tablas'!$C$7,))))))</f>
        <v/>
      </c>
      <c r="I113" s="427"/>
      <c r="J113" s="159">
        <f ca="1">IF(NOT(ISERROR(MATCH(I113,'Tabla Impacto'!$B$221:$B$223,0))),'Tabla Impacto'!$F$223&amp;"Por favor no seleccionar los criterios de impacto(Afectación Económica o presupuestal y Pérdida Reputacional)",I113)</f>
        <v>0</v>
      </c>
      <c r="K113" s="158"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9" t="str">
        <f ca="1">IF(K113="","",IF(K113="Leve",'Listas y tablas'!$F$3,IF(K113="Menor",'Listas y tablas'!$F$4,IF(K113="Moderado",'Listas y tablas'!$F$5,IF(K113="Mayor",'Listas y tablas'!$F$6,IF(K113="Catastrófico",'Listas y tablas'!$F$7,))))))</f>
        <v/>
      </c>
      <c r="M113" s="160" t="str">
        <f t="shared" ca="1" si="66"/>
        <v/>
      </c>
      <c r="N113" s="160" t="str">
        <f t="shared" si="67"/>
        <v>G</v>
      </c>
      <c r="O113" s="161">
        <f t="shared" si="68"/>
        <v>106</v>
      </c>
      <c r="P113" s="161" t="str">
        <f t="shared" si="69"/>
        <v>G106</v>
      </c>
      <c r="Q113" s="187"/>
      <c r="R113" s="161" t="str">
        <f t="shared" si="52"/>
        <v/>
      </c>
      <c r="S113" s="399"/>
      <c r="T113" s="399"/>
      <c r="U113" s="163" t="str">
        <f t="shared" si="53"/>
        <v/>
      </c>
      <c r="V113" s="407"/>
      <c r="W113" s="407"/>
      <c r="X113" s="407"/>
      <c r="Y113" s="164" t="str">
        <f t="shared" si="62"/>
        <v/>
      </c>
      <c r="Z113" s="165" t="str">
        <f>IFERROR(IF(Y113="","",IF(Y113&lt;='Listas y tablas'!$L$3,"Muy Baja",IF(Y113&lt;='Listas y tablas'!$L$4,"Baja",IF(Y113&lt;='Listas y tablas'!$L$5,"Media",IF(Y113&lt;='Listas y tablas'!$L$6,"Alta","Muy Alta"))))),"")</f>
        <v/>
      </c>
      <c r="AA113" s="163" t="str">
        <f t="shared" si="63"/>
        <v/>
      </c>
      <c r="AB113" s="165" t="str">
        <f>IFERROR(IF(AC113="","",IF(AC113&lt;='Listas y tablas'!$O$3,"Leve",IF(AC113&lt;='Listas y tablas'!$O$4,"Menor",IF(AC113&lt;='Listas y tablas'!$O$5,"Moderado",IF(AC113&lt;='Listas y tablas'!$O$6,"Mayor","Catastrófico"))))),"")</f>
        <v/>
      </c>
      <c r="AC113" s="163" t="str">
        <f t="shared" si="64"/>
        <v/>
      </c>
      <c r="AD113" s="166" t="str">
        <f t="shared" si="65"/>
        <v/>
      </c>
      <c r="AE113" s="393"/>
      <c r="AF113" s="116"/>
      <c r="AG113" s="116"/>
      <c r="AH113" s="116"/>
      <c r="AI113" s="116"/>
      <c r="AJ113" s="115"/>
      <c r="AK113" s="115"/>
      <c r="AL113" s="115"/>
      <c r="AM113" s="115"/>
      <c r="AN113" s="115"/>
      <c r="AO113" s="115"/>
      <c r="AP113" s="115"/>
      <c r="AQ113" s="115"/>
      <c r="AR113" s="115"/>
      <c r="AS113" s="115"/>
      <c r="AT113" s="351" t="str">
        <f t="shared" si="54"/>
        <v/>
      </c>
      <c r="AU113" s="351" t="str">
        <f t="shared" si="55"/>
        <v/>
      </c>
      <c r="AV113" s="351" t="str">
        <f>IF(ISNUMBER(#REF!),AU113/AT113,"")</f>
        <v/>
      </c>
      <c r="AW113" s="115"/>
      <c r="AX113" s="115"/>
      <c r="AY113" s="115"/>
      <c r="AZ113" s="115"/>
      <c r="BA113" s="115"/>
      <c r="BB113" s="115"/>
      <c r="BC113" s="115"/>
      <c r="BD113" s="115"/>
      <c r="BE113" s="351" t="str">
        <f t="shared" si="56"/>
        <v/>
      </c>
      <c r="BF113" s="351" t="str">
        <f t="shared" si="57"/>
        <v/>
      </c>
      <c r="BG113" s="351" t="str">
        <f>IF(ISNUMBER(#REF!),BF113/BE113,"")</f>
        <v/>
      </c>
      <c r="BH113" s="115"/>
      <c r="BI113" s="115"/>
      <c r="BJ113" s="115"/>
      <c r="BK113" s="115"/>
      <c r="BL113" s="115"/>
      <c r="BM113" s="115"/>
      <c r="BN113" s="115"/>
      <c r="BO113" s="115"/>
      <c r="BP113" s="351" t="str">
        <f t="shared" si="58"/>
        <v/>
      </c>
      <c r="BQ113" s="351" t="str">
        <f t="shared" si="59"/>
        <v/>
      </c>
      <c r="BR113" s="351" t="str">
        <f>IF(ISNUMBER(#REF!),BQ113/BP113,"")</f>
        <v/>
      </c>
      <c r="BS113" s="350" t="str">
        <f t="shared" si="60"/>
        <v/>
      </c>
      <c r="BT113" s="350" t="str">
        <f t="shared" si="61"/>
        <v/>
      </c>
      <c r="BU113" s="133"/>
      <c r="BV113" s="53"/>
      <c r="BW113" s="53"/>
      <c r="BX113" s="53"/>
      <c r="BY113" s="53"/>
      <c r="BZ113" s="53"/>
      <c r="CA113" s="157"/>
      <c r="CB113" s="157"/>
      <c r="CC113" s="157"/>
      <c r="CD113" s="157"/>
      <c r="CE113" s="157"/>
      <c r="CF113" s="157"/>
      <c r="CG113" s="121"/>
      <c r="CH113" s="201"/>
      <c r="CI113" s="104"/>
      <c r="CJ113" s="201"/>
      <c r="CK113" s="201"/>
      <c r="CL113" s="201"/>
      <c r="CM113" s="105"/>
      <c r="CN113" s="201"/>
      <c r="CO113" s="157"/>
      <c r="CP113" s="157"/>
      <c r="CQ113" s="157"/>
      <c r="CR113" s="157"/>
      <c r="CS113" s="157"/>
      <c r="CT113" s="157"/>
      <c r="CU113" s="121"/>
      <c r="CV113" s="201"/>
      <c r="CW113" s="104"/>
      <c r="CX113" s="201"/>
      <c r="CY113" s="201"/>
      <c r="CZ113" s="201"/>
      <c r="DA113" s="105"/>
      <c r="DB113" s="201"/>
      <c r="DC113" s="141"/>
      <c r="DD113" s="141"/>
      <c r="DE113" s="141"/>
      <c r="DF113" s="141"/>
      <c r="DG113" s="141"/>
      <c r="DH113" s="141"/>
      <c r="DI113" s="141"/>
      <c r="DJ113" s="201"/>
      <c r="DK113" s="201"/>
      <c r="DL113" s="201"/>
      <c r="DM113" s="201"/>
      <c r="DN113" s="201"/>
      <c r="DO113" s="105"/>
      <c r="DP113" s="201"/>
    </row>
    <row r="114" spans="1:120" s="342" customFormat="1" ht="151.5" customHeight="1">
      <c r="A114" s="141"/>
      <c r="B114" s="88" t="str">
        <f>IFERROR(VLOOKUP($A114,Riesgos!$A$7:$H$107,2,FALSE),"")</f>
        <v/>
      </c>
      <c r="C114" s="186" t="str">
        <f>IFERROR(VLOOKUP($A114,Riesgos!$A$7:$H$107,7,FALSE),"")</f>
        <v/>
      </c>
      <c r="D114" s="186" t="str">
        <f>IFERROR(VLOOKUP($A114,Riesgos!$A$7:$H$107,8,FALSE),"")</f>
        <v/>
      </c>
      <c r="E114" s="53"/>
      <c r="F114" s="57"/>
      <c r="G114" s="158" t="str">
        <f>IF(F114&lt;=0,"",IF(F114&lt;='Listas y tablas'!$B$3,"Muy Baja",IF(F114&lt;='Listas y tablas'!$B$4,"Baja",IF(F114&lt;='Listas y tablas'!$B$5,"Media",IF(F114&lt;='Listas y tablas'!$B$6,"Alta","Muy Alta")))))</f>
        <v/>
      </c>
      <c r="H114" s="159" t="str">
        <f>IF(G114="","",IF(G114="Muy Baja",'Listas y tablas'!$C$3,IF(G114="Baja",'Listas y tablas'!$C$4,IF(G114="Media",'Listas y tablas'!$C$5,IF(G114="Alta",'Listas y tablas'!$C$6,IF(G114="Muy Alta",'Listas y tablas'!$C$7,))))))</f>
        <v/>
      </c>
      <c r="I114" s="427"/>
      <c r="J114" s="159">
        <f ca="1">IF(NOT(ISERROR(MATCH(I114,'Tabla Impacto'!$B$221:$B$223,0))),'Tabla Impacto'!$F$223&amp;"Por favor no seleccionar los criterios de impacto(Afectación Económica o presupuestal y Pérdida Reputacional)",I114)</f>
        <v>0</v>
      </c>
      <c r="K114" s="158"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9" t="str">
        <f ca="1">IF(K114="","",IF(K114="Leve",'Listas y tablas'!$F$3,IF(K114="Menor",'Listas y tablas'!$F$4,IF(K114="Moderado",'Listas y tablas'!$F$5,IF(K114="Mayor",'Listas y tablas'!$F$6,IF(K114="Catastrófico",'Listas y tablas'!$F$7,))))))</f>
        <v/>
      </c>
      <c r="M114" s="160" t="str">
        <f t="shared" ca="1" si="66"/>
        <v/>
      </c>
      <c r="N114" s="160" t="str">
        <f t="shared" si="67"/>
        <v>G</v>
      </c>
      <c r="O114" s="161">
        <f t="shared" si="68"/>
        <v>107</v>
      </c>
      <c r="P114" s="161" t="str">
        <f t="shared" si="69"/>
        <v>G107</v>
      </c>
      <c r="Q114" s="187"/>
      <c r="R114" s="161" t="str">
        <f t="shared" si="52"/>
        <v/>
      </c>
      <c r="S114" s="399"/>
      <c r="T114" s="399"/>
      <c r="U114" s="163" t="str">
        <f t="shared" si="53"/>
        <v/>
      </c>
      <c r="V114" s="407"/>
      <c r="W114" s="407"/>
      <c r="X114" s="407"/>
      <c r="Y114" s="164" t="str">
        <f t="shared" si="62"/>
        <v/>
      </c>
      <c r="Z114" s="165" t="str">
        <f>IFERROR(IF(Y114="","",IF(Y114&lt;='Listas y tablas'!$L$3,"Muy Baja",IF(Y114&lt;='Listas y tablas'!$L$4,"Baja",IF(Y114&lt;='Listas y tablas'!$L$5,"Media",IF(Y114&lt;='Listas y tablas'!$L$6,"Alta","Muy Alta"))))),"")</f>
        <v/>
      </c>
      <c r="AA114" s="163" t="str">
        <f t="shared" si="63"/>
        <v/>
      </c>
      <c r="AB114" s="165" t="str">
        <f>IFERROR(IF(AC114="","",IF(AC114&lt;='Listas y tablas'!$O$3,"Leve",IF(AC114&lt;='Listas y tablas'!$O$4,"Menor",IF(AC114&lt;='Listas y tablas'!$O$5,"Moderado",IF(AC114&lt;='Listas y tablas'!$O$6,"Mayor","Catastrófico"))))),"")</f>
        <v/>
      </c>
      <c r="AC114" s="163" t="str">
        <f t="shared" si="64"/>
        <v/>
      </c>
      <c r="AD114" s="166" t="str">
        <f t="shared" si="65"/>
        <v/>
      </c>
      <c r="AE114" s="393"/>
      <c r="AF114" s="116"/>
      <c r="AG114" s="116"/>
      <c r="AH114" s="116"/>
      <c r="AI114" s="116"/>
      <c r="AJ114" s="115"/>
      <c r="AK114" s="115"/>
      <c r="AL114" s="115"/>
      <c r="AM114" s="115"/>
      <c r="AN114" s="115"/>
      <c r="AO114" s="115"/>
      <c r="AP114" s="115"/>
      <c r="AQ114" s="115"/>
      <c r="AR114" s="115"/>
      <c r="AS114" s="115"/>
      <c r="AT114" s="351" t="str">
        <f t="shared" si="54"/>
        <v/>
      </c>
      <c r="AU114" s="351" t="str">
        <f t="shared" si="55"/>
        <v/>
      </c>
      <c r="AV114" s="351" t="str">
        <f>IF(ISNUMBER(#REF!),AU114/AT114,"")</f>
        <v/>
      </c>
      <c r="AW114" s="115"/>
      <c r="AX114" s="115"/>
      <c r="AY114" s="115"/>
      <c r="AZ114" s="115"/>
      <c r="BA114" s="115"/>
      <c r="BB114" s="115"/>
      <c r="BC114" s="115"/>
      <c r="BD114" s="115"/>
      <c r="BE114" s="351" t="str">
        <f t="shared" si="56"/>
        <v/>
      </c>
      <c r="BF114" s="351" t="str">
        <f t="shared" si="57"/>
        <v/>
      </c>
      <c r="BG114" s="351" t="str">
        <f>IF(ISNUMBER(#REF!),BF114/BE114,"")</f>
        <v/>
      </c>
      <c r="BH114" s="115"/>
      <c r="BI114" s="115"/>
      <c r="BJ114" s="115"/>
      <c r="BK114" s="115"/>
      <c r="BL114" s="115"/>
      <c r="BM114" s="115"/>
      <c r="BN114" s="115"/>
      <c r="BO114" s="115"/>
      <c r="BP114" s="351" t="str">
        <f t="shared" si="58"/>
        <v/>
      </c>
      <c r="BQ114" s="351" t="str">
        <f t="shared" si="59"/>
        <v/>
      </c>
      <c r="BR114" s="351" t="str">
        <f>IF(ISNUMBER(#REF!),BQ114/BP114,"")</f>
        <v/>
      </c>
      <c r="BS114" s="350" t="str">
        <f t="shared" si="60"/>
        <v/>
      </c>
      <c r="BT114" s="350" t="str">
        <f t="shared" si="61"/>
        <v/>
      </c>
      <c r="BU114" s="133"/>
      <c r="BV114" s="53"/>
      <c r="BW114" s="53"/>
      <c r="BX114" s="53"/>
      <c r="BY114" s="53"/>
      <c r="BZ114" s="53"/>
      <c r="CA114" s="157"/>
      <c r="CB114" s="157"/>
      <c r="CC114" s="157"/>
      <c r="CD114" s="157"/>
      <c r="CE114" s="157"/>
      <c r="CF114" s="157"/>
      <c r="CG114" s="121"/>
      <c r="CH114" s="201"/>
      <c r="CI114" s="104"/>
      <c r="CJ114" s="201"/>
      <c r="CK114" s="201"/>
      <c r="CL114" s="201"/>
      <c r="CM114" s="105"/>
      <c r="CN114" s="201"/>
      <c r="CO114" s="157"/>
      <c r="CP114" s="157"/>
      <c r="CQ114" s="157"/>
      <c r="CR114" s="157"/>
      <c r="CS114" s="157"/>
      <c r="CT114" s="157"/>
      <c r="CU114" s="121"/>
      <c r="CV114" s="201"/>
      <c r="CW114" s="104"/>
      <c r="CX114" s="201"/>
      <c r="CY114" s="201"/>
      <c r="CZ114" s="201"/>
      <c r="DA114" s="105"/>
      <c r="DB114" s="201"/>
      <c r="DC114" s="141"/>
      <c r="DD114" s="141"/>
      <c r="DE114" s="141"/>
      <c r="DF114" s="141"/>
      <c r="DG114" s="141"/>
      <c r="DH114" s="141"/>
      <c r="DI114" s="141"/>
      <c r="DJ114" s="201"/>
      <c r="DK114" s="201"/>
      <c r="DL114" s="201"/>
      <c r="DM114" s="201"/>
      <c r="DN114" s="201"/>
      <c r="DO114" s="105"/>
      <c r="DP114" s="201"/>
    </row>
    <row r="115" spans="1:120" s="342" customFormat="1" ht="151.5" customHeight="1">
      <c r="A115" s="141"/>
      <c r="B115" s="88" t="str">
        <f>IFERROR(VLOOKUP($A115,Riesgos!$A$7:$H$107,2,FALSE),"")</f>
        <v/>
      </c>
      <c r="C115" s="186" t="str">
        <f>IFERROR(VLOOKUP($A115,Riesgos!$A$7:$H$107,7,FALSE),"")</f>
        <v/>
      </c>
      <c r="D115" s="186" t="str">
        <f>IFERROR(VLOOKUP($A115,Riesgos!$A$7:$H$107,8,FALSE),"")</f>
        <v/>
      </c>
      <c r="E115" s="53"/>
      <c r="F115" s="57"/>
      <c r="G115" s="158" t="str">
        <f>IF(F115&lt;=0,"",IF(F115&lt;='Listas y tablas'!$B$3,"Muy Baja",IF(F115&lt;='Listas y tablas'!$B$4,"Baja",IF(F115&lt;='Listas y tablas'!$B$5,"Media",IF(F115&lt;='Listas y tablas'!$B$6,"Alta","Muy Alta")))))</f>
        <v/>
      </c>
      <c r="H115" s="159" t="str">
        <f>IF(G115="","",IF(G115="Muy Baja",'Listas y tablas'!$C$3,IF(G115="Baja",'Listas y tablas'!$C$4,IF(G115="Media",'Listas y tablas'!$C$5,IF(G115="Alta",'Listas y tablas'!$C$6,IF(G115="Muy Alta",'Listas y tablas'!$C$7,))))))</f>
        <v/>
      </c>
      <c r="I115" s="427"/>
      <c r="J115" s="159">
        <f ca="1">IF(NOT(ISERROR(MATCH(I115,'Tabla Impacto'!$B$221:$B$223,0))),'Tabla Impacto'!$F$223&amp;"Por favor no seleccionar los criterios de impacto(Afectación Económica o presupuestal y Pérdida Reputacional)",I115)</f>
        <v>0</v>
      </c>
      <c r="K115" s="158"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9" t="str">
        <f ca="1">IF(K115="","",IF(K115="Leve",'Listas y tablas'!$F$3,IF(K115="Menor",'Listas y tablas'!$F$4,IF(K115="Moderado",'Listas y tablas'!$F$5,IF(K115="Mayor",'Listas y tablas'!$F$6,IF(K115="Catastrófico",'Listas y tablas'!$F$7,))))))</f>
        <v/>
      </c>
      <c r="M115" s="160" t="str">
        <f t="shared" ca="1" si="66"/>
        <v/>
      </c>
      <c r="N115" s="160" t="str">
        <f t="shared" si="67"/>
        <v>G</v>
      </c>
      <c r="O115" s="161">
        <f t="shared" si="68"/>
        <v>108</v>
      </c>
      <c r="P115" s="161" t="str">
        <f t="shared" si="69"/>
        <v>G108</v>
      </c>
      <c r="Q115" s="187"/>
      <c r="R115" s="161" t="str">
        <f t="shared" si="52"/>
        <v/>
      </c>
      <c r="S115" s="399"/>
      <c r="T115" s="399"/>
      <c r="U115" s="163" t="str">
        <f t="shared" si="53"/>
        <v/>
      </c>
      <c r="V115" s="407"/>
      <c r="W115" s="407"/>
      <c r="X115" s="407"/>
      <c r="Y115" s="164" t="str">
        <f t="shared" si="62"/>
        <v/>
      </c>
      <c r="Z115" s="165" t="str">
        <f>IFERROR(IF(Y115="","",IF(Y115&lt;='Listas y tablas'!$L$3,"Muy Baja",IF(Y115&lt;='Listas y tablas'!$L$4,"Baja",IF(Y115&lt;='Listas y tablas'!$L$5,"Media",IF(Y115&lt;='Listas y tablas'!$L$6,"Alta","Muy Alta"))))),"")</f>
        <v/>
      </c>
      <c r="AA115" s="163" t="str">
        <f t="shared" si="63"/>
        <v/>
      </c>
      <c r="AB115" s="165" t="str">
        <f>IFERROR(IF(AC115="","",IF(AC115&lt;='Listas y tablas'!$O$3,"Leve",IF(AC115&lt;='Listas y tablas'!$O$4,"Menor",IF(AC115&lt;='Listas y tablas'!$O$5,"Moderado",IF(AC115&lt;='Listas y tablas'!$O$6,"Mayor","Catastrófico"))))),"")</f>
        <v/>
      </c>
      <c r="AC115" s="163" t="str">
        <f t="shared" si="64"/>
        <v/>
      </c>
      <c r="AD115" s="166" t="str">
        <f t="shared" si="65"/>
        <v/>
      </c>
      <c r="AE115" s="393"/>
      <c r="AF115" s="116"/>
      <c r="AG115" s="116"/>
      <c r="AH115" s="116"/>
      <c r="AI115" s="116"/>
      <c r="AJ115" s="115"/>
      <c r="AK115" s="115"/>
      <c r="AL115" s="115"/>
      <c r="AM115" s="115"/>
      <c r="AN115" s="115"/>
      <c r="AO115" s="115"/>
      <c r="AP115" s="115"/>
      <c r="AQ115" s="115"/>
      <c r="AR115" s="115"/>
      <c r="AS115" s="115"/>
      <c r="AT115" s="351" t="str">
        <f t="shared" si="54"/>
        <v/>
      </c>
      <c r="AU115" s="351" t="str">
        <f t="shared" si="55"/>
        <v/>
      </c>
      <c r="AV115" s="351" t="str">
        <f>IF(ISNUMBER(#REF!),AU115/AT115,"")</f>
        <v/>
      </c>
      <c r="AW115" s="115"/>
      <c r="AX115" s="115"/>
      <c r="AY115" s="115"/>
      <c r="AZ115" s="115"/>
      <c r="BA115" s="115"/>
      <c r="BB115" s="115"/>
      <c r="BC115" s="115"/>
      <c r="BD115" s="115"/>
      <c r="BE115" s="351" t="str">
        <f t="shared" si="56"/>
        <v/>
      </c>
      <c r="BF115" s="351" t="str">
        <f t="shared" si="57"/>
        <v/>
      </c>
      <c r="BG115" s="351" t="str">
        <f>IF(ISNUMBER(#REF!),BF115/BE115,"")</f>
        <v/>
      </c>
      <c r="BH115" s="115"/>
      <c r="BI115" s="115"/>
      <c r="BJ115" s="115"/>
      <c r="BK115" s="115"/>
      <c r="BL115" s="115"/>
      <c r="BM115" s="115"/>
      <c r="BN115" s="115"/>
      <c r="BO115" s="115"/>
      <c r="BP115" s="351" t="str">
        <f t="shared" si="58"/>
        <v/>
      </c>
      <c r="BQ115" s="351" t="str">
        <f t="shared" si="59"/>
        <v/>
      </c>
      <c r="BR115" s="351" t="str">
        <f>IF(ISNUMBER(#REF!),BQ115/BP115,"")</f>
        <v/>
      </c>
      <c r="BS115" s="350" t="str">
        <f t="shared" si="60"/>
        <v/>
      </c>
      <c r="BT115" s="350" t="str">
        <f t="shared" si="61"/>
        <v/>
      </c>
      <c r="BU115" s="133"/>
      <c r="BV115" s="53"/>
      <c r="BW115" s="53"/>
      <c r="BX115" s="53"/>
      <c r="BY115" s="53"/>
      <c r="BZ115" s="53"/>
      <c r="CA115" s="157"/>
      <c r="CB115" s="157"/>
      <c r="CC115" s="157"/>
      <c r="CD115" s="157"/>
      <c r="CE115" s="157"/>
      <c r="CF115" s="157"/>
      <c r="CG115" s="121"/>
      <c r="CH115" s="201"/>
      <c r="CI115" s="104"/>
      <c r="CJ115" s="201"/>
      <c r="CK115" s="201"/>
      <c r="CL115" s="201"/>
      <c r="CM115" s="105"/>
      <c r="CN115" s="201"/>
      <c r="CO115" s="157"/>
      <c r="CP115" s="157"/>
      <c r="CQ115" s="157"/>
      <c r="CR115" s="157"/>
      <c r="CS115" s="157"/>
      <c r="CT115" s="157"/>
      <c r="CU115" s="121"/>
      <c r="CV115" s="201"/>
      <c r="CW115" s="104"/>
      <c r="CX115" s="201"/>
      <c r="CY115" s="201"/>
      <c r="CZ115" s="201"/>
      <c r="DA115" s="105"/>
      <c r="DB115" s="201"/>
      <c r="DC115" s="141"/>
      <c r="DD115" s="141"/>
      <c r="DE115" s="141"/>
      <c r="DF115" s="141"/>
      <c r="DG115" s="141"/>
      <c r="DH115" s="141"/>
      <c r="DI115" s="141"/>
      <c r="DJ115" s="201"/>
      <c r="DK115" s="201"/>
      <c r="DL115" s="201"/>
      <c r="DM115" s="201"/>
      <c r="DN115" s="201"/>
      <c r="DO115" s="105"/>
      <c r="DP115" s="201"/>
    </row>
    <row r="116" spans="1:120" s="342" customFormat="1" ht="151.5" customHeight="1">
      <c r="A116" s="141"/>
      <c r="B116" s="88" t="str">
        <f>IFERROR(VLOOKUP($A116,Riesgos!$A$7:$H$107,2,FALSE),"")</f>
        <v/>
      </c>
      <c r="C116" s="186" t="str">
        <f>IFERROR(VLOOKUP($A116,Riesgos!$A$7:$H$107,7,FALSE),"")</f>
        <v/>
      </c>
      <c r="D116" s="186" t="str">
        <f>IFERROR(VLOOKUP($A116,Riesgos!$A$7:$H$107,8,FALSE),"")</f>
        <v/>
      </c>
      <c r="E116" s="53"/>
      <c r="F116" s="57"/>
      <c r="G116" s="158" t="str">
        <f>IF(F116&lt;=0,"",IF(F116&lt;='Listas y tablas'!$B$3,"Muy Baja",IF(F116&lt;='Listas y tablas'!$B$4,"Baja",IF(F116&lt;='Listas y tablas'!$B$5,"Media",IF(F116&lt;='Listas y tablas'!$B$6,"Alta","Muy Alta")))))</f>
        <v/>
      </c>
      <c r="H116" s="159" t="str">
        <f>IF(G116="","",IF(G116="Muy Baja",'Listas y tablas'!$C$3,IF(G116="Baja",'Listas y tablas'!$C$4,IF(G116="Media",'Listas y tablas'!$C$5,IF(G116="Alta",'Listas y tablas'!$C$6,IF(G116="Muy Alta",'Listas y tablas'!$C$7,))))))</f>
        <v/>
      </c>
      <c r="I116" s="427"/>
      <c r="J116" s="159">
        <f ca="1">IF(NOT(ISERROR(MATCH(I116,'Tabla Impacto'!$B$221:$B$223,0))),'Tabla Impacto'!$F$223&amp;"Por favor no seleccionar los criterios de impacto(Afectación Económica o presupuestal y Pérdida Reputacional)",I116)</f>
        <v>0</v>
      </c>
      <c r="K116" s="158"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9" t="str">
        <f ca="1">IF(K116="","",IF(K116="Leve",'Listas y tablas'!$F$3,IF(K116="Menor",'Listas y tablas'!$F$4,IF(K116="Moderado",'Listas y tablas'!$F$5,IF(K116="Mayor",'Listas y tablas'!$F$6,IF(K116="Catastrófico",'Listas y tablas'!$F$7,))))))</f>
        <v/>
      </c>
      <c r="M116" s="160" t="str">
        <f t="shared" ca="1" si="66"/>
        <v/>
      </c>
      <c r="N116" s="160" t="str">
        <f t="shared" si="67"/>
        <v>G</v>
      </c>
      <c r="O116" s="161">
        <f t="shared" si="68"/>
        <v>109</v>
      </c>
      <c r="P116" s="161" t="str">
        <f t="shared" si="69"/>
        <v>G109</v>
      </c>
      <c r="Q116" s="187"/>
      <c r="R116" s="161" t="str">
        <f t="shared" si="52"/>
        <v/>
      </c>
      <c r="S116" s="399"/>
      <c r="T116" s="399"/>
      <c r="U116" s="163" t="str">
        <f t="shared" si="53"/>
        <v/>
      </c>
      <c r="V116" s="407"/>
      <c r="W116" s="407"/>
      <c r="X116" s="407"/>
      <c r="Y116" s="164" t="str">
        <f t="shared" si="62"/>
        <v/>
      </c>
      <c r="Z116" s="165" t="str">
        <f>IFERROR(IF(Y116="","",IF(Y116&lt;='Listas y tablas'!$L$3,"Muy Baja",IF(Y116&lt;='Listas y tablas'!$L$4,"Baja",IF(Y116&lt;='Listas y tablas'!$L$5,"Media",IF(Y116&lt;='Listas y tablas'!$L$6,"Alta","Muy Alta"))))),"")</f>
        <v/>
      </c>
      <c r="AA116" s="163" t="str">
        <f t="shared" si="63"/>
        <v/>
      </c>
      <c r="AB116" s="165" t="str">
        <f>IFERROR(IF(AC116="","",IF(AC116&lt;='Listas y tablas'!$O$3,"Leve",IF(AC116&lt;='Listas y tablas'!$O$4,"Menor",IF(AC116&lt;='Listas y tablas'!$O$5,"Moderado",IF(AC116&lt;='Listas y tablas'!$O$6,"Mayor","Catastrófico"))))),"")</f>
        <v/>
      </c>
      <c r="AC116" s="163" t="str">
        <f t="shared" si="64"/>
        <v/>
      </c>
      <c r="AD116" s="166" t="str">
        <f t="shared" si="65"/>
        <v/>
      </c>
      <c r="AE116" s="393"/>
      <c r="AF116" s="116"/>
      <c r="AG116" s="116"/>
      <c r="AH116" s="116"/>
      <c r="AI116" s="116"/>
      <c r="AJ116" s="115"/>
      <c r="AK116" s="115"/>
      <c r="AL116" s="115"/>
      <c r="AM116" s="115"/>
      <c r="AN116" s="115"/>
      <c r="AO116" s="115"/>
      <c r="AP116" s="115"/>
      <c r="AQ116" s="115"/>
      <c r="AR116" s="115"/>
      <c r="AS116" s="115"/>
      <c r="AT116" s="351" t="str">
        <f t="shared" si="54"/>
        <v/>
      </c>
      <c r="AU116" s="351" t="str">
        <f t="shared" si="55"/>
        <v/>
      </c>
      <c r="AV116" s="351" t="str">
        <f>IF(ISNUMBER(#REF!),AU116/AT116,"")</f>
        <v/>
      </c>
      <c r="AW116" s="115"/>
      <c r="AX116" s="115"/>
      <c r="AY116" s="115"/>
      <c r="AZ116" s="115"/>
      <c r="BA116" s="115"/>
      <c r="BB116" s="115"/>
      <c r="BC116" s="115"/>
      <c r="BD116" s="115"/>
      <c r="BE116" s="351" t="str">
        <f t="shared" si="56"/>
        <v/>
      </c>
      <c r="BF116" s="351" t="str">
        <f t="shared" si="57"/>
        <v/>
      </c>
      <c r="BG116" s="351" t="str">
        <f>IF(ISNUMBER(#REF!),BF116/BE116,"")</f>
        <v/>
      </c>
      <c r="BH116" s="115"/>
      <c r="BI116" s="115"/>
      <c r="BJ116" s="115"/>
      <c r="BK116" s="115"/>
      <c r="BL116" s="115"/>
      <c r="BM116" s="115"/>
      <c r="BN116" s="115"/>
      <c r="BO116" s="115"/>
      <c r="BP116" s="351" t="str">
        <f t="shared" si="58"/>
        <v/>
      </c>
      <c r="BQ116" s="351" t="str">
        <f t="shared" si="59"/>
        <v/>
      </c>
      <c r="BR116" s="351" t="str">
        <f>IF(ISNUMBER(#REF!),BQ116/BP116,"")</f>
        <v/>
      </c>
      <c r="BS116" s="350" t="str">
        <f t="shared" si="60"/>
        <v/>
      </c>
      <c r="BT116" s="350" t="str">
        <f t="shared" si="61"/>
        <v/>
      </c>
      <c r="BU116" s="133"/>
      <c r="BV116" s="53"/>
      <c r="BW116" s="53"/>
      <c r="BX116" s="53"/>
      <c r="BY116" s="53"/>
      <c r="BZ116" s="53"/>
      <c r="CA116" s="157"/>
      <c r="CB116" s="157"/>
      <c r="CC116" s="157"/>
      <c r="CD116" s="157"/>
      <c r="CE116" s="157"/>
      <c r="CF116" s="157"/>
      <c r="CG116" s="121"/>
      <c r="CH116" s="201"/>
      <c r="CI116" s="104"/>
      <c r="CJ116" s="201"/>
      <c r="CK116" s="201"/>
      <c r="CL116" s="201"/>
      <c r="CM116" s="105"/>
      <c r="CN116" s="201"/>
      <c r="CO116" s="157"/>
      <c r="CP116" s="157"/>
      <c r="CQ116" s="157"/>
      <c r="CR116" s="157"/>
      <c r="CS116" s="157"/>
      <c r="CT116" s="157"/>
      <c r="CU116" s="121"/>
      <c r="CV116" s="201"/>
      <c r="CW116" s="104"/>
      <c r="CX116" s="201"/>
      <c r="CY116" s="201"/>
      <c r="CZ116" s="201"/>
      <c r="DA116" s="105"/>
      <c r="DB116" s="201"/>
      <c r="DC116" s="141"/>
      <c r="DD116" s="141"/>
      <c r="DE116" s="141"/>
      <c r="DF116" s="141"/>
      <c r="DG116" s="141"/>
      <c r="DH116" s="141"/>
      <c r="DI116" s="141"/>
      <c r="DJ116" s="201"/>
      <c r="DK116" s="201"/>
      <c r="DL116" s="201"/>
      <c r="DM116" s="201"/>
      <c r="DN116" s="201"/>
      <c r="DO116" s="105"/>
      <c r="DP116" s="201"/>
    </row>
    <row r="117" spans="1:120" s="342" customFormat="1" ht="151.5" customHeight="1">
      <c r="A117" s="141"/>
      <c r="B117" s="88" t="str">
        <f>IFERROR(VLOOKUP($A117,Riesgos!$A$7:$H$107,2,FALSE),"")</f>
        <v/>
      </c>
      <c r="C117" s="186" t="str">
        <f>IFERROR(VLOOKUP($A117,Riesgos!$A$7:$H$107,7,FALSE),"")</f>
        <v/>
      </c>
      <c r="D117" s="186" t="str">
        <f>IFERROR(VLOOKUP($A117,Riesgos!$A$7:$H$107,8,FALSE),"")</f>
        <v/>
      </c>
      <c r="E117" s="53"/>
      <c r="F117" s="57"/>
      <c r="G117" s="158" t="str">
        <f>IF(F117&lt;=0,"",IF(F117&lt;='Listas y tablas'!$B$3,"Muy Baja",IF(F117&lt;='Listas y tablas'!$B$4,"Baja",IF(F117&lt;='Listas y tablas'!$B$5,"Media",IF(F117&lt;='Listas y tablas'!$B$6,"Alta","Muy Alta")))))</f>
        <v/>
      </c>
      <c r="H117" s="159" t="str">
        <f>IF(G117="","",IF(G117="Muy Baja",'Listas y tablas'!$C$3,IF(G117="Baja",'Listas y tablas'!$C$4,IF(G117="Media",'Listas y tablas'!$C$5,IF(G117="Alta",'Listas y tablas'!$C$6,IF(G117="Muy Alta",'Listas y tablas'!$C$7,))))))</f>
        <v/>
      </c>
      <c r="I117" s="427"/>
      <c r="J117" s="159">
        <f ca="1">IF(NOT(ISERROR(MATCH(I117,'Tabla Impacto'!$B$221:$B$223,0))),'Tabla Impacto'!$F$223&amp;"Por favor no seleccionar los criterios de impacto(Afectación Económica o presupuestal y Pérdida Reputacional)",I117)</f>
        <v>0</v>
      </c>
      <c r="K117" s="158"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9" t="str">
        <f ca="1">IF(K117="","",IF(K117="Leve",'Listas y tablas'!$F$3,IF(K117="Menor",'Listas y tablas'!$F$4,IF(K117="Moderado",'Listas y tablas'!$F$5,IF(K117="Mayor",'Listas y tablas'!$F$6,IF(K117="Catastrófico",'Listas y tablas'!$F$7,))))))</f>
        <v/>
      </c>
      <c r="M117" s="160" t="str">
        <f t="shared" ca="1" si="66"/>
        <v/>
      </c>
      <c r="N117" s="160" t="str">
        <f t="shared" si="67"/>
        <v>G</v>
      </c>
      <c r="O117" s="161">
        <f t="shared" si="68"/>
        <v>110</v>
      </c>
      <c r="P117" s="161" t="str">
        <f t="shared" si="69"/>
        <v>G110</v>
      </c>
      <c r="Q117" s="187"/>
      <c r="R117" s="161" t="str">
        <f t="shared" si="52"/>
        <v/>
      </c>
      <c r="S117" s="399"/>
      <c r="T117" s="399"/>
      <c r="U117" s="163" t="str">
        <f t="shared" si="53"/>
        <v/>
      </c>
      <c r="V117" s="407"/>
      <c r="W117" s="407"/>
      <c r="X117" s="407"/>
      <c r="Y117" s="164" t="str">
        <f t="shared" si="62"/>
        <v/>
      </c>
      <c r="Z117" s="165" t="str">
        <f>IFERROR(IF(Y117="","",IF(Y117&lt;='Listas y tablas'!$L$3,"Muy Baja",IF(Y117&lt;='Listas y tablas'!$L$4,"Baja",IF(Y117&lt;='Listas y tablas'!$L$5,"Media",IF(Y117&lt;='Listas y tablas'!$L$6,"Alta","Muy Alta"))))),"")</f>
        <v/>
      </c>
      <c r="AA117" s="163" t="str">
        <f t="shared" si="63"/>
        <v/>
      </c>
      <c r="AB117" s="165" t="str">
        <f>IFERROR(IF(AC117="","",IF(AC117&lt;='Listas y tablas'!$O$3,"Leve",IF(AC117&lt;='Listas y tablas'!$O$4,"Menor",IF(AC117&lt;='Listas y tablas'!$O$5,"Moderado",IF(AC117&lt;='Listas y tablas'!$O$6,"Mayor","Catastrófico"))))),"")</f>
        <v/>
      </c>
      <c r="AC117" s="163" t="str">
        <f t="shared" si="64"/>
        <v/>
      </c>
      <c r="AD117" s="166" t="str">
        <f t="shared" si="65"/>
        <v/>
      </c>
      <c r="AE117" s="393"/>
      <c r="AF117" s="116"/>
      <c r="AG117" s="116"/>
      <c r="AH117" s="116"/>
      <c r="AI117" s="116"/>
      <c r="AJ117" s="115"/>
      <c r="AK117" s="115"/>
      <c r="AL117" s="115"/>
      <c r="AM117" s="115"/>
      <c r="AN117" s="115"/>
      <c r="AO117" s="115"/>
      <c r="AP117" s="115"/>
      <c r="AQ117" s="115"/>
      <c r="AR117" s="115"/>
      <c r="AS117" s="115"/>
      <c r="AT117" s="351" t="str">
        <f t="shared" si="54"/>
        <v/>
      </c>
      <c r="AU117" s="351" t="str">
        <f t="shared" si="55"/>
        <v/>
      </c>
      <c r="AV117" s="351" t="str">
        <f>IF(ISNUMBER(#REF!),AU117/AT117,"")</f>
        <v/>
      </c>
      <c r="AW117" s="115"/>
      <c r="AX117" s="115"/>
      <c r="AY117" s="115"/>
      <c r="AZ117" s="115"/>
      <c r="BA117" s="115"/>
      <c r="BB117" s="115"/>
      <c r="BC117" s="115"/>
      <c r="BD117" s="115"/>
      <c r="BE117" s="351" t="str">
        <f t="shared" si="56"/>
        <v/>
      </c>
      <c r="BF117" s="351" t="str">
        <f t="shared" si="57"/>
        <v/>
      </c>
      <c r="BG117" s="351" t="str">
        <f>IF(ISNUMBER(#REF!),BF117/BE117,"")</f>
        <v/>
      </c>
      <c r="BH117" s="115"/>
      <c r="BI117" s="115"/>
      <c r="BJ117" s="115"/>
      <c r="BK117" s="115"/>
      <c r="BL117" s="115"/>
      <c r="BM117" s="115"/>
      <c r="BN117" s="115"/>
      <c r="BO117" s="115"/>
      <c r="BP117" s="351" t="str">
        <f t="shared" si="58"/>
        <v/>
      </c>
      <c r="BQ117" s="351" t="str">
        <f t="shared" si="59"/>
        <v/>
      </c>
      <c r="BR117" s="351" t="str">
        <f>IF(ISNUMBER(#REF!),BQ117/BP117,"")</f>
        <v/>
      </c>
      <c r="BS117" s="350" t="str">
        <f t="shared" si="60"/>
        <v/>
      </c>
      <c r="BT117" s="350" t="str">
        <f t="shared" si="61"/>
        <v/>
      </c>
      <c r="BU117" s="133"/>
      <c r="BV117" s="53"/>
      <c r="BW117" s="53"/>
      <c r="BX117" s="53"/>
      <c r="BY117" s="53"/>
      <c r="BZ117" s="53"/>
      <c r="CA117" s="157"/>
      <c r="CB117" s="157"/>
      <c r="CC117" s="157"/>
      <c r="CD117" s="157"/>
      <c r="CE117" s="157"/>
      <c r="CF117" s="157"/>
      <c r="CG117" s="121"/>
      <c r="CH117" s="201"/>
      <c r="CI117" s="104"/>
      <c r="CJ117" s="201"/>
      <c r="CK117" s="201"/>
      <c r="CL117" s="201"/>
      <c r="CM117" s="105"/>
      <c r="CN117" s="201"/>
      <c r="CO117" s="157"/>
      <c r="CP117" s="157"/>
      <c r="CQ117" s="157"/>
      <c r="CR117" s="157"/>
      <c r="CS117" s="157"/>
      <c r="CT117" s="157"/>
      <c r="CU117" s="121"/>
      <c r="CV117" s="201"/>
      <c r="CW117" s="104"/>
      <c r="CX117" s="201"/>
      <c r="CY117" s="201"/>
      <c r="CZ117" s="201"/>
      <c r="DA117" s="105"/>
      <c r="DB117" s="201"/>
      <c r="DC117" s="141"/>
      <c r="DD117" s="141"/>
      <c r="DE117" s="141"/>
      <c r="DF117" s="141"/>
      <c r="DG117" s="141"/>
      <c r="DH117" s="141"/>
      <c r="DI117" s="141"/>
      <c r="DJ117" s="201"/>
      <c r="DK117" s="201"/>
      <c r="DL117" s="201"/>
      <c r="DM117" s="201"/>
      <c r="DN117" s="201"/>
      <c r="DO117" s="105"/>
      <c r="DP117" s="201"/>
    </row>
    <row r="118" spans="1:120" s="342" customFormat="1" ht="151.5" customHeight="1">
      <c r="A118" s="141"/>
      <c r="B118" s="88" t="str">
        <f>IFERROR(VLOOKUP($A118,Riesgos!$A$7:$H$107,2,FALSE),"")</f>
        <v/>
      </c>
      <c r="C118" s="186" t="str">
        <f>IFERROR(VLOOKUP($A118,Riesgos!$A$7:$H$107,7,FALSE),"")</f>
        <v/>
      </c>
      <c r="D118" s="186" t="str">
        <f>IFERROR(VLOOKUP($A118,Riesgos!$A$7:$H$107,8,FALSE),"")</f>
        <v/>
      </c>
      <c r="E118" s="53"/>
      <c r="F118" s="57"/>
      <c r="G118" s="158" t="str">
        <f>IF(F118&lt;=0,"",IF(F118&lt;='Listas y tablas'!$B$3,"Muy Baja",IF(F118&lt;='Listas y tablas'!$B$4,"Baja",IF(F118&lt;='Listas y tablas'!$B$5,"Media",IF(F118&lt;='Listas y tablas'!$B$6,"Alta","Muy Alta")))))</f>
        <v/>
      </c>
      <c r="H118" s="159" t="str">
        <f>IF(G118="","",IF(G118="Muy Baja",'Listas y tablas'!$C$3,IF(G118="Baja",'Listas y tablas'!$C$4,IF(G118="Media",'Listas y tablas'!$C$5,IF(G118="Alta",'Listas y tablas'!$C$6,IF(G118="Muy Alta",'Listas y tablas'!$C$7,))))))</f>
        <v/>
      </c>
      <c r="I118" s="427"/>
      <c r="J118" s="159">
        <f ca="1">IF(NOT(ISERROR(MATCH(I118,'Tabla Impacto'!$B$221:$B$223,0))),'Tabla Impacto'!$F$223&amp;"Por favor no seleccionar los criterios de impacto(Afectación Económica o presupuestal y Pérdida Reputacional)",I118)</f>
        <v>0</v>
      </c>
      <c r="K118" s="158"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9" t="str">
        <f ca="1">IF(K118="","",IF(K118="Leve",'Listas y tablas'!$F$3,IF(K118="Menor",'Listas y tablas'!$F$4,IF(K118="Moderado",'Listas y tablas'!$F$5,IF(K118="Mayor",'Listas y tablas'!$F$6,IF(K118="Catastrófico",'Listas y tablas'!$F$7,))))))</f>
        <v/>
      </c>
      <c r="M118" s="160" t="str">
        <f t="shared" ca="1" si="66"/>
        <v/>
      </c>
      <c r="N118" s="160" t="str">
        <f t="shared" si="67"/>
        <v>G</v>
      </c>
      <c r="O118" s="161">
        <f t="shared" si="68"/>
        <v>111</v>
      </c>
      <c r="P118" s="161" t="str">
        <f t="shared" si="69"/>
        <v>G111</v>
      </c>
      <c r="Q118" s="187"/>
      <c r="R118" s="161" t="str">
        <f t="shared" si="52"/>
        <v/>
      </c>
      <c r="S118" s="399"/>
      <c r="T118" s="399"/>
      <c r="U118" s="163" t="str">
        <f t="shared" si="53"/>
        <v/>
      </c>
      <c r="V118" s="407"/>
      <c r="W118" s="407"/>
      <c r="X118" s="407"/>
      <c r="Y118" s="164" t="str">
        <f t="shared" si="62"/>
        <v/>
      </c>
      <c r="Z118" s="165" t="str">
        <f>IFERROR(IF(Y118="","",IF(Y118&lt;='Listas y tablas'!$L$3,"Muy Baja",IF(Y118&lt;='Listas y tablas'!$L$4,"Baja",IF(Y118&lt;='Listas y tablas'!$L$5,"Media",IF(Y118&lt;='Listas y tablas'!$L$6,"Alta","Muy Alta"))))),"")</f>
        <v/>
      </c>
      <c r="AA118" s="163" t="str">
        <f t="shared" si="63"/>
        <v/>
      </c>
      <c r="AB118" s="165" t="str">
        <f>IFERROR(IF(AC118="","",IF(AC118&lt;='Listas y tablas'!$O$3,"Leve",IF(AC118&lt;='Listas y tablas'!$O$4,"Menor",IF(AC118&lt;='Listas y tablas'!$O$5,"Moderado",IF(AC118&lt;='Listas y tablas'!$O$6,"Mayor","Catastrófico"))))),"")</f>
        <v/>
      </c>
      <c r="AC118" s="163" t="str">
        <f t="shared" si="64"/>
        <v/>
      </c>
      <c r="AD118" s="166" t="str">
        <f t="shared" si="65"/>
        <v/>
      </c>
      <c r="AE118" s="393"/>
      <c r="AF118" s="116"/>
      <c r="AG118" s="116"/>
      <c r="AH118" s="116"/>
      <c r="AI118" s="116"/>
      <c r="AJ118" s="115"/>
      <c r="AK118" s="115"/>
      <c r="AL118" s="115"/>
      <c r="AM118" s="115"/>
      <c r="AN118" s="115"/>
      <c r="AO118" s="115"/>
      <c r="AP118" s="115"/>
      <c r="AQ118" s="115"/>
      <c r="AR118" s="115"/>
      <c r="AS118" s="115"/>
      <c r="AT118" s="351" t="str">
        <f t="shared" si="54"/>
        <v/>
      </c>
      <c r="AU118" s="351" t="str">
        <f t="shared" si="55"/>
        <v/>
      </c>
      <c r="AV118" s="351" t="str">
        <f t="shared" ref="AV118:AV157" si="70">IF(ISNUMBER(AT162),AU118/AT118,"")</f>
        <v/>
      </c>
      <c r="AW118" s="115"/>
      <c r="AX118" s="115"/>
      <c r="AY118" s="115"/>
      <c r="AZ118" s="115"/>
      <c r="BA118" s="115"/>
      <c r="BB118" s="115"/>
      <c r="BC118" s="115"/>
      <c r="BD118" s="115"/>
      <c r="BE118" s="351" t="str">
        <f t="shared" si="56"/>
        <v/>
      </c>
      <c r="BF118" s="351" t="str">
        <f t="shared" si="57"/>
        <v/>
      </c>
      <c r="BG118" s="351" t="str">
        <f t="shared" ref="BG118:BG157" si="71">IF(ISNUMBER(BE162),BF118/BE118,"")</f>
        <v/>
      </c>
      <c r="BH118" s="115"/>
      <c r="BI118" s="115"/>
      <c r="BJ118" s="115"/>
      <c r="BK118" s="115"/>
      <c r="BL118" s="115"/>
      <c r="BM118" s="115"/>
      <c r="BN118" s="115"/>
      <c r="BO118" s="115"/>
      <c r="BP118" s="351" t="str">
        <f t="shared" si="58"/>
        <v/>
      </c>
      <c r="BQ118" s="351" t="str">
        <f t="shared" si="59"/>
        <v/>
      </c>
      <c r="BR118" s="351" t="str">
        <f t="shared" ref="BR118:BR157" si="72">IF(ISNUMBER(BP162),BQ118/BP118,"")</f>
        <v/>
      </c>
      <c r="BS118" s="350" t="str">
        <f t="shared" si="60"/>
        <v/>
      </c>
      <c r="BT118" s="350" t="str">
        <f t="shared" si="61"/>
        <v/>
      </c>
      <c r="BU118" s="133"/>
      <c r="BV118" s="53"/>
      <c r="BW118" s="53"/>
      <c r="BX118" s="53"/>
      <c r="BY118" s="53"/>
      <c r="BZ118" s="53"/>
      <c r="CA118" s="157"/>
      <c r="CB118" s="157"/>
      <c r="CC118" s="157"/>
      <c r="CD118" s="157"/>
      <c r="CE118" s="157"/>
      <c r="CF118" s="157"/>
      <c r="CG118" s="121"/>
      <c r="CH118" s="201"/>
      <c r="CI118" s="104"/>
      <c r="CJ118" s="201"/>
      <c r="CK118" s="201"/>
      <c r="CL118" s="201"/>
      <c r="CM118" s="105"/>
      <c r="CN118" s="201"/>
      <c r="CO118" s="157"/>
      <c r="CP118" s="157"/>
      <c r="CQ118" s="157"/>
      <c r="CR118" s="157"/>
      <c r="CS118" s="157"/>
      <c r="CT118" s="157"/>
      <c r="CU118" s="121"/>
      <c r="CV118" s="201"/>
      <c r="CW118" s="104"/>
      <c r="CX118" s="201"/>
      <c r="CY118" s="201"/>
      <c r="CZ118" s="201"/>
      <c r="DA118" s="105"/>
      <c r="DB118" s="201"/>
      <c r="DC118" s="141"/>
      <c r="DD118" s="141"/>
      <c r="DE118" s="141"/>
      <c r="DF118" s="141"/>
      <c r="DG118" s="141"/>
      <c r="DH118" s="141"/>
      <c r="DI118" s="141"/>
      <c r="DJ118" s="201"/>
      <c r="DK118" s="201"/>
      <c r="DL118" s="201"/>
      <c r="DM118" s="201"/>
      <c r="DN118" s="201"/>
      <c r="DO118" s="105"/>
      <c r="DP118" s="201"/>
    </row>
    <row r="119" spans="1:120" s="342" customFormat="1" ht="151.5" customHeight="1">
      <c r="A119" s="141"/>
      <c r="B119" s="88" t="str">
        <f>IFERROR(VLOOKUP($A119,Riesgos!$A$7:$H$107,2,FALSE),"")</f>
        <v/>
      </c>
      <c r="C119" s="186" t="str">
        <f>IFERROR(VLOOKUP($A119,Riesgos!$A$7:$H$107,7,FALSE),"")</f>
        <v/>
      </c>
      <c r="D119" s="186" t="str">
        <f>IFERROR(VLOOKUP($A119,Riesgos!$A$7:$H$107,8,FALSE),"")</f>
        <v/>
      </c>
      <c r="E119" s="53"/>
      <c r="F119" s="57"/>
      <c r="G119" s="158" t="str">
        <f>IF(F119&lt;=0,"",IF(F119&lt;='Listas y tablas'!$B$3,"Muy Baja",IF(F119&lt;='Listas y tablas'!$B$4,"Baja",IF(F119&lt;='Listas y tablas'!$B$5,"Media",IF(F119&lt;='Listas y tablas'!$B$6,"Alta","Muy Alta")))))</f>
        <v/>
      </c>
      <c r="H119" s="159" t="str">
        <f>IF(G119="","",IF(G119="Muy Baja",'Listas y tablas'!$C$3,IF(G119="Baja",'Listas y tablas'!$C$4,IF(G119="Media",'Listas y tablas'!$C$5,IF(G119="Alta",'Listas y tablas'!$C$6,IF(G119="Muy Alta",'Listas y tablas'!$C$7,))))))</f>
        <v/>
      </c>
      <c r="I119" s="427"/>
      <c r="J119" s="159">
        <f ca="1">IF(NOT(ISERROR(MATCH(I119,'Tabla Impacto'!$B$221:$B$223,0))),'Tabla Impacto'!$F$223&amp;"Por favor no seleccionar los criterios de impacto(Afectación Económica o presupuestal y Pérdida Reputacional)",I119)</f>
        <v>0</v>
      </c>
      <c r="K119" s="158"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9" t="str">
        <f ca="1">IF(K119="","",IF(K119="Leve",'Listas y tablas'!$F$3,IF(K119="Menor",'Listas y tablas'!$F$4,IF(K119="Moderado",'Listas y tablas'!$F$5,IF(K119="Mayor",'Listas y tablas'!$F$6,IF(K119="Catastrófico",'Listas y tablas'!$F$7,))))))</f>
        <v/>
      </c>
      <c r="M119" s="160" t="str">
        <f t="shared" ca="1" si="66"/>
        <v/>
      </c>
      <c r="N119" s="160" t="str">
        <f t="shared" si="67"/>
        <v>G</v>
      </c>
      <c r="O119" s="161">
        <f t="shared" si="68"/>
        <v>112</v>
      </c>
      <c r="P119" s="161" t="str">
        <f t="shared" si="69"/>
        <v>G112</v>
      </c>
      <c r="Q119" s="187"/>
      <c r="R119" s="161" t="str">
        <f t="shared" si="52"/>
        <v/>
      </c>
      <c r="S119" s="399"/>
      <c r="T119" s="399"/>
      <c r="U119" s="163" t="str">
        <f t="shared" si="53"/>
        <v/>
      </c>
      <c r="V119" s="407"/>
      <c r="W119" s="407"/>
      <c r="X119" s="407"/>
      <c r="Y119" s="164" t="str">
        <f t="shared" si="62"/>
        <v/>
      </c>
      <c r="Z119" s="165" t="str">
        <f>IFERROR(IF(Y119="","",IF(Y119&lt;='Listas y tablas'!$L$3,"Muy Baja",IF(Y119&lt;='Listas y tablas'!$L$4,"Baja",IF(Y119&lt;='Listas y tablas'!$L$5,"Media",IF(Y119&lt;='Listas y tablas'!$L$6,"Alta","Muy Alta"))))),"")</f>
        <v/>
      </c>
      <c r="AA119" s="163" t="str">
        <f t="shared" si="63"/>
        <v/>
      </c>
      <c r="AB119" s="165" t="str">
        <f>IFERROR(IF(AC119="","",IF(AC119&lt;='Listas y tablas'!$O$3,"Leve",IF(AC119&lt;='Listas y tablas'!$O$4,"Menor",IF(AC119&lt;='Listas y tablas'!$O$5,"Moderado",IF(AC119&lt;='Listas y tablas'!$O$6,"Mayor","Catastrófico"))))),"")</f>
        <v/>
      </c>
      <c r="AC119" s="163" t="str">
        <f t="shared" si="64"/>
        <v/>
      </c>
      <c r="AD119" s="166" t="str">
        <f t="shared" si="65"/>
        <v/>
      </c>
      <c r="AE119" s="393"/>
      <c r="AF119" s="116"/>
      <c r="AG119" s="116"/>
      <c r="AH119" s="116"/>
      <c r="AI119" s="116"/>
      <c r="AJ119" s="115"/>
      <c r="AK119" s="115"/>
      <c r="AL119" s="115"/>
      <c r="AM119" s="115"/>
      <c r="AN119" s="115"/>
      <c r="AO119" s="115"/>
      <c r="AP119" s="115"/>
      <c r="AQ119" s="115"/>
      <c r="AR119" s="115"/>
      <c r="AS119" s="115"/>
      <c r="AT119" s="351" t="str">
        <f t="shared" si="54"/>
        <v/>
      </c>
      <c r="AU119" s="351" t="str">
        <f t="shared" si="55"/>
        <v/>
      </c>
      <c r="AV119" s="351" t="str">
        <f t="shared" si="70"/>
        <v/>
      </c>
      <c r="AW119" s="115"/>
      <c r="AX119" s="115"/>
      <c r="AY119" s="115"/>
      <c r="AZ119" s="115"/>
      <c r="BA119" s="115"/>
      <c r="BB119" s="115"/>
      <c r="BC119" s="115"/>
      <c r="BD119" s="115"/>
      <c r="BE119" s="351" t="str">
        <f t="shared" si="56"/>
        <v/>
      </c>
      <c r="BF119" s="351" t="str">
        <f t="shared" si="57"/>
        <v/>
      </c>
      <c r="BG119" s="351" t="str">
        <f t="shared" si="71"/>
        <v/>
      </c>
      <c r="BH119" s="115"/>
      <c r="BI119" s="115"/>
      <c r="BJ119" s="115"/>
      <c r="BK119" s="115"/>
      <c r="BL119" s="115"/>
      <c r="BM119" s="115"/>
      <c r="BN119" s="115"/>
      <c r="BO119" s="115"/>
      <c r="BP119" s="351" t="str">
        <f t="shared" si="58"/>
        <v/>
      </c>
      <c r="BQ119" s="351" t="str">
        <f t="shared" si="59"/>
        <v/>
      </c>
      <c r="BR119" s="351" t="str">
        <f t="shared" si="72"/>
        <v/>
      </c>
      <c r="BS119" s="350" t="str">
        <f t="shared" si="60"/>
        <v/>
      </c>
      <c r="BT119" s="350" t="str">
        <f t="shared" si="61"/>
        <v/>
      </c>
      <c r="BU119" s="133"/>
      <c r="BV119" s="53"/>
      <c r="BW119" s="53"/>
      <c r="BX119" s="53"/>
      <c r="BY119" s="53"/>
      <c r="BZ119" s="53"/>
      <c r="CA119" s="157"/>
      <c r="CB119" s="157"/>
      <c r="CC119" s="157"/>
      <c r="CD119" s="157"/>
      <c r="CE119" s="157"/>
      <c r="CF119" s="157"/>
      <c r="CG119" s="121"/>
      <c r="CH119" s="201"/>
      <c r="CI119" s="104"/>
      <c r="CJ119" s="201"/>
      <c r="CK119" s="201"/>
      <c r="CL119" s="201"/>
      <c r="CM119" s="105"/>
      <c r="CN119" s="201"/>
      <c r="CO119" s="157"/>
      <c r="CP119" s="157"/>
      <c r="CQ119" s="157"/>
      <c r="CR119" s="157"/>
      <c r="CS119" s="157"/>
      <c r="CT119" s="157"/>
      <c r="CU119" s="121"/>
      <c r="CV119" s="201"/>
      <c r="CW119" s="104"/>
      <c r="CX119" s="201"/>
      <c r="CY119" s="201"/>
      <c r="CZ119" s="201"/>
      <c r="DA119" s="105"/>
      <c r="DB119" s="201"/>
      <c r="DC119" s="141"/>
      <c r="DD119" s="141"/>
      <c r="DE119" s="141"/>
      <c r="DF119" s="141"/>
      <c r="DG119" s="141"/>
      <c r="DH119" s="141"/>
      <c r="DI119" s="141"/>
      <c r="DJ119" s="201"/>
      <c r="DK119" s="201"/>
      <c r="DL119" s="201"/>
      <c r="DM119" s="201"/>
      <c r="DN119" s="201"/>
      <c r="DO119" s="105"/>
      <c r="DP119" s="201"/>
    </row>
    <row r="120" spans="1:120" s="342" customFormat="1" ht="151.5" customHeight="1">
      <c r="A120" s="141"/>
      <c r="B120" s="88" t="str">
        <f>IFERROR(VLOOKUP($A120,Riesgos!$A$7:$H$107,2,FALSE),"")</f>
        <v/>
      </c>
      <c r="C120" s="186" t="str">
        <f>IFERROR(VLOOKUP($A120,Riesgos!$A$7:$H$107,7,FALSE),"")</f>
        <v/>
      </c>
      <c r="D120" s="186" t="str">
        <f>IFERROR(VLOOKUP($A120,Riesgos!$A$7:$H$107,8,FALSE),"")</f>
        <v/>
      </c>
      <c r="E120" s="53"/>
      <c r="F120" s="57"/>
      <c r="G120" s="158" t="str">
        <f>IF(F120&lt;=0,"",IF(F120&lt;='Listas y tablas'!$B$3,"Muy Baja",IF(F120&lt;='Listas y tablas'!$B$4,"Baja",IF(F120&lt;='Listas y tablas'!$B$5,"Media",IF(F120&lt;='Listas y tablas'!$B$6,"Alta","Muy Alta")))))</f>
        <v/>
      </c>
      <c r="H120" s="159" t="str">
        <f>IF(G120="","",IF(G120="Muy Baja",'Listas y tablas'!$C$3,IF(G120="Baja",'Listas y tablas'!$C$4,IF(G120="Media",'Listas y tablas'!$C$5,IF(G120="Alta",'Listas y tablas'!$C$6,IF(G120="Muy Alta",'Listas y tablas'!$C$7,))))))</f>
        <v/>
      </c>
      <c r="I120" s="427"/>
      <c r="J120" s="159">
        <f ca="1">IF(NOT(ISERROR(MATCH(I120,'Tabla Impacto'!$B$221:$B$223,0))),'Tabla Impacto'!$F$223&amp;"Por favor no seleccionar los criterios de impacto(Afectación Económica o presupuestal y Pérdida Reputacional)",I120)</f>
        <v>0</v>
      </c>
      <c r="K120" s="158"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9" t="str">
        <f ca="1">IF(K120="","",IF(K120="Leve",'Listas y tablas'!$F$3,IF(K120="Menor",'Listas y tablas'!$F$4,IF(K120="Moderado",'Listas y tablas'!$F$5,IF(K120="Mayor",'Listas y tablas'!$F$6,IF(K120="Catastrófico",'Listas y tablas'!$F$7,))))))</f>
        <v/>
      </c>
      <c r="M120" s="160" t="str">
        <f t="shared" ca="1" si="66"/>
        <v/>
      </c>
      <c r="N120" s="160" t="str">
        <f t="shared" si="67"/>
        <v>G</v>
      </c>
      <c r="O120" s="161">
        <f t="shared" si="68"/>
        <v>113</v>
      </c>
      <c r="P120" s="161" t="str">
        <f t="shared" si="69"/>
        <v>G113</v>
      </c>
      <c r="Q120" s="187"/>
      <c r="R120" s="161" t="str">
        <f t="shared" si="52"/>
        <v/>
      </c>
      <c r="S120" s="399"/>
      <c r="T120" s="399"/>
      <c r="U120" s="163" t="str">
        <f t="shared" si="53"/>
        <v/>
      </c>
      <c r="V120" s="407"/>
      <c r="W120" s="407"/>
      <c r="X120" s="407"/>
      <c r="Y120" s="164" t="str">
        <f t="shared" si="62"/>
        <v/>
      </c>
      <c r="Z120" s="165" t="str">
        <f>IFERROR(IF(Y120="","",IF(Y120&lt;='Listas y tablas'!$L$3,"Muy Baja",IF(Y120&lt;='Listas y tablas'!$L$4,"Baja",IF(Y120&lt;='Listas y tablas'!$L$5,"Media",IF(Y120&lt;='Listas y tablas'!$L$6,"Alta","Muy Alta"))))),"")</f>
        <v/>
      </c>
      <c r="AA120" s="163" t="str">
        <f t="shared" si="63"/>
        <v/>
      </c>
      <c r="AB120" s="165" t="str">
        <f>IFERROR(IF(AC120="","",IF(AC120&lt;='Listas y tablas'!$O$3,"Leve",IF(AC120&lt;='Listas y tablas'!$O$4,"Menor",IF(AC120&lt;='Listas y tablas'!$O$5,"Moderado",IF(AC120&lt;='Listas y tablas'!$O$6,"Mayor","Catastrófico"))))),"")</f>
        <v/>
      </c>
      <c r="AC120" s="163" t="str">
        <f t="shared" si="64"/>
        <v/>
      </c>
      <c r="AD120" s="166" t="str">
        <f t="shared" si="65"/>
        <v/>
      </c>
      <c r="AE120" s="393"/>
      <c r="AF120" s="116"/>
      <c r="AG120" s="116"/>
      <c r="AH120" s="116"/>
      <c r="AI120" s="116"/>
      <c r="AJ120" s="115"/>
      <c r="AK120" s="115"/>
      <c r="AL120" s="115"/>
      <c r="AM120" s="115"/>
      <c r="AN120" s="115"/>
      <c r="AO120" s="115"/>
      <c r="AP120" s="115"/>
      <c r="AQ120" s="115"/>
      <c r="AR120" s="115"/>
      <c r="AS120" s="115"/>
      <c r="AT120" s="351" t="str">
        <f t="shared" si="54"/>
        <v/>
      </c>
      <c r="AU120" s="351" t="str">
        <f t="shared" si="55"/>
        <v/>
      </c>
      <c r="AV120" s="351" t="str">
        <f t="shared" si="70"/>
        <v/>
      </c>
      <c r="AW120" s="115"/>
      <c r="AX120" s="115"/>
      <c r="AY120" s="115"/>
      <c r="AZ120" s="115"/>
      <c r="BA120" s="115"/>
      <c r="BB120" s="115"/>
      <c r="BC120" s="115"/>
      <c r="BD120" s="115"/>
      <c r="BE120" s="351" t="str">
        <f t="shared" si="56"/>
        <v/>
      </c>
      <c r="BF120" s="351" t="str">
        <f t="shared" si="57"/>
        <v/>
      </c>
      <c r="BG120" s="351" t="str">
        <f t="shared" si="71"/>
        <v/>
      </c>
      <c r="BH120" s="115"/>
      <c r="BI120" s="115"/>
      <c r="BJ120" s="115"/>
      <c r="BK120" s="115"/>
      <c r="BL120" s="115"/>
      <c r="BM120" s="115"/>
      <c r="BN120" s="115"/>
      <c r="BO120" s="115"/>
      <c r="BP120" s="351" t="str">
        <f t="shared" si="58"/>
        <v/>
      </c>
      <c r="BQ120" s="351" t="str">
        <f t="shared" si="59"/>
        <v/>
      </c>
      <c r="BR120" s="351" t="str">
        <f t="shared" si="72"/>
        <v/>
      </c>
      <c r="BS120" s="350" t="str">
        <f t="shared" si="60"/>
        <v/>
      </c>
      <c r="BT120" s="350" t="str">
        <f t="shared" si="61"/>
        <v/>
      </c>
      <c r="BU120" s="133"/>
      <c r="BV120" s="53"/>
      <c r="BW120" s="53"/>
      <c r="BX120" s="53"/>
      <c r="BY120" s="53"/>
      <c r="BZ120" s="53"/>
      <c r="CA120" s="157"/>
      <c r="CB120" s="157"/>
      <c r="CC120" s="157"/>
      <c r="CD120" s="157"/>
      <c r="CE120" s="157"/>
      <c r="CF120" s="157"/>
      <c r="CG120" s="121"/>
      <c r="CH120" s="201"/>
      <c r="CI120" s="104"/>
      <c r="CJ120" s="201"/>
      <c r="CK120" s="201"/>
      <c r="CL120" s="201"/>
      <c r="CM120" s="105"/>
      <c r="CN120" s="201"/>
      <c r="CO120" s="157"/>
      <c r="CP120" s="157"/>
      <c r="CQ120" s="157"/>
      <c r="CR120" s="157"/>
      <c r="CS120" s="157"/>
      <c r="CT120" s="157"/>
      <c r="CU120" s="121"/>
      <c r="CV120" s="201"/>
      <c r="CW120" s="104"/>
      <c r="CX120" s="201"/>
      <c r="CY120" s="201"/>
      <c r="CZ120" s="201"/>
      <c r="DA120" s="105"/>
      <c r="DB120" s="201"/>
      <c r="DC120" s="141"/>
      <c r="DD120" s="141"/>
      <c r="DE120" s="141"/>
      <c r="DF120" s="141"/>
      <c r="DG120" s="141"/>
      <c r="DH120" s="141"/>
      <c r="DI120" s="141"/>
      <c r="DJ120" s="201"/>
      <c r="DK120" s="201"/>
      <c r="DL120" s="201"/>
      <c r="DM120" s="201"/>
      <c r="DN120" s="201"/>
      <c r="DO120" s="105"/>
      <c r="DP120" s="201"/>
    </row>
    <row r="121" spans="1:120" s="342" customFormat="1" ht="151.5" customHeight="1">
      <c r="A121" s="141"/>
      <c r="B121" s="88" t="str">
        <f>IFERROR(VLOOKUP($A121,Riesgos!$A$7:$H$107,2,FALSE),"")</f>
        <v/>
      </c>
      <c r="C121" s="186" t="str">
        <f>IFERROR(VLOOKUP($A121,Riesgos!$A$7:$H$107,7,FALSE),"")</f>
        <v/>
      </c>
      <c r="D121" s="186" t="str">
        <f>IFERROR(VLOOKUP($A121,Riesgos!$A$7:$H$107,8,FALSE),"")</f>
        <v/>
      </c>
      <c r="E121" s="53"/>
      <c r="F121" s="57"/>
      <c r="G121" s="158" t="str">
        <f>IF(F121&lt;=0,"",IF(F121&lt;='Listas y tablas'!$B$3,"Muy Baja",IF(F121&lt;='Listas y tablas'!$B$4,"Baja",IF(F121&lt;='Listas y tablas'!$B$5,"Media",IF(F121&lt;='Listas y tablas'!$B$6,"Alta","Muy Alta")))))</f>
        <v/>
      </c>
      <c r="H121" s="159" t="str">
        <f>IF(G121="","",IF(G121="Muy Baja",'Listas y tablas'!$C$3,IF(G121="Baja",'Listas y tablas'!$C$4,IF(G121="Media",'Listas y tablas'!$C$5,IF(G121="Alta",'Listas y tablas'!$C$6,IF(G121="Muy Alta",'Listas y tablas'!$C$7,))))))</f>
        <v/>
      </c>
      <c r="I121" s="427"/>
      <c r="J121" s="159">
        <f ca="1">IF(NOT(ISERROR(MATCH(I121,'Tabla Impacto'!$B$221:$B$223,0))),'Tabla Impacto'!$F$223&amp;"Por favor no seleccionar los criterios de impacto(Afectación Económica o presupuestal y Pérdida Reputacional)",I121)</f>
        <v>0</v>
      </c>
      <c r="K121" s="158"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9" t="str">
        <f ca="1">IF(K121="","",IF(K121="Leve",'Listas y tablas'!$F$3,IF(K121="Menor",'Listas y tablas'!$F$4,IF(K121="Moderado",'Listas y tablas'!$F$5,IF(K121="Mayor",'Listas y tablas'!$F$6,IF(K121="Catastrófico",'Listas y tablas'!$F$7,))))))</f>
        <v/>
      </c>
      <c r="M121" s="160" t="str">
        <f t="shared" ca="1" si="66"/>
        <v/>
      </c>
      <c r="N121" s="160" t="str">
        <f t="shared" si="67"/>
        <v>G</v>
      </c>
      <c r="O121" s="161">
        <f t="shared" si="68"/>
        <v>114</v>
      </c>
      <c r="P121" s="161" t="str">
        <f t="shared" si="69"/>
        <v>G114</v>
      </c>
      <c r="Q121" s="187"/>
      <c r="R121" s="161" t="str">
        <f t="shared" si="52"/>
        <v/>
      </c>
      <c r="S121" s="399"/>
      <c r="T121" s="399"/>
      <c r="U121" s="163" t="str">
        <f t="shared" si="53"/>
        <v/>
      </c>
      <c r="V121" s="407"/>
      <c r="W121" s="407"/>
      <c r="X121" s="407"/>
      <c r="Y121" s="164" t="str">
        <f t="shared" si="62"/>
        <v/>
      </c>
      <c r="Z121" s="165" t="str">
        <f>IFERROR(IF(Y121="","",IF(Y121&lt;='Listas y tablas'!$L$3,"Muy Baja",IF(Y121&lt;='Listas y tablas'!$L$4,"Baja",IF(Y121&lt;='Listas y tablas'!$L$5,"Media",IF(Y121&lt;='Listas y tablas'!$L$6,"Alta","Muy Alta"))))),"")</f>
        <v/>
      </c>
      <c r="AA121" s="163" t="str">
        <f t="shared" si="63"/>
        <v/>
      </c>
      <c r="AB121" s="165" t="str">
        <f>IFERROR(IF(AC121="","",IF(AC121&lt;='Listas y tablas'!$O$3,"Leve",IF(AC121&lt;='Listas y tablas'!$O$4,"Menor",IF(AC121&lt;='Listas y tablas'!$O$5,"Moderado",IF(AC121&lt;='Listas y tablas'!$O$6,"Mayor","Catastrófico"))))),"")</f>
        <v/>
      </c>
      <c r="AC121" s="163" t="str">
        <f t="shared" si="64"/>
        <v/>
      </c>
      <c r="AD121" s="166" t="str">
        <f t="shared" si="65"/>
        <v/>
      </c>
      <c r="AE121" s="393"/>
      <c r="AF121" s="116"/>
      <c r="AG121" s="116"/>
      <c r="AH121" s="116"/>
      <c r="AI121" s="116"/>
      <c r="AJ121" s="115"/>
      <c r="AK121" s="115"/>
      <c r="AL121" s="115"/>
      <c r="AM121" s="115"/>
      <c r="AN121" s="115"/>
      <c r="AO121" s="115"/>
      <c r="AP121" s="115"/>
      <c r="AQ121" s="115"/>
      <c r="AR121" s="115"/>
      <c r="AS121" s="115"/>
      <c r="AT121" s="351" t="str">
        <f t="shared" si="54"/>
        <v/>
      </c>
      <c r="AU121" s="351" t="str">
        <f t="shared" si="55"/>
        <v/>
      </c>
      <c r="AV121" s="351" t="str">
        <f t="shared" si="70"/>
        <v/>
      </c>
      <c r="AW121" s="115"/>
      <c r="AX121" s="115"/>
      <c r="AY121" s="115"/>
      <c r="AZ121" s="115"/>
      <c r="BA121" s="115"/>
      <c r="BB121" s="115"/>
      <c r="BC121" s="115"/>
      <c r="BD121" s="115"/>
      <c r="BE121" s="351" t="str">
        <f t="shared" si="56"/>
        <v/>
      </c>
      <c r="BF121" s="351" t="str">
        <f t="shared" si="57"/>
        <v/>
      </c>
      <c r="BG121" s="351" t="str">
        <f t="shared" si="71"/>
        <v/>
      </c>
      <c r="BH121" s="115"/>
      <c r="BI121" s="115"/>
      <c r="BJ121" s="115"/>
      <c r="BK121" s="115"/>
      <c r="BL121" s="115"/>
      <c r="BM121" s="115"/>
      <c r="BN121" s="115"/>
      <c r="BO121" s="115"/>
      <c r="BP121" s="351" t="str">
        <f t="shared" si="58"/>
        <v/>
      </c>
      <c r="BQ121" s="351" t="str">
        <f t="shared" si="59"/>
        <v/>
      </c>
      <c r="BR121" s="351" t="str">
        <f t="shared" si="72"/>
        <v/>
      </c>
      <c r="BS121" s="350" t="str">
        <f t="shared" si="60"/>
        <v/>
      </c>
      <c r="BT121" s="350" t="str">
        <f t="shared" si="61"/>
        <v/>
      </c>
      <c r="BU121" s="133"/>
      <c r="BV121" s="53"/>
      <c r="BW121" s="53"/>
      <c r="BX121" s="53"/>
      <c r="BY121" s="53"/>
      <c r="BZ121" s="53"/>
      <c r="CA121" s="157"/>
      <c r="CB121" s="157"/>
      <c r="CC121" s="157"/>
      <c r="CD121" s="157"/>
      <c r="CE121" s="157"/>
      <c r="CF121" s="157"/>
      <c r="CG121" s="121"/>
      <c r="CH121" s="201"/>
      <c r="CI121" s="104"/>
      <c r="CJ121" s="201"/>
      <c r="CK121" s="201"/>
      <c r="CL121" s="201"/>
      <c r="CM121" s="105"/>
      <c r="CN121" s="201"/>
      <c r="CO121" s="157"/>
      <c r="CP121" s="157"/>
      <c r="CQ121" s="157"/>
      <c r="CR121" s="157"/>
      <c r="CS121" s="157"/>
      <c r="CT121" s="157"/>
      <c r="CU121" s="121"/>
      <c r="CV121" s="201"/>
      <c r="CW121" s="104"/>
      <c r="CX121" s="201"/>
      <c r="CY121" s="201"/>
      <c r="CZ121" s="201"/>
      <c r="DA121" s="105"/>
      <c r="DB121" s="201"/>
      <c r="DC121" s="141"/>
      <c r="DD121" s="141"/>
      <c r="DE121" s="141"/>
      <c r="DF121" s="141"/>
      <c r="DG121" s="141"/>
      <c r="DH121" s="141"/>
      <c r="DI121" s="141"/>
      <c r="DJ121" s="201"/>
      <c r="DK121" s="201"/>
      <c r="DL121" s="201"/>
      <c r="DM121" s="201"/>
      <c r="DN121" s="201"/>
      <c r="DO121" s="105"/>
      <c r="DP121" s="201"/>
    </row>
    <row r="122" spans="1:120" s="342" customFormat="1" ht="151.5" customHeight="1">
      <c r="A122" s="141"/>
      <c r="B122" s="88" t="str">
        <f>IFERROR(VLOOKUP($A122,Riesgos!$A$7:$H$107,2,FALSE),"")</f>
        <v/>
      </c>
      <c r="C122" s="186" t="str">
        <f>IFERROR(VLOOKUP($A122,Riesgos!$A$7:$H$107,7,FALSE),"")</f>
        <v/>
      </c>
      <c r="D122" s="186" t="str">
        <f>IFERROR(VLOOKUP($A122,Riesgos!$A$7:$H$107,8,FALSE),"")</f>
        <v/>
      </c>
      <c r="E122" s="53"/>
      <c r="F122" s="57"/>
      <c r="G122" s="158" t="str">
        <f>IF(F122&lt;=0,"",IF(F122&lt;='Listas y tablas'!$B$3,"Muy Baja",IF(F122&lt;='Listas y tablas'!$B$4,"Baja",IF(F122&lt;='Listas y tablas'!$B$5,"Media",IF(F122&lt;='Listas y tablas'!$B$6,"Alta","Muy Alta")))))</f>
        <v/>
      </c>
      <c r="H122" s="159" t="str">
        <f>IF(G122="","",IF(G122="Muy Baja",'Listas y tablas'!$C$3,IF(G122="Baja",'Listas y tablas'!$C$4,IF(G122="Media",'Listas y tablas'!$C$5,IF(G122="Alta",'Listas y tablas'!$C$6,IF(G122="Muy Alta",'Listas y tablas'!$C$7,))))))</f>
        <v/>
      </c>
      <c r="I122" s="427"/>
      <c r="J122" s="159">
        <f ca="1">IF(NOT(ISERROR(MATCH(I122,'Tabla Impacto'!$B$221:$B$223,0))),'Tabla Impacto'!$F$223&amp;"Por favor no seleccionar los criterios de impacto(Afectación Económica o presupuestal y Pérdida Reputacional)",I122)</f>
        <v>0</v>
      </c>
      <c r="K122" s="158"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9" t="str">
        <f ca="1">IF(K122="","",IF(K122="Leve",'Listas y tablas'!$F$3,IF(K122="Menor",'Listas y tablas'!$F$4,IF(K122="Moderado",'Listas y tablas'!$F$5,IF(K122="Mayor",'Listas y tablas'!$F$6,IF(K122="Catastrófico",'Listas y tablas'!$F$7,))))))</f>
        <v/>
      </c>
      <c r="M122" s="160" t="str">
        <f t="shared" ca="1" si="66"/>
        <v/>
      </c>
      <c r="N122" s="160" t="str">
        <f t="shared" si="67"/>
        <v>G</v>
      </c>
      <c r="O122" s="161">
        <f t="shared" si="68"/>
        <v>115</v>
      </c>
      <c r="P122" s="161" t="str">
        <f t="shared" si="69"/>
        <v>G115</v>
      </c>
      <c r="Q122" s="187"/>
      <c r="R122" s="161" t="str">
        <f t="shared" si="52"/>
        <v/>
      </c>
      <c r="S122" s="399"/>
      <c r="T122" s="399"/>
      <c r="U122" s="163" t="str">
        <f t="shared" si="53"/>
        <v/>
      </c>
      <c r="V122" s="407"/>
      <c r="W122" s="407"/>
      <c r="X122" s="407"/>
      <c r="Y122" s="164" t="str">
        <f t="shared" si="62"/>
        <v/>
      </c>
      <c r="Z122" s="165" t="str">
        <f>IFERROR(IF(Y122="","",IF(Y122&lt;='Listas y tablas'!$L$3,"Muy Baja",IF(Y122&lt;='Listas y tablas'!$L$4,"Baja",IF(Y122&lt;='Listas y tablas'!$L$5,"Media",IF(Y122&lt;='Listas y tablas'!$L$6,"Alta","Muy Alta"))))),"")</f>
        <v/>
      </c>
      <c r="AA122" s="163" t="str">
        <f t="shared" si="63"/>
        <v/>
      </c>
      <c r="AB122" s="165" t="str">
        <f>IFERROR(IF(AC122="","",IF(AC122&lt;='Listas y tablas'!$O$3,"Leve",IF(AC122&lt;='Listas y tablas'!$O$4,"Menor",IF(AC122&lt;='Listas y tablas'!$O$5,"Moderado",IF(AC122&lt;='Listas y tablas'!$O$6,"Mayor","Catastrófico"))))),"")</f>
        <v/>
      </c>
      <c r="AC122" s="163" t="str">
        <f t="shared" si="64"/>
        <v/>
      </c>
      <c r="AD122" s="166" t="str">
        <f t="shared" si="65"/>
        <v/>
      </c>
      <c r="AE122" s="393"/>
      <c r="AF122" s="116"/>
      <c r="AG122" s="116"/>
      <c r="AH122" s="116"/>
      <c r="AI122" s="116"/>
      <c r="AJ122" s="115"/>
      <c r="AK122" s="115"/>
      <c r="AL122" s="115"/>
      <c r="AM122" s="115"/>
      <c r="AN122" s="115"/>
      <c r="AO122" s="115"/>
      <c r="AP122" s="115"/>
      <c r="AQ122" s="115"/>
      <c r="AR122" s="115"/>
      <c r="AS122" s="115"/>
      <c r="AT122" s="351" t="str">
        <f t="shared" si="54"/>
        <v/>
      </c>
      <c r="AU122" s="351" t="str">
        <f t="shared" si="55"/>
        <v/>
      </c>
      <c r="AV122" s="351" t="str">
        <f t="shared" si="70"/>
        <v/>
      </c>
      <c r="AW122" s="115"/>
      <c r="AX122" s="115"/>
      <c r="AY122" s="115"/>
      <c r="AZ122" s="115"/>
      <c r="BA122" s="115"/>
      <c r="BB122" s="115"/>
      <c r="BC122" s="115"/>
      <c r="BD122" s="115"/>
      <c r="BE122" s="351" t="str">
        <f t="shared" si="56"/>
        <v/>
      </c>
      <c r="BF122" s="351" t="str">
        <f t="shared" si="57"/>
        <v/>
      </c>
      <c r="BG122" s="351" t="str">
        <f t="shared" si="71"/>
        <v/>
      </c>
      <c r="BH122" s="115"/>
      <c r="BI122" s="115"/>
      <c r="BJ122" s="115"/>
      <c r="BK122" s="115"/>
      <c r="BL122" s="115"/>
      <c r="BM122" s="115"/>
      <c r="BN122" s="115"/>
      <c r="BO122" s="115"/>
      <c r="BP122" s="351" t="str">
        <f t="shared" si="58"/>
        <v/>
      </c>
      <c r="BQ122" s="351" t="str">
        <f t="shared" si="59"/>
        <v/>
      </c>
      <c r="BR122" s="351" t="str">
        <f t="shared" si="72"/>
        <v/>
      </c>
      <c r="BS122" s="350" t="str">
        <f t="shared" si="60"/>
        <v/>
      </c>
      <c r="BT122" s="350" t="str">
        <f t="shared" si="61"/>
        <v/>
      </c>
      <c r="BU122" s="133"/>
      <c r="BV122" s="53"/>
      <c r="BW122" s="53"/>
      <c r="BX122" s="53"/>
      <c r="BY122" s="53"/>
      <c r="BZ122" s="53"/>
      <c r="CA122" s="157"/>
      <c r="CB122" s="157"/>
      <c r="CC122" s="157"/>
      <c r="CD122" s="157"/>
      <c r="CE122" s="157"/>
      <c r="CF122" s="157"/>
      <c r="CG122" s="121"/>
      <c r="CH122" s="201"/>
      <c r="CI122" s="104"/>
      <c r="CJ122" s="201"/>
      <c r="CK122" s="201"/>
      <c r="CL122" s="201"/>
      <c r="CM122" s="105"/>
      <c r="CN122" s="201"/>
      <c r="CO122" s="157"/>
      <c r="CP122" s="157"/>
      <c r="CQ122" s="157"/>
      <c r="CR122" s="157"/>
      <c r="CS122" s="157"/>
      <c r="CT122" s="157"/>
      <c r="CU122" s="121"/>
      <c r="CV122" s="201"/>
      <c r="CW122" s="104"/>
      <c r="CX122" s="201"/>
      <c r="CY122" s="201"/>
      <c r="CZ122" s="201"/>
      <c r="DA122" s="105"/>
      <c r="DB122" s="201"/>
      <c r="DC122" s="141"/>
      <c r="DD122" s="141"/>
      <c r="DE122" s="141"/>
      <c r="DF122" s="141"/>
      <c r="DG122" s="141"/>
      <c r="DH122" s="141"/>
      <c r="DI122" s="141"/>
      <c r="DJ122" s="201"/>
      <c r="DK122" s="201"/>
      <c r="DL122" s="201"/>
      <c r="DM122" s="201"/>
      <c r="DN122" s="201"/>
      <c r="DO122" s="105"/>
      <c r="DP122" s="201"/>
    </row>
    <row r="123" spans="1:120" s="342" customFormat="1" ht="151.5" customHeight="1">
      <c r="A123" s="141"/>
      <c r="B123" s="88" t="str">
        <f>IFERROR(VLOOKUP($A123,Riesgos!$A$7:$H$107,2,FALSE),"")</f>
        <v/>
      </c>
      <c r="C123" s="186" t="str">
        <f>IFERROR(VLOOKUP($A123,Riesgos!$A$7:$H$107,7,FALSE),"")</f>
        <v/>
      </c>
      <c r="D123" s="186" t="str">
        <f>IFERROR(VLOOKUP($A123,Riesgos!$A$7:$H$107,8,FALSE),"")</f>
        <v/>
      </c>
      <c r="E123" s="53"/>
      <c r="F123" s="57"/>
      <c r="G123" s="158" t="str">
        <f>IF(F123&lt;=0,"",IF(F123&lt;='Listas y tablas'!$B$3,"Muy Baja",IF(F123&lt;='Listas y tablas'!$B$4,"Baja",IF(F123&lt;='Listas y tablas'!$B$5,"Media",IF(F123&lt;='Listas y tablas'!$B$6,"Alta","Muy Alta")))))</f>
        <v/>
      </c>
      <c r="H123" s="159" t="str">
        <f>IF(G123="","",IF(G123="Muy Baja",'Listas y tablas'!$C$3,IF(G123="Baja",'Listas y tablas'!$C$4,IF(G123="Media",'Listas y tablas'!$C$5,IF(G123="Alta",'Listas y tablas'!$C$6,IF(G123="Muy Alta",'Listas y tablas'!$C$7,))))))</f>
        <v/>
      </c>
      <c r="I123" s="427"/>
      <c r="J123" s="159">
        <f ca="1">IF(NOT(ISERROR(MATCH(I123,'Tabla Impacto'!$B$221:$B$223,0))),'Tabla Impacto'!$F$223&amp;"Por favor no seleccionar los criterios de impacto(Afectación Económica o presupuestal y Pérdida Reputacional)",I123)</f>
        <v>0</v>
      </c>
      <c r="K123" s="158"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9" t="str">
        <f ca="1">IF(K123="","",IF(K123="Leve",'Listas y tablas'!$F$3,IF(K123="Menor",'Listas y tablas'!$F$4,IF(K123="Moderado",'Listas y tablas'!$F$5,IF(K123="Mayor",'Listas y tablas'!$F$6,IF(K123="Catastrófico",'Listas y tablas'!$F$7,))))))</f>
        <v/>
      </c>
      <c r="M123" s="160" t="str">
        <f t="shared" ca="1" si="66"/>
        <v/>
      </c>
      <c r="N123" s="160" t="str">
        <f t="shared" si="67"/>
        <v>G</v>
      </c>
      <c r="O123" s="161">
        <f t="shared" si="68"/>
        <v>116</v>
      </c>
      <c r="P123" s="161" t="str">
        <f t="shared" si="69"/>
        <v>G116</v>
      </c>
      <c r="Q123" s="187"/>
      <c r="R123" s="161" t="str">
        <f t="shared" si="52"/>
        <v/>
      </c>
      <c r="S123" s="399"/>
      <c r="T123" s="399"/>
      <c r="U123" s="163" t="str">
        <f t="shared" si="53"/>
        <v/>
      </c>
      <c r="V123" s="407"/>
      <c r="W123" s="407"/>
      <c r="X123" s="407"/>
      <c r="Y123" s="164" t="str">
        <f t="shared" si="62"/>
        <v/>
      </c>
      <c r="Z123" s="165" t="str">
        <f>IFERROR(IF(Y123="","",IF(Y123&lt;='Listas y tablas'!$L$3,"Muy Baja",IF(Y123&lt;='Listas y tablas'!$L$4,"Baja",IF(Y123&lt;='Listas y tablas'!$L$5,"Media",IF(Y123&lt;='Listas y tablas'!$L$6,"Alta","Muy Alta"))))),"")</f>
        <v/>
      </c>
      <c r="AA123" s="163" t="str">
        <f t="shared" si="63"/>
        <v/>
      </c>
      <c r="AB123" s="165" t="str">
        <f>IFERROR(IF(AC123="","",IF(AC123&lt;='Listas y tablas'!$O$3,"Leve",IF(AC123&lt;='Listas y tablas'!$O$4,"Menor",IF(AC123&lt;='Listas y tablas'!$O$5,"Moderado",IF(AC123&lt;='Listas y tablas'!$O$6,"Mayor","Catastrófico"))))),"")</f>
        <v/>
      </c>
      <c r="AC123" s="163" t="str">
        <f t="shared" si="64"/>
        <v/>
      </c>
      <c r="AD123" s="166" t="str">
        <f t="shared" si="65"/>
        <v/>
      </c>
      <c r="AE123" s="393"/>
      <c r="AF123" s="116"/>
      <c r="AG123" s="116"/>
      <c r="AH123" s="116"/>
      <c r="AI123" s="116"/>
      <c r="AJ123" s="115"/>
      <c r="AK123" s="115"/>
      <c r="AL123" s="115"/>
      <c r="AM123" s="115"/>
      <c r="AN123" s="115"/>
      <c r="AO123" s="115"/>
      <c r="AP123" s="115"/>
      <c r="AQ123" s="115"/>
      <c r="AR123" s="115"/>
      <c r="AS123" s="115"/>
      <c r="AT123" s="351" t="str">
        <f t="shared" si="54"/>
        <v/>
      </c>
      <c r="AU123" s="351" t="str">
        <f t="shared" si="55"/>
        <v/>
      </c>
      <c r="AV123" s="351" t="str">
        <f t="shared" si="70"/>
        <v/>
      </c>
      <c r="AW123" s="115"/>
      <c r="AX123" s="115"/>
      <c r="AY123" s="115"/>
      <c r="AZ123" s="115"/>
      <c r="BA123" s="115"/>
      <c r="BB123" s="115"/>
      <c r="BC123" s="115"/>
      <c r="BD123" s="115"/>
      <c r="BE123" s="351" t="str">
        <f t="shared" si="56"/>
        <v/>
      </c>
      <c r="BF123" s="351" t="str">
        <f t="shared" si="57"/>
        <v/>
      </c>
      <c r="BG123" s="351" t="str">
        <f t="shared" si="71"/>
        <v/>
      </c>
      <c r="BH123" s="115"/>
      <c r="BI123" s="115"/>
      <c r="BJ123" s="115"/>
      <c r="BK123" s="115"/>
      <c r="BL123" s="115"/>
      <c r="BM123" s="115"/>
      <c r="BN123" s="115"/>
      <c r="BO123" s="115"/>
      <c r="BP123" s="351" t="str">
        <f t="shared" si="58"/>
        <v/>
      </c>
      <c r="BQ123" s="351" t="str">
        <f t="shared" si="59"/>
        <v/>
      </c>
      <c r="BR123" s="351" t="str">
        <f t="shared" si="72"/>
        <v/>
      </c>
      <c r="BS123" s="350" t="str">
        <f t="shared" si="60"/>
        <v/>
      </c>
      <c r="BT123" s="350" t="str">
        <f t="shared" si="61"/>
        <v/>
      </c>
      <c r="BU123" s="133"/>
      <c r="BV123" s="53"/>
      <c r="BW123" s="53"/>
      <c r="BX123" s="53"/>
      <c r="BY123" s="53"/>
      <c r="BZ123" s="53"/>
      <c r="CA123" s="157"/>
      <c r="CB123" s="157"/>
      <c r="CC123" s="157"/>
      <c r="CD123" s="157"/>
      <c r="CE123" s="157"/>
      <c r="CF123" s="157"/>
      <c r="CG123" s="121"/>
      <c r="CH123" s="201"/>
      <c r="CI123" s="104"/>
      <c r="CJ123" s="201"/>
      <c r="CK123" s="201"/>
      <c r="CL123" s="201"/>
      <c r="CM123" s="105"/>
      <c r="CN123" s="201"/>
      <c r="CO123" s="157"/>
      <c r="CP123" s="157"/>
      <c r="CQ123" s="157"/>
      <c r="CR123" s="157"/>
      <c r="CS123" s="157"/>
      <c r="CT123" s="157"/>
      <c r="CU123" s="121"/>
      <c r="CV123" s="201"/>
      <c r="CW123" s="104"/>
      <c r="CX123" s="201"/>
      <c r="CY123" s="201"/>
      <c r="CZ123" s="201"/>
      <c r="DA123" s="105"/>
      <c r="DB123" s="201"/>
      <c r="DC123" s="141"/>
      <c r="DD123" s="141"/>
      <c r="DE123" s="141"/>
      <c r="DF123" s="141"/>
      <c r="DG123" s="141"/>
      <c r="DH123" s="141"/>
      <c r="DI123" s="141"/>
      <c r="DJ123" s="201"/>
      <c r="DK123" s="201"/>
      <c r="DL123" s="201"/>
      <c r="DM123" s="201"/>
      <c r="DN123" s="201"/>
      <c r="DO123" s="105"/>
      <c r="DP123" s="201"/>
    </row>
    <row r="124" spans="1:120" s="342" customFormat="1" ht="151.5" customHeight="1">
      <c r="A124" s="141"/>
      <c r="B124" s="88" t="str">
        <f>IFERROR(VLOOKUP($A124,Riesgos!$A$7:$H$107,2,FALSE),"")</f>
        <v/>
      </c>
      <c r="C124" s="186" t="str">
        <f>IFERROR(VLOOKUP($A124,Riesgos!$A$7:$H$107,7,FALSE),"")</f>
        <v/>
      </c>
      <c r="D124" s="186" t="str">
        <f>IFERROR(VLOOKUP($A124,Riesgos!$A$7:$H$107,8,FALSE),"")</f>
        <v/>
      </c>
      <c r="E124" s="53"/>
      <c r="F124" s="57"/>
      <c r="G124" s="158" t="str">
        <f>IF(F124&lt;=0,"",IF(F124&lt;='Listas y tablas'!$B$3,"Muy Baja",IF(F124&lt;='Listas y tablas'!$B$4,"Baja",IF(F124&lt;='Listas y tablas'!$B$5,"Media",IF(F124&lt;='Listas y tablas'!$B$6,"Alta","Muy Alta")))))</f>
        <v/>
      </c>
      <c r="H124" s="159" t="str">
        <f>IF(G124="","",IF(G124="Muy Baja",'Listas y tablas'!$C$3,IF(G124="Baja",'Listas y tablas'!$C$4,IF(G124="Media",'Listas y tablas'!$C$5,IF(G124="Alta",'Listas y tablas'!$C$6,IF(G124="Muy Alta",'Listas y tablas'!$C$7,))))))</f>
        <v/>
      </c>
      <c r="I124" s="427"/>
      <c r="J124" s="159">
        <f ca="1">IF(NOT(ISERROR(MATCH(I124,'Tabla Impacto'!$B$221:$B$223,0))),'Tabla Impacto'!$F$223&amp;"Por favor no seleccionar los criterios de impacto(Afectación Económica o presupuestal y Pérdida Reputacional)",I124)</f>
        <v>0</v>
      </c>
      <c r="K124" s="158"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9" t="str">
        <f ca="1">IF(K124="","",IF(K124="Leve",'Listas y tablas'!$F$3,IF(K124="Menor",'Listas y tablas'!$F$4,IF(K124="Moderado",'Listas y tablas'!$F$5,IF(K124="Mayor",'Listas y tablas'!$F$6,IF(K124="Catastrófico",'Listas y tablas'!$F$7,))))))</f>
        <v/>
      </c>
      <c r="M124" s="160" t="str">
        <f t="shared" ca="1" si="66"/>
        <v/>
      </c>
      <c r="N124" s="160" t="str">
        <f t="shared" si="67"/>
        <v>G</v>
      </c>
      <c r="O124" s="161">
        <f t="shared" si="68"/>
        <v>117</v>
      </c>
      <c r="P124" s="161" t="str">
        <f t="shared" si="69"/>
        <v>G117</v>
      </c>
      <c r="Q124" s="187"/>
      <c r="R124" s="161" t="str">
        <f t="shared" si="52"/>
        <v/>
      </c>
      <c r="S124" s="399"/>
      <c r="T124" s="399"/>
      <c r="U124" s="163" t="str">
        <f t="shared" si="53"/>
        <v/>
      </c>
      <c r="V124" s="407"/>
      <c r="W124" s="407"/>
      <c r="X124" s="407"/>
      <c r="Y124" s="164" t="str">
        <f t="shared" si="62"/>
        <v/>
      </c>
      <c r="Z124" s="165" t="str">
        <f>IFERROR(IF(Y124="","",IF(Y124&lt;='Listas y tablas'!$L$3,"Muy Baja",IF(Y124&lt;='Listas y tablas'!$L$4,"Baja",IF(Y124&lt;='Listas y tablas'!$L$5,"Media",IF(Y124&lt;='Listas y tablas'!$L$6,"Alta","Muy Alta"))))),"")</f>
        <v/>
      </c>
      <c r="AA124" s="163" t="str">
        <f t="shared" si="63"/>
        <v/>
      </c>
      <c r="AB124" s="165" t="str">
        <f>IFERROR(IF(AC124="","",IF(AC124&lt;='Listas y tablas'!$O$3,"Leve",IF(AC124&lt;='Listas y tablas'!$O$4,"Menor",IF(AC124&lt;='Listas y tablas'!$O$5,"Moderado",IF(AC124&lt;='Listas y tablas'!$O$6,"Mayor","Catastrófico"))))),"")</f>
        <v/>
      </c>
      <c r="AC124" s="163" t="str">
        <f t="shared" si="64"/>
        <v/>
      </c>
      <c r="AD124" s="166" t="str">
        <f t="shared" si="65"/>
        <v/>
      </c>
      <c r="AE124" s="393"/>
      <c r="AF124" s="116"/>
      <c r="AG124" s="116"/>
      <c r="AH124" s="116"/>
      <c r="AI124" s="116"/>
      <c r="AJ124" s="115"/>
      <c r="AK124" s="115"/>
      <c r="AL124" s="115"/>
      <c r="AM124" s="115"/>
      <c r="AN124" s="115"/>
      <c r="AO124" s="115"/>
      <c r="AP124" s="115"/>
      <c r="AQ124" s="115"/>
      <c r="AR124" s="115"/>
      <c r="AS124" s="115"/>
      <c r="AT124" s="351" t="str">
        <f t="shared" si="54"/>
        <v/>
      </c>
      <c r="AU124" s="351" t="str">
        <f t="shared" si="55"/>
        <v/>
      </c>
      <c r="AV124" s="351" t="str">
        <f t="shared" si="70"/>
        <v/>
      </c>
      <c r="AW124" s="115"/>
      <c r="AX124" s="115"/>
      <c r="AY124" s="115"/>
      <c r="AZ124" s="115"/>
      <c r="BA124" s="115"/>
      <c r="BB124" s="115"/>
      <c r="BC124" s="115"/>
      <c r="BD124" s="115"/>
      <c r="BE124" s="351" t="str">
        <f t="shared" si="56"/>
        <v/>
      </c>
      <c r="BF124" s="351" t="str">
        <f t="shared" si="57"/>
        <v/>
      </c>
      <c r="BG124" s="351" t="str">
        <f t="shared" si="71"/>
        <v/>
      </c>
      <c r="BH124" s="115"/>
      <c r="BI124" s="115"/>
      <c r="BJ124" s="115"/>
      <c r="BK124" s="115"/>
      <c r="BL124" s="115"/>
      <c r="BM124" s="115"/>
      <c r="BN124" s="115"/>
      <c r="BO124" s="115"/>
      <c r="BP124" s="351" t="str">
        <f t="shared" si="58"/>
        <v/>
      </c>
      <c r="BQ124" s="351" t="str">
        <f t="shared" si="59"/>
        <v/>
      </c>
      <c r="BR124" s="351" t="str">
        <f t="shared" si="72"/>
        <v/>
      </c>
      <c r="BS124" s="350" t="str">
        <f t="shared" si="60"/>
        <v/>
      </c>
      <c r="BT124" s="350" t="str">
        <f t="shared" si="61"/>
        <v/>
      </c>
      <c r="BU124" s="133"/>
      <c r="BV124" s="53"/>
      <c r="BW124" s="53"/>
      <c r="BX124" s="53"/>
      <c r="BY124" s="53"/>
      <c r="BZ124" s="53"/>
      <c r="CA124" s="157"/>
      <c r="CB124" s="157"/>
      <c r="CC124" s="157"/>
      <c r="CD124" s="157"/>
      <c r="CE124" s="157"/>
      <c r="CF124" s="157"/>
      <c r="CG124" s="121"/>
      <c r="CH124" s="201"/>
      <c r="CI124" s="104"/>
      <c r="CJ124" s="201"/>
      <c r="CK124" s="201"/>
      <c r="CL124" s="201"/>
      <c r="CM124" s="105"/>
      <c r="CN124" s="201"/>
      <c r="CO124" s="157"/>
      <c r="CP124" s="157"/>
      <c r="CQ124" s="157"/>
      <c r="CR124" s="157"/>
      <c r="CS124" s="157"/>
      <c r="CT124" s="157"/>
      <c r="CU124" s="121"/>
      <c r="CV124" s="201"/>
      <c r="CW124" s="104"/>
      <c r="CX124" s="201"/>
      <c r="CY124" s="201"/>
      <c r="CZ124" s="201"/>
      <c r="DA124" s="105"/>
      <c r="DB124" s="201"/>
      <c r="DC124" s="141"/>
      <c r="DD124" s="141"/>
      <c r="DE124" s="141"/>
      <c r="DF124" s="141"/>
      <c r="DG124" s="141"/>
      <c r="DH124" s="141"/>
      <c r="DI124" s="141"/>
      <c r="DJ124" s="201"/>
      <c r="DK124" s="201"/>
      <c r="DL124" s="201"/>
      <c r="DM124" s="201"/>
      <c r="DN124" s="201"/>
      <c r="DO124" s="105"/>
      <c r="DP124" s="201"/>
    </row>
    <row r="125" spans="1:120" s="342" customFormat="1" ht="151.5" customHeight="1">
      <c r="A125" s="141"/>
      <c r="B125" s="88" t="str">
        <f>IFERROR(VLOOKUP($A125,Riesgos!$A$7:$H$107,2,FALSE),"")</f>
        <v/>
      </c>
      <c r="C125" s="186" t="str">
        <f>IFERROR(VLOOKUP($A125,Riesgos!$A$7:$H$107,7,FALSE),"")</f>
        <v/>
      </c>
      <c r="D125" s="186" t="str">
        <f>IFERROR(VLOOKUP($A125,Riesgos!$A$7:$H$107,8,FALSE),"")</f>
        <v/>
      </c>
      <c r="E125" s="53"/>
      <c r="F125" s="57"/>
      <c r="G125" s="158" t="str">
        <f>IF(F125&lt;=0,"",IF(F125&lt;='Listas y tablas'!$B$3,"Muy Baja",IF(F125&lt;='Listas y tablas'!$B$4,"Baja",IF(F125&lt;='Listas y tablas'!$B$5,"Media",IF(F125&lt;='Listas y tablas'!$B$6,"Alta","Muy Alta")))))</f>
        <v/>
      </c>
      <c r="H125" s="159" t="str">
        <f>IF(G125="","",IF(G125="Muy Baja",'Listas y tablas'!$C$3,IF(G125="Baja",'Listas y tablas'!$C$4,IF(G125="Media",'Listas y tablas'!$C$5,IF(G125="Alta",'Listas y tablas'!$C$6,IF(G125="Muy Alta",'Listas y tablas'!$C$7,))))))</f>
        <v/>
      </c>
      <c r="I125" s="427"/>
      <c r="J125" s="159">
        <f ca="1">IF(NOT(ISERROR(MATCH(I125,'Tabla Impacto'!$B$221:$B$223,0))),'Tabla Impacto'!$F$223&amp;"Por favor no seleccionar los criterios de impacto(Afectación Económica o presupuestal y Pérdida Reputacional)",I125)</f>
        <v>0</v>
      </c>
      <c r="K125" s="158"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9" t="str">
        <f ca="1">IF(K125="","",IF(K125="Leve",'Listas y tablas'!$F$3,IF(K125="Menor",'Listas y tablas'!$F$4,IF(K125="Moderado",'Listas y tablas'!$F$5,IF(K125="Mayor",'Listas y tablas'!$F$6,IF(K125="Catastrófico",'Listas y tablas'!$F$7,))))))</f>
        <v/>
      </c>
      <c r="M125" s="160" t="str">
        <f t="shared" ca="1" si="66"/>
        <v/>
      </c>
      <c r="N125" s="160" t="str">
        <f t="shared" si="67"/>
        <v>G</v>
      </c>
      <c r="O125" s="161">
        <f t="shared" si="68"/>
        <v>118</v>
      </c>
      <c r="P125" s="161" t="str">
        <f t="shared" si="69"/>
        <v>G118</v>
      </c>
      <c r="Q125" s="187"/>
      <c r="R125" s="161" t="str">
        <f t="shared" si="52"/>
        <v/>
      </c>
      <c r="S125" s="399"/>
      <c r="T125" s="399"/>
      <c r="U125" s="163" t="str">
        <f t="shared" si="53"/>
        <v/>
      </c>
      <c r="V125" s="407"/>
      <c r="W125" s="407"/>
      <c r="X125" s="407"/>
      <c r="Y125" s="164" t="str">
        <f t="shared" si="62"/>
        <v/>
      </c>
      <c r="Z125" s="165" t="str">
        <f>IFERROR(IF(Y125="","",IF(Y125&lt;='Listas y tablas'!$L$3,"Muy Baja",IF(Y125&lt;='Listas y tablas'!$L$4,"Baja",IF(Y125&lt;='Listas y tablas'!$L$5,"Media",IF(Y125&lt;='Listas y tablas'!$L$6,"Alta","Muy Alta"))))),"")</f>
        <v/>
      </c>
      <c r="AA125" s="163" t="str">
        <f t="shared" si="63"/>
        <v/>
      </c>
      <c r="AB125" s="165" t="str">
        <f>IFERROR(IF(AC125="","",IF(AC125&lt;='Listas y tablas'!$O$3,"Leve",IF(AC125&lt;='Listas y tablas'!$O$4,"Menor",IF(AC125&lt;='Listas y tablas'!$O$5,"Moderado",IF(AC125&lt;='Listas y tablas'!$O$6,"Mayor","Catastrófico"))))),"")</f>
        <v/>
      </c>
      <c r="AC125" s="163" t="str">
        <f t="shared" si="64"/>
        <v/>
      </c>
      <c r="AD125" s="166" t="str">
        <f t="shared" si="65"/>
        <v/>
      </c>
      <c r="AE125" s="393"/>
      <c r="AF125" s="116"/>
      <c r="AG125" s="116"/>
      <c r="AH125" s="116"/>
      <c r="AI125" s="116"/>
      <c r="AJ125" s="115"/>
      <c r="AK125" s="115"/>
      <c r="AL125" s="115"/>
      <c r="AM125" s="115"/>
      <c r="AN125" s="115"/>
      <c r="AO125" s="115"/>
      <c r="AP125" s="115"/>
      <c r="AQ125" s="115"/>
      <c r="AR125" s="115"/>
      <c r="AS125" s="115"/>
      <c r="AT125" s="351" t="str">
        <f t="shared" si="54"/>
        <v/>
      </c>
      <c r="AU125" s="351" t="str">
        <f t="shared" si="55"/>
        <v/>
      </c>
      <c r="AV125" s="351" t="str">
        <f t="shared" si="70"/>
        <v/>
      </c>
      <c r="AW125" s="115"/>
      <c r="AX125" s="115"/>
      <c r="AY125" s="115"/>
      <c r="AZ125" s="115"/>
      <c r="BA125" s="115"/>
      <c r="BB125" s="115"/>
      <c r="BC125" s="115"/>
      <c r="BD125" s="115"/>
      <c r="BE125" s="351" t="str">
        <f t="shared" si="56"/>
        <v/>
      </c>
      <c r="BF125" s="351" t="str">
        <f t="shared" si="57"/>
        <v/>
      </c>
      <c r="BG125" s="351" t="str">
        <f t="shared" si="71"/>
        <v/>
      </c>
      <c r="BH125" s="115"/>
      <c r="BI125" s="115"/>
      <c r="BJ125" s="115"/>
      <c r="BK125" s="115"/>
      <c r="BL125" s="115"/>
      <c r="BM125" s="115"/>
      <c r="BN125" s="115"/>
      <c r="BO125" s="115"/>
      <c r="BP125" s="351" t="str">
        <f t="shared" si="58"/>
        <v/>
      </c>
      <c r="BQ125" s="351" t="str">
        <f t="shared" si="59"/>
        <v/>
      </c>
      <c r="BR125" s="351" t="str">
        <f t="shared" si="72"/>
        <v/>
      </c>
      <c r="BS125" s="350" t="str">
        <f t="shared" si="60"/>
        <v/>
      </c>
      <c r="BT125" s="350" t="str">
        <f t="shared" si="61"/>
        <v/>
      </c>
      <c r="BU125" s="133"/>
      <c r="BV125" s="53"/>
      <c r="BW125" s="53"/>
      <c r="BX125" s="53"/>
      <c r="BY125" s="53"/>
      <c r="BZ125" s="53"/>
      <c r="CA125" s="157"/>
      <c r="CB125" s="157"/>
      <c r="CC125" s="157"/>
      <c r="CD125" s="157"/>
      <c r="CE125" s="157"/>
      <c r="CF125" s="157"/>
      <c r="CG125" s="121"/>
      <c r="CH125" s="201"/>
      <c r="CI125" s="104"/>
      <c r="CJ125" s="201"/>
      <c r="CK125" s="201"/>
      <c r="CL125" s="201"/>
      <c r="CM125" s="105"/>
      <c r="CN125" s="201"/>
      <c r="CO125" s="157"/>
      <c r="CP125" s="157"/>
      <c r="CQ125" s="157"/>
      <c r="CR125" s="157"/>
      <c r="CS125" s="157"/>
      <c r="CT125" s="157"/>
      <c r="CU125" s="121"/>
      <c r="CV125" s="201"/>
      <c r="CW125" s="104"/>
      <c r="CX125" s="201"/>
      <c r="CY125" s="201"/>
      <c r="CZ125" s="201"/>
      <c r="DA125" s="105"/>
      <c r="DB125" s="201"/>
      <c r="DC125" s="141"/>
      <c r="DD125" s="141"/>
      <c r="DE125" s="141"/>
      <c r="DF125" s="141"/>
      <c r="DG125" s="141"/>
      <c r="DH125" s="141"/>
      <c r="DI125" s="141"/>
      <c r="DJ125" s="201"/>
      <c r="DK125" s="201"/>
      <c r="DL125" s="201"/>
      <c r="DM125" s="201"/>
      <c r="DN125" s="201"/>
      <c r="DO125" s="105"/>
      <c r="DP125" s="201"/>
    </row>
    <row r="126" spans="1:120" s="342" customFormat="1" ht="151.5" customHeight="1">
      <c r="A126" s="141"/>
      <c r="B126" s="88" t="str">
        <f>IFERROR(VLOOKUP($A126,Riesgos!$A$7:$H$107,2,FALSE),"")</f>
        <v/>
      </c>
      <c r="C126" s="186" t="str">
        <f>IFERROR(VLOOKUP($A126,Riesgos!$A$7:$H$107,7,FALSE),"")</f>
        <v/>
      </c>
      <c r="D126" s="186" t="str">
        <f>IFERROR(VLOOKUP($A126,Riesgos!$A$7:$H$107,8,FALSE),"")</f>
        <v/>
      </c>
      <c r="E126" s="53"/>
      <c r="F126" s="57"/>
      <c r="G126" s="158" t="str">
        <f>IF(F126&lt;=0,"",IF(F126&lt;='Listas y tablas'!$B$3,"Muy Baja",IF(F126&lt;='Listas y tablas'!$B$4,"Baja",IF(F126&lt;='Listas y tablas'!$B$5,"Media",IF(F126&lt;='Listas y tablas'!$B$6,"Alta","Muy Alta")))))</f>
        <v/>
      </c>
      <c r="H126" s="159" t="str">
        <f>IF(G126="","",IF(G126="Muy Baja",'Listas y tablas'!$C$3,IF(G126="Baja",'Listas y tablas'!$C$4,IF(G126="Media",'Listas y tablas'!$C$5,IF(G126="Alta",'Listas y tablas'!$C$6,IF(G126="Muy Alta",'Listas y tablas'!$C$7,))))))</f>
        <v/>
      </c>
      <c r="I126" s="427"/>
      <c r="J126" s="159">
        <f ca="1">IF(NOT(ISERROR(MATCH(I126,'Tabla Impacto'!$B$221:$B$223,0))),'Tabla Impacto'!$F$223&amp;"Por favor no seleccionar los criterios de impacto(Afectación Económica o presupuestal y Pérdida Reputacional)",I126)</f>
        <v>0</v>
      </c>
      <c r="K126" s="158"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9" t="str">
        <f ca="1">IF(K126="","",IF(K126="Leve",'Listas y tablas'!$F$3,IF(K126="Menor",'Listas y tablas'!$F$4,IF(K126="Moderado",'Listas y tablas'!$F$5,IF(K126="Mayor",'Listas y tablas'!$F$6,IF(K126="Catastrófico",'Listas y tablas'!$F$7,))))))</f>
        <v/>
      </c>
      <c r="M126" s="160" t="str">
        <f t="shared" ca="1" si="66"/>
        <v/>
      </c>
      <c r="N126" s="160" t="str">
        <f t="shared" si="67"/>
        <v>G</v>
      </c>
      <c r="O126" s="161">
        <f t="shared" si="68"/>
        <v>119</v>
      </c>
      <c r="P126" s="161" t="str">
        <f t="shared" si="69"/>
        <v>G119</v>
      </c>
      <c r="Q126" s="187"/>
      <c r="R126" s="161" t="str">
        <f t="shared" si="52"/>
        <v/>
      </c>
      <c r="S126" s="399"/>
      <c r="T126" s="399"/>
      <c r="U126" s="163" t="str">
        <f t="shared" si="53"/>
        <v/>
      </c>
      <c r="V126" s="407"/>
      <c r="W126" s="407"/>
      <c r="X126" s="407"/>
      <c r="Y126" s="164" t="str">
        <f t="shared" si="62"/>
        <v/>
      </c>
      <c r="Z126" s="165" t="str">
        <f>IFERROR(IF(Y126="","",IF(Y126&lt;='Listas y tablas'!$L$3,"Muy Baja",IF(Y126&lt;='Listas y tablas'!$L$4,"Baja",IF(Y126&lt;='Listas y tablas'!$L$5,"Media",IF(Y126&lt;='Listas y tablas'!$L$6,"Alta","Muy Alta"))))),"")</f>
        <v/>
      </c>
      <c r="AA126" s="163" t="str">
        <f t="shared" si="63"/>
        <v/>
      </c>
      <c r="AB126" s="165" t="str">
        <f>IFERROR(IF(AC126="","",IF(AC126&lt;='Listas y tablas'!$O$3,"Leve",IF(AC126&lt;='Listas y tablas'!$O$4,"Menor",IF(AC126&lt;='Listas y tablas'!$O$5,"Moderado",IF(AC126&lt;='Listas y tablas'!$O$6,"Mayor","Catastrófico"))))),"")</f>
        <v/>
      </c>
      <c r="AC126" s="163" t="str">
        <f t="shared" si="64"/>
        <v/>
      </c>
      <c r="AD126" s="166" t="str">
        <f t="shared" si="65"/>
        <v/>
      </c>
      <c r="AE126" s="393"/>
      <c r="AF126" s="116"/>
      <c r="AG126" s="116"/>
      <c r="AH126" s="116"/>
      <c r="AI126" s="116"/>
      <c r="AJ126" s="115"/>
      <c r="AK126" s="115"/>
      <c r="AL126" s="115"/>
      <c r="AM126" s="115"/>
      <c r="AN126" s="115"/>
      <c r="AO126" s="115"/>
      <c r="AP126" s="115"/>
      <c r="AQ126" s="115"/>
      <c r="AR126" s="115"/>
      <c r="AS126" s="115"/>
      <c r="AT126" s="351" t="str">
        <f t="shared" si="54"/>
        <v/>
      </c>
      <c r="AU126" s="351" t="str">
        <f t="shared" si="55"/>
        <v/>
      </c>
      <c r="AV126" s="351" t="str">
        <f t="shared" si="70"/>
        <v/>
      </c>
      <c r="AW126" s="115"/>
      <c r="AX126" s="115"/>
      <c r="AY126" s="115"/>
      <c r="AZ126" s="115"/>
      <c r="BA126" s="115"/>
      <c r="BB126" s="115"/>
      <c r="BC126" s="115"/>
      <c r="BD126" s="115"/>
      <c r="BE126" s="351" t="str">
        <f t="shared" si="56"/>
        <v/>
      </c>
      <c r="BF126" s="351" t="str">
        <f t="shared" si="57"/>
        <v/>
      </c>
      <c r="BG126" s="351" t="str">
        <f t="shared" si="71"/>
        <v/>
      </c>
      <c r="BH126" s="115"/>
      <c r="BI126" s="115"/>
      <c r="BJ126" s="115"/>
      <c r="BK126" s="115"/>
      <c r="BL126" s="115"/>
      <c r="BM126" s="115"/>
      <c r="BN126" s="115"/>
      <c r="BO126" s="115"/>
      <c r="BP126" s="351" t="str">
        <f t="shared" si="58"/>
        <v/>
      </c>
      <c r="BQ126" s="351" t="str">
        <f t="shared" si="59"/>
        <v/>
      </c>
      <c r="BR126" s="351" t="str">
        <f t="shared" si="72"/>
        <v/>
      </c>
      <c r="BS126" s="350" t="str">
        <f t="shared" si="60"/>
        <v/>
      </c>
      <c r="BT126" s="350" t="str">
        <f t="shared" si="61"/>
        <v/>
      </c>
      <c r="BU126" s="133"/>
      <c r="BV126" s="53"/>
      <c r="BW126" s="53"/>
      <c r="BX126" s="53"/>
      <c r="BY126" s="53"/>
      <c r="BZ126" s="53"/>
      <c r="CA126" s="157"/>
      <c r="CB126" s="157"/>
      <c r="CC126" s="157"/>
      <c r="CD126" s="157"/>
      <c r="CE126" s="157"/>
      <c r="CF126" s="157"/>
      <c r="CG126" s="121"/>
      <c r="CH126" s="201"/>
      <c r="CI126" s="104"/>
      <c r="CJ126" s="201"/>
      <c r="CK126" s="201"/>
      <c r="CL126" s="201"/>
      <c r="CM126" s="105"/>
      <c r="CN126" s="201"/>
      <c r="CO126" s="157"/>
      <c r="CP126" s="157"/>
      <c r="CQ126" s="157"/>
      <c r="CR126" s="157"/>
      <c r="CS126" s="157"/>
      <c r="CT126" s="157"/>
      <c r="CU126" s="121"/>
      <c r="CV126" s="201"/>
      <c r="CW126" s="104"/>
      <c r="CX126" s="201"/>
      <c r="CY126" s="201"/>
      <c r="CZ126" s="201"/>
      <c r="DA126" s="105"/>
      <c r="DB126" s="201"/>
      <c r="DC126" s="141"/>
      <c r="DD126" s="141"/>
      <c r="DE126" s="141"/>
      <c r="DF126" s="141"/>
      <c r="DG126" s="141"/>
      <c r="DH126" s="141"/>
      <c r="DI126" s="141"/>
      <c r="DJ126" s="201"/>
      <c r="DK126" s="201"/>
      <c r="DL126" s="201"/>
      <c r="DM126" s="201"/>
      <c r="DN126" s="201"/>
      <c r="DO126" s="105"/>
      <c r="DP126" s="201"/>
    </row>
    <row r="127" spans="1:120" s="342" customFormat="1" ht="151.5" customHeight="1">
      <c r="A127" s="141"/>
      <c r="B127" s="88" t="str">
        <f>IFERROR(VLOOKUP($A127,Riesgos!$A$7:$H$107,2,FALSE),"")</f>
        <v/>
      </c>
      <c r="C127" s="186" t="str">
        <f>IFERROR(VLOOKUP($A127,Riesgos!$A$7:$H$107,7,FALSE),"")</f>
        <v/>
      </c>
      <c r="D127" s="186" t="str">
        <f>IFERROR(VLOOKUP($A127,Riesgos!$A$7:$H$107,8,FALSE),"")</f>
        <v/>
      </c>
      <c r="E127" s="53"/>
      <c r="F127" s="57"/>
      <c r="G127" s="158" t="str">
        <f>IF(F127&lt;=0,"",IF(F127&lt;='Listas y tablas'!$B$3,"Muy Baja",IF(F127&lt;='Listas y tablas'!$B$4,"Baja",IF(F127&lt;='Listas y tablas'!$B$5,"Media",IF(F127&lt;='Listas y tablas'!$B$6,"Alta","Muy Alta")))))</f>
        <v/>
      </c>
      <c r="H127" s="159" t="str">
        <f>IF(G127="","",IF(G127="Muy Baja",'Listas y tablas'!$C$3,IF(G127="Baja",'Listas y tablas'!$C$4,IF(G127="Media",'Listas y tablas'!$C$5,IF(G127="Alta",'Listas y tablas'!$C$6,IF(G127="Muy Alta",'Listas y tablas'!$C$7,))))))</f>
        <v/>
      </c>
      <c r="I127" s="427"/>
      <c r="J127" s="159">
        <f ca="1">IF(NOT(ISERROR(MATCH(I127,'Tabla Impacto'!$B$221:$B$223,0))),'Tabla Impacto'!$F$223&amp;"Por favor no seleccionar los criterios de impacto(Afectación Económica o presupuestal y Pérdida Reputacional)",I127)</f>
        <v>0</v>
      </c>
      <c r="K127" s="158"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9" t="str">
        <f ca="1">IF(K127="","",IF(K127="Leve",'Listas y tablas'!$F$3,IF(K127="Menor",'Listas y tablas'!$F$4,IF(K127="Moderado",'Listas y tablas'!$F$5,IF(K127="Mayor",'Listas y tablas'!$F$6,IF(K127="Catastrófico",'Listas y tablas'!$F$7,))))))</f>
        <v/>
      </c>
      <c r="M127" s="160" t="str">
        <f t="shared" ca="1" si="66"/>
        <v/>
      </c>
      <c r="N127" s="160" t="str">
        <f t="shared" si="67"/>
        <v>G</v>
      </c>
      <c r="O127" s="161">
        <f t="shared" si="68"/>
        <v>120</v>
      </c>
      <c r="P127" s="161" t="str">
        <f t="shared" si="69"/>
        <v>G120</v>
      </c>
      <c r="Q127" s="187"/>
      <c r="R127" s="161" t="str">
        <f t="shared" si="52"/>
        <v/>
      </c>
      <c r="S127" s="399"/>
      <c r="T127" s="399"/>
      <c r="U127" s="163" t="str">
        <f t="shared" si="53"/>
        <v/>
      </c>
      <c r="V127" s="407"/>
      <c r="W127" s="407"/>
      <c r="X127" s="407"/>
      <c r="Y127" s="164" t="str">
        <f t="shared" si="62"/>
        <v/>
      </c>
      <c r="Z127" s="165" t="str">
        <f>IFERROR(IF(Y127="","",IF(Y127&lt;='Listas y tablas'!$L$3,"Muy Baja",IF(Y127&lt;='Listas y tablas'!$L$4,"Baja",IF(Y127&lt;='Listas y tablas'!$L$5,"Media",IF(Y127&lt;='Listas y tablas'!$L$6,"Alta","Muy Alta"))))),"")</f>
        <v/>
      </c>
      <c r="AA127" s="163" t="str">
        <f t="shared" si="63"/>
        <v/>
      </c>
      <c r="AB127" s="165" t="str">
        <f>IFERROR(IF(AC127="","",IF(AC127&lt;='Listas y tablas'!$O$3,"Leve",IF(AC127&lt;='Listas y tablas'!$O$4,"Menor",IF(AC127&lt;='Listas y tablas'!$O$5,"Moderado",IF(AC127&lt;='Listas y tablas'!$O$6,"Mayor","Catastrófico"))))),"")</f>
        <v/>
      </c>
      <c r="AC127" s="163" t="str">
        <f t="shared" si="64"/>
        <v/>
      </c>
      <c r="AD127" s="166" t="str">
        <f t="shared" si="65"/>
        <v/>
      </c>
      <c r="AE127" s="393"/>
      <c r="AF127" s="116"/>
      <c r="AG127" s="116"/>
      <c r="AH127" s="116"/>
      <c r="AI127" s="116"/>
      <c r="AJ127" s="115"/>
      <c r="AK127" s="115"/>
      <c r="AL127" s="115"/>
      <c r="AM127" s="115"/>
      <c r="AN127" s="115"/>
      <c r="AO127" s="115"/>
      <c r="AP127" s="115"/>
      <c r="AQ127" s="115"/>
      <c r="AR127" s="115"/>
      <c r="AS127" s="115"/>
      <c r="AT127" s="351" t="str">
        <f t="shared" si="54"/>
        <v/>
      </c>
      <c r="AU127" s="351" t="str">
        <f t="shared" si="55"/>
        <v/>
      </c>
      <c r="AV127" s="351" t="str">
        <f t="shared" si="70"/>
        <v/>
      </c>
      <c r="AW127" s="115"/>
      <c r="AX127" s="115"/>
      <c r="AY127" s="115"/>
      <c r="AZ127" s="115"/>
      <c r="BA127" s="115"/>
      <c r="BB127" s="115"/>
      <c r="BC127" s="115"/>
      <c r="BD127" s="115"/>
      <c r="BE127" s="351" t="str">
        <f t="shared" si="56"/>
        <v/>
      </c>
      <c r="BF127" s="351" t="str">
        <f t="shared" si="57"/>
        <v/>
      </c>
      <c r="BG127" s="351" t="str">
        <f t="shared" si="71"/>
        <v/>
      </c>
      <c r="BH127" s="115"/>
      <c r="BI127" s="115"/>
      <c r="BJ127" s="115"/>
      <c r="BK127" s="115"/>
      <c r="BL127" s="115"/>
      <c r="BM127" s="115"/>
      <c r="BN127" s="115"/>
      <c r="BO127" s="115"/>
      <c r="BP127" s="351" t="str">
        <f t="shared" si="58"/>
        <v/>
      </c>
      <c r="BQ127" s="351" t="str">
        <f t="shared" si="59"/>
        <v/>
      </c>
      <c r="BR127" s="351" t="str">
        <f t="shared" si="72"/>
        <v/>
      </c>
      <c r="BS127" s="350" t="str">
        <f t="shared" si="60"/>
        <v/>
      </c>
      <c r="BT127" s="350" t="str">
        <f t="shared" si="61"/>
        <v/>
      </c>
      <c r="BU127" s="133"/>
      <c r="BV127" s="53"/>
      <c r="BW127" s="53"/>
      <c r="BX127" s="53"/>
      <c r="BY127" s="53"/>
      <c r="BZ127" s="53"/>
      <c r="CA127" s="157"/>
      <c r="CB127" s="157"/>
      <c r="CC127" s="157"/>
      <c r="CD127" s="157"/>
      <c r="CE127" s="157"/>
      <c r="CF127" s="157"/>
      <c r="CG127" s="121"/>
      <c r="CH127" s="201"/>
      <c r="CI127" s="104"/>
      <c r="CJ127" s="201"/>
      <c r="CK127" s="201"/>
      <c r="CL127" s="201"/>
      <c r="CM127" s="105"/>
      <c r="CN127" s="201"/>
      <c r="CO127" s="157"/>
      <c r="CP127" s="157"/>
      <c r="CQ127" s="157"/>
      <c r="CR127" s="157"/>
      <c r="CS127" s="157"/>
      <c r="CT127" s="157"/>
      <c r="CU127" s="121"/>
      <c r="CV127" s="201"/>
      <c r="CW127" s="104"/>
      <c r="CX127" s="201"/>
      <c r="CY127" s="201"/>
      <c r="CZ127" s="201"/>
      <c r="DA127" s="105"/>
      <c r="DB127" s="201"/>
      <c r="DC127" s="141"/>
      <c r="DD127" s="141"/>
      <c r="DE127" s="141"/>
      <c r="DF127" s="141"/>
      <c r="DG127" s="141"/>
      <c r="DH127" s="141"/>
      <c r="DI127" s="141"/>
      <c r="DJ127" s="201"/>
      <c r="DK127" s="201"/>
      <c r="DL127" s="201"/>
      <c r="DM127" s="201"/>
      <c r="DN127" s="201"/>
      <c r="DO127" s="105"/>
      <c r="DP127" s="201"/>
    </row>
    <row r="128" spans="1:120" s="342" customFormat="1" ht="151.5" customHeight="1">
      <c r="A128" s="141"/>
      <c r="B128" s="88" t="str">
        <f>IFERROR(VLOOKUP($A128,Riesgos!$A$7:$H$107,2,FALSE),"")</f>
        <v/>
      </c>
      <c r="C128" s="186" t="str">
        <f>IFERROR(VLOOKUP($A128,Riesgos!$A$7:$H$107,7,FALSE),"")</f>
        <v/>
      </c>
      <c r="D128" s="186" t="str">
        <f>IFERROR(VLOOKUP($A128,Riesgos!$A$7:$H$107,8,FALSE),"")</f>
        <v/>
      </c>
      <c r="E128" s="53"/>
      <c r="F128" s="57"/>
      <c r="G128" s="158" t="str">
        <f>IF(F128&lt;=0,"",IF(F128&lt;='Listas y tablas'!$B$3,"Muy Baja",IF(F128&lt;='Listas y tablas'!$B$4,"Baja",IF(F128&lt;='Listas y tablas'!$B$5,"Media",IF(F128&lt;='Listas y tablas'!$B$6,"Alta","Muy Alta")))))</f>
        <v/>
      </c>
      <c r="H128" s="159" t="str">
        <f>IF(G128="","",IF(G128="Muy Baja",'Listas y tablas'!$C$3,IF(G128="Baja",'Listas y tablas'!$C$4,IF(G128="Media",'Listas y tablas'!$C$5,IF(G128="Alta",'Listas y tablas'!$C$6,IF(G128="Muy Alta",'Listas y tablas'!$C$7,))))))</f>
        <v/>
      </c>
      <c r="I128" s="427"/>
      <c r="J128" s="159">
        <f ca="1">IF(NOT(ISERROR(MATCH(I128,'Tabla Impacto'!$B$221:$B$223,0))),'Tabla Impacto'!$F$223&amp;"Por favor no seleccionar los criterios de impacto(Afectación Económica o presupuestal y Pérdida Reputacional)",I128)</f>
        <v>0</v>
      </c>
      <c r="K128" s="158"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9" t="str">
        <f ca="1">IF(K128="","",IF(K128="Leve",'Listas y tablas'!$F$3,IF(K128="Menor",'Listas y tablas'!$F$4,IF(K128="Moderado",'Listas y tablas'!$F$5,IF(K128="Mayor",'Listas y tablas'!$F$6,IF(K128="Catastrófico",'Listas y tablas'!$F$7,))))))</f>
        <v/>
      </c>
      <c r="M128" s="160" t="str">
        <f t="shared" ca="1" si="66"/>
        <v/>
      </c>
      <c r="N128" s="160" t="str">
        <f t="shared" si="67"/>
        <v>G</v>
      </c>
      <c r="O128" s="161">
        <f t="shared" si="68"/>
        <v>121</v>
      </c>
      <c r="P128" s="161" t="str">
        <f t="shared" si="69"/>
        <v>G121</v>
      </c>
      <c r="Q128" s="187"/>
      <c r="R128" s="161" t="str">
        <f t="shared" si="52"/>
        <v/>
      </c>
      <c r="S128" s="399"/>
      <c r="T128" s="399"/>
      <c r="U128" s="163" t="str">
        <f t="shared" si="53"/>
        <v/>
      </c>
      <c r="V128" s="407"/>
      <c r="W128" s="407"/>
      <c r="X128" s="407"/>
      <c r="Y128" s="164" t="str">
        <f t="shared" si="62"/>
        <v/>
      </c>
      <c r="Z128" s="165" t="str">
        <f>IFERROR(IF(Y128="","",IF(Y128&lt;='Listas y tablas'!$L$3,"Muy Baja",IF(Y128&lt;='Listas y tablas'!$L$4,"Baja",IF(Y128&lt;='Listas y tablas'!$L$5,"Media",IF(Y128&lt;='Listas y tablas'!$L$6,"Alta","Muy Alta"))))),"")</f>
        <v/>
      </c>
      <c r="AA128" s="163" t="str">
        <f t="shared" si="63"/>
        <v/>
      </c>
      <c r="AB128" s="165" t="str">
        <f>IFERROR(IF(AC128="","",IF(AC128&lt;='Listas y tablas'!$O$3,"Leve",IF(AC128&lt;='Listas y tablas'!$O$4,"Menor",IF(AC128&lt;='Listas y tablas'!$O$5,"Moderado",IF(AC128&lt;='Listas y tablas'!$O$6,"Mayor","Catastrófico"))))),"")</f>
        <v/>
      </c>
      <c r="AC128" s="163" t="str">
        <f t="shared" si="64"/>
        <v/>
      </c>
      <c r="AD128" s="166" t="str">
        <f t="shared" si="65"/>
        <v/>
      </c>
      <c r="AE128" s="393"/>
      <c r="AF128" s="116"/>
      <c r="AG128" s="116"/>
      <c r="AH128" s="116"/>
      <c r="AI128" s="116"/>
      <c r="AJ128" s="115"/>
      <c r="AK128" s="115"/>
      <c r="AL128" s="115"/>
      <c r="AM128" s="115"/>
      <c r="AN128" s="115"/>
      <c r="AO128" s="115"/>
      <c r="AP128" s="115"/>
      <c r="AQ128" s="115"/>
      <c r="AR128" s="115"/>
      <c r="AS128" s="115"/>
      <c r="AT128" s="351" t="str">
        <f t="shared" si="54"/>
        <v/>
      </c>
      <c r="AU128" s="351" t="str">
        <f t="shared" si="55"/>
        <v/>
      </c>
      <c r="AV128" s="351" t="str">
        <f t="shared" si="70"/>
        <v/>
      </c>
      <c r="AW128" s="115"/>
      <c r="AX128" s="115"/>
      <c r="AY128" s="115"/>
      <c r="AZ128" s="115"/>
      <c r="BA128" s="115"/>
      <c r="BB128" s="115"/>
      <c r="BC128" s="115"/>
      <c r="BD128" s="115"/>
      <c r="BE128" s="351" t="str">
        <f t="shared" si="56"/>
        <v/>
      </c>
      <c r="BF128" s="351" t="str">
        <f t="shared" si="57"/>
        <v/>
      </c>
      <c r="BG128" s="351" t="str">
        <f t="shared" si="71"/>
        <v/>
      </c>
      <c r="BH128" s="115"/>
      <c r="BI128" s="115"/>
      <c r="BJ128" s="115"/>
      <c r="BK128" s="115"/>
      <c r="BL128" s="115"/>
      <c r="BM128" s="115"/>
      <c r="BN128" s="115"/>
      <c r="BO128" s="115"/>
      <c r="BP128" s="351" t="str">
        <f t="shared" si="58"/>
        <v/>
      </c>
      <c r="BQ128" s="351" t="str">
        <f t="shared" si="59"/>
        <v/>
      </c>
      <c r="BR128" s="351" t="str">
        <f t="shared" si="72"/>
        <v/>
      </c>
      <c r="BS128" s="350" t="str">
        <f t="shared" si="60"/>
        <v/>
      </c>
      <c r="BT128" s="350" t="str">
        <f t="shared" si="61"/>
        <v/>
      </c>
      <c r="BU128" s="133"/>
      <c r="BV128" s="53"/>
      <c r="BW128" s="53"/>
      <c r="BX128" s="53"/>
      <c r="BY128" s="53"/>
      <c r="BZ128" s="53"/>
      <c r="CA128" s="157"/>
      <c r="CB128" s="157"/>
      <c r="CC128" s="157"/>
      <c r="CD128" s="157"/>
      <c r="CE128" s="157"/>
      <c r="CF128" s="157"/>
      <c r="CG128" s="121"/>
      <c r="CH128" s="201"/>
      <c r="CI128" s="104"/>
      <c r="CJ128" s="201"/>
      <c r="CK128" s="201"/>
      <c r="CL128" s="201"/>
      <c r="CM128" s="105"/>
      <c r="CN128" s="201"/>
      <c r="CO128" s="157"/>
      <c r="CP128" s="157"/>
      <c r="CQ128" s="157"/>
      <c r="CR128" s="157"/>
      <c r="CS128" s="157"/>
      <c r="CT128" s="157"/>
      <c r="CU128" s="121"/>
      <c r="CV128" s="201"/>
      <c r="CW128" s="104"/>
      <c r="CX128" s="201"/>
      <c r="CY128" s="201"/>
      <c r="CZ128" s="201"/>
      <c r="DA128" s="105"/>
      <c r="DB128" s="201"/>
      <c r="DC128" s="141"/>
      <c r="DD128" s="141"/>
      <c r="DE128" s="141"/>
      <c r="DF128" s="141"/>
      <c r="DG128" s="141"/>
      <c r="DH128" s="141"/>
      <c r="DI128" s="141"/>
      <c r="DJ128" s="201"/>
      <c r="DK128" s="201"/>
      <c r="DL128" s="201"/>
      <c r="DM128" s="201"/>
      <c r="DN128" s="201"/>
      <c r="DO128" s="105"/>
      <c r="DP128" s="201"/>
    </row>
    <row r="129" spans="1:120" s="342" customFormat="1" ht="151.5" customHeight="1">
      <c r="A129" s="141"/>
      <c r="B129" s="88" t="str">
        <f>IFERROR(VLOOKUP($A129,Riesgos!$A$7:$H$107,2,FALSE),"")</f>
        <v/>
      </c>
      <c r="C129" s="186" t="str">
        <f>IFERROR(VLOOKUP($A129,Riesgos!$A$7:$H$107,7,FALSE),"")</f>
        <v/>
      </c>
      <c r="D129" s="186" t="str">
        <f>IFERROR(VLOOKUP($A129,Riesgos!$A$7:$H$107,8,FALSE),"")</f>
        <v/>
      </c>
      <c r="E129" s="53"/>
      <c r="F129" s="57"/>
      <c r="G129" s="158" t="str">
        <f>IF(F129&lt;=0,"",IF(F129&lt;='Listas y tablas'!$B$3,"Muy Baja",IF(F129&lt;='Listas y tablas'!$B$4,"Baja",IF(F129&lt;='Listas y tablas'!$B$5,"Media",IF(F129&lt;='Listas y tablas'!$B$6,"Alta","Muy Alta")))))</f>
        <v/>
      </c>
      <c r="H129" s="159" t="str">
        <f>IF(G129="","",IF(G129="Muy Baja",'Listas y tablas'!$C$3,IF(G129="Baja",'Listas y tablas'!$C$4,IF(G129="Media",'Listas y tablas'!$C$5,IF(G129="Alta",'Listas y tablas'!$C$6,IF(G129="Muy Alta",'Listas y tablas'!$C$7,))))))</f>
        <v/>
      </c>
      <c r="I129" s="427"/>
      <c r="J129" s="159">
        <f ca="1">IF(NOT(ISERROR(MATCH(I129,'Tabla Impacto'!$B$221:$B$223,0))),'Tabla Impacto'!$F$223&amp;"Por favor no seleccionar los criterios de impacto(Afectación Económica o presupuestal y Pérdida Reputacional)",I129)</f>
        <v>0</v>
      </c>
      <c r="K129" s="158"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9" t="str">
        <f ca="1">IF(K129="","",IF(K129="Leve",'Listas y tablas'!$F$3,IF(K129="Menor",'Listas y tablas'!$F$4,IF(K129="Moderado",'Listas y tablas'!$F$5,IF(K129="Mayor",'Listas y tablas'!$F$6,IF(K129="Catastrófico",'Listas y tablas'!$F$7,))))))</f>
        <v/>
      </c>
      <c r="M129" s="160" t="str">
        <f t="shared" ca="1" si="66"/>
        <v/>
      </c>
      <c r="N129" s="160" t="str">
        <f t="shared" si="67"/>
        <v>G</v>
      </c>
      <c r="O129" s="161">
        <f t="shared" si="68"/>
        <v>122</v>
      </c>
      <c r="P129" s="161" t="str">
        <f t="shared" si="69"/>
        <v>G122</v>
      </c>
      <c r="Q129" s="187"/>
      <c r="R129" s="161" t="str">
        <f t="shared" si="52"/>
        <v/>
      </c>
      <c r="S129" s="399"/>
      <c r="T129" s="399"/>
      <c r="U129" s="163" t="str">
        <f t="shared" si="53"/>
        <v/>
      </c>
      <c r="V129" s="407"/>
      <c r="W129" s="407"/>
      <c r="X129" s="407"/>
      <c r="Y129" s="164" t="str">
        <f t="shared" si="62"/>
        <v/>
      </c>
      <c r="Z129" s="165" t="str">
        <f>IFERROR(IF(Y129="","",IF(Y129&lt;='Listas y tablas'!$L$3,"Muy Baja",IF(Y129&lt;='Listas y tablas'!$L$4,"Baja",IF(Y129&lt;='Listas y tablas'!$L$5,"Media",IF(Y129&lt;='Listas y tablas'!$L$6,"Alta","Muy Alta"))))),"")</f>
        <v/>
      </c>
      <c r="AA129" s="163" t="str">
        <f t="shared" si="63"/>
        <v/>
      </c>
      <c r="AB129" s="165" t="str">
        <f>IFERROR(IF(AC129="","",IF(AC129&lt;='Listas y tablas'!$O$3,"Leve",IF(AC129&lt;='Listas y tablas'!$O$4,"Menor",IF(AC129&lt;='Listas y tablas'!$O$5,"Moderado",IF(AC129&lt;='Listas y tablas'!$O$6,"Mayor","Catastrófico"))))),"")</f>
        <v/>
      </c>
      <c r="AC129" s="163" t="str">
        <f t="shared" si="64"/>
        <v/>
      </c>
      <c r="AD129" s="166" t="str">
        <f t="shared" si="65"/>
        <v/>
      </c>
      <c r="AE129" s="393"/>
      <c r="AF129" s="116"/>
      <c r="AG129" s="116"/>
      <c r="AH129" s="116"/>
      <c r="AI129" s="116"/>
      <c r="AJ129" s="115"/>
      <c r="AK129" s="115"/>
      <c r="AL129" s="115"/>
      <c r="AM129" s="115"/>
      <c r="AN129" s="115"/>
      <c r="AO129" s="115"/>
      <c r="AP129" s="115"/>
      <c r="AQ129" s="115"/>
      <c r="AR129" s="115"/>
      <c r="AS129" s="115"/>
      <c r="AT129" s="351" t="str">
        <f t="shared" si="54"/>
        <v/>
      </c>
      <c r="AU129" s="351" t="str">
        <f t="shared" si="55"/>
        <v/>
      </c>
      <c r="AV129" s="351" t="str">
        <f t="shared" si="70"/>
        <v/>
      </c>
      <c r="AW129" s="115"/>
      <c r="AX129" s="115"/>
      <c r="AY129" s="115"/>
      <c r="AZ129" s="115"/>
      <c r="BA129" s="115"/>
      <c r="BB129" s="115"/>
      <c r="BC129" s="115"/>
      <c r="BD129" s="115"/>
      <c r="BE129" s="351" t="str">
        <f t="shared" si="56"/>
        <v/>
      </c>
      <c r="BF129" s="351" t="str">
        <f t="shared" si="57"/>
        <v/>
      </c>
      <c r="BG129" s="351" t="str">
        <f t="shared" si="71"/>
        <v/>
      </c>
      <c r="BH129" s="115"/>
      <c r="BI129" s="115"/>
      <c r="BJ129" s="115"/>
      <c r="BK129" s="115"/>
      <c r="BL129" s="115"/>
      <c r="BM129" s="115"/>
      <c r="BN129" s="115"/>
      <c r="BO129" s="115"/>
      <c r="BP129" s="351" t="str">
        <f t="shared" si="58"/>
        <v/>
      </c>
      <c r="BQ129" s="351" t="str">
        <f t="shared" si="59"/>
        <v/>
      </c>
      <c r="BR129" s="351" t="str">
        <f t="shared" si="72"/>
        <v/>
      </c>
      <c r="BS129" s="350" t="str">
        <f t="shared" si="60"/>
        <v/>
      </c>
      <c r="BT129" s="350" t="str">
        <f t="shared" si="61"/>
        <v/>
      </c>
      <c r="BU129" s="133"/>
      <c r="BV129" s="53"/>
      <c r="BW129" s="53"/>
      <c r="BX129" s="53"/>
      <c r="BY129" s="53"/>
      <c r="BZ129" s="53"/>
      <c r="CA129" s="157"/>
      <c r="CB129" s="157"/>
      <c r="CC129" s="157"/>
      <c r="CD129" s="157"/>
      <c r="CE129" s="157"/>
      <c r="CF129" s="157"/>
      <c r="CG129" s="121"/>
      <c r="CH129" s="201"/>
      <c r="CI129" s="104"/>
      <c r="CJ129" s="201"/>
      <c r="CK129" s="201"/>
      <c r="CL129" s="201"/>
      <c r="CM129" s="105"/>
      <c r="CN129" s="201"/>
      <c r="CO129" s="157"/>
      <c r="CP129" s="157"/>
      <c r="CQ129" s="157"/>
      <c r="CR129" s="157"/>
      <c r="CS129" s="157"/>
      <c r="CT129" s="157"/>
      <c r="CU129" s="121"/>
      <c r="CV129" s="201"/>
      <c r="CW129" s="104"/>
      <c r="CX129" s="201"/>
      <c r="CY129" s="201"/>
      <c r="CZ129" s="201"/>
      <c r="DA129" s="105"/>
      <c r="DB129" s="201"/>
      <c r="DC129" s="141"/>
      <c r="DD129" s="141"/>
      <c r="DE129" s="141"/>
      <c r="DF129" s="141"/>
      <c r="DG129" s="141"/>
      <c r="DH129" s="141"/>
      <c r="DI129" s="141"/>
      <c r="DJ129" s="201"/>
      <c r="DK129" s="201"/>
      <c r="DL129" s="201"/>
      <c r="DM129" s="201"/>
      <c r="DN129" s="201"/>
      <c r="DO129" s="105"/>
      <c r="DP129" s="201"/>
    </row>
    <row r="130" spans="1:120" s="342" customFormat="1" ht="151.5" customHeight="1">
      <c r="A130" s="141"/>
      <c r="B130" s="88" t="str">
        <f>IFERROR(VLOOKUP($A130,Riesgos!$A$7:$H$107,2,FALSE),"")</f>
        <v/>
      </c>
      <c r="C130" s="186" t="str">
        <f>IFERROR(VLOOKUP($A130,Riesgos!$A$7:$H$107,7,FALSE),"")</f>
        <v/>
      </c>
      <c r="D130" s="186" t="str">
        <f>IFERROR(VLOOKUP($A130,Riesgos!$A$7:$H$107,8,FALSE),"")</f>
        <v/>
      </c>
      <c r="E130" s="53"/>
      <c r="F130" s="57"/>
      <c r="G130" s="158" t="str">
        <f>IF(F130&lt;=0,"",IF(F130&lt;='Listas y tablas'!$B$3,"Muy Baja",IF(F130&lt;='Listas y tablas'!$B$4,"Baja",IF(F130&lt;='Listas y tablas'!$B$5,"Media",IF(F130&lt;='Listas y tablas'!$B$6,"Alta","Muy Alta")))))</f>
        <v/>
      </c>
      <c r="H130" s="159" t="str">
        <f>IF(G130="","",IF(G130="Muy Baja",'Listas y tablas'!$C$3,IF(G130="Baja",'Listas y tablas'!$C$4,IF(G130="Media",'Listas y tablas'!$C$5,IF(G130="Alta",'Listas y tablas'!$C$6,IF(G130="Muy Alta",'Listas y tablas'!$C$7,))))))</f>
        <v/>
      </c>
      <c r="I130" s="427"/>
      <c r="J130" s="159">
        <f ca="1">IF(NOT(ISERROR(MATCH(I130,'Tabla Impacto'!$B$221:$B$223,0))),'Tabla Impacto'!$F$223&amp;"Por favor no seleccionar los criterios de impacto(Afectación Económica o presupuestal y Pérdida Reputacional)",I130)</f>
        <v>0</v>
      </c>
      <c r="K130" s="158"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9" t="str">
        <f ca="1">IF(K130="","",IF(K130="Leve",'Listas y tablas'!$F$3,IF(K130="Menor",'Listas y tablas'!$F$4,IF(K130="Moderado",'Listas y tablas'!$F$5,IF(K130="Mayor",'Listas y tablas'!$F$6,IF(K130="Catastrófico",'Listas y tablas'!$F$7,))))))</f>
        <v/>
      </c>
      <c r="M130" s="160" t="str">
        <f t="shared" ca="1" si="66"/>
        <v/>
      </c>
      <c r="N130" s="160" t="str">
        <f t="shared" si="67"/>
        <v>G</v>
      </c>
      <c r="O130" s="161">
        <f t="shared" si="68"/>
        <v>123</v>
      </c>
      <c r="P130" s="161" t="str">
        <f t="shared" si="69"/>
        <v>G123</v>
      </c>
      <c r="Q130" s="187"/>
      <c r="R130" s="161" t="str">
        <f t="shared" si="52"/>
        <v/>
      </c>
      <c r="S130" s="399"/>
      <c r="T130" s="399"/>
      <c r="U130" s="163" t="str">
        <f t="shared" si="53"/>
        <v/>
      </c>
      <c r="V130" s="407"/>
      <c r="W130" s="407"/>
      <c r="X130" s="407"/>
      <c r="Y130" s="164" t="str">
        <f t="shared" si="62"/>
        <v/>
      </c>
      <c r="Z130" s="165" t="str">
        <f>IFERROR(IF(Y130="","",IF(Y130&lt;='Listas y tablas'!$L$3,"Muy Baja",IF(Y130&lt;='Listas y tablas'!$L$4,"Baja",IF(Y130&lt;='Listas y tablas'!$L$5,"Media",IF(Y130&lt;='Listas y tablas'!$L$6,"Alta","Muy Alta"))))),"")</f>
        <v/>
      </c>
      <c r="AA130" s="163" t="str">
        <f t="shared" si="63"/>
        <v/>
      </c>
      <c r="AB130" s="165" t="str">
        <f>IFERROR(IF(AC130="","",IF(AC130&lt;='Listas y tablas'!$O$3,"Leve",IF(AC130&lt;='Listas y tablas'!$O$4,"Menor",IF(AC130&lt;='Listas y tablas'!$O$5,"Moderado",IF(AC130&lt;='Listas y tablas'!$O$6,"Mayor","Catastrófico"))))),"")</f>
        <v/>
      </c>
      <c r="AC130" s="163" t="str">
        <f t="shared" si="64"/>
        <v/>
      </c>
      <c r="AD130" s="166" t="str">
        <f t="shared" si="65"/>
        <v/>
      </c>
      <c r="AE130" s="393"/>
      <c r="AF130" s="116"/>
      <c r="AG130" s="116"/>
      <c r="AH130" s="116"/>
      <c r="AI130" s="116"/>
      <c r="AJ130" s="115"/>
      <c r="AK130" s="115"/>
      <c r="AL130" s="115"/>
      <c r="AM130" s="115"/>
      <c r="AN130" s="115"/>
      <c r="AO130" s="115"/>
      <c r="AP130" s="115"/>
      <c r="AQ130" s="115"/>
      <c r="AR130" s="115"/>
      <c r="AS130" s="115"/>
      <c r="AT130" s="351" t="str">
        <f t="shared" si="54"/>
        <v/>
      </c>
      <c r="AU130" s="351" t="str">
        <f t="shared" si="55"/>
        <v/>
      </c>
      <c r="AV130" s="351" t="str">
        <f t="shared" si="70"/>
        <v/>
      </c>
      <c r="AW130" s="115"/>
      <c r="AX130" s="115"/>
      <c r="AY130" s="115"/>
      <c r="AZ130" s="115"/>
      <c r="BA130" s="115"/>
      <c r="BB130" s="115"/>
      <c r="BC130" s="115"/>
      <c r="BD130" s="115"/>
      <c r="BE130" s="351" t="str">
        <f t="shared" si="56"/>
        <v/>
      </c>
      <c r="BF130" s="351" t="str">
        <f t="shared" si="57"/>
        <v/>
      </c>
      <c r="BG130" s="351" t="str">
        <f t="shared" si="71"/>
        <v/>
      </c>
      <c r="BH130" s="115"/>
      <c r="BI130" s="115"/>
      <c r="BJ130" s="115"/>
      <c r="BK130" s="115"/>
      <c r="BL130" s="115"/>
      <c r="BM130" s="115"/>
      <c r="BN130" s="115"/>
      <c r="BO130" s="115"/>
      <c r="BP130" s="351" t="str">
        <f t="shared" si="58"/>
        <v/>
      </c>
      <c r="BQ130" s="351" t="str">
        <f t="shared" si="59"/>
        <v/>
      </c>
      <c r="BR130" s="351" t="str">
        <f t="shared" si="72"/>
        <v/>
      </c>
      <c r="BS130" s="350" t="str">
        <f t="shared" si="60"/>
        <v/>
      </c>
      <c r="BT130" s="350" t="str">
        <f t="shared" si="61"/>
        <v/>
      </c>
      <c r="BU130" s="133"/>
      <c r="BV130" s="53"/>
      <c r="BW130" s="53"/>
      <c r="BX130" s="53"/>
      <c r="BY130" s="53"/>
      <c r="BZ130" s="53"/>
      <c r="CA130" s="157"/>
      <c r="CB130" s="157"/>
      <c r="CC130" s="157"/>
      <c r="CD130" s="157"/>
      <c r="CE130" s="157"/>
      <c r="CF130" s="157"/>
      <c r="CG130" s="121"/>
      <c r="CH130" s="201"/>
      <c r="CI130" s="104"/>
      <c r="CJ130" s="201"/>
      <c r="CK130" s="201"/>
      <c r="CL130" s="201"/>
      <c r="CM130" s="105"/>
      <c r="CN130" s="201"/>
      <c r="CO130" s="157"/>
      <c r="CP130" s="157"/>
      <c r="CQ130" s="157"/>
      <c r="CR130" s="157"/>
      <c r="CS130" s="157"/>
      <c r="CT130" s="157"/>
      <c r="CU130" s="121"/>
      <c r="CV130" s="201"/>
      <c r="CW130" s="104"/>
      <c r="CX130" s="201"/>
      <c r="CY130" s="201"/>
      <c r="CZ130" s="201"/>
      <c r="DA130" s="105"/>
      <c r="DB130" s="201"/>
      <c r="DC130" s="141"/>
      <c r="DD130" s="141"/>
      <c r="DE130" s="141"/>
      <c r="DF130" s="141"/>
      <c r="DG130" s="141"/>
      <c r="DH130" s="141"/>
      <c r="DI130" s="141"/>
      <c r="DJ130" s="201"/>
      <c r="DK130" s="201"/>
      <c r="DL130" s="201"/>
      <c r="DM130" s="201"/>
      <c r="DN130" s="201"/>
      <c r="DO130" s="105"/>
      <c r="DP130" s="201"/>
    </row>
    <row r="131" spans="1:120" s="342" customFormat="1" ht="151.5" customHeight="1">
      <c r="A131" s="141"/>
      <c r="B131" s="88" t="str">
        <f>IFERROR(VLOOKUP($A131,Riesgos!$A$7:$H$107,2,FALSE),"")</f>
        <v/>
      </c>
      <c r="C131" s="186" t="str">
        <f>IFERROR(VLOOKUP($A131,Riesgos!$A$7:$H$107,7,FALSE),"")</f>
        <v/>
      </c>
      <c r="D131" s="186" t="str">
        <f>IFERROR(VLOOKUP($A131,Riesgos!$A$7:$H$107,8,FALSE),"")</f>
        <v/>
      </c>
      <c r="E131" s="53"/>
      <c r="F131" s="57"/>
      <c r="G131" s="158" t="str">
        <f>IF(F131&lt;=0,"",IF(F131&lt;='Listas y tablas'!$B$3,"Muy Baja",IF(F131&lt;='Listas y tablas'!$B$4,"Baja",IF(F131&lt;='Listas y tablas'!$B$5,"Media",IF(F131&lt;='Listas y tablas'!$B$6,"Alta","Muy Alta")))))</f>
        <v/>
      </c>
      <c r="H131" s="159" t="str">
        <f>IF(G131="","",IF(G131="Muy Baja",'Listas y tablas'!$C$3,IF(G131="Baja",'Listas y tablas'!$C$4,IF(G131="Media",'Listas y tablas'!$C$5,IF(G131="Alta",'Listas y tablas'!$C$6,IF(G131="Muy Alta",'Listas y tablas'!$C$7,))))))</f>
        <v/>
      </c>
      <c r="I131" s="427"/>
      <c r="J131" s="159">
        <f ca="1">IF(NOT(ISERROR(MATCH(I131,'Tabla Impacto'!$B$221:$B$223,0))),'Tabla Impacto'!$F$223&amp;"Por favor no seleccionar los criterios de impacto(Afectación Económica o presupuestal y Pérdida Reputacional)",I131)</f>
        <v>0</v>
      </c>
      <c r="K131" s="158"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9" t="str">
        <f ca="1">IF(K131="","",IF(K131="Leve",'Listas y tablas'!$F$3,IF(K131="Menor",'Listas y tablas'!$F$4,IF(K131="Moderado",'Listas y tablas'!$F$5,IF(K131="Mayor",'Listas y tablas'!$F$6,IF(K131="Catastrófico",'Listas y tablas'!$F$7,))))))</f>
        <v/>
      </c>
      <c r="M131" s="160" t="str">
        <f t="shared" ca="1" si="66"/>
        <v/>
      </c>
      <c r="N131" s="160" t="str">
        <f t="shared" si="67"/>
        <v>G</v>
      </c>
      <c r="O131" s="161">
        <f t="shared" si="68"/>
        <v>124</v>
      </c>
      <c r="P131" s="161" t="str">
        <f t="shared" si="69"/>
        <v>G124</v>
      </c>
      <c r="Q131" s="187"/>
      <c r="R131" s="161" t="str">
        <f t="shared" si="52"/>
        <v/>
      </c>
      <c r="S131" s="399"/>
      <c r="T131" s="399"/>
      <c r="U131" s="163" t="str">
        <f t="shared" si="53"/>
        <v/>
      </c>
      <c r="V131" s="407"/>
      <c r="W131" s="407"/>
      <c r="X131" s="407"/>
      <c r="Y131" s="164" t="str">
        <f t="shared" si="62"/>
        <v/>
      </c>
      <c r="Z131" s="165" t="str">
        <f>IFERROR(IF(Y131="","",IF(Y131&lt;='Listas y tablas'!$L$3,"Muy Baja",IF(Y131&lt;='Listas y tablas'!$L$4,"Baja",IF(Y131&lt;='Listas y tablas'!$L$5,"Media",IF(Y131&lt;='Listas y tablas'!$L$6,"Alta","Muy Alta"))))),"")</f>
        <v/>
      </c>
      <c r="AA131" s="163" t="str">
        <f t="shared" si="63"/>
        <v/>
      </c>
      <c r="AB131" s="165" t="str">
        <f>IFERROR(IF(AC131="","",IF(AC131&lt;='Listas y tablas'!$O$3,"Leve",IF(AC131&lt;='Listas y tablas'!$O$4,"Menor",IF(AC131&lt;='Listas y tablas'!$O$5,"Moderado",IF(AC131&lt;='Listas y tablas'!$O$6,"Mayor","Catastrófico"))))),"")</f>
        <v/>
      </c>
      <c r="AC131" s="163" t="str">
        <f t="shared" si="64"/>
        <v/>
      </c>
      <c r="AD131" s="166" t="str">
        <f t="shared" si="65"/>
        <v/>
      </c>
      <c r="AE131" s="393"/>
      <c r="AF131" s="116"/>
      <c r="AG131" s="116"/>
      <c r="AH131" s="116"/>
      <c r="AI131" s="116"/>
      <c r="AJ131" s="115"/>
      <c r="AK131" s="115"/>
      <c r="AL131" s="115"/>
      <c r="AM131" s="115"/>
      <c r="AN131" s="115"/>
      <c r="AO131" s="115"/>
      <c r="AP131" s="115"/>
      <c r="AQ131" s="115"/>
      <c r="AR131" s="115"/>
      <c r="AS131" s="115"/>
      <c r="AT131" s="351" t="str">
        <f t="shared" si="54"/>
        <v/>
      </c>
      <c r="AU131" s="351" t="str">
        <f t="shared" si="55"/>
        <v/>
      </c>
      <c r="AV131" s="351" t="str">
        <f t="shared" si="70"/>
        <v/>
      </c>
      <c r="AW131" s="115"/>
      <c r="AX131" s="115"/>
      <c r="AY131" s="115"/>
      <c r="AZ131" s="115"/>
      <c r="BA131" s="115"/>
      <c r="BB131" s="115"/>
      <c r="BC131" s="115"/>
      <c r="BD131" s="115"/>
      <c r="BE131" s="351" t="str">
        <f t="shared" si="56"/>
        <v/>
      </c>
      <c r="BF131" s="351" t="str">
        <f t="shared" si="57"/>
        <v/>
      </c>
      <c r="BG131" s="351" t="str">
        <f t="shared" si="71"/>
        <v/>
      </c>
      <c r="BH131" s="115"/>
      <c r="BI131" s="115"/>
      <c r="BJ131" s="115"/>
      <c r="BK131" s="115"/>
      <c r="BL131" s="115"/>
      <c r="BM131" s="115"/>
      <c r="BN131" s="115"/>
      <c r="BO131" s="115"/>
      <c r="BP131" s="351" t="str">
        <f t="shared" si="58"/>
        <v/>
      </c>
      <c r="BQ131" s="351" t="str">
        <f t="shared" si="59"/>
        <v/>
      </c>
      <c r="BR131" s="351" t="str">
        <f t="shared" si="72"/>
        <v/>
      </c>
      <c r="BS131" s="350" t="str">
        <f t="shared" si="60"/>
        <v/>
      </c>
      <c r="BT131" s="350" t="str">
        <f t="shared" si="61"/>
        <v/>
      </c>
      <c r="BU131" s="133"/>
      <c r="BV131" s="53"/>
      <c r="BW131" s="53"/>
      <c r="BX131" s="53"/>
      <c r="BY131" s="53"/>
      <c r="BZ131" s="53"/>
      <c r="CA131" s="157"/>
      <c r="CB131" s="157"/>
      <c r="CC131" s="157"/>
      <c r="CD131" s="157"/>
      <c r="CE131" s="157"/>
      <c r="CF131" s="157"/>
      <c r="CG131" s="121"/>
      <c r="CH131" s="201"/>
      <c r="CI131" s="104"/>
      <c r="CJ131" s="201"/>
      <c r="CK131" s="201"/>
      <c r="CL131" s="201"/>
      <c r="CM131" s="105"/>
      <c r="CN131" s="201"/>
      <c r="CO131" s="157"/>
      <c r="CP131" s="157"/>
      <c r="CQ131" s="157"/>
      <c r="CR131" s="157"/>
      <c r="CS131" s="157"/>
      <c r="CT131" s="157"/>
      <c r="CU131" s="121"/>
      <c r="CV131" s="201"/>
      <c r="CW131" s="104"/>
      <c r="CX131" s="201"/>
      <c r="CY131" s="201"/>
      <c r="CZ131" s="201"/>
      <c r="DA131" s="105"/>
      <c r="DB131" s="201"/>
      <c r="DC131" s="141"/>
      <c r="DD131" s="141"/>
      <c r="DE131" s="141"/>
      <c r="DF131" s="141"/>
      <c r="DG131" s="141"/>
      <c r="DH131" s="141"/>
      <c r="DI131" s="141"/>
      <c r="DJ131" s="201"/>
      <c r="DK131" s="201"/>
      <c r="DL131" s="201"/>
      <c r="DM131" s="201"/>
      <c r="DN131" s="201"/>
      <c r="DO131" s="105"/>
      <c r="DP131" s="201"/>
    </row>
    <row r="132" spans="1:120" s="342" customFormat="1" ht="151.5" customHeight="1">
      <c r="A132" s="141"/>
      <c r="B132" s="88" t="str">
        <f>IFERROR(VLOOKUP($A132,Riesgos!$A$7:$H$107,2,FALSE),"")</f>
        <v/>
      </c>
      <c r="C132" s="186" t="str">
        <f>IFERROR(VLOOKUP($A132,Riesgos!$A$7:$H$107,7,FALSE),"")</f>
        <v/>
      </c>
      <c r="D132" s="186" t="str">
        <f>IFERROR(VLOOKUP($A132,Riesgos!$A$7:$H$107,8,FALSE),"")</f>
        <v/>
      </c>
      <c r="E132" s="53"/>
      <c r="F132" s="57"/>
      <c r="G132" s="158" t="str">
        <f>IF(F132&lt;=0,"",IF(F132&lt;='Listas y tablas'!$B$3,"Muy Baja",IF(F132&lt;='Listas y tablas'!$B$4,"Baja",IF(F132&lt;='Listas y tablas'!$B$5,"Media",IF(F132&lt;='Listas y tablas'!$B$6,"Alta","Muy Alta")))))</f>
        <v/>
      </c>
      <c r="H132" s="159" t="str">
        <f>IF(G132="","",IF(G132="Muy Baja",'Listas y tablas'!$C$3,IF(G132="Baja",'Listas y tablas'!$C$4,IF(G132="Media",'Listas y tablas'!$C$5,IF(G132="Alta",'Listas y tablas'!$C$6,IF(G132="Muy Alta",'Listas y tablas'!$C$7,))))))</f>
        <v/>
      </c>
      <c r="I132" s="427"/>
      <c r="J132" s="159">
        <f ca="1">IF(NOT(ISERROR(MATCH(I132,'Tabla Impacto'!$B$221:$B$223,0))),'Tabla Impacto'!$F$223&amp;"Por favor no seleccionar los criterios de impacto(Afectación Económica o presupuestal y Pérdida Reputacional)",I132)</f>
        <v>0</v>
      </c>
      <c r="K132" s="158"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9" t="str">
        <f ca="1">IF(K132="","",IF(K132="Leve",'Listas y tablas'!$F$3,IF(K132="Menor",'Listas y tablas'!$F$4,IF(K132="Moderado",'Listas y tablas'!$F$5,IF(K132="Mayor",'Listas y tablas'!$F$6,IF(K132="Catastrófico",'Listas y tablas'!$F$7,))))))</f>
        <v/>
      </c>
      <c r="M132" s="160" t="str">
        <f t="shared" ca="1" si="66"/>
        <v/>
      </c>
      <c r="N132" s="160" t="str">
        <f t="shared" si="67"/>
        <v>G</v>
      </c>
      <c r="O132" s="161">
        <f t="shared" si="68"/>
        <v>125</v>
      </c>
      <c r="P132" s="161" t="str">
        <f t="shared" si="69"/>
        <v>G125</v>
      </c>
      <c r="Q132" s="187"/>
      <c r="R132" s="161" t="str">
        <f t="shared" si="52"/>
        <v/>
      </c>
      <c r="S132" s="399"/>
      <c r="T132" s="399"/>
      <c r="U132" s="163" t="str">
        <f t="shared" si="53"/>
        <v/>
      </c>
      <c r="V132" s="407"/>
      <c r="W132" s="407"/>
      <c r="X132" s="407"/>
      <c r="Y132" s="164" t="str">
        <f t="shared" si="62"/>
        <v/>
      </c>
      <c r="Z132" s="165" t="str">
        <f>IFERROR(IF(Y132="","",IF(Y132&lt;='Listas y tablas'!$L$3,"Muy Baja",IF(Y132&lt;='Listas y tablas'!$L$4,"Baja",IF(Y132&lt;='Listas y tablas'!$L$5,"Media",IF(Y132&lt;='Listas y tablas'!$L$6,"Alta","Muy Alta"))))),"")</f>
        <v/>
      </c>
      <c r="AA132" s="163" t="str">
        <f t="shared" si="63"/>
        <v/>
      </c>
      <c r="AB132" s="165" t="str">
        <f>IFERROR(IF(AC132="","",IF(AC132&lt;='Listas y tablas'!$O$3,"Leve",IF(AC132&lt;='Listas y tablas'!$O$4,"Menor",IF(AC132&lt;='Listas y tablas'!$O$5,"Moderado",IF(AC132&lt;='Listas y tablas'!$O$6,"Mayor","Catastrófico"))))),"")</f>
        <v/>
      </c>
      <c r="AC132" s="163" t="str">
        <f t="shared" si="64"/>
        <v/>
      </c>
      <c r="AD132" s="166" t="str">
        <f t="shared" si="65"/>
        <v/>
      </c>
      <c r="AE132" s="393"/>
      <c r="AF132" s="116"/>
      <c r="AG132" s="116"/>
      <c r="AH132" s="116"/>
      <c r="AI132" s="116"/>
      <c r="AJ132" s="115"/>
      <c r="AK132" s="115"/>
      <c r="AL132" s="115"/>
      <c r="AM132" s="115"/>
      <c r="AN132" s="115"/>
      <c r="AO132" s="115"/>
      <c r="AP132" s="115"/>
      <c r="AQ132" s="115"/>
      <c r="AR132" s="115"/>
      <c r="AS132" s="115"/>
      <c r="AT132" s="351" t="str">
        <f t="shared" si="54"/>
        <v/>
      </c>
      <c r="AU132" s="351" t="str">
        <f t="shared" si="55"/>
        <v/>
      </c>
      <c r="AV132" s="351" t="str">
        <f t="shared" si="70"/>
        <v/>
      </c>
      <c r="AW132" s="115"/>
      <c r="AX132" s="115"/>
      <c r="AY132" s="115"/>
      <c r="AZ132" s="115"/>
      <c r="BA132" s="115"/>
      <c r="BB132" s="115"/>
      <c r="BC132" s="115"/>
      <c r="BD132" s="115"/>
      <c r="BE132" s="351" t="str">
        <f t="shared" si="56"/>
        <v/>
      </c>
      <c r="BF132" s="351" t="str">
        <f t="shared" si="57"/>
        <v/>
      </c>
      <c r="BG132" s="351" t="str">
        <f t="shared" si="71"/>
        <v/>
      </c>
      <c r="BH132" s="115"/>
      <c r="BI132" s="115"/>
      <c r="BJ132" s="115"/>
      <c r="BK132" s="115"/>
      <c r="BL132" s="115"/>
      <c r="BM132" s="115"/>
      <c r="BN132" s="115"/>
      <c r="BO132" s="115"/>
      <c r="BP132" s="351" t="str">
        <f t="shared" si="58"/>
        <v/>
      </c>
      <c r="BQ132" s="351" t="str">
        <f t="shared" si="59"/>
        <v/>
      </c>
      <c r="BR132" s="351" t="str">
        <f t="shared" si="72"/>
        <v/>
      </c>
      <c r="BS132" s="350" t="str">
        <f t="shared" si="60"/>
        <v/>
      </c>
      <c r="BT132" s="350" t="str">
        <f t="shared" si="61"/>
        <v/>
      </c>
      <c r="BU132" s="133"/>
      <c r="BV132" s="53"/>
      <c r="BW132" s="53"/>
      <c r="BX132" s="53"/>
      <c r="BY132" s="53"/>
      <c r="BZ132" s="53"/>
      <c r="CA132" s="157"/>
      <c r="CB132" s="157"/>
      <c r="CC132" s="157"/>
      <c r="CD132" s="157"/>
      <c r="CE132" s="157"/>
      <c r="CF132" s="157"/>
      <c r="CG132" s="121"/>
      <c r="CH132" s="201"/>
      <c r="CI132" s="104"/>
      <c r="CJ132" s="201"/>
      <c r="CK132" s="201"/>
      <c r="CL132" s="201"/>
      <c r="CM132" s="105"/>
      <c r="CN132" s="201"/>
      <c r="CO132" s="157"/>
      <c r="CP132" s="157"/>
      <c r="CQ132" s="157"/>
      <c r="CR132" s="157"/>
      <c r="CS132" s="157"/>
      <c r="CT132" s="157"/>
      <c r="CU132" s="121"/>
      <c r="CV132" s="201"/>
      <c r="CW132" s="104"/>
      <c r="CX132" s="201"/>
      <c r="CY132" s="201"/>
      <c r="CZ132" s="201"/>
      <c r="DA132" s="105"/>
      <c r="DB132" s="201"/>
      <c r="DC132" s="141"/>
      <c r="DD132" s="141"/>
      <c r="DE132" s="141"/>
      <c r="DF132" s="141"/>
      <c r="DG132" s="141"/>
      <c r="DH132" s="141"/>
      <c r="DI132" s="141"/>
      <c r="DJ132" s="201"/>
      <c r="DK132" s="201"/>
      <c r="DL132" s="201"/>
      <c r="DM132" s="201"/>
      <c r="DN132" s="201"/>
      <c r="DO132" s="105"/>
      <c r="DP132" s="201"/>
    </row>
    <row r="133" spans="1:120" s="342" customFormat="1" ht="151.5" customHeight="1">
      <c r="A133" s="141"/>
      <c r="B133" s="88" t="str">
        <f>IFERROR(VLOOKUP($A133,Riesgos!$A$7:$H$107,2,FALSE),"")</f>
        <v/>
      </c>
      <c r="C133" s="186" t="str">
        <f>IFERROR(VLOOKUP($A133,Riesgos!$A$7:$H$107,7,FALSE),"")</f>
        <v/>
      </c>
      <c r="D133" s="186" t="str">
        <f>IFERROR(VLOOKUP($A133,Riesgos!$A$7:$H$107,8,FALSE),"")</f>
        <v/>
      </c>
      <c r="E133" s="53"/>
      <c r="F133" s="57"/>
      <c r="G133" s="158" t="str">
        <f>IF(F133&lt;=0,"",IF(F133&lt;='Listas y tablas'!$B$3,"Muy Baja",IF(F133&lt;='Listas y tablas'!$B$4,"Baja",IF(F133&lt;='Listas y tablas'!$B$5,"Media",IF(F133&lt;='Listas y tablas'!$B$6,"Alta","Muy Alta")))))</f>
        <v/>
      </c>
      <c r="H133" s="159" t="str">
        <f>IF(G133="","",IF(G133="Muy Baja",'Listas y tablas'!$C$3,IF(G133="Baja",'Listas y tablas'!$C$4,IF(G133="Media",'Listas y tablas'!$C$5,IF(G133="Alta",'Listas y tablas'!$C$6,IF(G133="Muy Alta",'Listas y tablas'!$C$7,))))))</f>
        <v/>
      </c>
      <c r="I133" s="427"/>
      <c r="J133" s="159">
        <f ca="1">IF(NOT(ISERROR(MATCH(I133,'Tabla Impacto'!$B$221:$B$223,0))),'Tabla Impacto'!$F$223&amp;"Por favor no seleccionar los criterios de impacto(Afectación Económica o presupuestal y Pérdida Reputacional)",I133)</f>
        <v>0</v>
      </c>
      <c r="K133" s="158"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9" t="str">
        <f ca="1">IF(K133="","",IF(K133="Leve",'Listas y tablas'!$F$3,IF(K133="Menor",'Listas y tablas'!$F$4,IF(K133="Moderado",'Listas y tablas'!$F$5,IF(K133="Mayor",'Listas y tablas'!$F$6,IF(K133="Catastrófico",'Listas y tablas'!$F$7,))))))</f>
        <v/>
      </c>
      <c r="M133" s="160" t="str">
        <f t="shared" ca="1" si="66"/>
        <v/>
      </c>
      <c r="N133" s="160" t="str">
        <f t="shared" si="67"/>
        <v>G</v>
      </c>
      <c r="O133" s="161">
        <f t="shared" si="68"/>
        <v>126</v>
      </c>
      <c r="P133" s="161" t="str">
        <f t="shared" si="69"/>
        <v>G126</v>
      </c>
      <c r="Q133" s="187"/>
      <c r="R133" s="161" t="str">
        <f t="shared" si="52"/>
        <v/>
      </c>
      <c r="S133" s="399"/>
      <c r="T133" s="399"/>
      <c r="U133" s="163" t="str">
        <f t="shared" si="53"/>
        <v/>
      </c>
      <c r="V133" s="407"/>
      <c r="W133" s="407"/>
      <c r="X133" s="407"/>
      <c r="Y133" s="164" t="str">
        <f t="shared" si="62"/>
        <v/>
      </c>
      <c r="Z133" s="165" t="str">
        <f>IFERROR(IF(Y133="","",IF(Y133&lt;='Listas y tablas'!$L$3,"Muy Baja",IF(Y133&lt;='Listas y tablas'!$L$4,"Baja",IF(Y133&lt;='Listas y tablas'!$L$5,"Media",IF(Y133&lt;='Listas y tablas'!$L$6,"Alta","Muy Alta"))))),"")</f>
        <v/>
      </c>
      <c r="AA133" s="163" t="str">
        <f t="shared" si="63"/>
        <v/>
      </c>
      <c r="AB133" s="165" t="str">
        <f>IFERROR(IF(AC133="","",IF(AC133&lt;='Listas y tablas'!$O$3,"Leve",IF(AC133&lt;='Listas y tablas'!$O$4,"Menor",IF(AC133&lt;='Listas y tablas'!$O$5,"Moderado",IF(AC133&lt;='Listas y tablas'!$O$6,"Mayor","Catastrófico"))))),"")</f>
        <v/>
      </c>
      <c r="AC133" s="163" t="str">
        <f t="shared" si="64"/>
        <v/>
      </c>
      <c r="AD133" s="166" t="str">
        <f t="shared" si="65"/>
        <v/>
      </c>
      <c r="AE133" s="393"/>
      <c r="AF133" s="116"/>
      <c r="AG133" s="116"/>
      <c r="AH133" s="116"/>
      <c r="AI133" s="116"/>
      <c r="AJ133" s="115"/>
      <c r="AK133" s="115"/>
      <c r="AL133" s="115"/>
      <c r="AM133" s="115"/>
      <c r="AN133" s="115"/>
      <c r="AO133" s="115"/>
      <c r="AP133" s="115"/>
      <c r="AQ133" s="115"/>
      <c r="AR133" s="115"/>
      <c r="AS133" s="115"/>
      <c r="AT133" s="351" t="str">
        <f t="shared" si="54"/>
        <v/>
      </c>
      <c r="AU133" s="351" t="str">
        <f t="shared" si="55"/>
        <v/>
      </c>
      <c r="AV133" s="351" t="str">
        <f t="shared" si="70"/>
        <v/>
      </c>
      <c r="AW133" s="115"/>
      <c r="AX133" s="115"/>
      <c r="AY133" s="115"/>
      <c r="AZ133" s="115"/>
      <c r="BA133" s="115"/>
      <c r="BB133" s="115"/>
      <c r="BC133" s="115"/>
      <c r="BD133" s="115"/>
      <c r="BE133" s="351" t="str">
        <f t="shared" si="56"/>
        <v/>
      </c>
      <c r="BF133" s="351" t="str">
        <f t="shared" si="57"/>
        <v/>
      </c>
      <c r="BG133" s="351" t="str">
        <f t="shared" si="71"/>
        <v/>
      </c>
      <c r="BH133" s="115"/>
      <c r="BI133" s="115"/>
      <c r="BJ133" s="115"/>
      <c r="BK133" s="115"/>
      <c r="BL133" s="115"/>
      <c r="BM133" s="115"/>
      <c r="BN133" s="115"/>
      <c r="BO133" s="115"/>
      <c r="BP133" s="351" t="str">
        <f t="shared" si="58"/>
        <v/>
      </c>
      <c r="BQ133" s="351" t="str">
        <f t="shared" si="59"/>
        <v/>
      </c>
      <c r="BR133" s="351" t="str">
        <f t="shared" si="72"/>
        <v/>
      </c>
      <c r="BS133" s="350" t="str">
        <f t="shared" si="60"/>
        <v/>
      </c>
      <c r="BT133" s="350" t="str">
        <f t="shared" si="61"/>
        <v/>
      </c>
      <c r="BU133" s="133"/>
      <c r="BV133" s="53"/>
      <c r="BW133" s="53"/>
      <c r="BX133" s="53"/>
      <c r="BY133" s="53"/>
      <c r="BZ133" s="53"/>
      <c r="CA133" s="157"/>
      <c r="CB133" s="157"/>
      <c r="CC133" s="157"/>
      <c r="CD133" s="157"/>
      <c r="CE133" s="157"/>
      <c r="CF133" s="157"/>
      <c r="CG133" s="121"/>
      <c r="CH133" s="201"/>
      <c r="CI133" s="104"/>
      <c r="CJ133" s="201"/>
      <c r="CK133" s="201"/>
      <c r="CL133" s="201"/>
      <c r="CM133" s="105"/>
      <c r="CN133" s="201"/>
      <c r="CO133" s="157"/>
      <c r="CP133" s="157"/>
      <c r="CQ133" s="157"/>
      <c r="CR133" s="157"/>
      <c r="CS133" s="157"/>
      <c r="CT133" s="157"/>
      <c r="CU133" s="121"/>
      <c r="CV133" s="201"/>
      <c r="CW133" s="104"/>
      <c r="CX133" s="201"/>
      <c r="CY133" s="201"/>
      <c r="CZ133" s="201"/>
      <c r="DA133" s="105"/>
      <c r="DB133" s="201"/>
      <c r="DC133" s="141"/>
      <c r="DD133" s="141"/>
      <c r="DE133" s="141"/>
      <c r="DF133" s="141"/>
      <c r="DG133" s="141"/>
      <c r="DH133" s="141"/>
      <c r="DI133" s="141"/>
      <c r="DJ133" s="201"/>
      <c r="DK133" s="201"/>
      <c r="DL133" s="201"/>
      <c r="DM133" s="201"/>
      <c r="DN133" s="201"/>
      <c r="DO133" s="105"/>
      <c r="DP133" s="201"/>
    </row>
    <row r="134" spans="1:120" s="342" customFormat="1" ht="151.5" customHeight="1">
      <c r="A134" s="141"/>
      <c r="B134" s="88" t="str">
        <f>IFERROR(VLOOKUP($A134,Riesgos!$A$7:$H$107,2,FALSE),"")</f>
        <v/>
      </c>
      <c r="C134" s="186" t="str">
        <f>IFERROR(VLOOKUP($A134,Riesgos!$A$7:$H$107,7,FALSE),"")</f>
        <v/>
      </c>
      <c r="D134" s="186" t="str">
        <f>IFERROR(VLOOKUP($A134,Riesgos!$A$7:$H$107,8,FALSE),"")</f>
        <v/>
      </c>
      <c r="E134" s="53"/>
      <c r="F134" s="57"/>
      <c r="G134" s="158" t="str">
        <f>IF(F134&lt;=0,"",IF(F134&lt;='Listas y tablas'!$B$3,"Muy Baja",IF(F134&lt;='Listas y tablas'!$B$4,"Baja",IF(F134&lt;='Listas y tablas'!$B$5,"Media",IF(F134&lt;='Listas y tablas'!$B$6,"Alta","Muy Alta")))))</f>
        <v/>
      </c>
      <c r="H134" s="159" t="str">
        <f>IF(G134="","",IF(G134="Muy Baja",'Listas y tablas'!$C$3,IF(G134="Baja",'Listas y tablas'!$C$4,IF(G134="Media",'Listas y tablas'!$C$5,IF(G134="Alta",'Listas y tablas'!$C$6,IF(G134="Muy Alta",'Listas y tablas'!$C$7,))))))</f>
        <v/>
      </c>
      <c r="I134" s="427"/>
      <c r="J134" s="159">
        <f ca="1">IF(NOT(ISERROR(MATCH(I134,'Tabla Impacto'!$B$221:$B$223,0))),'Tabla Impacto'!$F$223&amp;"Por favor no seleccionar los criterios de impacto(Afectación Económica o presupuestal y Pérdida Reputacional)",I134)</f>
        <v>0</v>
      </c>
      <c r="K134" s="158"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9" t="str">
        <f ca="1">IF(K134="","",IF(K134="Leve",'Listas y tablas'!$F$3,IF(K134="Menor",'Listas y tablas'!$F$4,IF(K134="Moderado",'Listas y tablas'!$F$5,IF(K134="Mayor",'Listas y tablas'!$F$6,IF(K134="Catastrófico",'Listas y tablas'!$F$7,))))))</f>
        <v/>
      </c>
      <c r="M134" s="160" t="str">
        <f t="shared" ca="1" si="66"/>
        <v/>
      </c>
      <c r="N134" s="160" t="str">
        <f t="shared" si="67"/>
        <v>G</v>
      </c>
      <c r="O134" s="161">
        <f t="shared" si="68"/>
        <v>127</v>
      </c>
      <c r="P134" s="161" t="str">
        <f t="shared" si="69"/>
        <v>G127</v>
      </c>
      <c r="Q134" s="187"/>
      <c r="R134" s="161" t="str">
        <f t="shared" si="52"/>
        <v/>
      </c>
      <c r="S134" s="399"/>
      <c r="T134" s="399"/>
      <c r="U134" s="163" t="str">
        <f t="shared" si="53"/>
        <v/>
      </c>
      <c r="V134" s="407"/>
      <c r="W134" s="407"/>
      <c r="X134" s="407"/>
      <c r="Y134" s="164" t="str">
        <f t="shared" si="62"/>
        <v/>
      </c>
      <c r="Z134" s="165" t="str">
        <f>IFERROR(IF(Y134="","",IF(Y134&lt;='Listas y tablas'!$L$3,"Muy Baja",IF(Y134&lt;='Listas y tablas'!$L$4,"Baja",IF(Y134&lt;='Listas y tablas'!$L$5,"Media",IF(Y134&lt;='Listas y tablas'!$L$6,"Alta","Muy Alta"))))),"")</f>
        <v/>
      </c>
      <c r="AA134" s="163" t="str">
        <f t="shared" si="63"/>
        <v/>
      </c>
      <c r="AB134" s="165" t="str">
        <f>IFERROR(IF(AC134="","",IF(AC134&lt;='Listas y tablas'!$O$3,"Leve",IF(AC134&lt;='Listas y tablas'!$O$4,"Menor",IF(AC134&lt;='Listas y tablas'!$O$5,"Moderado",IF(AC134&lt;='Listas y tablas'!$O$6,"Mayor","Catastrófico"))))),"")</f>
        <v/>
      </c>
      <c r="AC134" s="163" t="str">
        <f t="shared" si="64"/>
        <v/>
      </c>
      <c r="AD134" s="166" t="str">
        <f t="shared" si="65"/>
        <v/>
      </c>
      <c r="AE134" s="393"/>
      <c r="AF134" s="116"/>
      <c r="AG134" s="116"/>
      <c r="AH134" s="116"/>
      <c r="AI134" s="116"/>
      <c r="AJ134" s="115"/>
      <c r="AK134" s="115"/>
      <c r="AL134" s="115"/>
      <c r="AM134" s="115"/>
      <c r="AN134" s="115"/>
      <c r="AO134" s="115"/>
      <c r="AP134" s="115"/>
      <c r="AQ134" s="115"/>
      <c r="AR134" s="115"/>
      <c r="AS134" s="115"/>
      <c r="AT134" s="351" t="str">
        <f t="shared" si="54"/>
        <v/>
      </c>
      <c r="AU134" s="351" t="str">
        <f t="shared" si="55"/>
        <v/>
      </c>
      <c r="AV134" s="351" t="str">
        <f t="shared" si="70"/>
        <v/>
      </c>
      <c r="AW134" s="115"/>
      <c r="AX134" s="115"/>
      <c r="AY134" s="115"/>
      <c r="AZ134" s="115"/>
      <c r="BA134" s="115"/>
      <c r="BB134" s="115"/>
      <c r="BC134" s="115"/>
      <c r="BD134" s="115"/>
      <c r="BE134" s="351" t="str">
        <f t="shared" si="56"/>
        <v/>
      </c>
      <c r="BF134" s="351" t="str">
        <f t="shared" si="57"/>
        <v/>
      </c>
      <c r="BG134" s="351" t="str">
        <f t="shared" si="71"/>
        <v/>
      </c>
      <c r="BH134" s="115"/>
      <c r="BI134" s="115"/>
      <c r="BJ134" s="115"/>
      <c r="BK134" s="115"/>
      <c r="BL134" s="115"/>
      <c r="BM134" s="115"/>
      <c r="BN134" s="115"/>
      <c r="BO134" s="115"/>
      <c r="BP134" s="351" t="str">
        <f t="shared" si="58"/>
        <v/>
      </c>
      <c r="BQ134" s="351" t="str">
        <f t="shared" si="59"/>
        <v/>
      </c>
      <c r="BR134" s="351" t="str">
        <f t="shared" si="72"/>
        <v/>
      </c>
      <c r="BS134" s="350" t="str">
        <f t="shared" si="60"/>
        <v/>
      </c>
      <c r="BT134" s="350" t="str">
        <f t="shared" si="61"/>
        <v/>
      </c>
      <c r="BU134" s="133"/>
      <c r="BV134" s="53"/>
      <c r="BW134" s="53"/>
      <c r="BX134" s="53"/>
      <c r="BY134" s="53"/>
      <c r="BZ134" s="53"/>
      <c r="CA134" s="157"/>
      <c r="CB134" s="157"/>
      <c r="CC134" s="157"/>
      <c r="CD134" s="157"/>
      <c r="CE134" s="157"/>
      <c r="CF134" s="157"/>
      <c r="CG134" s="121"/>
      <c r="CH134" s="201"/>
      <c r="CI134" s="104"/>
      <c r="CJ134" s="201"/>
      <c r="CK134" s="201"/>
      <c r="CL134" s="201"/>
      <c r="CM134" s="105"/>
      <c r="CN134" s="201"/>
      <c r="CO134" s="157"/>
      <c r="CP134" s="157"/>
      <c r="CQ134" s="157"/>
      <c r="CR134" s="157"/>
      <c r="CS134" s="157"/>
      <c r="CT134" s="157"/>
      <c r="CU134" s="121"/>
      <c r="CV134" s="201"/>
      <c r="CW134" s="104"/>
      <c r="CX134" s="201"/>
      <c r="CY134" s="201"/>
      <c r="CZ134" s="201"/>
      <c r="DA134" s="105"/>
      <c r="DB134" s="201"/>
      <c r="DC134" s="141"/>
      <c r="DD134" s="141"/>
      <c r="DE134" s="141"/>
      <c r="DF134" s="141"/>
      <c r="DG134" s="141"/>
      <c r="DH134" s="141"/>
      <c r="DI134" s="141"/>
      <c r="DJ134" s="201"/>
      <c r="DK134" s="201"/>
      <c r="DL134" s="201"/>
      <c r="DM134" s="201"/>
      <c r="DN134" s="201"/>
      <c r="DO134" s="105"/>
      <c r="DP134" s="201"/>
    </row>
    <row r="135" spans="1:120" s="342" customFormat="1" ht="151.5" customHeight="1">
      <c r="A135" s="141"/>
      <c r="B135" s="88" t="str">
        <f>IFERROR(VLOOKUP($A135,Riesgos!$A$7:$H$107,2,FALSE),"")</f>
        <v/>
      </c>
      <c r="C135" s="186" t="str">
        <f>IFERROR(VLOOKUP($A135,Riesgos!$A$7:$H$107,7,FALSE),"")</f>
        <v/>
      </c>
      <c r="D135" s="186" t="str">
        <f>IFERROR(VLOOKUP($A135,Riesgos!$A$7:$H$107,8,FALSE),"")</f>
        <v/>
      </c>
      <c r="E135" s="53"/>
      <c r="F135" s="57"/>
      <c r="G135" s="158" t="str">
        <f>IF(F135&lt;=0,"",IF(F135&lt;='Listas y tablas'!$B$3,"Muy Baja",IF(F135&lt;='Listas y tablas'!$B$4,"Baja",IF(F135&lt;='Listas y tablas'!$B$5,"Media",IF(F135&lt;='Listas y tablas'!$B$6,"Alta","Muy Alta")))))</f>
        <v/>
      </c>
      <c r="H135" s="159" t="str">
        <f>IF(G135="","",IF(G135="Muy Baja",'Listas y tablas'!$C$3,IF(G135="Baja",'Listas y tablas'!$C$4,IF(G135="Media",'Listas y tablas'!$C$5,IF(G135="Alta",'Listas y tablas'!$C$6,IF(G135="Muy Alta",'Listas y tablas'!$C$7,))))))</f>
        <v/>
      </c>
      <c r="I135" s="427"/>
      <c r="J135" s="159">
        <f ca="1">IF(NOT(ISERROR(MATCH(I135,'Tabla Impacto'!$B$221:$B$223,0))),'Tabla Impacto'!$F$223&amp;"Por favor no seleccionar los criterios de impacto(Afectación Económica o presupuestal y Pérdida Reputacional)",I135)</f>
        <v>0</v>
      </c>
      <c r="K135" s="158"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9" t="str">
        <f ca="1">IF(K135="","",IF(K135="Leve",'Listas y tablas'!$F$3,IF(K135="Menor",'Listas y tablas'!$F$4,IF(K135="Moderado",'Listas y tablas'!$F$5,IF(K135="Mayor",'Listas y tablas'!$F$6,IF(K135="Catastrófico",'Listas y tablas'!$F$7,))))))</f>
        <v/>
      </c>
      <c r="M135" s="160" t="str">
        <f t="shared" ca="1" si="66"/>
        <v/>
      </c>
      <c r="N135" s="160" t="str">
        <f t="shared" si="67"/>
        <v>G</v>
      </c>
      <c r="O135" s="161">
        <f t="shared" si="68"/>
        <v>128</v>
      </c>
      <c r="P135" s="161" t="str">
        <f t="shared" si="69"/>
        <v>G128</v>
      </c>
      <c r="Q135" s="187"/>
      <c r="R135" s="161" t="str">
        <f t="shared" si="52"/>
        <v/>
      </c>
      <c r="S135" s="399"/>
      <c r="T135" s="399"/>
      <c r="U135" s="163" t="str">
        <f t="shared" si="53"/>
        <v/>
      </c>
      <c r="V135" s="407"/>
      <c r="W135" s="407"/>
      <c r="X135" s="407"/>
      <c r="Y135" s="164" t="str">
        <f t="shared" si="62"/>
        <v/>
      </c>
      <c r="Z135" s="165" t="str">
        <f>IFERROR(IF(Y135="","",IF(Y135&lt;='Listas y tablas'!$L$3,"Muy Baja",IF(Y135&lt;='Listas y tablas'!$L$4,"Baja",IF(Y135&lt;='Listas y tablas'!$L$5,"Media",IF(Y135&lt;='Listas y tablas'!$L$6,"Alta","Muy Alta"))))),"")</f>
        <v/>
      </c>
      <c r="AA135" s="163" t="str">
        <f t="shared" si="63"/>
        <v/>
      </c>
      <c r="AB135" s="165" t="str">
        <f>IFERROR(IF(AC135="","",IF(AC135&lt;='Listas y tablas'!$O$3,"Leve",IF(AC135&lt;='Listas y tablas'!$O$4,"Menor",IF(AC135&lt;='Listas y tablas'!$O$5,"Moderado",IF(AC135&lt;='Listas y tablas'!$O$6,"Mayor","Catastrófico"))))),"")</f>
        <v/>
      </c>
      <c r="AC135" s="163" t="str">
        <f t="shared" si="64"/>
        <v/>
      </c>
      <c r="AD135" s="166" t="str">
        <f t="shared" si="65"/>
        <v/>
      </c>
      <c r="AE135" s="393"/>
      <c r="AF135" s="116"/>
      <c r="AG135" s="116"/>
      <c r="AH135" s="116"/>
      <c r="AI135" s="116"/>
      <c r="AJ135" s="115"/>
      <c r="AK135" s="115"/>
      <c r="AL135" s="115"/>
      <c r="AM135" s="115"/>
      <c r="AN135" s="115"/>
      <c r="AO135" s="115"/>
      <c r="AP135" s="115"/>
      <c r="AQ135" s="115"/>
      <c r="AR135" s="115"/>
      <c r="AS135" s="115"/>
      <c r="AT135" s="351" t="str">
        <f t="shared" si="54"/>
        <v/>
      </c>
      <c r="AU135" s="351" t="str">
        <f t="shared" si="55"/>
        <v/>
      </c>
      <c r="AV135" s="351" t="str">
        <f t="shared" si="70"/>
        <v/>
      </c>
      <c r="AW135" s="115"/>
      <c r="AX135" s="115"/>
      <c r="AY135" s="115"/>
      <c r="AZ135" s="115"/>
      <c r="BA135" s="115"/>
      <c r="BB135" s="115"/>
      <c r="BC135" s="115"/>
      <c r="BD135" s="115"/>
      <c r="BE135" s="351" t="str">
        <f t="shared" si="56"/>
        <v/>
      </c>
      <c r="BF135" s="351" t="str">
        <f t="shared" si="57"/>
        <v/>
      </c>
      <c r="BG135" s="351" t="str">
        <f t="shared" si="71"/>
        <v/>
      </c>
      <c r="BH135" s="115"/>
      <c r="BI135" s="115"/>
      <c r="BJ135" s="115"/>
      <c r="BK135" s="115"/>
      <c r="BL135" s="115"/>
      <c r="BM135" s="115"/>
      <c r="BN135" s="115"/>
      <c r="BO135" s="115"/>
      <c r="BP135" s="351" t="str">
        <f t="shared" si="58"/>
        <v/>
      </c>
      <c r="BQ135" s="351" t="str">
        <f t="shared" si="59"/>
        <v/>
      </c>
      <c r="BR135" s="351" t="str">
        <f t="shared" si="72"/>
        <v/>
      </c>
      <c r="BS135" s="350" t="str">
        <f t="shared" si="60"/>
        <v/>
      </c>
      <c r="BT135" s="350" t="str">
        <f t="shared" si="61"/>
        <v/>
      </c>
      <c r="BU135" s="133"/>
      <c r="BV135" s="53"/>
      <c r="BW135" s="53"/>
      <c r="BX135" s="53"/>
      <c r="BY135" s="53"/>
      <c r="BZ135" s="53"/>
      <c r="CA135" s="157"/>
      <c r="CB135" s="157"/>
      <c r="CC135" s="157"/>
      <c r="CD135" s="157"/>
      <c r="CE135" s="157"/>
      <c r="CF135" s="157"/>
      <c r="CG135" s="121"/>
      <c r="CH135" s="201"/>
      <c r="CI135" s="104"/>
      <c r="CJ135" s="201"/>
      <c r="CK135" s="201"/>
      <c r="CL135" s="201"/>
      <c r="CM135" s="105"/>
      <c r="CN135" s="201"/>
      <c r="CO135" s="157"/>
      <c r="CP135" s="157"/>
      <c r="CQ135" s="157"/>
      <c r="CR135" s="157"/>
      <c r="CS135" s="157"/>
      <c r="CT135" s="157"/>
      <c r="CU135" s="121"/>
      <c r="CV135" s="201"/>
      <c r="CW135" s="104"/>
      <c r="CX135" s="201"/>
      <c r="CY135" s="201"/>
      <c r="CZ135" s="201"/>
      <c r="DA135" s="105"/>
      <c r="DB135" s="201"/>
      <c r="DC135" s="141"/>
      <c r="DD135" s="141"/>
      <c r="DE135" s="141"/>
      <c r="DF135" s="141"/>
      <c r="DG135" s="141"/>
      <c r="DH135" s="141"/>
      <c r="DI135" s="141"/>
      <c r="DJ135" s="201"/>
      <c r="DK135" s="201"/>
      <c r="DL135" s="201"/>
      <c r="DM135" s="201"/>
      <c r="DN135" s="201"/>
      <c r="DO135" s="105"/>
      <c r="DP135" s="201"/>
    </row>
    <row r="136" spans="1:120" s="342" customFormat="1" ht="151.5" customHeight="1">
      <c r="A136" s="141"/>
      <c r="B136" s="88" t="str">
        <f>IFERROR(VLOOKUP($A136,Riesgos!$A$7:$H$107,2,FALSE),"")</f>
        <v/>
      </c>
      <c r="C136" s="186" t="str">
        <f>IFERROR(VLOOKUP($A136,Riesgos!$A$7:$H$107,7,FALSE),"")</f>
        <v/>
      </c>
      <c r="D136" s="186" t="str">
        <f>IFERROR(VLOOKUP($A136,Riesgos!$A$7:$H$107,8,FALSE),"")</f>
        <v/>
      </c>
      <c r="E136" s="53"/>
      <c r="F136" s="57"/>
      <c r="G136" s="158" t="str">
        <f>IF(F136&lt;=0,"",IF(F136&lt;='Listas y tablas'!$B$3,"Muy Baja",IF(F136&lt;='Listas y tablas'!$B$4,"Baja",IF(F136&lt;='Listas y tablas'!$B$5,"Media",IF(F136&lt;='Listas y tablas'!$B$6,"Alta","Muy Alta")))))</f>
        <v/>
      </c>
      <c r="H136" s="159" t="str">
        <f>IF(G136="","",IF(G136="Muy Baja",'Listas y tablas'!$C$3,IF(G136="Baja",'Listas y tablas'!$C$4,IF(G136="Media",'Listas y tablas'!$C$5,IF(G136="Alta",'Listas y tablas'!$C$6,IF(G136="Muy Alta",'Listas y tablas'!$C$7,))))))</f>
        <v/>
      </c>
      <c r="I136" s="427"/>
      <c r="J136" s="159">
        <f ca="1">IF(NOT(ISERROR(MATCH(I136,'Tabla Impacto'!$B$221:$B$223,0))),'Tabla Impacto'!$F$223&amp;"Por favor no seleccionar los criterios de impacto(Afectación Económica o presupuestal y Pérdida Reputacional)",I136)</f>
        <v>0</v>
      </c>
      <c r="K136" s="158"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9" t="str">
        <f ca="1">IF(K136="","",IF(K136="Leve",'Listas y tablas'!$F$3,IF(K136="Menor",'Listas y tablas'!$F$4,IF(K136="Moderado",'Listas y tablas'!$F$5,IF(K136="Mayor",'Listas y tablas'!$F$6,IF(K136="Catastrófico",'Listas y tablas'!$F$7,))))))</f>
        <v/>
      </c>
      <c r="M136" s="160" t="str">
        <f t="shared" ca="1" si="66"/>
        <v/>
      </c>
      <c r="N136" s="160" t="str">
        <f t="shared" si="67"/>
        <v>G</v>
      </c>
      <c r="O136" s="161">
        <f t="shared" si="68"/>
        <v>129</v>
      </c>
      <c r="P136" s="161" t="str">
        <f t="shared" si="69"/>
        <v>G129</v>
      </c>
      <c r="Q136" s="187"/>
      <c r="R136" s="161" t="str">
        <f t="shared" si="52"/>
        <v/>
      </c>
      <c r="S136" s="399"/>
      <c r="T136" s="399"/>
      <c r="U136" s="163" t="str">
        <f t="shared" si="53"/>
        <v/>
      </c>
      <c r="V136" s="407"/>
      <c r="W136" s="407"/>
      <c r="X136" s="407"/>
      <c r="Y136" s="164" t="str">
        <f t="shared" si="62"/>
        <v/>
      </c>
      <c r="Z136" s="165" t="str">
        <f>IFERROR(IF(Y136="","",IF(Y136&lt;='Listas y tablas'!$L$3,"Muy Baja",IF(Y136&lt;='Listas y tablas'!$L$4,"Baja",IF(Y136&lt;='Listas y tablas'!$L$5,"Media",IF(Y136&lt;='Listas y tablas'!$L$6,"Alta","Muy Alta"))))),"")</f>
        <v/>
      </c>
      <c r="AA136" s="163" t="str">
        <f t="shared" si="63"/>
        <v/>
      </c>
      <c r="AB136" s="165" t="str">
        <f>IFERROR(IF(AC136="","",IF(AC136&lt;='Listas y tablas'!$O$3,"Leve",IF(AC136&lt;='Listas y tablas'!$O$4,"Menor",IF(AC136&lt;='Listas y tablas'!$O$5,"Moderado",IF(AC136&lt;='Listas y tablas'!$O$6,"Mayor","Catastrófico"))))),"")</f>
        <v/>
      </c>
      <c r="AC136" s="163" t="str">
        <f t="shared" si="64"/>
        <v/>
      </c>
      <c r="AD136" s="166" t="str">
        <f t="shared" si="65"/>
        <v/>
      </c>
      <c r="AE136" s="393"/>
      <c r="AF136" s="116"/>
      <c r="AG136" s="116"/>
      <c r="AH136" s="116"/>
      <c r="AI136" s="116"/>
      <c r="AJ136" s="115"/>
      <c r="AK136" s="115"/>
      <c r="AL136" s="115"/>
      <c r="AM136" s="115"/>
      <c r="AN136" s="115"/>
      <c r="AO136" s="115"/>
      <c r="AP136" s="115"/>
      <c r="AQ136" s="115"/>
      <c r="AR136" s="115"/>
      <c r="AS136" s="115"/>
      <c r="AT136" s="351" t="str">
        <f t="shared" si="54"/>
        <v/>
      </c>
      <c r="AU136" s="351" t="str">
        <f t="shared" si="55"/>
        <v/>
      </c>
      <c r="AV136" s="351" t="str">
        <f t="shared" si="70"/>
        <v/>
      </c>
      <c r="AW136" s="115"/>
      <c r="AX136" s="115"/>
      <c r="AY136" s="115"/>
      <c r="AZ136" s="115"/>
      <c r="BA136" s="115"/>
      <c r="BB136" s="115"/>
      <c r="BC136" s="115"/>
      <c r="BD136" s="115"/>
      <c r="BE136" s="351" t="str">
        <f t="shared" si="56"/>
        <v/>
      </c>
      <c r="BF136" s="351" t="str">
        <f t="shared" si="57"/>
        <v/>
      </c>
      <c r="BG136" s="351" t="str">
        <f t="shared" si="71"/>
        <v/>
      </c>
      <c r="BH136" s="115"/>
      <c r="BI136" s="115"/>
      <c r="BJ136" s="115"/>
      <c r="BK136" s="115"/>
      <c r="BL136" s="115"/>
      <c r="BM136" s="115"/>
      <c r="BN136" s="115"/>
      <c r="BO136" s="115"/>
      <c r="BP136" s="351" t="str">
        <f t="shared" si="58"/>
        <v/>
      </c>
      <c r="BQ136" s="351" t="str">
        <f t="shared" si="59"/>
        <v/>
      </c>
      <c r="BR136" s="351" t="str">
        <f t="shared" si="72"/>
        <v/>
      </c>
      <c r="BS136" s="350" t="str">
        <f t="shared" si="60"/>
        <v/>
      </c>
      <c r="BT136" s="350" t="str">
        <f t="shared" si="61"/>
        <v/>
      </c>
      <c r="BU136" s="133"/>
      <c r="BV136" s="53"/>
      <c r="BW136" s="53"/>
      <c r="BX136" s="53"/>
      <c r="BY136" s="53"/>
      <c r="BZ136" s="53"/>
      <c r="CA136" s="157"/>
      <c r="CB136" s="157"/>
      <c r="CC136" s="157"/>
      <c r="CD136" s="157"/>
      <c r="CE136" s="157"/>
      <c r="CF136" s="157"/>
      <c r="CG136" s="121"/>
      <c r="CH136" s="201"/>
      <c r="CI136" s="104"/>
      <c r="CJ136" s="201"/>
      <c r="CK136" s="201"/>
      <c r="CL136" s="201"/>
      <c r="CM136" s="105"/>
      <c r="CN136" s="201"/>
      <c r="CO136" s="157"/>
      <c r="CP136" s="157"/>
      <c r="CQ136" s="157"/>
      <c r="CR136" s="157"/>
      <c r="CS136" s="157"/>
      <c r="CT136" s="157"/>
      <c r="CU136" s="121"/>
      <c r="CV136" s="201"/>
      <c r="CW136" s="104"/>
      <c r="CX136" s="201"/>
      <c r="CY136" s="201"/>
      <c r="CZ136" s="201"/>
      <c r="DA136" s="105"/>
      <c r="DB136" s="201"/>
      <c r="DC136" s="141"/>
      <c r="DD136" s="141"/>
      <c r="DE136" s="141"/>
      <c r="DF136" s="141"/>
      <c r="DG136" s="141"/>
      <c r="DH136" s="141"/>
      <c r="DI136" s="141"/>
      <c r="DJ136" s="201"/>
      <c r="DK136" s="201"/>
      <c r="DL136" s="201"/>
      <c r="DM136" s="201"/>
      <c r="DN136" s="201"/>
      <c r="DO136" s="105"/>
      <c r="DP136" s="201"/>
    </row>
    <row r="137" spans="1:120" s="342" customFormat="1" ht="151.5" customHeight="1">
      <c r="A137" s="141"/>
      <c r="B137" s="88" t="str">
        <f>IFERROR(VLOOKUP($A137,Riesgos!$A$7:$H$107,2,FALSE),"")</f>
        <v/>
      </c>
      <c r="C137" s="186" t="str">
        <f>IFERROR(VLOOKUP($A137,Riesgos!$A$7:$H$107,7,FALSE),"")</f>
        <v/>
      </c>
      <c r="D137" s="186" t="str">
        <f>IFERROR(VLOOKUP($A137,Riesgos!$A$7:$H$107,8,FALSE),"")</f>
        <v/>
      </c>
      <c r="E137" s="53"/>
      <c r="F137" s="57"/>
      <c r="G137" s="158" t="str">
        <f>IF(F137&lt;=0,"",IF(F137&lt;='Listas y tablas'!$B$3,"Muy Baja",IF(F137&lt;='Listas y tablas'!$B$4,"Baja",IF(F137&lt;='Listas y tablas'!$B$5,"Media",IF(F137&lt;='Listas y tablas'!$B$6,"Alta","Muy Alta")))))</f>
        <v/>
      </c>
      <c r="H137" s="159" t="str">
        <f>IF(G137="","",IF(G137="Muy Baja",'Listas y tablas'!$C$3,IF(G137="Baja",'Listas y tablas'!$C$4,IF(G137="Media",'Listas y tablas'!$C$5,IF(G137="Alta",'Listas y tablas'!$C$6,IF(G137="Muy Alta",'Listas y tablas'!$C$7,))))))</f>
        <v/>
      </c>
      <c r="I137" s="427"/>
      <c r="J137" s="159">
        <f ca="1">IF(NOT(ISERROR(MATCH(I137,'Tabla Impacto'!$B$221:$B$223,0))),'Tabla Impacto'!$F$223&amp;"Por favor no seleccionar los criterios de impacto(Afectación Económica o presupuestal y Pérdida Reputacional)",I137)</f>
        <v>0</v>
      </c>
      <c r="K137" s="158"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9" t="str">
        <f ca="1">IF(K137="","",IF(K137="Leve",'Listas y tablas'!$F$3,IF(K137="Menor",'Listas y tablas'!$F$4,IF(K137="Moderado",'Listas y tablas'!$F$5,IF(K137="Mayor",'Listas y tablas'!$F$6,IF(K137="Catastrófico",'Listas y tablas'!$F$7,))))))</f>
        <v/>
      </c>
      <c r="M137" s="160" t="str">
        <f t="shared" ca="1" si="66"/>
        <v/>
      </c>
      <c r="N137" s="160" t="str">
        <f t="shared" si="67"/>
        <v>G</v>
      </c>
      <c r="O137" s="161">
        <f t="shared" si="68"/>
        <v>130</v>
      </c>
      <c r="P137" s="161" t="str">
        <f t="shared" si="69"/>
        <v>G130</v>
      </c>
      <c r="Q137" s="187"/>
      <c r="R137" s="161" t="str">
        <f t="shared" si="52"/>
        <v/>
      </c>
      <c r="S137" s="399"/>
      <c r="T137" s="399"/>
      <c r="U137" s="163" t="str">
        <f t="shared" si="53"/>
        <v/>
      </c>
      <c r="V137" s="407"/>
      <c r="W137" s="407"/>
      <c r="X137" s="407"/>
      <c r="Y137" s="164" t="str">
        <f t="shared" si="62"/>
        <v/>
      </c>
      <c r="Z137" s="165" t="str">
        <f>IFERROR(IF(Y137="","",IF(Y137&lt;='Listas y tablas'!$L$3,"Muy Baja",IF(Y137&lt;='Listas y tablas'!$L$4,"Baja",IF(Y137&lt;='Listas y tablas'!$L$5,"Media",IF(Y137&lt;='Listas y tablas'!$L$6,"Alta","Muy Alta"))))),"")</f>
        <v/>
      </c>
      <c r="AA137" s="163" t="str">
        <f t="shared" si="63"/>
        <v/>
      </c>
      <c r="AB137" s="165" t="str">
        <f>IFERROR(IF(AC137="","",IF(AC137&lt;='Listas y tablas'!$O$3,"Leve",IF(AC137&lt;='Listas y tablas'!$O$4,"Menor",IF(AC137&lt;='Listas y tablas'!$O$5,"Moderado",IF(AC137&lt;='Listas y tablas'!$O$6,"Mayor","Catastrófico"))))),"")</f>
        <v/>
      </c>
      <c r="AC137" s="163" t="str">
        <f t="shared" si="64"/>
        <v/>
      </c>
      <c r="AD137" s="166" t="str">
        <f t="shared" si="65"/>
        <v/>
      </c>
      <c r="AE137" s="393"/>
      <c r="AF137" s="116"/>
      <c r="AG137" s="116"/>
      <c r="AH137" s="116"/>
      <c r="AI137" s="116"/>
      <c r="AJ137" s="115"/>
      <c r="AK137" s="115"/>
      <c r="AL137" s="115"/>
      <c r="AM137" s="115"/>
      <c r="AN137" s="115"/>
      <c r="AO137" s="115"/>
      <c r="AP137" s="115"/>
      <c r="AQ137" s="115"/>
      <c r="AR137" s="115"/>
      <c r="AS137" s="115"/>
      <c r="AT137" s="351" t="str">
        <f t="shared" si="54"/>
        <v/>
      </c>
      <c r="AU137" s="351" t="str">
        <f t="shared" si="55"/>
        <v/>
      </c>
      <c r="AV137" s="351" t="str">
        <f t="shared" si="70"/>
        <v/>
      </c>
      <c r="AW137" s="115"/>
      <c r="AX137" s="115"/>
      <c r="AY137" s="115"/>
      <c r="AZ137" s="115"/>
      <c r="BA137" s="115"/>
      <c r="BB137" s="115"/>
      <c r="BC137" s="115"/>
      <c r="BD137" s="115"/>
      <c r="BE137" s="351" t="str">
        <f t="shared" si="56"/>
        <v/>
      </c>
      <c r="BF137" s="351" t="str">
        <f t="shared" si="57"/>
        <v/>
      </c>
      <c r="BG137" s="351" t="str">
        <f t="shared" si="71"/>
        <v/>
      </c>
      <c r="BH137" s="115"/>
      <c r="BI137" s="115"/>
      <c r="BJ137" s="115"/>
      <c r="BK137" s="115"/>
      <c r="BL137" s="115"/>
      <c r="BM137" s="115"/>
      <c r="BN137" s="115"/>
      <c r="BO137" s="115"/>
      <c r="BP137" s="351" t="str">
        <f t="shared" si="58"/>
        <v/>
      </c>
      <c r="BQ137" s="351" t="str">
        <f t="shared" si="59"/>
        <v/>
      </c>
      <c r="BR137" s="351" t="str">
        <f t="shared" si="72"/>
        <v/>
      </c>
      <c r="BS137" s="350" t="str">
        <f t="shared" si="60"/>
        <v/>
      </c>
      <c r="BT137" s="350" t="str">
        <f t="shared" si="61"/>
        <v/>
      </c>
      <c r="BU137" s="133"/>
      <c r="BV137" s="53"/>
      <c r="BW137" s="53"/>
      <c r="BX137" s="53"/>
      <c r="BY137" s="53"/>
      <c r="BZ137" s="53"/>
      <c r="CA137" s="157"/>
      <c r="CB137" s="157"/>
      <c r="CC137" s="157"/>
      <c r="CD137" s="157"/>
      <c r="CE137" s="157"/>
      <c r="CF137" s="157"/>
      <c r="CG137" s="121"/>
      <c r="CH137" s="201"/>
      <c r="CI137" s="104"/>
      <c r="CJ137" s="201"/>
      <c r="CK137" s="201"/>
      <c r="CL137" s="201"/>
      <c r="CM137" s="105"/>
      <c r="CN137" s="201"/>
      <c r="CO137" s="157"/>
      <c r="CP137" s="157"/>
      <c r="CQ137" s="157"/>
      <c r="CR137" s="157"/>
      <c r="CS137" s="157"/>
      <c r="CT137" s="157"/>
      <c r="CU137" s="121"/>
      <c r="CV137" s="201"/>
      <c r="CW137" s="104"/>
      <c r="CX137" s="201"/>
      <c r="CY137" s="201"/>
      <c r="CZ137" s="201"/>
      <c r="DA137" s="105"/>
      <c r="DB137" s="201"/>
      <c r="DC137" s="141"/>
      <c r="DD137" s="141"/>
      <c r="DE137" s="141"/>
      <c r="DF137" s="141"/>
      <c r="DG137" s="141"/>
      <c r="DH137" s="141"/>
      <c r="DI137" s="141"/>
      <c r="DJ137" s="201"/>
      <c r="DK137" s="201"/>
      <c r="DL137" s="201"/>
      <c r="DM137" s="201"/>
      <c r="DN137" s="201"/>
      <c r="DO137" s="105"/>
      <c r="DP137" s="201"/>
    </row>
    <row r="138" spans="1:120" s="342" customFormat="1" ht="151.5" customHeight="1">
      <c r="A138" s="141"/>
      <c r="B138" s="88" t="str">
        <f>IFERROR(VLOOKUP($A138,Riesgos!$A$7:$H$107,2,FALSE),"")</f>
        <v/>
      </c>
      <c r="C138" s="186" t="str">
        <f>IFERROR(VLOOKUP($A138,Riesgos!$A$7:$H$107,7,FALSE),"")</f>
        <v/>
      </c>
      <c r="D138" s="186" t="str">
        <f>IFERROR(VLOOKUP($A138,Riesgos!$A$7:$H$107,8,FALSE),"")</f>
        <v/>
      </c>
      <c r="E138" s="53"/>
      <c r="F138" s="57"/>
      <c r="G138" s="158" t="str">
        <f>IF(F138&lt;=0,"",IF(F138&lt;='Listas y tablas'!$B$3,"Muy Baja",IF(F138&lt;='Listas y tablas'!$B$4,"Baja",IF(F138&lt;='Listas y tablas'!$B$5,"Media",IF(F138&lt;='Listas y tablas'!$B$6,"Alta","Muy Alta")))))</f>
        <v/>
      </c>
      <c r="H138" s="159" t="str">
        <f>IF(G138="","",IF(G138="Muy Baja",'Listas y tablas'!$C$3,IF(G138="Baja",'Listas y tablas'!$C$4,IF(G138="Media",'Listas y tablas'!$C$5,IF(G138="Alta",'Listas y tablas'!$C$6,IF(G138="Muy Alta",'Listas y tablas'!$C$7,))))))</f>
        <v/>
      </c>
      <c r="I138" s="427"/>
      <c r="J138" s="159">
        <f ca="1">IF(NOT(ISERROR(MATCH(I138,'Tabla Impacto'!$B$221:$B$223,0))),'Tabla Impacto'!$F$223&amp;"Por favor no seleccionar los criterios de impacto(Afectación Económica o presupuestal y Pérdida Reputacional)",I138)</f>
        <v>0</v>
      </c>
      <c r="K138" s="158"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9" t="str">
        <f ca="1">IF(K138="","",IF(K138="Leve",'Listas y tablas'!$F$3,IF(K138="Menor",'Listas y tablas'!$F$4,IF(K138="Moderado",'Listas y tablas'!$F$5,IF(K138="Mayor",'Listas y tablas'!$F$6,IF(K138="Catastrófico",'Listas y tablas'!$F$7,))))))</f>
        <v/>
      </c>
      <c r="M138" s="160" t="str">
        <f t="shared" ca="1" si="66"/>
        <v/>
      </c>
      <c r="N138" s="160" t="str">
        <f t="shared" si="67"/>
        <v>G</v>
      </c>
      <c r="O138" s="161">
        <f t="shared" si="68"/>
        <v>131</v>
      </c>
      <c r="P138" s="161" t="str">
        <f t="shared" si="69"/>
        <v>G131</v>
      </c>
      <c r="Q138" s="187"/>
      <c r="R138" s="161" t="str">
        <f t="shared" si="52"/>
        <v/>
      </c>
      <c r="S138" s="399"/>
      <c r="T138" s="399"/>
      <c r="U138" s="163" t="str">
        <f t="shared" si="53"/>
        <v/>
      </c>
      <c r="V138" s="407"/>
      <c r="W138" s="407"/>
      <c r="X138" s="407"/>
      <c r="Y138" s="164" t="str">
        <f t="shared" si="62"/>
        <v/>
      </c>
      <c r="Z138" s="165" t="str">
        <f>IFERROR(IF(Y138="","",IF(Y138&lt;='Listas y tablas'!$L$3,"Muy Baja",IF(Y138&lt;='Listas y tablas'!$L$4,"Baja",IF(Y138&lt;='Listas y tablas'!$L$5,"Media",IF(Y138&lt;='Listas y tablas'!$L$6,"Alta","Muy Alta"))))),"")</f>
        <v/>
      </c>
      <c r="AA138" s="163" t="str">
        <f t="shared" si="63"/>
        <v/>
      </c>
      <c r="AB138" s="165" t="str">
        <f>IFERROR(IF(AC138="","",IF(AC138&lt;='Listas y tablas'!$O$3,"Leve",IF(AC138&lt;='Listas y tablas'!$O$4,"Menor",IF(AC138&lt;='Listas y tablas'!$O$5,"Moderado",IF(AC138&lt;='Listas y tablas'!$O$6,"Mayor","Catastrófico"))))),"")</f>
        <v/>
      </c>
      <c r="AC138" s="163" t="str">
        <f t="shared" si="64"/>
        <v/>
      </c>
      <c r="AD138" s="166" t="str">
        <f t="shared" si="65"/>
        <v/>
      </c>
      <c r="AE138" s="393"/>
      <c r="AF138" s="116"/>
      <c r="AG138" s="116"/>
      <c r="AH138" s="116"/>
      <c r="AI138" s="116"/>
      <c r="AJ138" s="115"/>
      <c r="AK138" s="115"/>
      <c r="AL138" s="115"/>
      <c r="AM138" s="115"/>
      <c r="AN138" s="115"/>
      <c r="AO138" s="115"/>
      <c r="AP138" s="115"/>
      <c r="AQ138" s="115"/>
      <c r="AR138" s="115"/>
      <c r="AS138" s="115"/>
      <c r="AT138" s="351" t="str">
        <f t="shared" si="54"/>
        <v/>
      </c>
      <c r="AU138" s="351" t="str">
        <f t="shared" si="55"/>
        <v/>
      </c>
      <c r="AV138" s="351" t="str">
        <f t="shared" si="70"/>
        <v/>
      </c>
      <c r="AW138" s="115"/>
      <c r="AX138" s="115"/>
      <c r="AY138" s="115"/>
      <c r="AZ138" s="115"/>
      <c r="BA138" s="115"/>
      <c r="BB138" s="115"/>
      <c r="BC138" s="115"/>
      <c r="BD138" s="115"/>
      <c r="BE138" s="351" t="str">
        <f t="shared" si="56"/>
        <v/>
      </c>
      <c r="BF138" s="351" t="str">
        <f t="shared" si="57"/>
        <v/>
      </c>
      <c r="BG138" s="351" t="str">
        <f t="shared" si="71"/>
        <v/>
      </c>
      <c r="BH138" s="115"/>
      <c r="BI138" s="115"/>
      <c r="BJ138" s="115"/>
      <c r="BK138" s="115"/>
      <c r="BL138" s="115"/>
      <c r="BM138" s="115"/>
      <c r="BN138" s="115"/>
      <c r="BO138" s="115"/>
      <c r="BP138" s="351" t="str">
        <f t="shared" si="58"/>
        <v/>
      </c>
      <c r="BQ138" s="351" t="str">
        <f t="shared" si="59"/>
        <v/>
      </c>
      <c r="BR138" s="351" t="str">
        <f t="shared" si="72"/>
        <v/>
      </c>
      <c r="BS138" s="350" t="str">
        <f t="shared" si="60"/>
        <v/>
      </c>
      <c r="BT138" s="350" t="str">
        <f t="shared" si="61"/>
        <v/>
      </c>
      <c r="BU138" s="133"/>
      <c r="BV138" s="53"/>
      <c r="BW138" s="53"/>
      <c r="BX138" s="53"/>
      <c r="BY138" s="53"/>
      <c r="BZ138" s="53"/>
      <c r="CA138" s="157"/>
      <c r="CB138" s="157"/>
      <c r="CC138" s="157"/>
      <c r="CD138" s="157"/>
      <c r="CE138" s="157"/>
      <c r="CF138" s="157"/>
      <c r="CG138" s="121"/>
      <c r="CH138" s="201"/>
      <c r="CI138" s="104"/>
      <c r="CJ138" s="201"/>
      <c r="CK138" s="201"/>
      <c r="CL138" s="201"/>
      <c r="CM138" s="105"/>
      <c r="CN138" s="201"/>
      <c r="CO138" s="157"/>
      <c r="CP138" s="157"/>
      <c r="CQ138" s="157"/>
      <c r="CR138" s="157"/>
      <c r="CS138" s="157"/>
      <c r="CT138" s="157"/>
      <c r="CU138" s="121"/>
      <c r="CV138" s="201"/>
      <c r="CW138" s="104"/>
      <c r="CX138" s="201"/>
      <c r="CY138" s="201"/>
      <c r="CZ138" s="201"/>
      <c r="DA138" s="105"/>
      <c r="DB138" s="201"/>
      <c r="DC138" s="141"/>
      <c r="DD138" s="141"/>
      <c r="DE138" s="141"/>
      <c r="DF138" s="141"/>
      <c r="DG138" s="141"/>
      <c r="DH138" s="141"/>
      <c r="DI138" s="141"/>
      <c r="DJ138" s="201"/>
      <c r="DK138" s="201"/>
      <c r="DL138" s="201"/>
      <c r="DM138" s="201"/>
      <c r="DN138" s="201"/>
      <c r="DO138" s="105"/>
      <c r="DP138" s="201"/>
    </row>
    <row r="139" spans="1:120" s="342" customFormat="1" ht="151.5" customHeight="1">
      <c r="A139" s="141"/>
      <c r="B139" s="88" t="str">
        <f>IFERROR(VLOOKUP($A139,Riesgos!$A$7:$H$107,2,FALSE),"")</f>
        <v/>
      </c>
      <c r="C139" s="186" t="str">
        <f>IFERROR(VLOOKUP($A139,Riesgos!$A$7:$H$107,7,FALSE),"")</f>
        <v/>
      </c>
      <c r="D139" s="186" t="str">
        <f>IFERROR(VLOOKUP($A139,Riesgos!$A$7:$H$107,8,FALSE),"")</f>
        <v/>
      </c>
      <c r="E139" s="53"/>
      <c r="F139" s="57"/>
      <c r="G139" s="158" t="str">
        <f>IF(F139&lt;=0,"",IF(F139&lt;='Listas y tablas'!$B$3,"Muy Baja",IF(F139&lt;='Listas y tablas'!$B$4,"Baja",IF(F139&lt;='Listas y tablas'!$B$5,"Media",IF(F139&lt;='Listas y tablas'!$B$6,"Alta","Muy Alta")))))</f>
        <v/>
      </c>
      <c r="H139" s="159" t="str">
        <f>IF(G139="","",IF(G139="Muy Baja",'Listas y tablas'!$C$3,IF(G139="Baja",'Listas y tablas'!$C$4,IF(G139="Media",'Listas y tablas'!$C$5,IF(G139="Alta",'Listas y tablas'!$C$6,IF(G139="Muy Alta",'Listas y tablas'!$C$7,))))))</f>
        <v/>
      </c>
      <c r="I139" s="427"/>
      <c r="J139" s="159">
        <f ca="1">IF(NOT(ISERROR(MATCH(I139,'Tabla Impacto'!$B$221:$B$223,0))),'Tabla Impacto'!$F$223&amp;"Por favor no seleccionar los criterios de impacto(Afectación Económica o presupuestal y Pérdida Reputacional)",I139)</f>
        <v>0</v>
      </c>
      <c r="K139" s="158"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9" t="str">
        <f ca="1">IF(K139="","",IF(K139="Leve",'Listas y tablas'!$F$3,IF(K139="Menor",'Listas y tablas'!$F$4,IF(K139="Moderado",'Listas y tablas'!$F$5,IF(K139="Mayor",'Listas y tablas'!$F$6,IF(K139="Catastrófico",'Listas y tablas'!$F$7,))))))</f>
        <v/>
      </c>
      <c r="M139" s="160" t="str">
        <f t="shared" ca="1" si="66"/>
        <v/>
      </c>
      <c r="N139" s="160" t="str">
        <f t="shared" si="67"/>
        <v>G</v>
      </c>
      <c r="O139" s="161">
        <f t="shared" si="68"/>
        <v>132</v>
      </c>
      <c r="P139" s="161" t="str">
        <f t="shared" si="69"/>
        <v>G132</v>
      </c>
      <c r="Q139" s="187"/>
      <c r="R139" s="161" t="str">
        <f t="shared" si="52"/>
        <v/>
      </c>
      <c r="S139" s="399"/>
      <c r="T139" s="399"/>
      <c r="U139" s="163" t="str">
        <f t="shared" si="53"/>
        <v/>
      </c>
      <c r="V139" s="407"/>
      <c r="W139" s="407"/>
      <c r="X139" s="407"/>
      <c r="Y139" s="164" t="str">
        <f t="shared" si="62"/>
        <v/>
      </c>
      <c r="Z139" s="165" t="str">
        <f>IFERROR(IF(Y139="","",IF(Y139&lt;='Listas y tablas'!$L$3,"Muy Baja",IF(Y139&lt;='Listas y tablas'!$L$4,"Baja",IF(Y139&lt;='Listas y tablas'!$L$5,"Media",IF(Y139&lt;='Listas y tablas'!$L$6,"Alta","Muy Alta"))))),"")</f>
        <v/>
      </c>
      <c r="AA139" s="163" t="str">
        <f t="shared" si="63"/>
        <v/>
      </c>
      <c r="AB139" s="165" t="str">
        <f>IFERROR(IF(AC139="","",IF(AC139&lt;='Listas y tablas'!$O$3,"Leve",IF(AC139&lt;='Listas y tablas'!$O$4,"Menor",IF(AC139&lt;='Listas y tablas'!$O$5,"Moderado",IF(AC139&lt;='Listas y tablas'!$O$6,"Mayor","Catastrófico"))))),"")</f>
        <v/>
      </c>
      <c r="AC139" s="163" t="str">
        <f t="shared" si="64"/>
        <v/>
      </c>
      <c r="AD139" s="166" t="str">
        <f t="shared" si="65"/>
        <v/>
      </c>
      <c r="AE139" s="393"/>
      <c r="AF139" s="116"/>
      <c r="AG139" s="116"/>
      <c r="AH139" s="116"/>
      <c r="AI139" s="116"/>
      <c r="AJ139" s="115"/>
      <c r="AK139" s="115"/>
      <c r="AL139" s="115"/>
      <c r="AM139" s="115"/>
      <c r="AN139" s="115"/>
      <c r="AO139" s="115"/>
      <c r="AP139" s="115"/>
      <c r="AQ139" s="115"/>
      <c r="AR139" s="115"/>
      <c r="AS139" s="115"/>
      <c r="AT139" s="351" t="str">
        <f t="shared" si="54"/>
        <v/>
      </c>
      <c r="AU139" s="351" t="str">
        <f t="shared" si="55"/>
        <v/>
      </c>
      <c r="AV139" s="351" t="str">
        <f t="shared" si="70"/>
        <v/>
      </c>
      <c r="AW139" s="115"/>
      <c r="AX139" s="115"/>
      <c r="AY139" s="115"/>
      <c r="AZ139" s="115"/>
      <c r="BA139" s="115"/>
      <c r="BB139" s="115"/>
      <c r="BC139" s="115"/>
      <c r="BD139" s="115"/>
      <c r="BE139" s="351" t="str">
        <f t="shared" si="56"/>
        <v/>
      </c>
      <c r="BF139" s="351" t="str">
        <f t="shared" si="57"/>
        <v/>
      </c>
      <c r="BG139" s="351" t="str">
        <f t="shared" si="71"/>
        <v/>
      </c>
      <c r="BH139" s="115"/>
      <c r="BI139" s="115"/>
      <c r="BJ139" s="115"/>
      <c r="BK139" s="115"/>
      <c r="BL139" s="115"/>
      <c r="BM139" s="115"/>
      <c r="BN139" s="115"/>
      <c r="BO139" s="115"/>
      <c r="BP139" s="351" t="str">
        <f t="shared" si="58"/>
        <v/>
      </c>
      <c r="BQ139" s="351" t="str">
        <f t="shared" si="59"/>
        <v/>
      </c>
      <c r="BR139" s="351" t="str">
        <f t="shared" si="72"/>
        <v/>
      </c>
      <c r="BS139" s="350" t="str">
        <f t="shared" si="60"/>
        <v/>
      </c>
      <c r="BT139" s="350" t="str">
        <f t="shared" si="61"/>
        <v/>
      </c>
      <c r="BU139" s="133"/>
      <c r="BV139" s="53"/>
      <c r="BW139" s="53"/>
      <c r="BX139" s="53"/>
      <c r="BY139" s="53"/>
      <c r="BZ139" s="53"/>
      <c r="CA139" s="157"/>
      <c r="CB139" s="157"/>
      <c r="CC139" s="157"/>
      <c r="CD139" s="157"/>
      <c r="CE139" s="157"/>
      <c r="CF139" s="157"/>
      <c r="CG139" s="121"/>
      <c r="CH139" s="201"/>
      <c r="CI139" s="104"/>
      <c r="CJ139" s="201"/>
      <c r="CK139" s="201"/>
      <c r="CL139" s="201"/>
      <c r="CM139" s="105"/>
      <c r="CN139" s="201"/>
      <c r="CO139" s="157"/>
      <c r="CP139" s="157"/>
      <c r="CQ139" s="157"/>
      <c r="CR139" s="157"/>
      <c r="CS139" s="157"/>
      <c r="CT139" s="157"/>
      <c r="CU139" s="121"/>
      <c r="CV139" s="201"/>
      <c r="CW139" s="104"/>
      <c r="CX139" s="201"/>
      <c r="CY139" s="201"/>
      <c r="CZ139" s="201"/>
      <c r="DA139" s="105"/>
      <c r="DB139" s="201"/>
      <c r="DC139" s="141"/>
      <c r="DD139" s="141"/>
      <c r="DE139" s="141"/>
      <c r="DF139" s="141"/>
      <c r="DG139" s="141"/>
      <c r="DH139" s="141"/>
      <c r="DI139" s="141"/>
      <c r="DJ139" s="201"/>
      <c r="DK139" s="201"/>
      <c r="DL139" s="201"/>
      <c r="DM139" s="201"/>
      <c r="DN139" s="201"/>
      <c r="DO139" s="105"/>
      <c r="DP139" s="201"/>
    </row>
    <row r="140" spans="1:120" s="342" customFormat="1" ht="151.5" customHeight="1">
      <c r="A140" s="141"/>
      <c r="B140" s="88" t="str">
        <f>IFERROR(VLOOKUP($A140,Riesgos!$A$7:$H$107,2,FALSE),"")</f>
        <v/>
      </c>
      <c r="C140" s="186" t="str">
        <f>IFERROR(VLOOKUP($A140,Riesgos!$A$7:$H$107,7,FALSE),"")</f>
        <v/>
      </c>
      <c r="D140" s="186" t="str">
        <f>IFERROR(VLOOKUP($A140,Riesgos!$A$7:$H$107,8,FALSE),"")</f>
        <v/>
      </c>
      <c r="E140" s="53"/>
      <c r="F140" s="57"/>
      <c r="G140" s="158" t="str">
        <f>IF(F140&lt;=0,"",IF(F140&lt;='Listas y tablas'!$B$3,"Muy Baja",IF(F140&lt;='Listas y tablas'!$B$4,"Baja",IF(F140&lt;='Listas y tablas'!$B$5,"Media",IF(F140&lt;='Listas y tablas'!$B$6,"Alta","Muy Alta")))))</f>
        <v/>
      </c>
      <c r="H140" s="159" t="str">
        <f>IF(G140="","",IF(G140="Muy Baja",'Listas y tablas'!$C$3,IF(G140="Baja",'Listas y tablas'!$C$4,IF(G140="Media",'Listas y tablas'!$C$5,IF(G140="Alta",'Listas y tablas'!$C$6,IF(G140="Muy Alta",'Listas y tablas'!$C$7,))))))</f>
        <v/>
      </c>
      <c r="I140" s="427"/>
      <c r="J140" s="159">
        <f ca="1">IF(NOT(ISERROR(MATCH(I140,'Tabla Impacto'!$B$221:$B$223,0))),'Tabla Impacto'!$F$223&amp;"Por favor no seleccionar los criterios de impacto(Afectación Económica o presupuestal y Pérdida Reputacional)",I140)</f>
        <v>0</v>
      </c>
      <c r="K140" s="158"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9" t="str">
        <f ca="1">IF(K140="","",IF(K140="Leve",'Listas y tablas'!$F$3,IF(K140="Menor",'Listas y tablas'!$F$4,IF(K140="Moderado",'Listas y tablas'!$F$5,IF(K140="Mayor",'Listas y tablas'!$F$6,IF(K140="Catastrófico",'Listas y tablas'!$F$7,))))))</f>
        <v/>
      </c>
      <c r="M140" s="160" t="str">
        <f t="shared" ca="1" si="66"/>
        <v/>
      </c>
      <c r="N140" s="160" t="str">
        <f t="shared" si="67"/>
        <v>G</v>
      </c>
      <c r="O140" s="161">
        <f t="shared" si="68"/>
        <v>133</v>
      </c>
      <c r="P140" s="161" t="str">
        <f t="shared" si="69"/>
        <v>G133</v>
      </c>
      <c r="Q140" s="187"/>
      <c r="R140" s="161" t="str">
        <f t="shared" si="52"/>
        <v/>
      </c>
      <c r="S140" s="399"/>
      <c r="T140" s="399"/>
      <c r="U140" s="163" t="str">
        <f t="shared" si="53"/>
        <v/>
      </c>
      <c r="V140" s="407"/>
      <c r="W140" s="407"/>
      <c r="X140" s="407"/>
      <c r="Y140" s="164" t="str">
        <f t="shared" si="62"/>
        <v/>
      </c>
      <c r="Z140" s="165" t="str">
        <f>IFERROR(IF(Y140="","",IF(Y140&lt;='Listas y tablas'!$L$3,"Muy Baja",IF(Y140&lt;='Listas y tablas'!$L$4,"Baja",IF(Y140&lt;='Listas y tablas'!$L$5,"Media",IF(Y140&lt;='Listas y tablas'!$L$6,"Alta","Muy Alta"))))),"")</f>
        <v/>
      </c>
      <c r="AA140" s="163" t="str">
        <f t="shared" si="63"/>
        <v/>
      </c>
      <c r="AB140" s="165" t="str">
        <f>IFERROR(IF(AC140="","",IF(AC140&lt;='Listas y tablas'!$O$3,"Leve",IF(AC140&lt;='Listas y tablas'!$O$4,"Menor",IF(AC140&lt;='Listas y tablas'!$O$5,"Moderado",IF(AC140&lt;='Listas y tablas'!$O$6,"Mayor","Catastrófico"))))),"")</f>
        <v/>
      </c>
      <c r="AC140" s="163" t="str">
        <f t="shared" si="64"/>
        <v/>
      </c>
      <c r="AD140" s="166" t="str">
        <f t="shared" si="65"/>
        <v/>
      </c>
      <c r="AE140" s="393"/>
      <c r="AF140" s="116"/>
      <c r="AG140" s="116"/>
      <c r="AH140" s="116"/>
      <c r="AI140" s="116"/>
      <c r="AJ140" s="115"/>
      <c r="AK140" s="115"/>
      <c r="AL140" s="115"/>
      <c r="AM140" s="115"/>
      <c r="AN140" s="115"/>
      <c r="AO140" s="115"/>
      <c r="AP140" s="115"/>
      <c r="AQ140" s="115"/>
      <c r="AR140" s="115"/>
      <c r="AS140" s="115"/>
      <c r="AT140" s="351" t="str">
        <f t="shared" si="54"/>
        <v/>
      </c>
      <c r="AU140" s="351" t="str">
        <f t="shared" si="55"/>
        <v/>
      </c>
      <c r="AV140" s="351" t="str">
        <f t="shared" si="70"/>
        <v/>
      </c>
      <c r="AW140" s="115"/>
      <c r="AX140" s="115"/>
      <c r="AY140" s="115"/>
      <c r="AZ140" s="115"/>
      <c r="BA140" s="115"/>
      <c r="BB140" s="115"/>
      <c r="BC140" s="115"/>
      <c r="BD140" s="115"/>
      <c r="BE140" s="351" t="str">
        <f t="shared" si="56"/>
        <v/>
      </c>
      <c r="BF140" s="351" t="str">
        <f t="shared" si="57"/>
        <v/>
      </c>
      <c r="BG140" s="351" t="str">
        <f t="shared" si="71"/>
        <v/>
      </c>
      <c r="BH140" s="115"/>
      <c r="BI140" s="115"/>
      <c r="BJ140" s="115"/>
      <c r="BK140" s="115"/>
      <c r="BL140" s="115"/>
      <c r="BM140" s="115"/>
      <c r="BN140" s="115"/>
      <c r="BO140" s="115"/>
      <c r="BP140" s="351" t="str">
        <f t="shared" si="58"/>
        <v/>
      </c>
      <c r="BQ140" s="351" t="str">
        <f t="shared" si="59"/>
        <v/>
      </c>
      <c r="BR140" s="351" t="str">
        <f t="shared" si="72"/>
        <v/>
      </c>
      <c r="BS140" s="350" t="str">
        <f t="shared" si="60"/>
        <v/>
      </c>
      <c r="BT140" s="350" t="str">
        <f t="shared" si="61"/>
        <v/>
      </c>
      <c r="BU140" s="133"/>
      <c r="BV140" s="53"/>
      <c r="BW140" s="53"/>
      <c r="BX140" s="53"/>
      <c r="BY140" s="53"/>
      <c r="BZ140" s="53"/>
      <c r="CA140" s="157"/>
      <c r="CB140" s="157"/>
      <c r="CC140" s="157"/>
      <c r="CD140" s="157"/>
      <c r="CE140" s="157"/>
      <c r="CF140" s="157"/>
      <c r="CG140" s="121"/>
      <c r="CH140" s="201"/>
      <c r="CI140" s="104"/>
      <c r="CJ140" s="201"/>
      <c r="CK140" s="201"/>
      <c r="CL140" s="201"/>
      <c r="CM140" s="105"/>
      <c r="CN140" s="201"/>
      <c r="CO140" s="157"/>
      <c r="CP140" s="157"/>
      <c r="CQ140" s="157"/>
      <c r="CR140" s="157"/>
      <c r="CS140" s="157"/>
      <c r="CT140" s="157"/>
      <c r="CU140" s="121"/>
      <c r="CV140" s="201"/>
      <c r="CW140" s="104"/>
      <c r="CX140" s="201"/>
      <c r="CY140" s="201"/>
      <c r="CZ140" s="201"/>
      <c r="DA140" s="105"/>
      <c r="DB140" s="201"/>
      <c r="DC140" s="141"/>
      <c r="DD140" s="141"/>
      <c r="DE140" s="141"/>
      <c r="DF140" s="141"/>
      <c r="DG140" s="141"/>
      <c r="DH140" s="141"/>
      <c r="DI140" s="141"/>
      <c r="DJ140" s="201"/>
      <c r="DK140" s="201"/>
      <c r="DL140" s="201"/>
      <c r="DM140" s="201"/>
      <c r="DN140" s="201"/>
      <c r="DO140" s="105"/>
      <c r="DP140" s="201"/>
    </row>
    <row r="141" spans="1:120" s="342" customFormat="1" ht="151.5" customHeight="1">
      <c r="A141" s="141"/>
      <c r="B141" s="88" t="str">
        <f>IFERROR(VLOOKUP($A141,Riesgos!$A$7:$H$107,2,FALSE),"")</f>
        <v/>
      </c>
      <c r="C141" s="186" t="str">
        <f>IFERROR(VLOOKUP($A141,Riesgos!$A$7:$H$107,7,FALSE),"")</f>
        <v/>
      </c>
      <c r="D141" s="186" t="str">
        <f>IFERROR(VLOOKUP($A141,Riesgos!$A$7:$H$107,8,FALSE),"")</f>
        <v/>
      </c>
      <c r="E141" s="53"/>
      <c r="F141" s="57"/>
      <c r="G141" s="158" t="str">
        <f>IF(F141&lt;=0,"",IF(F141&lt;='Listas y tablas'!$B$3,"Muy Baja",IF(F141&lt;='Listas y tablas'!$B$4,"Baja",IF(F141&lt;='Listas y tablas'!$B$5,"Media",IF(F141&lt;='Listas y tablas'!$B$6,"Alta","Muy Alta")))))</f>
        <v/>
      </c>
      <c r="H141" s="159" t="str">
        <f>IF(G141="","",IF(G141="Muy Baja",'Listas y tablas'!$C$3,IF(G141="Baja",'Listas y tablas'!$C$4,IF(G141="Media",'Listas y tablas'!$C$5,IF(G141="Alta",'Listas y tablas'!$C$6,IF(G141="Muy Alta",'Listas y tablas'!$C$7,))))))</f>
        <v/>
      </c>
      <c r="I141" s="427"/>
      <c r="J141" s="159">
        <f ca="1">IF(NOT(ISERROR(MATCH(I141,'Tabla Impacto'!$B$221:$B$223,0))),'Tabla Impacto'!$F$223&amp;"Por favor no seleccionar los criterios de impacto(Afectación Económica o presupuestal y Pérdida Reputacional)",I141)</f>
        <v>0</v>
      </c>
      <c r="K141" s="158"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9" t="str">
        <f ca="1">IF(K141="","",IF(K141="Leve",'Listas y tablas'!$F$3,IF(K141="Menor",'Listas y tablas'!$F$4,IF(K141="Moderado",'Listas y tablas'!$F$5,IF(K141="Mayor",'Listas y tablas'!$F$6,IF(K141="Catastrófico",'Listas y tablas'!$F$7,))))))</f>
        <v/>
      </c>
      <c r="M141" s="160" t="str">
        <f t="shared" ca="1" si="66"/>
        <v/>
      </c>
      <c r="N141" s="160" t="str">
        <f t="shared" si="67"/>
        <v>G</v>
      </c>
      <c r="O141" s="161">
        <f t="shared" si="68"/>
        <v>134</v>
      </c>
      <c r="P141" s="161" t="str">
        <f t="shared" si="69"/>
        <v>G134</v>
      </c>
      <c r="Q141" s="187"/>
      <c r="R141" s="161" t="str">
        <f t="shared" si="52"/>
        <v/>
      </c>
      <c r="S141" s="399"/>
      <c r="T141" s="399"/>
      <c r="U141" s="163" t="str">
        <f t="shared" si="53"/>
        <v/>
      </c>
      <c r="V141" s="407"/>
      <c r="W141" s="407"/>
      <c r="X141" s="407"/>
      <c r="Y141" s="164" t="str">
        <f t="shared" si="62"/>
        <v/>
      </c>
      <c r="Z141" s="165" t="str">
        <f>IFERROR(IF(Y141="","",IF(Y141&lt;='Listas y tablas'!$L$3,"Muy Baja",IF(Y141&lt;='Listas y tablas'!$L$4,"Baja",IF(Y141&lt;='Listas y tablas'!$L$5,"Media",IF(Y141&lt;='Listas y tablas'!$L$6,"Alta","Muy Alta"))))),"")</f>
        <v/>
      </c>
      <c r="AA141" s="163" t="str">
        <f t="shared" si="63"/>
        <v/>
      </c>
      <c r="AB141" s="165" t="str">
        <f>IFERROR(IF(AC141="","",IF(AC141&lt;='Listas y tablas'!$O$3,"Leve",IF(AC141&lt;='Listas y tablas'!$O$4,"Menor",IF(AC141&lt;='Listas y tablas'!$O$5,"Moderado",IF(AC141&lt;='Listas y tablas'!$O$6,"Mayor","Catastrófico"))))),"")</f>
        <v/>
      </c>
      <c r="AC141" s="163" t="str">
        <f t="shared" si="64"/>
        <v/>
      </c>
      <c r="AD141" s="166" t="str">
        <f t="shared" si="65"/>
        <v/>
      </c>
      <c r="AE141" s="393"/>
      <c r="AF141" s="116"/>
      <c r="AG141" s="116"/>
      <c r="AH141" s="116"/>
      <c r="AI141" s="116"/>
      <c r="AJ141" s="115"/>
      <c r="AK141" s="115"/>
      <c r="AL141" s="115"/>
      <c r="AM141" s="115"/>
      <c r="AN141" s="115"/>
      <c r="AO141" s="115"/>
      <c r="AP141" s="115"/>
      <c r="AQ141" s="115"/>
      <c r="AR141" s="115"/>
      <c r="AS141" s="115"/>
      <c r="AT141" s="351" t="str">
        <f t="shared" si="54"/>
        <v/>
      </c>
      <c r="AU141" s="351" t="str">
        <f t="shared" si="55"/>
        <v/>
      </c>
      <c r="AV141" s="351" t="str">
        <f t="shared" si="70"/>
        <v/>
      </c>
      <c r="AW141" s="115"/>
      <c r="AX141" s="115"/>
      <c r="AY141" s="115"/>
      <c r="AZ141" s="115"/>
      <c r="BA141" s="115"/>
      <c r="BB141" s="115"/>
      <c r="BC141" s="115"/>
      <c r="BD141" s="115"/>
      <c r="BE141" s="351" t="str">
        <f t="shared" si="56"/>
        <v/>
      </c>
      <c r="BF141" s="351" t="str">
        <f t="shared" si="57"/>
        <v/>
      </c>
      <c r="BG141" s="351" t="str">
        <f t="shared" si="71"/>
        <v/>
      </c>
      <c r="BH141" s="115"/>
      <c r="BI141" s="115"/>
      <c r="BJ141" s="115"/>
      <c r="BK141" s="115"/>
      <c r="BL141" s="115"/>
      <c r="BM141" s="115"/>
      <c r="BN141" s="115"/>
      <c r="BO141" s="115"/>
      <c r="BP141" s="351" t="str">
        <f t="shared" si="58"/>
        <v/>
      </c>
      <c r="BQ141" s="351" t="str">
        <f t="shared" si="59"/>
        <v/>
      </c>
      <c r="BR141" s="351" t="str">
        <f t="shared" si="72"/>
        <v/>
      </c>
      <c r="BS141" s="350" t="str">
        <f t="shared" si="60"/>
        <v/>
      </c>
      <c r="BT141" s="350" t="str">
        <f t="shared" si="61"/>
        <v/>
      </c>
      <c r="BU141" s="133"/>
      <c r="BV141" s="53"/>
      <c r="BW141" s="53"/>
      <c r="BX141" s="53"/>
      <c r="BY141" s="53"/>
      <c r="BZ141" s="53"/>
      <c r="CA141" s="157"/>
      <c r="CB141" s="157"/>
      <c r="CC141" s="157"/>
      <c r="CD141" s="157"/>
      <c r="CE141" s="157"/>
      <c r="CF141" s="157"/>
      <c r="CG141" s="121"/>
      <c r="CH141" s="201"/>
      <c r="CI141" s="104"/>
      <c r="CJ141" s="201"/>
      <c r="CK141" s="201"/>
      <c r="CL141" s="201"/>
      <c r="CM141" s="105"/>
      <c r="CN141" s="201"/>
      <c r="CO141" s="157"/>
      <c r="CP141" s="157"/>
      <c r="CQ141" s="157"/>
      <c r="CR141" s="157"/>
      <c r="CS141" s="157"/>
      <c r="CT141" s="157"/>
      <c r="CU141" s="121"/>
      <c r="CV141" s="201"/>
      <c r="CW141" s="104"/>
      <c r="CX141" s="201"/>
      <c r="CY141" s="201"/>
      <c r="CZ141" s="201"/>
      <c r="DA141" s="105"/>
      <c r="DB141" s="201"/>
      <c r="DC141" s="141"/>
      <c r="DD141" s="141"/>
      <c r="DE141" s="141"/>
      <c r="DF141" s="141"/>
      <c r="DG141" s="141"/>
      <c r="DH141" s="141"/>
      <c r="DI141" s="141"/>
      <c r="DJ141" s="201"/>
      <c r="DK141" s="201"/>
      <c r="DL141" s="201"/>
      <c r="DM141" s="201"/>
      <c r="DN141" s="201"/>
      <c r="DO141" s="105"/>
      <c r="DP141" s="201"/>
    </row>
    <row r="142" spans="1:120" s="342" customFormat="1" ht="151.5" customHeight="1">
      <c r="A142" s="141"/>
      <c r="B142" s="88" t="str">
        <f>IFERROR(VLOOKUP($A142,Riesgos!$A$7:$H$107,2,FALSE),"")</f>
        <v/>
      </c>
      <c r="C142" s="186" t="str">
        <f>IFERROR(VLOOKUP($A142,Riesgos!$A$7:$H$107,7,FALSE),"")</f>
        <v/>
      </c>
      <c r="D142" s="186" t="str">
        <f>IFERROR(VLOOKUP($A142,Riesgos!$A$7:$H$107,8,FALSE),"")</f>
        <v/>
      </c>
      <c r="E142" s="53"/>
      <c r="F142" s="57"/>
      <c r="G142" s="158" t="str">
        <f>IF(F142&lt;=0,"",IF(F142&lt;='Listas y tablas'!$B$3,"Muy Baja",IF(F142&lt;='Listas y tablas'!$B$4,"Baja",IF(F142&lt;='Listas y tablas'!$B$5,"Media",IF(F142&lt;='Listas y tablas'!$B$6,"Alta","Muy Alta")))))</f>
        <v/>
      </c>
      <c r="H142" s="159" t="str">
        <f>IF(G142="","",IF(G142="Muy Baja",'Listas y tablas'!$C$3,IF(G142="Baja",'Listas y tablas'!$C$4,IF(G142="Media",'Listas y tablas'!$C$5,IF(G142="Alta",'Listas y tablas'!$C$6,IF(G142="Muy Alta",'Listas y tablas'!$C$7,))))))</f>
        <v/>
      </c>
      <c r="I142" s="427"/>
      <c r="J142" s="159">
        <f ca="1">IF(NOT(ISERROR(MATCH(I142,'Tabla Impacto'!$B$221:$B$223,0))),'Tabla Impacto'!$F$223&amp;"Por favor no seleccionar los criterios de impacto(Afectación Económica o presupuestal y Pérdida Reputacional)",I142)</f>
        <v>0</v>
      </c>
      <c r="K142" s="158"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9" t="str">
        <f ca="1">IF(K142="","",IF(K142="Leve",'Listas y tablas'!$F$3,IF(K142="Menor",'Listas y tablas'!$F$4,IF(K142="Moderado",'Listas y tablas'!$F$5,IF(K142="Mayor",'Listas y tablas'!$F$6,IF(K142="Catastrófico",'Listas y tablas'!$F$7,))))))</f>
        <v/>
      </c>
      <c r="M142" s="160" t="str">
        <f t="shared" ca="1" si="66"/>
        <v/>
      </c>
      <c r="N142" s="160" t="str">
        <f t="shared" si="67"/>
        <v>G</v>
      </c>
      <c r="O142" s="161">
        <f t="shared" si="68"/>
        <v>135</v>
      </c>
      <c r="P142" s="161" t="str">
        <f t="shared" si="69"/>
        <v>G135</v>
      </c>
      <c r="Q142" s="187"/>
      <c r="R142" s="161" t="str">
        <f t="shared" si="52"/>
        <v/>
      </c>
      <c r="S142" s="399"/>
      <c r="T142" s="399"/>
      <c r="U142" s="163" t="str">
        <f t="shared" si="53"/>
        <v/>
      </c>
      <c r="V142" s="407"/>
      <c r="W142" s="407"/>
      <c r="X142" s="407"/>
      <c r="Y142" s="164" t="str">
        <f t="shared" si="62"/>
        <v/>
      </c>
      <c r="Z142" s="165" t="str">
        <f>IFERROR(IF(Y142="","",IF(Y142&lt;='Listas y tablas'!$L$3,"Muy Baja",IF(Y142&lt;='Listas y tablas'!$L$4,"Baja",IF(Y142&lt;='Listas y tablas'!$L$5,"Media",IF(Y142&lt;='Listas y tablas'!$L$6,"Alta","Muy Alta"))))),"")</f>
        <v/>
      </c>
      <c r="AA142" s="163" t="str">
        <f t="shared" si="63"/>
        <v/>
      </c>
      <c r="AB142" s="165" t="str">
        <f>IFERROR(IF(AC142="","",IF(AC142&lt;='Listas y tablas'!$O$3,"Leve",IF(AC142&lt;='Listas y tablas'!$O$4,"Menor",IF(AC142&lt;='Listas y tablas'!$O$5,"Moderado",IF(AC142&lt;='Listas y tablas'!$O$6,"Mayor","Catastrófico"))))),"")</f>
        <v/>
      </c>
      <c r="AC142" s="163" t="str">
        <f t="shared" si="64"/>
        <v/>
      </c>
      <c r="AD142" s="166" t="str">
        <f t="shared" si="65"/>
        <v/>
      </c>
      <c r="AE142" s="393"/>
      <c r="AF142" s="116"/>
      <c r="AG142" s="116"/>
      <c r="AH142" s="116"/>
      <c r="AI142" s="116"/>
      <c r="AJ142" s="115"/>
      <c r="AK142" s="115"/>
      <c r="AL142" s="115"/>
      <c r="AM142" s="115"/>
      <c r="AN142" s="115"/>
      <c r="AO142" s="115"/>
      <c r="AP142" s="115"/>
      <c r="AQ142" s="115"/>
      <c r="AR142" s="115"/>
      <c r="AS142" s="115"/>
      <c r="AT142" s="351" t="str">
        <f t="shared" si="54"/>
        <v/>
      </c>
      <c r="AU142" s="351" t="str">
        <f t="shared" si="55"/>
        <v/>
      </c>
      <c r="AV142" s="351" t="str">
        <f t="shared" si="70"/>
        <v/>
      </c>
      <c r="AW142" s="115"/>
      <c r="AX142" s="115"/>
      <c r="AY142" s="115"/>
      <c r="AZ142" s="115"/>
      <c r="BA142" s="115"/>
      <c r="BB142" s="115"/>
      <c r="BC142" s="115"/>
      <c r="BD142" s="115"/>
      <c r="BE142" s="351" t="str">
        <f t="shared" si="56"/>
        <v/>
      </c>
      <c r="BF142" s="351" t="str">
        <f t="shared" si="57"/>
        <v/>
      </c>
      <c r="BG142" s="351" t="str">
        <f t="shared" si="71"/>
        <v/>
      </c>
      <c r="BH142" s="115"/>
      <c r="BI142" s="115"/>
      <c r="BJ142" s="115"/>
      <c r="BK142" s="115"/>
      <c r="BL142" s="115"/>
      <c r="BM142" s="115"/>
      <c r="BN142" s="115"/>
      <c r="BO142" s="115"/>
      <c r="BP142" s="351" t="str">
        <f t="shared" si="58"/>
        <v/>
      </c>
      <c r="BQ142" s="351" t="str">
        <f t="shared" si="59"/>
        <v/>
      </c>
      <c r="BR142" s="351" t="str">
        <f t="shared" si="72"/>
        <v/>
      </c>
      <c r="BS142" s="350" t="str">
        <f t="shared" si="60"/>
        <v/>
      </c>
      <c r="BT142" s="350" t="str">
        <f t="shared" si="61"/>
        <v/>
      </c>
      <c r="BU142" s="133"/>
      <c r="BV142" s="53"/>
      <c r="BW142" s="53"/>
      <c r="BX142" s="53"/>
      <c r="BY142" s="53"/>
      <c r="BZ142" s="53"/>
      <c r="CA142" s="157"/>
      <c r="CB142" s="157"/>
      <c r="CC142" s="157"/>
      <c r="CD142" s="157"/>
      <c r="CE142" s="157"/>
      <c r="CF142" s="157"/>
      <c r="CG142" s="121"/>
      <c r="CH142" s="201"/>
      <c r="CI142" s="104"/>
      <c r="CJ142" s="201"/>
      <c r="CK142" s="201"/>
      <c r="CL142" s="201"/>
      <c r="CM142" s="105"/>
      <c r="CN142" s="201"/>
      <c r="CO142" s="157"/>
      <c r="CP142" s="157"/>
      <c r="CQ142" s="157"/>
      <c r="CR142" s="157"/>
      <c r="CS142" s="157"/>
      <c r="CT142" s="157"/>
      <c r="CU142" s="121"/>
      <c r="CV142" s="201"/>
      <c r="CW142" s="104"/>
      <c r="CX142" s="201"/>
      <c r="CY142" s="201"/>
      <c r="CZ142" s="201"/>
      <c r="DA142" s="105"/>
      <c r="DB142" s="201"/>
      <c r="DC142" s="141"/>
      <c r="DD142" s="141"/>
      <c r="DE142" s="141"/>
      <c r="DF142" s="141"/>
      <c r="DG142" s="141"/>
      <c r="DH142" s="141"/>
      <c r="DI142" s="141"/>
      <c r="DJ142" s="201"/>
      <c r="DK142" s="201"/>
      <c r="DL142" s="201"/>
      <c r="DM142" s="201"/>
      <c r="DN142" s="201"/>
      <c r="DO142" s="105"/>
      <c r="DP142" s="201"/>
    </row>
    <row r="143" spans="1:120" s="342" customFormat="1" ht="151.5" customHeight="1">
      <c r="A143" s="141"/>
      <c r="B143" s="88" t="str">
        <f>IFERROR(VLOOKUP($A143,Riesgos!$A$7:$H$107,2,FALSE),"")</f>
        <v/>
      </c>
      <c r="C143" s="186" t="str">
        <f>IFERROR(VLOOKUP($A143,Riesgos!$A$7:$H$107,7,FALSE),"")</f>
        <v/>
      </c>
      <c r="D143" s="186" t="str">
        <f>IFERROR(VLOOKUP($A143,Riesgos!$A$7:$H$107,8,FALSE),"")</f>
        <v/>
      </c>
      <c r="E143" s="53"/>
      <c r="F143" s="57"/>
      <c r="G143" s="158" t="str">
        <f>IF(F143&lt;=0,"",IF(F143&lt;='Listas y tablas'!$B$3,"Muy Baja",IF(F143&lt;='Listas y tablas'!$B$4,"Baja",IF(F143&lt;='Listas y tablas'!$B$5,"Media",IF(F143&lt;='Listas y tablas'!$B$6,"Alta","Muy Alta")))))</f>
        <v/>
      </c>
      <c r="H143" s="159" t="str">
        <f>IF(G143="","",IF(G143="Muy Baja",'Listas y tablas'!$C$3,IF(G143="Baja",'Listas y tablas'!$C$4,IF(G143="Media",'Listas y tablas'!$C$5,IF(G143="Alta",'Listas y tablas'!$C$6,IF(G143="Muy Alta",'Listas y tablas'!$C$7,))))))</f>
        <v/>
      </c>
      <c r="I143" s="427"/>
      <c r="J143" s="159">
        <f ca="1">IF(NOT(ISERROR(MATCH(I143,'Tabla Impacto'!$B$221:$B$223,0))),'Tabla Impacto'!$F$223&amp;"Por favor no seleccionar los criterios de impacto(Afectación Económica o presupuestal y Pérdida Reputacional)",I143)</f>
        <v>0</v>
      </c>
      <c r="K143" s="158"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9" t="str">
        <f ca="1">IF(K143="","",IF(K143="Leve",'Listas y tablas'!$F$3,IF(K143="Menor",'Listas y tablas'!$F$4,IF(K143="Moderado",'Listas y tablas'!$F$5,IF(K143="Mayor",'Listas y tablas'!$F$6,IF(K143="Catastrófico",'Listas y tablas'!$F$7,))))))</f>
        <v/>
      </c>
      <c r="M143" s="160" t="str">
        <f t="shared" ca="1" si="66"/>
        <v/>
      </c>
      <c r="N143" s="160" t="str">
        <f t="shared" si="67"/>
        <v>G</v>
      </c>
      <c r="O143" s="161">
        <f t="shared" si="68"/>
        <v>136</v>
      </c>
      <c r="P143" s="161" t="str">
        <f t="shared" si="69"/>
        <v>G136</v>
      </c>
      <c r="Q143" s="187"/>
      <c r="R143" s="161" t="str">
        <f t="shared" si="52"/>
        <v/>
      </c>
      <c r="S143" s="399"/>
      <c r="T143" s="399"/>
      <c r="U143" s="163" t="str">
        <f t="shared" si="53"/>
        <v/>
      </c>
      <c r="V143" s="407"/>
      <c r="W143" s="407"/>
      <c r="X143" s="407"/>
      <c r="Y143" s="164" t="str">
        <f t="shared" si="62"/>
        <v/>
      </c>
      <c r="Z143" s="165" t="str">
        <f>IFERROR(IF(Y143="","",IF(Y143&lt;='Listas y tablas'!$L$3,"Muy Baja",IF(Y143&lt;='Listas y tablas'!$L$4,"Baja",IF(Y143&lt;='Listas y tablas'!$L$5,"Media",IF(Y143&lt;='Listas y tablas'!$L$6,"Alta","Muy Alta"))))),"")</f>
        <v/>
      </c>
      <c r="AA143" s="163" t="str">
        <f t="shared" si="63"/>
        <v/>
      </c>
      <c r="AB143" s="165" t="str">
        <f>IFERROR(IF(AC143="","",IF(AC143&lt;='Listas y tablas'!$O$3,"Leve",IF(AC143&lt;='Listas y tablas'!$O$4,"Menor",IF(AC143&lt;='Listas y tablas'!$O$5,"Moderado",IF(AC143&lt;='Listas y tablas'!$O$6,"Mayor","Catastrófico"))))),"")</f>
        <v/>
      </c>
      <c r="AC143" s="163" t="str">
        <f t="shared" si="64"/>
        <v/>
      </c>
      <c r="AD143" s="166" t="str">
        <f t="shared" si="65"/>
        <v/>
      </c>
      <c r="AE143" s="393"/>
      <c r="AF143" s="116"/>
      <c r="AG143" s="116"/>
      <c r="AH143" s="116"/>
      <c r="AI143" s="116"/>
      <c r="AJ143" s="115"/>
      <c r="AK143" s="115"/>
      <c r="AL143" s="115"/>
      <c r="AM143" s="115"/>
      <c r="AN143" s="115"/>
      <c r="AO143" s="115"/>
      <c r="AP143" s="115"/>
      <c r="AQ143" s="115"/>
      <c r="AR143" s="115"/>
      <c r="AS143" s="115"/>
      <c r="AT143" s="351" t="str">
        <f t="shared" si="54"/>
        <v/>
      </c>
      <c r="AU143" s="351" t="str">
        <f t="shared" si="55"/>
        <v/>
      </c>
      <c r="AV143" s="351" t="str">
        <f t="shared" si="70"/>
        <v/>
      </c>
      <c r="AW143" s="115"/>
      <c r="AX143" s="115"/>
      <c r="AY143" s="115"/>
      <c r="AZ143" s="115"/>
      <c r="BA143" s="115"/>
      <c r="BB143" s="115"/>
      <c r="BC143" s="115"/>
      <c r="BD143" s="115"/>
      <c r="BE143" s="351" t="str">
        <f t="shared" si="56"/>
        <v/>
      </c>
      <c r="BF143" s="351" t="str">
        <f t="shared" si="57"/>
        <v/>
      </c>
      <c r="BG143" s="351" t="str">
        <f t="shared" si="71"/>
        <v/>
      </c>
      <c r="BH143" s="115"/>
      <c r="BI143" s="115"/>
      <c r="BJ143" s="115"/>
      <c r="BK143" s="115"/>
      <c r="BL143" s="115"/>
      <c r="BM143" s="115"/>
      <c r="BN143" s="115"/>
      <c r="BO143" s="115"/>
      <c r="BP143" s="351" t="str">
        <f t="shared" si="58"/>
        <v/>
      </c>
      <c r="BQ143" s="351" t="str">
        <f t="shared" si="59"/>
        <v/>
      </c>
      <c r="BR143" s="351" t="str">
        <f t="shared" si="72"/>
        <v/>
      </c>
      <c r="BS143" s="350" t="str">
        <f t="shared" si="60"/>
        <v/>
      </c>
      <c r="BT143" s="350" t="str">
        <f t="shared" si="61"/>
        <v/>
      </c>
      <c r="BU143" s="133"/>
      <c r="BV143" s="53"/>
      <c r="BW143" s="53"/>
      <c r="BX143" s="53"/>
      <c r="BY143" s="53"/>
      <c r="BZ143" s="53"/>
      <c r="CA143" s="157"/>
      <c r="CB143" s="157"/>
      <c r="CC143" s="157"/>
      <c r="CD143" s="157"/>
      <c r="CE143" s="157"/>
      <c r="CF143" s="157"/>
      <c r="CG143" s="121"/>
      <c r="CH143" s="201"/>
      <c r="CI143" s="104"/>
      <c r="CJ143" s="201"/>
      <c r="CK143" s="201"/>
      <c r="CL143" s="201"/>
      <c r="CM143" s="105"/>
      <c r="CN143" s="201"/>
      <c r="CO143" s="157"/>
      <c r="CP143" s="157"/>
      <c r="CQ143" s="157"/>
      <c r="CR143" s="157"/>
      <c r="CS143" s="157"/>
      <c r="CT143" s="157"/>
      <c r="CU143" s="121"/>
      <c r="CV143" s="201"/>
      <c r="CW143" s="104"/>
      <c r="CX143" s="201"/>
      <c r="CY143" s="201"/>
      <c r="CZ143" s="201"/>
      <c r="DA143" s="105"/>
      <c r="DB143" s="201"/>
      <c r="DC143" s="141"/>
      <c r="DD143" s="141"/>
      <c r="DE143" s="141"/>
      <c r="DF143" s="141"/>
      <c r="DG143" s="141"/>
      <c r="DH143" s="141"/>
      <c r="DI143" s="141"/>
      <c r="DJ143" s="201"/>
      <c r="DK143" s="201"/>
      <c r="DL143" s="201"/>
      <c r="DM143" s="201"/>
      <c r="DN143" s="201"/>
      <c r="DO143" s="105"/>
      <c r="DP143" s="201"/>
    </row>
    <row r="144" spans="1:120" s="342" customFormat="1" ht="151.5" customHeight="1">
      <c r="A144" s="141"/>
      <c r="B144" s="88" t="str">
        <f>IFERROR(VLOOKUP($A144,Riesgos!$A$7:$H$107,2,FALSE),"")</f>
        <v/>
      </c>
      <c r="C144" s="186" t="str">
        <f>IFERROR(VLOOKUP($A144,Riesgos!$A$7:$H$107,7,FALSE),"")</f>
        <v/>
      </c>
      <c r="D144" s="186" t="str">
        <f>IFERROR(VLOOKUP($A144,Riesgos!$A$7:$H$107,8,FALSE),"")</f>
        <v/>
      </c>
      <c r="E144" s="53"/>
      <c r="F144" s="57"/>
      <c r="G144" s="158" t="str">
        <f>IF(F144&lt;=0,"",IF(F144&lt;='Listas y tablas'!$B$3,"Muy Baja",IF(F144&lt;='Listas y tablas'!$B$4,"Baja",IF(F144&lt;='Listas y tablas'!$B$5,"Media",IF(F144&lt;='Listas y tablas'!$B$6,"Alta","Muy Alta")))))</f>
        <v/>
      </c>
      <c r="H144" s="159" t="str">
        <f>IF(G144="","",IF(G144="Muy Baja",'Listas y tablas'!$C$3,IF(G144="Baja",'Listas y tablas'!$C$4,IF(G144="Media",'Listas y tablas'!$C$5,IF(G144="Alta",'Listas y tablas'!$C$6,IF(G144="Muy Alta",'Listas y tablas'!$C$7,))))))</f>
        <v/>
      </c>
      <c r="I144" s="427"/>
      <c r="J144" s="159">
        <f ca="1">IF(NOT(ISERROR(MATCH(I144,'Tabla Impacto'!$B$221:$B$223,0))),'Tabla Impacto'!$F$223&amp;"Por favor no seleccionar los criterios de impacto(Afectación Económica o presupuestal y Pérdida Reputacional)",I144)</f>
        <v>0</v>
      </c>
      <c r="K144" s="158"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9" t="str">
        <f ca="1">IF(K144="","",IF(K144="Leve",'Listas y tablas'!$F$3,IF(K144="Menor",'Listas y tablas'!$F$4,IF(K144="Moderado",'Listas y tablas'!$F$5,IF(K144="Mayor",'Listas y tablas'!$F$6,IF(K144="Catastrófico",'Listas y tablas'!$F$7,))))))</f>
        <v/>
      </c>
      <c r="M144" s="160" t="str">
        <f t="shared" ca="1" si="66"/>
        <v/>
      </c>
      <c r="N144" s="160" t="str">
        <f t="shared" si="67"/>
        <v>G</v>
      </c>
      <c r="O144" s="161">
        <f t="shared" si="68"/>
        <v>137</v>
      </c>
      <c r="P144" s="161" t="str">
        <f t="shared" si="69"/>
        <v>G137</v>
      </c>
      <c r="Q144" s="187"/>
      <c r="R144" s="161" t="str">
        <f t="shared" si="52"/>
        <v/>
      </c>
      <c r="S144" s="399"/>
      <c r="T144" s="399"/>
      <c r="U144" s="163" t="str">
        <f t="shared" si="53"/>
        <v/>
      </c>
      <c r="V144" s="407"/>
      <c r="W144" s="407"/>
      <c r="X144" s="407"/>
      <c r="Y144" s="164" t="str">
        <f t="shared" si="62"/>
        <v/>
      </c>
      <c r="Z144" s="165" t="str">
        <f>IFERROR(IF(Y144="","",IF(Y144&lt;='Listas y tablas'!$L$3,"Muy Baja",IF(Y144&lt;='Listas y tablas'!$L$4,"Baja",IF(Y144&lt;='Listas y tablas'!$L$5,"Media",IF(Y144&lt;='Listas y tablas'!$L$6,"Alta","Muy Alta"))))),"")</f>
        <v/>
      </c>
      <c r="AA144" s="163" t="str">
        <f t="shared" si="63"/>
        <v/>
      </c>
      <c r="AB144" s="165" t="str">
        <f>IFERROR(IF(AC144="","",IF(AC144&lt;='Listas y tablas'!$O$3,"Leve",IF(AC144&lt;='Listas y tablas'!$O$4,"Menor",IF(AC144&lt;='Listas y tablas'!$O$5,"Moderado",IF(AC144&lt;='Listas y tablas'!$O$6,"Mayor","Catastrófico"))))),"")</f>
        <v/>
      </c>
      <c r="AC144" s="163" t="str">
        <f t="shared" si="64"/>
        <v/>
      </c>
      <c r="AD144" s="166" t="str">
        <f t="shared" si="65"/>
        <v/>
      </c>
      <c r="AE144" s="393"/>
      <c r="AF144" s="116"/>
      <c r="AG144" s="116"/>
      <c r="AH144" s="116"/>
      <c r="AI144" s="116"/>
      <c r="AJ144" s="115"/>
      <c r="AK144" s="115"/>
      <c r="AL144" s="115"/>
      <c r="AM144" s="115"/>
      <c r="AN144" s="115"/>
      <c r="AO144" s="115"/>
      <c r="AP144" s="115"/>
      <c r="AQ144" s="115"/>
      <c r="AR144" s="115"/>
      <c r="AS144" s="115"/>
      <c r="AT144" s="351" t="str">
        <f t="shared" si="54"/>
        <v/>
      </c>
      <c r="AU144" s="351" t="str">
        <f t="shared" si="55"/>
        <v/>
      </c>
      <c r="AV144" s="351" t="str">
        <f t="shared" si="70"/>
        <v/>
      </c>
      <c r="AW144" s="115"/>
      <c r="AX144" s="115"/>
      <c r="AY144" s="115"/>
      <c r="AZ144" s="115"/>
      <c r="BA144" s="115"/>
      <c r="BB144" s="115"/>
      <c r="BC144" s="115"/>
      <c r="BD144" s="115"/>
      <c r="BE144" s="351" t="str">
        <f t="shared" si="56"/>
        <v/>
      </c>
      <c r="BF144" s="351" t="str">
        <f t="shared" si="57"/>
        <v/>
      </c>
      <c r="BG144" s="351" t="str">
        <f t="shared" si="71"/>
        <v/>
      </c>
      <c r="BH144" s="115"/>
      <c r="BI144" s="115"/>
      <c r="BJ144" s="115"/>
      <c r="BK144" s="115"/>
      <c r="BL144" s="115"/>
      <c r="BM144" s="115"/>
      <c r="BN144" s="115"/>
      <c r="BO144" s="115"/>
      <c r="BP144" s="351" t="str">
        <f t="shared" si="58"/>
        <v/>
      </c>
      <c r="BQ144" s="351" t="str">
        <f t="shared" si="59"/>
        <v/>
      </c>
      <c r="BR144" s="351" t="str">
        <f t="shared" si="72"/>
        <v/>
      </c>
      <c r="BS144" s="350" t="str">
        <f t="shared" si="60"/>
        <v/>
      </c>
      <c r="BT144" s="350" t="str">
        <f t="shared" si="61"/>
        <v/>
      </c>
      <c r="BU144" s="133"/>
      <c r="BV144" s="53"/>
      <c r="BW144" s="53"/>
      <c r="BX144" s="53"/>
      <c r="BY144" s="53"/>
      <c r="BZ144" s="53"/>
      <c r="CA144" s="157"/>
      <c r="CB144" s="157"/>
      <c r="CC144" s="157"/>
      <c r="CD144" s="157"/>
      <c r="CE144" s="157"/>
      <c r="CF144" s="157"/>
      <c r="CG144" s="121"/>
      <c r="CH144" s="201"/>
      <c r="CI144" s="104"/>
      <c r="CJ144" s="201"/>
      <c r="CK144" s="201"/>
      <c r="CL144" s="201"/>
      <c r="CM144" s="105"/>
      <c r="CN144" s="201"/>
      <c r="CO144" s="157"/>
      <c r="CP144" s="157"/>
      <c r="CQ144" s="157"/>
      <c r="CR144" s="157"/>
      <c r="CS144" s="157"/>
      <c r="CT144" s="157"/>
      <c r="CU144" s="121"/>
      <c r="CV144" s="201"/>
      <c r="CW144" s="104"/>
      <c r="CX144" s="201"/>
      <c r="CY144" s="201"/>
      <c r="CZ144" s="201"/>
      <c r="DA144" s="105"/>
      <c r="DB144" s="201"/>
      <c r="DC144" s="141"/>
      <c r="DD144" s="141"/>
      <c r="DE144" s="141"/>
      <c r="DF144" s="141"/>
      <c r="DG144" s="141"/>
      <c r="DH144" s="141"/>
      <c r="DI144" s="141"/>
      <c r="DJ144" s="201"/>
      <c r="DK144" s="201"/>
      <c r="DL144" s="201"/>
      <c r="DM144" s="201"/>
      <c r="DN144" s="201"/>
      <c r="DO144" s="105"/>
      <c r="DP144" s="201"/>
    </row>
    <row r="145" spans="1:120" s="342" customFormat="1" ht="151.5" customHeight="1">
      <c r="A145" s="141"/>
      <c r="B145" s="88" t="str">
        <f>IFERROR(VLOOKUP($A145,Riesgos!$A$7:$H$107,2,FALSE),"")</f>
        <v/>
      </c>
      <c r="C145" s="186" t="str">
        <f>IFERROR(VLOOKUP($A145,Riesgos!$A$7:$H$107,7,FALSE),"")</f>
        <v/>
      </c>
      <c r="D145" s="186" t="str">
        <f>IFERROR(VLOOKUP($A145,Riesgos!$A$7:$H$107,8,FALSE),"")</f>
        <v/>
      </c>
      <c r="E145" s="53"/>
      <c r="F145" s="57"/>
      <c r="G145" s="158" t="str">
        <f>IF(F145&lt;=0,"",IF(F145&lt;='Listas y tablas'!$B$3,"Muy Baja",IF(F145&lt;='Listas y tablas'!$B$4,"Baja",IF(F145&lt;='Listas y tablas'!$B$5,"Media",IF(F145&lt;='Listas y tablas'!$B$6,"Alta","Muy Alta")))))</f>
        <v/>
      </c>
      <c r="H145" s="159" t="str">
        <f>IF(G145="","",IF(G145="Muy Baja",'Listas y tablas'!$C$3,IF(G145="Baja",'Listas y tablas'!$C$4,IF(G145="Media",'Listas y tablas'!$C$5,IF(G145="Alta",'Listas y tablas'!$C$6,IF(G145="Muy Alta",'Listas y tablas'!$C$7,))))))</f>
        <v/>
      </c>
      <c r="I145" s="427"/>
      <c r="J145" s="159">
        <f ca="1">IF(NOT(ISERROR(MATCH(I145,'Tabla Impacto'!$B$221:$B$223,0))),'Tabla Impacto'!$F$223&amp;"Por favor no seleccionar los criterios de impacto(Afectación Económica o presupuestal y Pérdida Reputacional)",I145)</f>
        <v>0</v>
      </c>
      <c r="K145" s="158"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9" t="str">
        <f ca="1">IF(K145="","",IF(K145="Leve",'Listas y tablas'!$F$3,IF(K145="Menor",'Listas y tablas'!$F$4,IF(K145="Moderado",'Listas y tablas'!$F$5,IF(K145="Mayor",'Listas y tablas'!$F$6,IF(K145="Catastrófico",'Listas y tablas'!$F$7,))))))</f>
        <v/>
      </c>
      <c r="M145" s="160" t="str">
        <f t="shared" ca="1" si="66"/>
        <v/>
      </c>
      <c r="N145" s="160" t="str">
        <f t="shared" si="67"/>
        <v>G</v>
      </c>
      <c r="O145" s="161">
        <f t="shared" si="68"/>
        <v>138</v>
      </c>
      <c r="P145" s="161" t="str">
        <f t="shared" si="69"/>
        <v>G138</v>
      </c>
      <c r="Q145" s="187"/>
      <c r="R145" s="161" t="str">
        <f t="shared" si="52"/>
        <v/>
      </c>
      <c r="S145" s="399"/>
      <c r="T145" s="399"/>
      <c r="U145" s="163" t="str">
        <f t="shared" si="53"/>
        <v/>
      </c>
      <c r="V145" s="407"/>
      <c r="W145" s="407"/>
      <c r="X145" s="407"/>
      <c r="Y145" s="164" t="str">
        <f t="shared" si="62"/>
        <v/>
      </c>
      <c r="Z145" s="165" t="str">
        <f>IFERROR(IF(Y145="","",IF(Y145&lt;='Listas y tablas'!$L$3,"Muy Baja",IF(Y145&lt;='Listas y tablas'!$L$4,"Baja",IF(Y145&lt;='Listas y tablas'!$L$5,"Media",IF(Y145&lt;='Listas y tablas'!$L$6,"Alta","Muy Alta"))))),"")</f>
        <v/>
      </c>
      <c r="AA145" s="163" t="str">
        <f t="shared" si="63"/>
        <v/>
      </c>
      <c r="AB145" s="165" t="str">
        <f>IFERROR(IF(AC145="","",IF(AC145&lt;='Listas y tablas'!$O$3,"Leve",IF(AC145&lt;='Listas y tablas'!$O$4,"Menor",IF(AC145&lt;='Listas y tablas'!$O$5,"Moderado",IF(AC145&lt;='Listas y tablas'!$O$6,"Mayor","Catastrófico"))))),"")</f>
        <v/>
      </c>
      <c r="AC145" s="163" t="str">
        <f t="shared" si="64"/>
        <v/>
      </c>
      <c r="AD145" s="166" t="str">
        <f t="shared" si="65"/>
        <v/>
      </c>
      <c r="AE145" s="393"/>
      <c r="AF145" s="116"/>
      <c r="AG145" s="116"/>
      <c r="AH145" s="116"/>
      <c r="AI145" s="116"/>
      <c r="AJ145" s="115"/>
      <c r="AK145" s="115"/>
      <c r="AL145" s="115"/>
      <c r="AM145" s="115"/>
      <c r="AN145" s="115"/>
      <c r="AO145" s="115"/>
      <c r="AP145" s="115"/>
      <c r="AQ145" s="115"/>
      <c r="AR145" s="115"/>
      <c r="AS145" s="115"/>
      <c r="AT145" s="351" t="str">
        <f t="shared" si="54"/>
        <v/>
      </c>
      <c r="AU145" s="351" t="str">
        <f t="shared" si="55"/>
        <v/>
      </c>
      <c r="AV145" s="351" t="str">
        <f t="shared" si="70"/>
        <v/>
      </c>
      <c r="AW145" s="115"/>
      <c r="AX145" s="115"/>
      <c r="AY145" s="115"/>
      <c r="AZ145" s="115"/>
      <c r="BA145" s="115"/>
      <c r="BB145" s="115"/>
      <c r="BC145" s="115"/>
      <c r="BD145" s="115"/>
      <c r="BE145" s="351" t="str">
        <f t="shared" si="56"/>
        <v/>
      </c>
      <c r="BF145" s="351" t="str">
        <f t="shared" si="57"/>
        <v/>
      </c>
      <c r="BG145" s="351" t="str">
        <f t="shared" si="71"/>
        <v/>
      </c>
      <c r="BH145" s="115"/>
      <c r="BI145" s="115"/>
      <c r="BJ145" s="115"/>
      <c r="BK145" s="115"/>
      <c r="BL145" s="115"/>
      <c r="BM145" s="115"/>
      <c r="BN145" s="115"/>
      <c r="BO145" s="115"/>
      <c r="BP145" s="351" t="str">
        <f t="shared" si="58"/>
        <v/>
      </c>
      <c r="BQ145" s="351" t="str">
        <f t="shared" si="59"/>
        <v/>
      </c>
      <c r="BR145" s="351" t="str">
        <f t="shared" si="72"/>
        <v/>
      </c>
      <c r="BS145" s="350" t="str">
        <f t="shared" si="60"/>
        <v/>
      </c>
      <c r="BT145" s="350" t="str">
        <f t="shared" si="61"/>
        <v/>
      </c>
      <c r="BU145" s="133"/>
      <c r="BV145" s="53"/>
      <c r="BW145" s="53"/>
      <c r="BX145" s="53"/>
      <c r="BY145" s="53"/>
      <c r="BZ145" s="53"/>
      <c r="CA145" s="157"/>
      <c r="CB145" s="157"/>
      <c r="CC145" s="157"/>
      <c r="CD145" s="157"/>
      <c r="CE145" s="157"/>
      <c r="CF145" s="157"/>
      <c r="CG145" s="121"/>
      <c r="CH145" s="201"/>
      <c r="CI145" s="104"/>
      <c r="CJ145" s="201"/>
      <c r="CK145" s="201"/>
      <c r="CL145" s="201"/>
      <c r="CM145" s="105"/>
      <c r="CN145" s="201"/>
      <c r="CO145" s="157"/>
      <c r="CP145" s="157"/>
      <c r="CQ145" s="157"/>
      <c r="CR145" s="157"/>
      <c r="CS145" s="157"/>
      <c r="CT145" s="157"/>
      <c r="CU145" s="121"/>
      <c r="CV145" s="201"/>
      <c r="CW145" s="104"/>
      <c r="CX145" s="201"/>
      <c r="CY145" s="201"/>
      <c r="CZ145" s="201"/>
      <c r="DA145" s="105"/>
      <c r="DB145" s="201"/>
      <c r="DC145" s="141"/>
      <c r="DD145" s="141"/>
      <c r="DE145" s="141"/>
      <c r="DF145" s="141"/>
      <c r="DG145" s="141"/>
      <c r="DH145" s="141"/>
      <c r="DI145" s="141"/>
      <c r="DJ145" s="201"/>
      <c r="DK145" s="201"/>
      <c r="DL145" s="201"/>
      <c r="DM145" s="201"/>
      <c r="DN145" s="201"/>
      <c r="DO145" s="105"/>
      <c r="DP145" s="201"/>
    </row>
    <row r="146" spans="1:120" s="342" customFormat="1" ht="151.5" customHeight="1">
      <c r="A146" s="141"/>
      <c r="B146" s="88" t="str">
        <f>IFERROR(VLOOKUP($A146,Riesgos!$A$7:$H$107,2,FALSE),"")</f>
        <v/>
      </c>
      <c r="C146" s="186" t="str">
        <f>IFERROR(VLOOKUP($A146,Riesgos!$A$7:$H$107,7,FALSE),"")</f>
        <v/>
      </c>
      <c r="D146" s="186" t="str">
        <f>IFERROR(VLOOKUP($A146,Riesgos!$A$7:$H$107,8,FALSE),"")</f>
        <v/>
      </c>
      <c r="E146" s="53"/>
      <c r="F146" s="57"/>
      <c r="G146" s="158" t="str">
        <f>IF(F146&lt;=0,"",IF(F146&lt;='Listas y tablas'!$B$3,"Muy Baja",IF(F146&lt;='Listas y tablas'!$B$4,"Baja",IF(F146&lt;='Listas y tablas'!$B$5,"Media",IF(F146&lt;='Listas y tablas'!$B$6,"Alta","Muy Alta")))))</f>
        <v/>
      </c>
      <c r="H146" s="159" t="str">
        <f>IF(G146="","",IF(G146="Muy Baja",'Listas y tablas'!$C$3,IF(G146="Baja",'Listas y tablas'!$C$4,IF(G146="Media",'Listas y tablas'!$C$5,IF(G146="Alta",'Listas y tablas'!$C$6,IF(G146="Muy Alta",'Listas y tablas'!$C$7,))))))</f>
        <v/>
      </c>
      <c r="I146" s="427"/>
      <c r="J146" s="159">
        <f ca="1">IF(NOT(ISERROR(MATCH(I146,'Tabla Impacto'!$B$221:$B$223,0))),'Tabla Impacto'!$F$223&amp;"Por favor no seleccionar los criterios de impacto(Afectación Económica o presupuestal y Pérdida Reputacional)",I146)</f>
        <v>0</v>
      </c>
      <c r="K146" s="158"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9" t="str">
        <f ca="1">IF(K146="","",IF(K146="Leve",'Listas y tablas'!$F$3,IF(K146="Menor",'Listas y tablas'!$F$4,IF(K146="Moderado",'Listas y tablas'!$F$5,IF(K146="Mayor",'Listas y tablas'!$F$6,IF(K146="Catastrófico",'Listas y tablas'!$F$7,))))))</f>
        <v/>
      </c>
      <c r="M146" s="160" t="str">
        <f t="shared" ca="1" si="66"/>
        <v/>
      </c>
      <c r="N146" s="160" t="str">
        <f t="shared" si="67"/>
        <v>G</v>
      </c>
      <c r="O146" s="161">
        <f t="shared" si="68"/>
        <v>139</v>
      </c>
      <c r="P146" s="161" t="str">
        <f t="shared" si="69"/>
        <v>G139</v>
      </c>
      <c r="Q146" s="187"/>
      <c r="R146" s="161" t="str">
        <f t="shared" si="52"/>
        <v/>
      </c>
      <c r="S146" s="399"/>
      <c r="T146" s="399"/>
      <c r="U146" s="163" t="str">
        <f t="shared" si="53"/>
        <v/>
      </c>
      <c r="V146" s="407"/>
      <c r="W146" s="407"/>
      <c r="X146" s="407"/>
      <c r="Y146" s="164" t="str">
        <f t="shared" si="62"/>
        <v/>
      </c>
      <c r="Z146" s="165" t="str">
        <f>IFERROR(IF(Y146="","",IF(Y146&lt;='Listas y tablas'!$L$3,"Muy Baja",IF(Y146&lt;='Listas y tablas'!$L$4,"Baja",IF(Y146&lt;='Listas y tablas'!$L$5,"Media",IF(Y146&lt;='Listas y tablas'!$L$6,"Alta","Muy Alta"))))),"")</f>
        <v/>
      </c>
      <c r="AA146" s="163" t="str">
        <f t="shared" si="63"/>
        <v/>
      </c>
      <c r="AB146" s="165" t="str">
        <f>IFERROR(IF(AC146="","",IF(AC146&lt;='Listas y tablas'!$O$3,"Leve",IF(AC146&lt;='Listas y tablas'!$O$4,"Menor",IF(AC146&lt;='Listas y tablas'!$O$5,"Moderado",IF(AC146&lt;='Listas y tablas'!$O$6,"Mayor","Catastrófico"))))),"")</f>
        <v/>
      </c>
      <c r="AC146" s="163" t="str">
        <f t="shared" si="64"/>
        <v/>
      </c>
      <c r="AD146" s="166" t="str">
        <f t="shared" si="65"/>
        <v/>
      </c>
      <c r="AE146" s="393"/>
      <c r="AF146" s="116"/>
      <c r="AG146" s="116"/>
      <c r="AH146" s="116"/>
      <c r="AI146" s="116"/>
      <c r="AJ146" s="115"/>
      <c r="AK146" s="115"/>
      <c r="AL146" s="115"/>
      <c r="AM146" s="115"/>
      <c r="AN146" s="115"/>
      <c r="AO146" s="115"/>
      <c r="AP146" s="115"/>
      <c r="AQ146" s="115"/>
      <c r="AR146" s="115"/>
      <c r="AS146" s="115"/>
      <c r="AT146" s="351" t="str">
        <f t="shared" si="54"/>
        <v/>
      </c>
      <c r="AU146" s="351" t="str">
        <f t="shared" si="55"/>
        <v/>
      </c>
      <c r="AV146" s="351" t="str">
        <f t="shared" si="70"/>
        <v/>
      </c>
      <c r="AW146" s="115"/>
      <c r="AX146" s="115"/>
      <c r="AY146" s="115"/>
      <c r="AZ146" s="115"/>
      <c r="BA146" s="115"/>
      <c r="BB146" s="115"/>
      <c r="BC146" s="115"/>
      <c r="BD146" s="115"/>
      <c r="BE146" s="351" t="str">
        <f t="shared" si="56"/>
        <v/>
      </c>
      <c r="BF146" s="351" t="str">
        <f t="shared" si="57"/>
        <v/>
      </c>
      <c r="BG146" s="351" t="str">
        <f t="shared" si="71"/>
        <v/>
      </c>
      <c r="BH146" s="115"/>
      <c r="BI146" s="115"/>
      <c r="BJ146" s="115"/>
      <c r="BK146" s="115"/>
      <c r="BL146" s="115"/>
      <c r="BM146" s="115"/>
      <c r="BN146" s="115"/>
      <c r="BO146" s="115"/>
      <c r="BP146" s="351" t="str">
        <f t="shared" si="58"/>
        <v/>
      </c>
      <c r="BQ146" s="351" t="str">
        <f t="shared" si="59"/>
        <v/>
      </c>
      <c r="BR146" s="351" t="str">
        <f t="shared" si="72"/>
        <v/>
      </c>
      <c r="BS146" s="350" t="str">
        <f t="shared" si="60"/>
        <v/>
      </c>
      <c r="BT146" s="350" t="str">
        <f t="shared" si="61"/>
        <v/>
      </c>
      <c r="BU146" s="133"/>
      <c r="BV146" s="53"/>
      <c r="BW146" s="53"/>
      <c r="BX146" s="53"/>
      <c r="BY146" s="53"/>
      <c r="BZ146" s="53"/>
      <c r="CA146" s="157"/>
      <c r="CB146" s="157"/>
      <c r="CC146" s="157"/>
      <c r="CD146" s="157"/>
      <c r="CE146" s="157"/>
      <c r="CF146" s="157"/>
      <c r="CG146" s="121"/>
      <c r="CH146" s="201"/>
      <c r="CI146" s="104"/>
      <c r="CJ146" s="201"/>
      <c r="CK146" s="201"/>
      <c r="CL146" s="201"/>
      <c r="CM146" s="105"/>
      <c r="CN146" s="201"/>
      <c r="CO146" s="157"/>
      <c r="CP146" s="157"/>
      <c r="CQ146" s="157"/>
      <c r="CR146" s="157"/>
      <c r="CS146" s="157"/>
      <c r="CT146" s="157"/>
      <c r="CU146" s="121"/>
      <c r="CV146" s="201"/>
      <c r="CW146" s="104"/>
      <c r="CX146" s="201"/>
      <c r="CY146" s="201"/>
      <c r="CZ146" s="201"/>
      <c r="DA146" s="105"/>
      <c r="DB146" s="201"/>
      <c r="DC146" s="141"/>
      <c r="DD146" s="141"/>
      <c r="DE146" s="141"/>
      <c r="DF146" s="141"/>
      <c r="DG146" s="141"/>
      <c r="DH146" s="141"/>
      <c r="DI146" s="141"/>
      <c r="DJ146" s="201"/>
      <c r="DK146" s="201"/>
      <c r="DL146" s="201"/>
      <c r="DM146" s="201"/>
      <c r="DN146" s="201"/>
      <c r="DO146" s="105"/>
      <c r="DP146" s="201"/>
    </row>
    <row r="147" spans="1:120" s="342" customFormat="1" ht="151.5" customHeight="1">
      <c r="A147" s="141"/>
      <c r="B147" s="88" t="str">
        <f>IFERROR(VLOOKUP($A147,Riesgos!$A$7:$H$107,2,FALSE),"")</f>
        <v/>
      </c>
      <c r="C147" s="186" t="str">
        <f>IFERROR(VLOOKUP($A147,Riesgos!$A$7:$H$107,7,FALSE),"")</f>
        <v/>
      </c>
      <c r="D147" s="186" t="str">
        <f>IFERROR(VLOOKUP($A147,Riesgos!$A$7:$H$107,8,FALSE),"")</f>
        <v/>
      </c>
      <c r="E147" s="53"/>
      <c r="F147" s="57"/>
      <c r="G147" s="158" t="str">
        <f>IF(F147&lt;=0,"",IF(F147&lt;='Listas y tablas'!$B$3,"Muy Baja",IF(F147&lt;='Listas y tablas'!$B$4,"Baja",IF(F147&lt;='Listas y tablas'!$B$5,"Media",IF(F147&lt;='Listas y tablas'!$B$6,"Alta","Muy Alta")))))</f>
        <v/>
      </c>
      <c r="H147" s="159" t="str">
        <f>IF(G147="","",IF(G147="Muy Baja",'Listas y tablas'!$C$3,IF(G147="Baja",'Listas y tablas'!$C$4,IF(G147="Media",'Listas y tablas'!$C$5,IF(G147="Alta",'Listas y tablas'!$C$6,IF(G147="Muy Alta",'Listas y tablas'!$C$7,))))))</f>
        <v/>
      </c>
      <c r="I147" s="427"/>
      <c r="J147" s="159">
        <f ca="1">IF(NOT(ISERROR(MATCH(I147,'Tabla Impacto'!$B$221:$B$223,0))),'Tabla Impacto'!$F$223&amp;"Por favor no seleccionar los criterios de impacto(Afectación Económica o presupuestal y Pérdida Reputacional)",I147)</f>
        <v>0</v>
      </c>
      <c r="K147" s="158"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9" t="str">
        <f ca="1">IF(K147="","",IF(K147="Leve",'Listas y tablas'!$F$3,IF(K147="Menor",'Listas y tablas'!$F$4,IF(K147="Moderado",'Listas y tablas'!$F$5,IF(K147="Mayor",'Listas y tablas'!$F$6,IF(K147="Catastrófico",'Listas y tablas'!$F$7,))))))</f>
        <v/>
      </c>
      <c r="M147" s="160" t="str">
        <f t="shared" ca="1" si="66"/>
        <v/>
      </c>
      <c r="N147" s="160" t="str">
        <f t="shared" si="67"/>
        <v>G</v>
      </c>
      <c r="O147" s="161">
        <f t="shared" si="68"/>
        <v>140</v>
      </c>
      <c r="P147" s="161" t="str">
        <f t="shared" si="69"/>
        <v>G140</v>
      </c>
      <c r="Q147" s="187"/>
      <c r="R147" s="161" t="str">
        <f t="shared" si="52"/>
        <v/>
      </c>
      <c r="S147" s="399"/>
      <c r="T147" s="399"/>
      <c r="U147" s="163" t="str">
        <f t="shared" si="53"/>
        <v/>
      </c>
      <c r="V147" s="407"/>
      <c r="W147" s="407"/>
      <c r="X147" s="407"/>
      <c r="Y147" s="164" t="str">
        <f t="shared" si="62"/>
        <v/>
      </c>
      <c r="Z147" s="165" t="str">
        <f>IFERROR(IF(Y147="","",IF(Y147&lt;='Listas y tablas'!$L$3,"Muy Baja",IF(Y147&lt;='Listas y tablas'!$L$4,"Baja",IF(Y147&lt;='Listas y tablas'!$L$5,"Media",IF(Y147&lt;='Listas y tablas'!$L$6,"Alta","Muy Alta"))))),"")</f>
        <v/>
      </c>
      <c r="AA147" s="163" t="str">
        <f t="shared" si="63"/>
        <v/>
      </c>
      <c r="AB147" s="165" t="str">
        <f>IFERROR(IF(AC147="","",IF(AC147&lt;='Listas y tablas'!$O$3,"Leve",IF(AC147&lt;='Listas y tablas'!$O$4,"Menor",IF(AC147&lt;='Listas y tablas'!$O$5,"Moderado",IF(AC147&lt;='Listas y tablas'!$O$6,"Mayor","Catastrófico"))))),"")</f>
        <v/>
      </c>
      <c r="AC147" s="163" t="str">
        <f t="shared" si="64"/>
        <v/>
      </c>
      <c r="AD147" s="166" t="str">
        <f t="shared" si="65"/>
        <v/>
      </c>
      <c r="AE147" s="393"/>
      <c r="AF147" s="116"/>
      <c r="AG147" s="116"/>
      <c r="AH147" s="116"/>
      <c r="AI147" s="116"/>
      <c r="AJ147" s="115"/>
      <c r="AK147" s="115"/>
      <c r="AL147" s="115"/>
      <c r="AM147" s="115"/>
      <c r="AN147" s="115"/>
      <c r="AO147" s="115"/>
      <c r="AP147" s="115"/>
      <c r="AQ147" s="115"/>
      <c r="AR147" s="115"/>
      <c r="AS147" s="115"/>
      <c r="AT147" s="351" t="str">
        <f t="shared" si="54"/>
        <v/>
      </c>
      <c r="AU147" s="351" t="str">
        <f t="shared" si="55"/>
        <v/>
      </c>
      <c r="AV147" s="351" t="str">
        <f t="shared" si="70"/>
        <v/>
      </c>
      <c r="AW147" s="115"/>
      <c r="AX147" s="115"/>
      <c r="AY147" s="115"/>
      <c r="AZ147" s="115"/>
      <c r="BA147" s="115"/>
      <c r="BB147" s="115"/>
      <c r="BC147" s="115"/>
      <c r="BD147" s="115"/>
      <c r="BE147" s="351" t="str">
        <f t="shared" si="56"/>
        <v/>
      </c>
      <c r="BF147" s="351" t="str">
        <f t="shared" si="57"/>
        <v/>
      </c>
      <c r="BG147" s="351" t="str">
        <f t="shared" si="71"/>
        <v/>
      </c>
      <c r="BH147" s="115"/>
      <c r="BI147" s="115"/>
      <c r="BJ147" s="115"/>
      <c r="BK147" s="115"/>
      <c r="BL147" s="115"/>
      <c r="BM147" s="115"/>
      <c r="BN147" s="115"/>
      <c r="BO147" s="115"/>
      <c r="BP147" s="351" t="str">
        <f t="shared" si="58"/>
        <v/>
      </c>
      <c r="BQ147" s="351" t="str">
        <f t="shared" si="59"/>
        <v/>
      </c>
      <c r="BR147" s="351" t="str">
        <f t="shared" si="72"/>
        <v/>
      </c>
      <c r="BS147" s="350" t="str">
        <f t="shared" si="60"/>
        <v/>
      </c>
      <c r="BT147" s="350" t="str">
        <f t="shared" si="61"/>
        <v/>
      </c>
      <c r="BU147" s="133"/>
      <c r="BV147" s="53"/>
      <c r="BW147" s="53"/>
      <c r="BX147" s="53"/>
      <c r="BY147" s="53"/>
      <c r="BZ147" s="53"/>
      <c r="CA147" s="157"/>
      <c r="CB147" s="157"/>
      <c r="CC147" s="157"/>
      <c r="CD147" s="157"/>
      <c r="CE147" s="157"/>
      <c r="CF147" s="157"/>
      <c r="CG147" s="121"/>
      <c r="CH147" s="201"/>
      <c r="CI147" s="104"/>
      <c r="CJ147" s="201"/>
      <c r="CK147" s="201"/>
      <c r="CL147" s="201"/>
      <c r="CM147" s="105"/>
      <c r="CN147" s="201"/>
      <c r="CO147" s="157"/>
      <c r="CP147" s="157"/>
      <c r="CQ147" s="157"/>
      <c r="CR147" s="157"/>
      <c r="CS147" s="157"/>
      <c r="CT147" s="157"/>
      <c r="CU147" s="121"/>
      <c r="CV147" s="201"/>
      <c r="CW147" s="104"/>
      <c r="CX147" s="201"/>
      <c r="CY147" s="201"/>
      <c r="CZ147" s="201"/>
      <c r="DA147" s="105"/>
      <c r="DB147" s="201"/>
      <c r="DC147" s="141"/>
      <c r="DD147" s="141"/>
      <c r="DE147" s="141"/>
      <c r="DF147" s="141"/>
      <c r="DG147" s="141"/>
      <c r="DH147" s="141"/>
      <c r="DI147" s="141"/>
      <c r="DJ147" s="201"/>
      <c r="DK147" s="201"/>
      <c r="DL147" s="201"/>
      <c r="DM147" s="201"/>
      <c r="DN147" s="201"/>
      <c r="DO147" s="105"/>
      <c r="DP147" s="201"/>
    </row>
    <row r="148" spans="1:120" s="342" customFormat="1" ht="151.5" customHeight="1">
      <c r="A148" s="141"/>
      <c r="B148" s="88" t="str">
        <f>IFERROR(VLOOKUP($A148,Riesgos!$A$7:$H$107,2,FALSE),"")</f>
        <v/>
      </c>
      <c r="C148" s="186" t="str">
        <f>IFERROR(VLOOKUP($A148,Riesgos!$A$7:$H$107,7,FALSE),"")</f>
        <v/>
      </c>
      <c r="D148" s="186" t="str">
        <f>IFERROR(VLOOKUP($A148,Riesgos!$A$7:$H$107,8,FALSE),"")</f>
        <v/>
      </c>
      <c r="E148" s="53"/>
      <c r="F148" s="57"/>
      <c r="G148" s="158" t="str">
        <f>IF(F148&lt;=0,"",IF(F148&lt;='Listas y tablas'!$B$3,"Muy Baja",IF(F148&lt;='Listas y tablas'!$B$4,"Baja",IF(F148&lt;='Listas y tablas'!$B$5,"Media",IF(F148&lt;='Listas y tablas'!$B$6,"Alta","Muy Alta")))))</f>
        <v/>
      </c>
      <c r="H148" s="159" t="str">
        <f>IF(G148="","",IF(G148="Muy Baja",'Listas y tablas'!$C$3,IF(G148="Baja",'Listas y tablas'!$C$4,IF(G148="Media",'Listas y tablas'!$C$5,IF(G148="Alta",'Listas y tablas'!$C$6,IF(G148="Muy Alta",'Listas y tablas'!$C$7,))))))</f>
        <v/>
      </c>
      <c r="I148" s="427"/>
      <c r="J148" s="159">
        <f ca="1">IF(NOT(ISERROR(MATCH(I148,'Tabla Impacto'!$B$221:$B$223,0))),'Tabla Impacto'!$F$223&amp;"Por favor no seleccionar los criterios de impacto(Afectación Económica o presupuestal y Pérdida Reputacional)",I148)</f>
        <v>0</v>
      </c>
      <c r="K148" s="158"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9" t="str">
        <f ca="1">IF(K148="","",IF(K148="Leve",'Listas y tablas'!$F$3,IF(K148="Menor",'Listas y tablas'!$F$4,IF(K148="Moderado",'Listas y tablas'!$F$5,IF(K148="Mayor",'Listas y tablas'!$F$6,IF(K148="Catastrófico",'Listas y tablas'!$F$7,))))))</f>
        <v/>
      </c>
      <c r="M148" s="160" t="str">
        <f t="shared" ca="1" si="66"/>
        <v/>
      </c>
      <c r="N148" s="160" t="str">
        <f t="shared" si="67"/>
        <v>G</v>
      </c>
      <c r="O148" s="161">
        <f t="shared" si="68"/>
        <v>141</v>
      </c>
      <c r="P148" s="161" t="str">
        <f t="shared" si="69"/>
        <v>G141</v>
      </c>
      <c r="Q148" s="187"/>
      <c r="R148" s="161" t="str">
        <f t="shared" si="52"/>
        <v/>
      </c>
      <c r="S148" s="399"/>
      <c r="T148" s="399"/>
      <c r="U148" s="163" t="str">
        <f t="shared" si="53"/>
        <v/>
      </c>
      <c r="V148" s="407"/>
      <c r="W148" s="407"/>
      <c r="X148" s="407"/>
      <c r="Y148" s="164" t="str">
        <f t="shared" si="62"/>
        <v/>
      </c>
      <c r="Z148" s="165" t="str">
        <f>IFERROR(IF(Y148="","",IF(Y148&lt;='Listas y tablas'!$L$3,"Muy Baja",IF(Y148&lt;='Listas y tablas'!$L$4,"Baja",IF(Y148&lt;='Listas y tablas'!$L$5,"Media",IF(Y148&lt;='Listas y tablas'!$L$6,"Alta","Muy Alta"))))),"")</f>
        <v/>
      </c>
      <c r="AA148" s="163" t="str">
        <f t="shared" si="63"/>
        <v/>
      </c>
      <c r="AB148" s="165" t="str">
        <f>IFERROR(IF(AC148="","",IF(AC148&lt;='Listas y tablas'!$O$3,"Leve",IF(AC148&lt;='Listas y tablas'!$O$4,"Menor",IF(AC148&lt;='Listas y tablas'!$O$5,"Moderado",IF(AC148&lt;='Listas y tablas'!$O$6,"Mayor","Catastrófico"))))),"")</f>
        <v/>
      </c>
      <c r="AC148" s="163" t="str">
        <f t="shared" si="64"/>
        <v/>
      </c>
      <c r="AD148" s="166" t="str">
        <f t="shared" si="65"/>
        <v/>
      </c>
      <c r="AE148" s="393"/>
      <c r="AF148" s="116"/>
      <c r="AG148" s="116"/>
      <c r="AH148" s="116"/>
      <c r="AI148" s="116"/>
      <c r="AJ148" s="115"/>
      <c r="AK148" s="115"/>
      <c r="AL148" s="115"/>
      <c r="AM148" s="115"/>
      <c r="AN148" s="115"/>
      <c r="AO148" s="115"/>
      <c r="AP148" s="115"/>
      <c r="AQ148" s="115"/>
      <c r="AR148" s="115"/>
      <c r="AS148" s="115"/>
      <c r="AT148" s="351" t="str">
        <f t="shared" si="54"/>
        <v/>
      </c>
      <c r="AU148" s="351" t="str">
        <f t="shared" si="55"/>
        <v/>
      </c>
      <c r="AV148" s="351" t="str">
        <f t="shared" si="70"/>
        <v/>
      </c>
      <c r="AW148" s="115"/>
      <c r="AX148" s="115"/>
      <c r="AY148" s="115"/>
      <c r="AZ148" s="115"/>
      <c r="BA148" s="115"/>
      <c r="BB148" s="115"/>
      <c r="BC148" s="115"/>
      <c r="BD148" s="115"/>
      <c r="BE148" s="351" t="str">
        <f t="shared" si="56"/>
        <v/>
      </c>
      <c r="BF148" s="351" t="str">
        <f t="shared" si="57"/>
        <v/>
      </c>
      <c r="BG148" s="351" t="str">
        <f t="shared" si="71"/>
        <v/>
      </c>
      <c r="BH148" s="115"/>
      <c r="BI148" s="115"/>
      <c r="BJ148" s="115"/>
      <c r="BK148" s="115"/>
      <c r="BL148" s="115"/>
      <c r="BM148" s="115"/>
      <c r="BN148" s="115"/>
      <c r="BO148" s="115"/>
      <c r="BP148" s="351" t="str">
        <f t="shared" si="58"/>
        <v/>
      </c>
      <c r="BQ148" s="351" t="str">
        <f t="shared" si="59"/>
        <v/>
      </c>
      <c r="BR148" s="351" t="str">
        <f t="shared" si="72"/>
        <v/>
      </c>
      <c r="BS148" s="350" t="str">
        <f t="shared" si="60"/>
        <v/>
      </c>
      <c r="BT148" s="350" t="str">
        <f t="shared" si="61"/>
        <v/>
      </c>
      <c r="BU148" s="133"/>
      <c r="BV148" s="53"/>
      <c r="BW148" s="53"/>
      <c r="BX148" s="53"/>
      <c r="BY148" s="53"/>
      <c r="BZ148" s="53"/>
      <c r="CA148" s="157"/>
      <c r="CB148" s="157"/>
      <c r="CC148" s="157"/>
      <c r="CD148" s="157"/>
      <c r="CE148" s="157"/>
      <c r="CF148" s="157"/>
      <c r="CG148" s="121"/>
      <c r="CH148" s="201"/>
      <c r="CI148" s="104"/>
      <c r="CJ148" s="201"/>
      <c r="CK148" s="201"/>
      <c r="CL148" s="201"/>
      <c r="CM148" s="105"/>
      <c r="CN148" s="201"/>
      <c r="CO148" s="157"/>
      <c r="CP148" s="157"/>
      <c r="CQ148" s="157"/>
      <c r="CR148" s="157"/>
      <c r="CS148" s="157"/>
      <c r="CT148" s="157"/>
      <c r="CU148" s="121"/>
      <c r="CV148" s="201"/>
      <c r="CW148" s="104"/>
      <c r="CX148" s="201"/>
      <c r="CY148" s="201"/>
      <c r="CZ148" s="201"/>
      <c r="DA148" s="105"/>
      <c r="DB148" s="201"/>
      <c r="DC148" s="141"/>
      <c r="DD148" s="141"/>
      <c r="DE148" s="141"/>
      <c r="DF148" s="141"/>
      <c r="DG148" s="141"/>
      <c r="DH148" s="141"/>
      <c r="DI148" s="141"/>
      <c r="DJ148" s="201"/>
      <c r="DK148" s="201"/>
      <c r="DL148" s="201"/>
      <c r="DM148" s="201"/>
      <c r="DN148" s="201"/>
      <c r="DO148" s="105"/>
      <c r="DP148" s="201"/>
    </row>
    <row r="149" spans="1:120" s="342" customFormat="1" ht="151.5" customHeight="1">
      <c r="A149" s="141"/>
      <c r="B149" s="88" t="str">
        <f>IFERROR(VLOOKUP($A149,Riesgos!$A$7:$H$107,2,FALSE),"")</f>
        <v/>
      </c>
      <c r="C149" s="186" t="str">
        <f>IFERROR(VLOOKUP($A149,Riesgos!$A$7:$H$107,7,FALSE),"")</f>
        <v/>
      </c>
      <c r="D149" s="186" t="str">
        <f>IFERROR(VLOOKUP($A149,Riesgos!$A$7:$H$107,8,FALSE),"")</f>
        <v/>
      </c>
      <c r="E149" s="53"/>
      <c r="F149" s="57"/>
      <c r="G149" s="158" t="str">
        <f>IF(F149&lt;=0,"",IF(F149&lt;='Listas y tablas'!$B$3,"Muy Baja",IF(F149&lt;='Listas y tablas'!$B$4,"Baja",IF(F149&lt;='Listas y tablas'!$B$5,"Media",IF(F149&lt;='Listas y tablas'!$B$6,"Alta","Muy Alta")))))</f>
        <v/>
      </c>
      <c r="H149" s="159" t="str">
        <f>IF(G149="","",IF(G149="Muy Baja",'Listas y tablas'!$C$3,IF(G149="Baja",'Listas y tablas'!$C$4,IF(G149="Media",'Listas y tablas'!$C$5,IF(G149="Alta",'Listas y tablas'!$C$6,IF(G149="Muy Alta",'Listas y tablas'!$C$7,))))))</f>
        <v/>
      </c>
      <c r="I149" s="427"/>
      <c r="J149" s="159">
        <f ca="1">IF(NOT(ISERROR(MATCH(I149,'Tabla Impacto'!$B$221:$B$223,0))),'Tabla Impacto'!$F$223&amp;"Por favor no seleccionar los criterios de impacto(Afectación Económica o presupuestal y Pérdida Reputacional)",I149)</f>
        <v>0</v>
      </c>
      <c r="K149" s="158"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9" t="str">
        <f ca="1">IF(K149="","",IF(K149="Leve",'Listas y tablas'!$F$3,IF(K149="Menor",'Listas y tablas'!$F$4,IF(K149="Moderado",'Listas y tablas'!$F$5,IF(K149="Mayor",'Listas y tablas'!$F$6,IF(K149="Catastrófico",'Listas y tablas'!$F$7,))))))</f>
        <v/>
      </c>
      <c r="M149" s="160" t="str">
        <f t="shared" ca="1" si="66"/>
        <v/>
      </c>
      <c r="N149" s="160" t="str">
        <f t="shared" si="67"/>
        <v>G</v>
      </c>
      <c r="O149" s="161">
        <f t="shared" si="68"/>
        <v>142</v>
      </c>
      <c r="P149" s="161" t="str">
        <f t="shared" si="69"/>
        <v>G142</v>
      </c>
      <c r="Q149" s="187"/>
      <c r="R149" s="161" t="str">
        <f t="shared" si="52"/>
        <v/>
      </c>
      <c r="S149" s="399"/>
      <c r="T149" s="399"/>
      <c r="U149" s="163" t="str">
        <f t="shared" si="53"/>
        <v/>
      </c>
      <c r="V149" s="407"/>
      <c r="W149" s="407"/>
      <c r="X149" s="407"/>
      <c r="Y149" s="164" t="str">
        <f t="shared" si="62"/>
        <v/>
      </c>
      <c r="Z149" s="165" t="str">
        <f>IFERROR(IF(Y149="","",IF(Y149&lt;='Listas y tablas'!$L$3,"Muy Baja",IF(Y149&lt;='Listas y tablas'!$L$4,"Baja",IF(Y149&lt;='Listas y tablas'!$L$5,"Media",IF(Y149&lt;='Listas y tablas'!$L$6,"Alta","Muy Alta"))))),"")</f>
        <v/>
      </c>
      <c r="AA149" s="163" t="str">
        <f t="shared" si="63"/>
        <v/>
      </c>
      <c r="AB149" s="165" t="str">
        <f>IFERROR(IF(AC149="","",IF(AC149&lt;='Listas y tablas'!$O$3,"Leve",IF(AC149&lt;='Listas y tablas'!$O$4,"Menor",IF(AC149&lt;='Listas y tablas'!$O$5,"Moderado",IF(AC149&lt;='Listas y tablas'!$O$6,"Mayor","Catastrófico"))))),"")</f>
        <v/>
      </c>
      <c r="AC149" s="163" t="str">
        <f t="shared" si="64"/>
        <v/>
      </c>
      <c r="AD149" s="166" t="str">
        <f t="shared" si="65"/>
        <v/>
      </c>
      <c r="AE149" s="393"/>
      <c r="AF149" s="116"/>
      <c r="AG149" s="116"/>
      <c r="AH149" s="116"/>
      <c r="AI149" s="116"/>
      <c r="AJ149" s="115"/>
      <c r="AK149" s="115"/>
      <c r="AL149" s="115"/>
      <c r="AM149" s="115"/>
      <c r="AN149" s="115"/>
      <c r="AO149" s="115"/>
      <c r="AP149" s="115"/>
      <c r="AQ149" s="115"/>
      <c r="AR149" s="115"/>
      <c r="AS149" s="115"/>
      <c r="AT149" s="351" t="str">
        <f t="shared" si="54"/>
        <v/>
      </c>
      <c r="AU149" s="351" t="str">
        <f t="shared" si="55"/>
        <v/>
      </c>
      <c r="AV149" s="351" t="str">
        <f t="shared" si="70"/>
        <v/>
      </c>
      <c r="AW149" s="115"/>
      <c r="AX149" s="115"/>
      <c r="AY149" s="115"/>
      <c r="AZ149" s="115"/>
      <c r="BA149" s="115"/>
      <c r="BB149" s="115"/>
      <c r="BC149" s="115"/>
      <c r="BD149" s="115"/>
      <c r="BE149" s="351" t="str">
        <f t="shared" si="56"/>
        <v/>
      </c>
      <c r="BF149" s="351" t="str">
        <f t="shared" si="57"/>
        <v/>
      </c>
      <c r="BG149" s="351" t="str">
        <f t="shared" si="71"/>
        <v/>
      </c>
      <c r="BH149" s="115"/>
      <c r="BI149" s="115"/>
      <c r="BJ149" s="115"/>
      <c r="BK149" s="115"/>
      <c r="BL149" s="115"/>
      <c r="BM149" s="115"/>
      <c r="BN149" s="115"/>
      <c r="BO149" s="115"/>
      <c r="BP149" s="351" t="str">
        <f t="shared" si="58"/>
        <v/>
      </c>
      <c r="BQ149" s="351" t="str">
        <f t="shared" si="59"/>
        <v/>
      </c>
      <c r="BR149" s="351" t="str">
        <f t="shared" si="72"/>
        <v/>
      </c>
      <c r="BS149" s="350" t="str">
        <f t="shared" si="60"/>
        <v/>
      </c>
      <c r="BT149" s="350" t="str">
        <f t="shared" si="61"/>
        <v/>
      </c>
      <c r="BU149" s="133"/>
      <c r="BV149" s="53"/>
      <c r="BW149" s="53"/>
      <c r="BX149" s="53"/>
      <c r="BY149" s="53"/>
      <c r="BZ149" s="53"/>
      <c r="CA149" s="157"/>
      <c r="CB149" s="157"/>
      <c r="CC149" s="157"/>
      <c r="CD149" s="157"/>
      <c r="CE149" s="157"/>
      <c r="CF149" s="157"/>
      <c r="CG149" s="121"/>
      <c r="CH149" s="201"/>
      <c r="CI149" s="104"/>
      <c r="CJ149" s="201"/>
      <c r="CK149" s="201"/>
      <c r="CL149" s="201"/>
      <c r="CM149" s="105"/>
      <c r="CN149" s="201"/>
      <c r="CO149" s="157"/>
      <c r="CP149" s="157"/>
      <c r="CQ149" s="157"/>
      <c r="CR149" s="157"/>
      <c r="CS149" s="157"/>
      <c r="CT149" s="157"/>
      <c r="CU149" s="121"/>
      <c r="CV149" s="201"/>
      <c r="CW149" s="104"/>
      <c r="CX149" s="201"/>
      <c r="CY149" s="201"/>
      <c r="CZ149" s="201"/>
      <c r="DA149" s="105"/>
      <c r="DB149" s="201"/>
      <c r="DC149" s="141"/>
      <c r="DD149" s="141"/>
      <c r="DE149" s="141"/>
      <c r="DF149" s="141"/>
      <c r="DG149" s="141"/>
      <c r="DH149" s="141"/>
      <c r="DI149" s="141"/>
      <c r="DJ149" s="201"/>
      <c r="DK149" s="201"/>
      <c r="DL149" s="201"/>
      <c r="DM149" s="201"/>
      <c r="DN149" s="201"/>
      <c r="DO149" s="105"/>
      <c r="DP149" s="201"/>
    </row>
    <row r="150" spans="1:120" s="342" customFormat="1" ht="151.5" customHeight="1">
      <c r="A150" s="141"/>
      <c r="B150" s="88" t="str">
        <f>IFERROR(VLOOKUP($A150,Riesgos!$A$7:$H$107,2,FALSE),"")</f>
        <v/>
      </c>
      <c r="C150" s="186" t="str">
        <f>IFERROR(VLOOKUP($A150,Riesgos!$A$7:$H$107,7,FALSE),"")</f>
        <v/>
      </c>
      <c r="D150" s="186" t="str">
        <f>IFERROR(VLOOKUP($A150,Riesgos!$A$7:$H$107,8,FALSE),"")</f>
        <v/>
      </c>
      <c r="E150" s="53"/>
      <c r="F150" s="57"/>
      <c r="G150" s="158" t="str">
        <f>IF(F150&lt;=0,"",IF(F150&lt;='Listas y tablas'!$B$3,"Muy Baja",IF(F150&lt;='Listas y tablas'!$B$4,"Baja",IF(F150&lt;='Listas y tablas'!$B$5,"Media",IF(F150&lt;='Listas y tablas'!$B$6,"Alta","Muy Alta")))))</f>
        <v/>
      </c>
      <c r="H150" s="159" t="str">
        <f>IF(G150="","",IF(G150="Muy Baja",'Listas y tablas'!$C$3,IF(G150="Baja",'Listas y tablas'!$C$4,IF(G150="Media",'Listas y tablas'!$C$5,IF(G150="Alta",'Listas y tablas'!$C$6,IF(G150="Muy Alta",'Listas y tablas'!$C$7,))))))</f>
        <v/>
      </c>
      <c r="I150" s="427"/>
      <c r="J150" s="159">
        <f ca="1">IF(NOT(ISERROR(MATCH(I150,'Tabla Impacto'!$B$221:$B$223,0))),'Tabla Impacto'!$F$223&amp;"Por favor no seleccionar los criterios de impacto(Afectación Económica o presupuestal y Pérdida Reputacional)",I150)</f>
        <v>0</v>
      </c>
      <c r="K150" s="158"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9" t="str">
        <f ca="1">IF(K150="","",IF(K150="Leve",'Listas y tablas'!$F$3,IF(K150="Menor",'Listas y tablas'!$F$4,IF(K150="Moderado",'Listas y tablas'!$F$5,IF(K150="Mayor",'Listas y tablas'!$F$6,IF(K150="Catastrófico",'Listas y tablas'!$F$7,))))))</f>
        <v/>
      </c>
      <c r="M150" s="160" t="str">
        <f t="shared" ca="1" si="66"/>
        <v/>
      </c>
      <c r="N150" s="160" t="str">
        <f t="shared" si="67"/>
        <v>G</v>
      </c>
      <c r="O150" s="161">
        <f t="shared" si="68"/>
        <v>143</v>
      </c>
      <c r="P150" s="161" t="str">
        <f t="shared" si="69"/>
        <v>G143</v>
      </c>
      <c r="Q150" s="187"/>
      <c r="R150" s="161" t="str">
        <f t="shared" si="52"/>
        <v/>
      </c>
      <c r="S150" s="399"/>
      <c r="T150" s="399"/>
      <c r="U150" s="163" t="str">
        <f t="shared" si="53"/>
        <v/>
      </c>
      <c r="V150" s="407"/>
      <c r="W150" s="407"/>
      <c r="X150" s="407"/>
      <c r="Y150" s="164" t="str">
        <f t="shared" si="62"/>
        <v/>
      </c>
      <c r="Z150" s="165" t="str">
        <f>IFERROR(IF(Y150="","",IF(Y150&lt;='Listas y tablas'!$L$3,"Muy Baja",IF(Y150&lt;='Listas y tablas'!$L$4,"Baja",IF(Y150&lt;='Listas y tablas'!$L$5,"Media",IF(Y150&lt;='Listas y tablas'!$L$6,"Alta","Muy Alta"))))),"")</f>
        <v/>
      </c>
      <c r="AA150" s="163" t="str">
        <f t="shared" si="63"/>
        <v/>
      </c>
      <c r="AB150" s="165" t="str">
        <f>IFERROR(IF(AC150="","",IF(AC150&lt;='Listas y tablas'!$O$3,"Leve",IF(AC150&lt;='Listas y tablas'!$O$4,"Menor",IF(AC150&lt;='Listas y tablas'!$O$5,"Moderado",IF(AC150&lt;='Listas y tablas'!$O$6,"Mayor","Catastrófico"))))),"")</f>
        <v/>
      </c>
      <c r="AC150" s="163" t="str">
        <f t="shared" si="64"/>
        <v/>
      </c>
      <c r="AD150" s="166" t="str">
        <f t="shared" si="65"/>
        <v/>
      </c>
      <c r="AE150" s="393"/>
      <c r="AF150" s="116"/>
      <c r="AG150" s="116"/>
      <c r="AH150" s="116"/>
      <c r="AI150" s="116"/>
      <c r="AJ150" s="115"/>
      <c r="AK150" s="115"/>
      <c r="AL150" s="115"/>
      <c r="AM150" s="115"/>
      <c r="AN150" s="115"/>
      <c r="AO150" s="115"/>
      <c r="AP150" s="115"/>
      <c r="AQ150" s="115"/>
      <c r="AR150" s="115"/>
      <c r="AS150" s="115"/>
      <c r="AT150" s="351" t="str">
        <f t="shared" si="54"/>
        <v/>
      </c>
      <c r="AU150" s="351" t="str">
        <f t="shared" si="55"/>
        <v/>
      </c>
      <c r="AV150" s="351" t="str">
        <f t="shared" si="70"/>
        <v/>
      </c>
      <c r="AW150" s="115"/>
      <c r="AX150" s="115"/>
      <c r="AY150" s="115"/>
      <c r="AZ150" s="115"/>
      <c r="BA150" s="115"/>
      <c r="BB150" s="115"/>
      <c r="BC150" s="115"/>
      <c r="BD150" s="115"/>
      <c r="BE150" s="351" t="str">
        <f t="shared" si="56"/>
        <v/>
      </c>
      <c r="BF150" s="351" t="str">
        <f t="shared" si="57"/>
        <v/>
      </c>
      <c r="BG150" s="351" t="str">
        <f t="shared" si="71"/>
        <v/>
      </c>
      <c r="BH150" s="115"/>
      <c r="BI150" s="115"/>
      <c r="BJ150" s="115"/>
      <c r="BK150" s="115"/>
      <c r="BL150" s="115"/>
      <c r="BM150" s="115"/>
      <c r="BN150" s="115"/>
      <c r="BO150" s="115"/>
      <c r="BP150" s="351" t="str">
        <f t="shared" si="58"/>
        <v/>
      </c>
      <c r="BQ150" s="351" t="str">
        <f t="shared" si="59"/>
        <v/>
      </c>
      <c r="BR150" s="351" t="str">
        <f t="shared" si="72"/>
        <v/>
      </c>
      <c r="BS150" s="350" t="str">
        <f t="shared" si="60"/>
        <v/>
      </c>
      <c r="BT150" s="350" t="str">
        <f t="shared" si="61"/>
        <v/>
      </c>
      <c r="BU150" s="133"/>
      <c r="BV150" s="53"/>
      <c r="BW150" s="53"/>
      <c r="BX150" s="53"/>
      <c r="BY150" s="53"/>
      <c r="BZ150" s="53"/>
      <c r="CA150" s="157"/>
      <c r="CB150" s="157"/>
      <c r="CC150" s="157"/>
      <c r="CD150" s="157"/>
      <c r="CE150" s="157"/>
      <c r="CF150" s="157"/>
      <c r="CG150" s="121"/>
      <c r="CH150" s="201"/>
      <c r="CI150" s="104"/>
      <c r="CJ150" s="201"/>
      <c r="CK150" s="201"/>
      <c r="CL150" s="201"/>
      <c r="CM150" s="105"/>
      <c r="CN150" s="201"/>
      <c r="CO150" s="157"/>
      <c r="CP150" s="157"/>
      <c r="CQ150" s="157"/>
      <c r="CR150" s="157"/>
      <c r="CS150" s="157"/>
      <c r="CT150" s="157"/>
      <c r="CU150" s="121"/>
      <c r="CV150" s="201"/>
      <c r="CW150" s="104"/>
      <c r="CX150" s="201"/>
      <c r="CY150" s="201"/>
      <c r="CZ150" s="201"/>
      <c r="DA150" s="105"/>
      <c r="DB150" s="201"/>
      <c r="DC150" s="141"/>
      <c r="DD150" s="141"/>
      <c r="DE150" s="141"/>
      <c r="DF150" s="141"/>
      <c r="DG150" s="141"/>
      <c r="DH150" s="141"/>
      <c r="DI150" s="141"/>
      <c r="DJ150" s="201"/>
      <c r="DK150" s="201"/>
      <c r="DL150" s="201"/>
      <c r="DM150" s="201"/>
      <c r="DN150" s="201"/>
      <c r="DO150" s="105"/>
      <c r="DP150" s="201"/>
    </row>
    <row r="151" spans="1:120" s="342" customFormat="1" ht="151.5" customHeight="1">
      <c r="A151" s="141"/>
      <c r="B151" s="88" t="str">
        <f>IFERROR(VLOOKUP($A151,Riesgos!$A$7:$H$107,2,FALSE),"")</f>
        <v/>
      </c>
      <c r="C151" s="186" t="str">
        <f>IFERROR(VLOOKUP($A151,Riesgos!$A$7:$H$107,7,FALSE),"")</f>
        <v/>
      </c>
      <c r="D151" s="186" t="str">
        <f>IFERROR(VLOOKUP($A151,Riesgos!$A$7:$H$107,8,FALSE),"")</f>
        <v/>
      </c>
      <c r="E151" s="53"/>
      <c r="F151" s="57"/>
      <c r="G151" s="158" t="str">
        <f>IF(F151&lt;=0,"",IF(F151&lt;='Listas y tablas'!$B$3,"Muy Baja",IF(F151&lt;='Listas y tablas'!$B$4,"Baja",IF(F151&lt;='Listas y tablas'!$B$5,"Media",IF(F151&lt;='Listas y tablas'!$B$6,"Alta","Muy Alta")))))</f>
        <v/>
      </c>
      <c r="H151" s="159" t="str">
        <f>IF(G151="","",IF(G151="Muy Baja",'Listas y tablas'!$C$3,IF(G151="Baja",'Listas y tablas'!$C$4,IF(G151="Media",'Listas y tablas'!$C$5,IF(G151="Alta",'Listas y tablas'!$C$6,IF(G151="Muy Alta",'Listas y tablas'!$C$7,))))))</f>
        <v/>
      </c>
      <c r="I151" s="427"/>
      <c r="J151" s="159">
        <f ca="1">IF(NOT(ISERROR(MATCH(I151,'Tabla Impacto'!$B$221:$B$223,0))),'Tabla Impacto'!$F$223&amp;"Por favor no seleccionar los criterios de impacto(Afectación Económica o presupuestal y Pérdida Reputacional)",I151)</f>
        <v>0</v>
      </c>
      <c r="K151" s="158"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9" t="str">
        <f ca="1">IF(K151="","",IF(K151="Leve",'Listas y tablas'!$F$3,IF(K151="Menor",'Listas y tablas'!$F$4,IF(K151="Moderado",'Listas y tablas'!$F$5,IF(K151="Mayor",'Listas y tablas'!$F$6,IF(K151="Catastrófico",'Listas y tablas'!$F$7,))))))</f>
        <v/>
      </c>
      <c r="M151" s="160" t="str">
        <f t="shared" ca="1" si="66"/>
        <v/>
      </c>
      <c r="N151" s="160" t="str">
        <f t="shared" si="67"/>
        <v>G</v>
      </c>
      <c r="O151" s="161">
        <f t="shared" si="68"/>
        <v>144</v>
      </c>
      <c r="P151" s="161" t="str">
        <f t="shared" si="69"/>
        <v>G144</v>
      </c>
      <c r="Q151" s="187"/>
      <c r="R151" s="161" t="str">
        <f t="shared" si="52"/>
        <v/>
      </c>
      <c r="S151" s="399"/>
      <c r="T151" s="399"/>
      <c r="U151" s="163" t="str">
        <f t="shared" si="53"/>
        <v/>
      </c>
      <c r="V151" s="407"/>
      <c r="W151" s="407"/>
      <c r="X151" s="407"/>
      <c r="Y151" s="164" t="str">
        <f t="shared" si="62"/>
        <v/>
      </c>
      <c r="Z151" s="165" t="str">
        <f>IFERROR(IF(Y151="","",IF(Y151&lt;='Listas y tablas'!$L$3,"Muy Baja",IF(Y151&lt;='Listas y tablas'!$L$4,"Baja",IF(Y151&lt;='Listas y tablas'!$L$5,"Media",IF(Y151&lt;='Listas y tablas'!$L$6,"Alta","Muy Alta"))))),"")</f>
        <v/>
      </c>
      <c r="AA151" s="163" t="str">
        <f t="shared" si="63"/>
        <v/>
      </c>
      <c r="AB151" s="165" t="str">
        <f>IFERROR(IF(AC151="","",IF(AC151&lt;='Listas y tablas'!$O$3,"Leve",IF(AC151&lt;='Listas y tablas'!$O$4,"Menor",IF(AC151&lt;='Listas y tablas'!$O$5,"Moderado",IF(AC151&lt;='Listas y tablas'!$O$6,"Mayor","Catastrófico"))))),"")</f>
        <v/>
      </c>
      <c r="AC151" s="163" t="str">
        <f t="shared" si="64"/>
        <v/>
      </c>
      <c r="AD151" s="166" t="str">
        <f t="shared" si="65"/>
        <v/>
      </c>
      <c r="AE151" s="393"/>
      <c r="AF151" s="116"/>
      <c r="AG151" s="116"/>
      <c r="AH151" s="116"/>
      <c r="AI151" s="116"/>
      <c r="AJ151" s="115"/>
      <c r="AK151" s="115"/>
      <c r="AL151" s="115"/>
      <c r="AM151" s="115"/>
      <c r="AN151" s="115"/>
      <c r="AO151" s="115"/>
      <c r="AP151" s="115"/>
      <c r="AQ151" s="115"/>
      <c r="AR151" s="115"/>
      <c r="AS151" s="115"/>
      <c r="AT151" s="351" t="str">
        <f t="shared" si="54"/>
        <v/>
      </c>
      <c r="AU151" s="351" t="str">
        <f t="shared" si="55"/>
        <v/>
      </c>
      <c r="AV151" s="351" t="str">
        <f t="shared" si="70"/>
        <v/>
      </c>
      <c r="AW151" s="115"/>
      <c r="AX151" s="115"/>
      <c r="AY151" s="115"/>
      <c r="AZ151" s="115"/>
      <c r="BA151" s="115"/>
      <c r="BB151" s="115"/>
      <c r="BC151" s="115"/>
      <c r="BD151" s="115"/>
      <c r="BE151" s="351" t="str">
        <f t="shared" si="56"/>
        <v/>
      </c>
      <c r="BF151" s="351" t="str">
        <f t="shared" si="57"/>
        <v/>
      </c>
      <c r="BG151" s="351" t="str">
        <f t="shared" si="71"/>
        <v/>
      </c>
      <c r="BH151" s="115"/>
      <c r="BI151" s="115"/>
      <c r="BJ151" s="115"/>
      <c r="BK151" s="115"/>
      <c r="BL151" s="115"/>
      <c r="BM151" s="115"/>
      <c r="BN151" s="115"/>
      <c r="BO151" s="115"/>
      <c r="BP151" s="351" t="str">
        <f t="shared" si="58"/>
        <v/>
      </c>
      <c r="BQ151" s="351" t="str">
        <f t="shared" si="59"/>
        <v/>
      </c>
      <c r="BR151" s="351" t="str">
        <f t="shared" si="72"/>
        <v/>
      </c>
      <c r="BS151" s="350" t="str">
        <f t="shared" si="60"/>
        <v/>
      </c>
      <c r="BT151" s="350" t="str">
        <f t="shared" si="61"/>
        <v/>
      </c>
      <c r="BU151" s="133"/>
      <c r="BV151" s="53"/>
      <c r="BW151" s="53"/>
      <c r="BX151" s="53"/>
      <c r="BY151" s="53"/>
      <c r="BZ151" s="53"/>
      <c r="CA151" s="157"/>
      <c r="CB151" s="157"/>
      <c r="CC151" s="157"/>
      <c r="CD151" s="157"/>
      <c r="CE151" s="157"/>
      <c r="CF151" s="157"/>
      <c r="CG151" s="121"/>
      <c r="CH151" s="201"/>
      <c r="CI151" s="104"/>
      <c r="CJ151" s="201"/>
      <c r="CK151" s="201"/>
      <c r="CL151" s="201"/>
      <c r="CM151" s="105"/>
      <c r="CN151" s="201"/>
      <c r="CO151" s="157"/>
      <c r="CP151" s="157"/>
      <c r="CQ151" s="157"/>
      <c r="CR151" s="157"/>
      <c r="CS151" s="157"/>
      <c r="CT151" s="157"/>
      <c r="CU151" s="121"/>
      <c r="CV151" s="201"/>
      <c r="CW151" s="104"/>
      <c r="CX151" s="201"/>
      <c r="CY151" s="201"/>
      <c r="CZ151" s="201"/>
      <c r="DA151" s="105"/>
      <c r="DB151" s="201"/>
      <c r="DC151" s="141"/>
      <c r="DD151" s="141"/>
      <c r="DE151" s="141"/>
      <c r="DF151" s="141"/>
      <c r="DG151" s="141"/>
      <c r="DH151" s="141"/>
      <c r="DI151" s="141"/>
      <c r="DJ151" s="201"/>
      <c r="DK151" s="201"/>
      <c r="DL151" s="201"/>
      <c r="DM151" s="201"/>
      <c r="DN151" s="201"/>
      <c r="DO151" s="105"/>
      <c r="DP151" s="201"/>
    </row>
    <row r="152" spans="1:120" s="342" customFormat="1" ht="151.5" customHeight="1">
      <c r="A152" s="141"/>
      <c r="B152" s="88" t="str">
        <f>IFERROR(VLOOKUP($A152,Riesgos!$A$7:$H$107,2,FALSE),"")</f>
        <v/>
      </c>
      <c r="C152" s="186" t="str">
        <f>IFERROR(VLOOKUP($A152,Riesgos!$A$7:$H$107,7,FALSE),"")</f>
        <v/>
      </c>
      <c r="D152" s="186" t="str">
        <f>IFERROR(VLOOKUP($A152,Riesgos!$A$7:$H$107,8,FALSE),"")</f>
        <v/>
      </c>
      <c r="E152" s="53"/>
      <c r="F152" s="57"/>
      <c r="G152" s="158" t="str">
        <f>IF(F152&lt;=0,"",IF(F152&lt;='Listas y tablas'!$B$3,"Muy Baja",IF(F152&lt;='Listas y tablas'!$B$4,"Baja",IF(F152&lt;='Listas y tablas'!$B$5,"Media",IF(F152&lt;='Listas y tablas'!$B$6,"Alta","Muy Alta")))))</f>
        <v/>
      </c>
      <c r="H152" s="159" t="str">
        <f>IF(G152="","",IF(G152="Muy Baja",'Listas y tablas'!$C$3,IF(G152="Baja",'Listas y tablas'!$C$4,IF(G152="Media",'Listas y tablas'!$C$5,IF(G152="Alta",'Listas y tablas'!$C$6,IF(G152="Muy Alta",'Listas y tablas'!$C$7,))))))</f>
        <v/>
      </c>
      <c r="I152" s="427"/>
      <c r="J152" s="159">
        <f ca="1">IF(NOT(ISERROR(MATCH(I152,'Tabla Impacto'!$B$221:$B$223,0))),'Tabla Impacto'!$F$223&amp;"Por favor no seleccionar los criterios de impacto(Afectación Económica o presupuestal y Pérdida Reputacional)",I152)</f>
        <v>0</v>
      </c>
      <c r="K152" s="158"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9" t="str">
        <f ca="1">IF(K152="","",IF(K152="Leve",'Listas y tablas'!$F$3,IF(K152="Menor",'Listas y tablas'!$F$4,IF(K152="Moderado",'Listas y tablas'!$F$5,IF(K152="Mayor",'Listas y tablas'!$F$6,IF(K152="Catastrófico",'Listas y tablas'!$F$7,))))))</f>
        <v/>
      </c>
      <c r="M152" s="160" t="str">
        <f t="shared" ca="1" si="66"/>
        <v/>
      </c>
      <c r="N152" s="160" t="str">
        <f t="shared" si="67"/>
        <v>G</v>
      </c>
      <c r="O152" s="161">
        <f t="shared" si="68"/>
        <v>145</v>
      </c>
      <c r="P152" s="161" t="str">
        <f t="shared" si="69"/>
        <v>G145</v>
      </c>
      <c r="Q152" s="187"/>
      <c r="R152" s="161" t="str">
        <f t="shared" si="52"/>
        <v/>
      </c>
      <c r="S152" s="399"/>
      <c r="T152" s="399"/>
      <c r="U152" s="163" t="str">
        <f t="shared" si="53"/>
        <v/>
      </c>
      <c r="V152" s="407"/>
      <c r="W152" s="407"/>
      <c r="X152" s="407"/>
      <c r="Y152" s="164" t="str">
        <f t="shared" si="62"/>
        <v/>
      </c>
      <c r="Z152" s="165" t="str">
        <f>IFERROR(IF(Y152="","",IF(Y152&lt;='Listas y tablas'!$L$3,"Muy Baja",IF(Y152&lt;='Listas y tablas'!$L$4,"Baja",IF(Y152&lt;='Listas y tablas'!$L$5,"Media",IF(Y152&lt;='Listas y tablas'!$L$6,"Alta","Muy Alta"))))),"")</f>
        <v/>
      </c>
      <c r="AA152" s="163" t="str">
        <f t="shared" si="63"/>
        <v/>
      </c>
      <c r="AB152" s="165" t="str">
        <f>IFERROR(IF(AC152="","",IF(AC152&lt;='Listas y tablas'!$O$3,"Leve",IF(AC152&lt;='Listas y tablas'!$O$4,"Menor",IF(AC152&lt;='Listas y tablas'!$O$5,"Moderado",IF(AC152&lt;='Listas y tablas'!$O$6,"Mayor","Catastrófico"))))),"")</f>
        <v/>
      </c>
      <c r="AC152" s="163" t="str">
        <f t="shared" si="64"/>
        <v/>
      </c>
      <c r="AD152" s="166" t="str">
        <f t="shared" si="65"/>
        <v/>
      </c>
      <c r="AE152" s="393"/>
      <c r="AF152" s="116"/>
      <c r="AG152" s="116"/>
      <c r="AH152" s="116"/>
      <c r="AI152" s="116"/>
      <c r="AJ152" s="115"/>
      <c r="AK152" s="115"/>
      <c r="AL152" s="115"/>
      <c r="AM152" s="115"/>
      <c r="AN152" s="115"/>
      <c r="AO152" s="115"/>
      <c r="AP152" s="115"/>
      <c r="AQ152" s="115"/>
      <c r="AR152" s="115"/>
      <c r="AS152" s="115"/>
      <c r="AT152" s="351" t="str">
        <f t="shared" si="54"/>
        <v/>
      </c>
      <c r="AU152" s="351" t="str">
        <f t="shared" si="55"/>
        <v/>
      </c>
      <c r="AV152" s="351" t="str">
        <f t="shared" si="70"/>
        <v/>
      </c>
      <c r="AW152" s="115"/>
      <c r="AX152" s="115"/>
      <c r="AY152" s="115"/>
      <c r="AZ152" s="115"/>
      <c r="BA152" s="115"/>
      <c r="BB152" s="115"/>
      <c r="BC152" s="115"/>
      <c r="BD152" s="115"/>
      <c r="BE152" s="351" t="str">
        <f t="shared" si="56"/>
        <v/>
      </c>
      <c r="BF152" s="351" t="str">
        <f t="shared" si="57"/>
        <v/>
      </c>
      <c r="BG152" s="351" t="str">
        <f t="shared" si="71"/>
        <v/>
      </c>
      <c r="BH152" s="115"/>
      <c r="BI152" s="115"/>
      <c r="BJ152" s="115"/>
      <c r="BK152" s="115"/>
      <c r="BL152" s="115"/>
      <c r="BM152" s="115"/>
      <c r="BN152" s="115"/>
      <c r="BO152" s="115"/>
      <c r="BP152" s="351" t="str">
        <f t="shared" si="58"/>
        <v/>
      </c>
      <c r="BQ152" s="351" t="str">
        <f t="shared" si="59"/>
        <v/>
      </c>
      <c r="BR152" s="351" t="str">
        <f t="shared" si="72"/>
        <v/>
      </c>
      <c r="BS152" s="350" t="str">
        <f t="shared" si="60"/>
        <v/>
      </c>
      <c r="BT152" s="350" t="str">
        <f t="shared" si="61"/>
        <v/>
      </c>
      <c r="BU152" s="133"/>
      <c r="BV152" s="53"/>
      <c r="BW152" s="53"/>
      <c r="BX152" s="53"/>
      <c r="BY152" s="53"/>
      <c r="BZ152" s="53"/>
      <c r="CA152" s="157"/>
      <c r="CB152" s="157"/>
      <c r="CC152" s="157"/>
      <c r="CD152" s="157"/>
      <c r="CE152" s="157"/>
      <c r="CF152" s="157"/>
      <c r="CG152" s="121"/>
      <c r="CH152" s="201"/>
      <c r="CI152" s="104"/>
      <c r="CJ152" s="201"/>
      <c r="CK152" s="201"/>
      <c r="CL152" s="201"/>
      <c r="CM152" s="105"/>
      <c r="CN152" s="201"/>
      <c r="CO152" s="157"/>
      <c r="CP152" s="157"/>
      <c r="CQ152" s="157"/>
      <c r="CR152" s="157"/>
      <c r="CS152" s="157"/>
      <c r="CT152" s="157"/>
      <c r="CU152" s="121"/>
      <c r="CV152" s="201"/>
      <c r="CW152" s="104"/>
      <c r="CX152" s="201"/>
      <c r="CY152" s="201"/>
      <c r="CZ152" s="201"/>
      <c r="DA152" s="105"/>
      <c r="DB152" s="201"/>
      <c r="DC152" s="141"/>
      <c r="DD152" s="141"/>
      <c r="DE152" s="141"/>
      <c r="DF152" s="141"/>
      <c r="DG152" s="141"/>
      <c r="DH152" s="141"/>
      <c r="DI152" s="141"/>
      <c r="DJ152" s="201"/>
      <c r="DK152" s="201"/>
      <c r="DL152" s="201"/>
      <c r="DM152" s="201"/>
      <c r="DN152" s="201"/>
      <c r="DO152" s="105"/>
      <c r="DP152" s="201"/>
    </row>
    <row r="153" spans="1:120" s="342" customFormat="1" ht="151.5" customHeight="1">
      <c r="A153" s="141"/>
      <c r="B153" s="88" t="str">
        <f>IFERROR(VLOOKUP($A153,Riesgos!$A$7:$H$107,2,FALSE),"")</f>
        <v/>
      </c>
      <c r="C153" s="186" t="str">
        <f>IFERROR(VLOOKUP($A153,Riesgos!$A$7:$H$107,7,FALSE),"")</f>
        <v/>
      </c>
      <c r="D153" s="186" t="str">
        <f>IFERROR(VLOOKUP($A153,Riesgos!$A$7:$H$107,8,FALSE),"")</f>
        <v/>
      </c>
      <c r="E153" s="53"/>
      <c r="F153" s="57"/>
      <c r="G153" s="158" t="str">
        <f>IF(F153&lt;=0,"",IF(F153&lt;='Listas y tablas'!$B$3,"Muy Baja",IF(F153&lt;='Listas y tablas'!$B$4,"Baja",IF(F153&lt;='Listas y tablas'!$B$5,"Media",IF(F153&lt;='Listas y tablas'!$B$6,"Alta","Muy Alta")))))</f>
        <v/>
      </c>
      <c r="H153" s="159" t="str">
        <f>IF(G153="","",IF(G153="Muy Baja",'Listas y tablas'!$C$3,IF(G153="Baja",'Listas y tablas'!$C$4,IF(G153="Media",'Listas y tablas'!$C$5,IF(G153="Alta",'Listas y tablas'!$C$6,IF(G153="Muy Alta",'Listas y tablas'!$C$7,))))))</f>
        <v/>
      </c>
      <c r="I153" s="427"/>
      <c r="J153" s="159">
        <f ca="1">IF(NOT(ISERROR(MATCH(I153,'Tabla Impacto'!$B$221:$B$223,0))),'Tabla Impacto'!$F$223&amp;"Por favor no seleccionar los criterios de impacto(Afectación Económica o presupuestal y Pérdida Reputacional)",I153)</f>
        <v>0</v>
      </c>
      <c r="K153" s="158"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9" t="str">
        <f ca="1">IF(K153="","",IF(K153="Leve",'Listas y tablas'!$F$3,IF(K153="Menor",'Listas y tablas'!$F$4,IF(K153="Moderado",'Listas y tablas'!$F$5,IF(K153="Mayor",'Listas y tablas'!$F$6,IF(K153="Catastrófico",'Listas y tablas'!$F$7,))))))</f>
        <v/>
      </c>
      <c r="M153" s="160" t="str">
        <f t="shared" ca="1" si="66"/>
        <v/>
      </c>
      <c r="N153" s="160" t="str">
        <f t="shared" si="67"/>
        <v>G</v>
      </c>
      <c r="O153" s="161">
        <f t="shared" si="68"/>
        <v>146</v>
      </c>
      <c r="P153" s="161" t="str">
        <f t="shared" si="69"/>
        <v>G146</v>
      </c>
      <c r="Q153" s="187"/>
      <c r="R153" s="161" t="str">
        <f t="shared" si="52"/>
        <v/>
      </c>
      <c r="S153" s="399"/>
      <c r="T153" s="399"/>
      <c r="U153" s="163" t="str">
        <f t="shared" si="53"/>
        <v/>
      </c>
      <c r="V153" s="407"/>
      <c r="W153" s="407"/>
      <c r="X153" s="407"/>
      <c r="Y153" s="164" t="str">
        <f t="shared" si="62"/>
        <v/>
      </c>
      <c r="Z153" s="165" t="str">
        <f>IFERROR(IF(Y153="","",IF(Y153&lt;='Listas y tablas'!$L$3,"Muy Baja",IF(Y153&lt;='Listas y tablas'!$L$4,"Baja",IF(Y153&lt;='Listas y tablas'!$L$5,"Media",IF(Y153&lt;='Listas y tablas'!$L$6,"Alta","Muy Alta"))))),"")</f>
        <v/>
      </c>
      <c r="AA153" s="163" t="str">
        <f t="shared" si="63"/>
        <v/>
      </c>
      <c r="AB153" s="165" t="str">
        <f>IFERROR(IF(AC153="","",IF(AC153&lt;='Listas y tablas'!$O$3,"Leve",IF(AC153&lt;='Listas y tablas'!$O$4,"Menor",IF(AC153&lt;='Listas y tablas'!$O$5,"Moderado",IF(AC153&lt;='Listas y tablas'!$O$6,"Mayor","Catastrófico"))))),"")</f>
        <v/>
      </c>
      <c r="AC153" s="163" t="str">
        <f t="shared" si="64"/>
        <v/>
      </c>
      <c r="AD153" s="166" t="str">
        <f t="shared" si="65"/>
        <v/>
      </c>
      <c r="AE153" s="393"/>
      <c r="AF153" s="116"/>
      <c r="AG153" s="116"/>
      <c r="AH153" s="116"/>
      <c r="AI153" s="116"/>
      <c r="AJ153" s="115"/>
      <c r="AK153" s="115"/>
      <c r="AL153" s="115"/>
      <c r="AM153" s="115"/>
      <c r="AN153" s="115"/>
      <c r="AO153" s="115"/>
      <c r="AP153" s="115"/>
      <c r="AQ153" s="115"/>
      <c r="AR153" s="115"/>
      <c r="AS153" s="115"/>
      <c r="AT153" s="351" t="str">
        <f t="shared" si="54"/>
        <v/>
      </c>
      <c r="AU153" s="351" t="str">
        <f t="shared" si="55"/>
        <v/>
      </c>
      <c r="AV153" s="351" t="str">
        <f t="shared" si="70"/>
        <v/>
      </c>
      <c r="AW153" s="115"/>
      <c r="AX153" s="115"/>
      <c r="AY153" s="115"/>
      <c r="AZ153" s="115"/>
      <c r="BA153" s="115"/>
      <c r="BB153" s="115"/>
      <c r="BC153" s="115"/>
      <c r="BD153" s="115"/>
      <c r="BE153" s="351" t="str">
        <f t="shared" si="56"/>
        <v/>
      </c>
      <c r="BF153" s="351" t="str">
        <f t="shared" si="57"/>
        <v/>
      </c>
      <c r="BG153" s="351" t="str">
        <f t="shared" si="71"/>
        <v/>
      </c>
      <c r="BH153" s="115"/>
      <c r="BI153" s="115"/>
      <c r="BJ153" s="115"/>
      <c r="BK153" s="115"/>
      <c r="BL153" s="115"/>
      <c r="BM153" s="115"/>
      <c r="BN153" s="115"/>
      <c r="BO153" s="115"/>
      <c r="BP153" s="351" t="str">
        <f t="shared" si="58"/>
        <v/>
      </c>
      <c r="BQ153" s="351" t="str">
        <f t="shared" si="59"/>
        <v/>
      </c>
      <c r="BR153" s="351" t="str">
        <f t="shared" si="72"/>
        <v/>
      </c>
      <c r="BS153" s="350" t="str">
        <f t="shared" si="60"/>
        <v/>
      </c>
      <c r="BT153" s="350" t="str">
        <f t="shared" si="61"/>
        <v/>
      </c>
      <c r="BU153" s="133"/>
      <c r="BV153" s="53"/>
      <c r="BW153" s="53"/>
      <c r="BX153" s="53"/>
      <c r="BY153" s="53"/>
      <c r="BZ153" s="53"/>
      <c r="CA153" s="157"/>
      <c r="CB153" s="157"/>
      <c r="CC153" s="157"/>
      <c r="CD153" s="157"/>
      <c r="CE153" s="157"/>
      <c r="CF153" s="157"/>
      <c r="CG153" s="121"/>
      <c r="CH153" s="201"/>
      <c r="CI153" s="104"/>
      <c r="CJ153" s="201"/>
      <c r="CK153" s="201"/>
      <c r="CL153" s="201"/>
      <c r="CM153" s="105"/>
      <c r="CN153" s="201"/>
      <c r="CO153" s="157"/>
      <c r="CP153" s="157"/>
      <c r="CQ153" s="157"/>
      <c r="CR153" s="157"/>
      <c r="CS153" s="157"/>
      <c r="CT153" s="157"/>
      <c r="CU153" s="121"/>
      <c r="CV153" s="201"/>
      <c r="CW153" s="104"/>
      <c r="CX153" s="201"/>
      <c r="CY153" s="201"/>
      <c r="CZ153" s="201"/>
      <c r="DA153" s="105"/>
      <c r="DB153" s="201"/>
      <c r="DC153" s="141"/>
      <c r="DD153" s="141"/>
      <c r="DE153" s="141"/>
      <c r="DF153" s="141"/>
      <c r="DG153" s="141"/>
      <c r="DH153" s="141"/>
      <c r="DI153" s="141"/>
      <c r="DJ153" s="201"/>
      <c r="DK153" s="201"/>
      <c r="DL153" s="201"/>
      <c r="DM153" s="201"/>
      <c r="DN153" s="201"/>
      <c r="DO153" s="105"/>
      <c r="DP153" s="201"/>
    </row>
    <row r="154" spans="1:120" s="342" customFormat="1" ht="151.5" customHeight="1">
      <c r="A154" s="141"/>
      <c r="B154" s="88" t="str">
        <f>IFERROR(VLOOKUP($A154,Riesgos!$A$7:$H$107,2,FALSE),"")</f>
        <v/>
      </c>
      <c r="C154" s="186" t="str">
        <f>IFERROR(VLOOKUP($A154,Riesgos!$A$7:$H$107,7,FALSE),"")</f>
        <v/>
      </c>
      <c r="D154" s="186" t="str">
        <f>IFERROR(VLOOKUP($A154,Riesgos!$A$7:$H$107,8,FALSE),"")</f>
        <v/>
      </c>
      <c r="E154" s="53"/>
      <c r="F154" s="57"/>
      <c r="G154" s="158" t="str">
        <f>IF(F154&lt;=0,"",IF(F154&lt;='Listas y tablas'!$B$3,"Muy Baja",IF(F154&lt;='Listas y tablas'!$B$4,"Baja",IF(F154&lt;='Listas y tablas'!$B$5,"Media",IF(F154&lt;='Listas y tablas'!$B$6,"Alta","Muy Alta")))))</f>
        <v/>
      </c>
      <c r="H154" s="159" t="str">
        <f>IF(G154="","",IF(G154="Muy Baja",'Listas y tablas'!$C$3,IF(G154="Baja",'Listas y tablas'!$C$4,IF(G154="Media",'Listas y tablas'!$C$5,IF(G154="Alta",'Listas y tablas'!$C$6,IF(G154="Muy Alta",'Listas y tablas'!$C$7,))))))</f>
        <v/>
      </c>
      <c r="I154" s="427"/>
      <c r="J154" s="159">
        <f ca="1">IF(NOT(ISERROR(MATCH(I154,'Tabla Impacto'!$B$221:$B$223,0))),'Tabla Impacto'!$F$223&amp;"Por favor no seleccionar los criterios de impacto(Afectación Económica o presupuestal y Pérdida Reputacional)",I154)</f>
        <v>0</v>
      </c>
      <c r="K154" s="158"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9" t="str">
        <f ca="1">IF(K154="","",IF(K154="Leve",'Listas y tablas'!$F$3,IF(K154="Menor",'Listas y tablas'!$F$4,IF(K154="Moderado",'Listas y tablas'!$F$5,IF(K154="Mayor",'Listas y tablas'!$F$6,IF(K154="Catastrófico",'Listas y tablas'!$F$7,))))))</f>
        <v/>
      </c>
      <c r="M154" s="160" t="str">
        <f t="shared" ca="1" si="66"/>
        <v/>
      </c>
      <c r="N154" s="160" t="str">
        <f t="shared" si="67"/>
        <v>G</v>
      </c>
      <c r="O154" s="161">
        <f t="shared" si="68"/>
        <v>147</v>
      </c>
      <c r="P154" s="161" t="str">
        <f t="shared" si="69"/>
        <v>G147</v>
      </c>
      <c r="Q154" s="187"/>
      <c r="R154" s="161" t="str">
        <f t="shared" si="52"/>
        <v/>
      </c>
      <c r="S154" s="399"/>
      <c r="T154" s="399"/>
      <c r="U154" s="163" t="str">
        <f t="shared" si="53"/>
        <v/>
      </c>
      <c r="V154" s="407"/>
      <c r="W154" s="407"/>
      <c r="X154" s="407"/>
      <c r="Y154" s="164" t="str">
        <f t="shared" si="62"/>
        <v/>
      </c>
      <c r="Z154" s="165" t="str">
        <f>IFERROR(IF(Y154="","",IF(Y154&lt;='Listas y tablas'!$L$3,"Muy Baja",IF(Y154&lt;='Listas y tablas'!$L$4,"Baja",IF(Y154&lt;='Listas y tablas'!$L$5,"Media",IF(Y154&lt;='Listas y tablas'!$L$6,"Alta","Muy Alta"))))),"")</f>
        <v/>
      </c>
      <c r="AA154" s="163" t="str">
        <f t="shared" si="63"/>
        <v/>
      </c>
      <c r="AB154" s="165" t="str">
        <f>IFERROR(IF(AC154="","",IF(AC154&lt;='Listas y tablas'!$O$3,"Leve",IF(AC154&lt;='Listas y tablas'!$O$4,"Menor",IF(AC154&lt;='Listas y tablas'!$O$5,"Moderado",IF(AC154&lt;='Listas y tablas'!$O$6,"Mayor","Catastrófico"))))),"")</f>
        <v/>
      </c>
      <c r="AC154" s="163" t="str">
        <f t="shared" si="64"/>
        <v/>
      </c>
      <c r="AD154" s="166" t="str">
        <f t="shared" si="65"/>
        <v/>
      </c>
      <c r="AE154" s="393"/>
      <c r="AF154" s="116"/>
      <c r="AG154" s="116"/>
      <c r="AH154" s="116"/>
      <c r="AI154" s="116"/>
      <c r="AJ154" s="115"/>
      <c r="AK154" s="115"/>
      <c r="AL154" s="115"/>
      <c r="AM154" s="115"/>
      <c r="AN154" s="115"/>
      <c r="AO154" s="115"/>
      <c r="AP154" s="115"/>
      <c r="AQ154" s="115"/>
      <c r="AR154" s="115"/>
      <c r="AS154" s="115"/>
      <c r="AT154" s="351" t="str">
        <f t="shared" si="54"/>
        <v/>
      </c>
      <c r="AU154" s="351" t="str">
        <f t="shared" si="55"/>
        <v/>
      </c>
      <c r="AV154" s="351" t="str">
        <f t="shared" si="70"/>
        <v/>
      </c>
      <c r="AW154" s="115"/>
      <c r="AX154" s="115"/>
      <c r="AY154" s="115"/>
      <c r="AZ154" s="115"/>
      <c r="BA154" s="115"/>
      <c r="BB154" s="115"/>
      <c r="BC154" s="115"/>
      <c r="BD154" s="115"/>
      <c r="BE154" s="351" t="str">
        <f t="shared" si="56"/>
        <v/>
      </c>
      <c r="BF154" s="351" t="str">
        <f t="shared" si="57"/>
        <v/>
      </c>
      <c r="BG154" s="351" t="str">
        <f t="shared" si="71"/>
        <v/>
      </c>
      <c r="BH154" s="115"/>
      <c r="BI154" s="115"/>
      <c r="BJ154" s="115"/>
      <c r="BK154" s="115"/>
      <c r="BL154" s="115"/>
      <c r="BM154" s="115"/>
      <c r="BN154" s="115"/>
      <c r="BO154" s="115"/>
      <c r="BP154" s="351" t="str">
        <f t="shared" si="58"/>
        <v/>
      </c>
      <c r="BQ154" s="351" t="str">
        <f t="shared" si="59"/>
        <v/>
      </c>
      <c r="BR154" s="351" t="str">
        <f t="shared" si="72"/>
        <v/>
      </c>
      <c r="BS154" s="350" t="str">
        <f t="shared" si="60"/>
        <v/>
      </c>
      <c r="BT154" s="350" t="str">
        <f t="shared" si="61"/>
        <v/>
      </c>
      <c r="BU154" s="133"/>
      <c r="BV154" s="53"/>
      <c r="BW154" s="53"/>
      <c r="BX154" s="53"/>
      <c r="BY154" s="53"/>
      <c r="BZ154" s="53"/>
      <c r="CA154" s="157"/>
      <c r="CB154" s="157"/>
      <c r="CC154" s="157"/>
      <c r="CD154" s="157"/>
      <c r="CE154" s="157"/>
      <c r="CF154" s="157"/>
      <c r="CG154" s="121"/>
      <c r="CH154" s="201"/>
      <c r="CI154" s="104"/>
      <c r="CJ154" s="201"/>
      <c r="CK154" s="201"/>
      <c r="CL154" s="201"/>
      <c r="CM154" s="105"/>
      <c r="CN154" s="201"/>
      <c r="CO154" s="157"/>
      <c r="CP154" s="157"/>
      <c r="CQ154" s="157"/>
      <c r="CR154" s="157"/>
      <c r="CS154" s="157"/>
      <c r="CT154" s="157"/>
      <c r="CU154" s="121"/>
      <c r="CV154" s="201"/>
      <c r="CW154" s="104"/>
      <c r="CX154" s="201"/>
      <c r="CY154" s="201"/>
      <c r="CZ154" s="201"/>
      <c r="DA154" s="105"/>
      <c r="DB154" s="201"/>
      <c r="DC154" s="141"/>
      <c r="DD154" s="141"/>
      <c r="DE154" s="141"/>
      <c r="DF154" s="141"/>
      <c r="DG154" s="141"/>
      <c r="DH154" s="141"/>
      <c r="DI154" s="141"/>
      <c r="DJ154" s="201"/>
      <c r="DK154" s="201"/>
      <c r="DL154" s="201"/>
      <c r="DM154" s="201"/>
      <c r="DN154" s="201"/>
      <c r="DO154" s="105"/>
      <c r="DP154" s="201"/>
    </row>
    <row r="155" spans="1:120" s="342" customFormat="1" ht="151.5" customHeight="1">
      <c r="A155" s="141"/>
      <c r="B155" s="88" t="str">
        <f>IFERROR(VLOOKUP($A155,Riesgos!$A$7:$H$107,2,FALSE),"")</f>
        <v/>
      </c>
      <c r="C155" s="186" t="str">
        <f>IFERROR(VLOOKUP($A155,Riesgos!$A$7:$H$107,7,FALSE),"")</f>
        <v/>
      </c>
      <c r="D155" s="186" t="str">
        <f>IFERROR(VLOOKUP($A155,Riesgos!$A$7:$H$107,8,FALSE),"")</f>
        <v/>
      </c>
      <c r="E155" s="53"/>
      <c r="F155" s="57"/>
      <c r="G155" s="158" t="str">
        <f>IF(F155&lt;=0,"",IF(F155&lt;='Listas y tablas'!$B$3,"Muy Baja",IF(F155&lt;='Listas y tablas'!$B$4,"Baja",IF(F155&lt;='Listas y tablas'!$B$5,"Media",IF(F155&lt;='Listas y tablas'!$B$6,"Alta","Muy Alta")))))</f>
        <v/>
      </c>
      <c r="H155" s="159" t="str">
        <f>IF(G155="","",IF(G155="Muy Baja",'Listas y tablas'!$C$3,IF(G155="Baja",'Listas y tablas'!$C$4,IF(G155="Media",'Listas y tablas'!$C$5,IF(G155="Alta",'Listas y tablas'!$C$6,IF(G155="Muy Alta",'Listas y tablas'!$C$7,))))))</f>
        <v/>
      </c>
      <c r="I155" s="427"/>
      <c r="J155" s="159">
        <f ca="1">IF(NOT(ISERROR(MATCH(I155,'Tabla Impacto'!$B$221:$B$223,0))),'Tabla Impacto'!$F$223&amp;"Por favor no seleccionar los criterios de impacto(Afectación Económica o presupuestal y Pérdida Reputacional)",I155)</f>
        <v>0</v>
      </c>
      <c r="K155" s="158"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9" t="str">
        <f ca="1">IF(K155="","",IF(K155="Leve",'Listas y tablas'!$F$3,IF(K155="Menor",'Listas y tablas'!$F$4,IF(K155="Moderado",'Listas y tablas'!$F$5,IF(K155="Mayor",'Listas y tablas'!$F$6,IF(K155="Catastrófico",'Listas y tablas'!$F$7,))))))</f>
        <v/>
      </c>
      <c r="M155" s="160" t="str">
        <f t="shared" ca="1" si="66"/>
        <v/>
      </c>
      <c r="N155" s="160" t="str">
        <f t="shared" si="67"/>
        <v>G</v>
      </c>
      <c r="O155" s="161">
        <f t="shared" si="68"/>
        <v>148</v>
      </c>
      <c r="P155" s="161" t="str">
        <f t="shared" si="69"/>
        <v>G148</v>
      </c>
      <c r="Q155" s="187"/>
      <c r="R155" s="161" t="str">
        <f t="shared" si="52"/>
        <v/>
      </c>
      <c r="S155" s="399"/>
      <c r="T155" s="399"/>
      <c r="U155" s="163" t="str">
        <f t="shared" si="53"/>
        <v/>
      </c>
      <c r="V155" s="407"/>
      <c r="W155" s="407"/>
      <c r="X155" s="407"/>
      <c r="Y155" s="164" t="str">
        <f t="shared" si="62"/>
        <v/>
      </c>
      <c r="Z155" s="165" t="str">
        <f>IFERROR(IF(Y155="","",IF(Y155&lt;='Listas y tablas'!$L$3,"Muy Baja",IF(Y155&lt;='Listas y tablas'!$L$4,"Baja",IF(Y155&lt;='Listas y tablas'!$L$5,"Media",IF(Y155&lt;='Listas y tablas'!$L$6,"Alta","Muy Alta"))))),"")</f>
        <v/>
      </c>
      <c r="AA155" s="163" t="str">
        <f t="shared" si="63"/>
        <v/>
      </c>
      <c r="AB155" s="165" t="str">
        <f>IFERROR(IF(AC155="","",IF(AC155&lt;='Listas y tablas'!$O$3,"Leve",IF(AC155&lt;='Listas y tablas'!$O$4,"Menor",IF(AC155&lt;='Listas y tablas'!$O$5,"Moderado",IF(AC155&lt;='Listas y tablas'!$O$6,"Mayor","Catastrófico"))))),"")</f>
        <v/>
      </c>
      <c r="AC155" s="163" t="str">
        <f t="shared" si="64"/>
        <v/>
      </c>
      <c r="AD155" s="166" t="str">
        <f t="shared" si="65"/>
        <v/>
      </c>
      <c r="AE155" s="393"/>
      <c r="AF155" s="116"/>
      <c r="AG155" s="116"/>
      <c r="AH155" s="116"/>
      <c r="AI155" s="116"/>
      <c r="AJ155" s="115"/>
      <c r="AK155" s="115"/>
      <c r="AL155" s="115"/>
      <c r="AM155" s="115"/>
      <c r="AN155" s="115"/>
      <c r="AO155" s="115"/>
      <c r="AP155" s="115"/>
      <c r="AQ155" s="115"/>
      <c r="AR155" s="115"/>
      <c r="AS155" s="115"/>
      <c r="AT155" s="351" t="str">
        <f t="shared" si="54"/>
        <v/>
      </c>
      <c r="AU155" s="351" t="str">
        <f t="shared" si="55"/>
        <v/>
      </c>
      <c r="AV155" s="351" t="str">
        <f t="shared" si="70"/>
        <v/>
      </c>
      <c r="AW155" s="115"/>
      <c r="AX155" s="115"/>
      <c r="AY155" s="115"/>
      <c r="AZ155" s="115"/>
      <c r="BA155" s="115"/>
      <c r="BB155" s="115"/>
      <c r="BC155" s="115"/>
      <c r="BD155" s="115"/>
      <c r="BE155" s="351" t="str">
        <f t="shared" si="56"/>
        <v/>
      </c>
      <c r="BF155" s="351" t="str">
        <f t="shared" si="57"/>
        <v/>
      </c>
      <c r="BG155" s="351" t="str">
        <f t="shared" si="71"/>
        <v/>
      </c>
      <c r="BH155" s="115"/>
      <c r="BI155" s="115"/>
      <c r="BJ155" s="115"/>
      <c r="BK155" s="115"/>
      <c r="BL155" s="115"/>
      <c r="BM155" s="115"/>
      <c r="BN155" s="115"/>
      <c r="BO155" s="115"/>
      <c r="BP155" s="351" t="str">
        <f t="shared" si="58"/>
        <v/>
      </c>
      <c r="BQ155" s="351" t="str">
        <f t="shared" si="59"/>
        <v/>
      </c>
      <c r="BR155" s="351" t="str">
        <f t="shared" si="72"/>
        <v/>
      </c>
      <c r="BS155" s="350" t="str">
        <f t="shared" si="60"/>
        <v/>
      </c>
      <c r="BT155" s="350" t="str">
        <f t="shared" si="61"/>
        <v/>
      </c>
      <c r="BU155" s="133"/>
      <c r="BV155" s="53"/>
      <c r="BW155" s="53"/>
      <c r="BX155" s="53"/>
      <c r="BY155" s="53"/>
      <c r="BZ155" s="53"/>
      <c r="CA155" s="157"/>
      <c r="CB155" s="157"/>
      <c r="CC155" s="157"/>
      <c r="CD155" s="157"/>
      <c r="CE155" s="157"/>
      <c r="CF155" s="157"/>
      <c r="CG155" s="121"/>
      <c r="CH155" s="201"/>
      <c r="CI155" s="104"/>
      <c r="CJ155" s="201"/>
      <c r="CK155" s="201"/>
      <c r="CL155" s="201"/>
      <c r="CM155" s="105"/>
      <c r="CN155" s="201"/>
      <c r="CO155" s="157"/>
      <c r="CP155" s="157"/>
      <c r="CQ155" s="157"/>
      <c r="CR155" s="157"/>
      <c r="CS155" s="157"/>
      <c r="CT155" s="157"/>
      <c r="CU155" s="121"/>
      <c r="CV155" s="201"/>
      <c r="CW155" s="104"/>
      <c r="CX155" s="201"/>
      <c r="CY155" s="201"/>
      <c r="CZ155" s="201"/>
      <c r="DA155" s="105"/>
      <c r="DB155" s="201"/>
      <c r="DC155" s="141"/>
      <c r="DD155" s="141"/>
      <c r="DE155" s="141"/>
      <c r="DF155" s="141"/>
      <c r="DG155" s="141"/>
      <c r="DH155" s="141"/>
      <c r="DI155" s="141"/>
      <c r="DJ155" s="201"/>
      <c r="DK155" s="201"/>
      <c r="DL155" s="201"/>
      <c r="DM155" s="201"/>
      <c r="DN155" s="201"/>
      <c r="DO155" s="105"/>
      <c r="DP155" s="201"/>
    </row>
    <row r="156" spans="1:120" s="342" customFormat="1" ht="151.5" customHeight="1">
      <c r="A156" s="141"/>
      <c r="B156" s="88" t="str">
        <f>IFERROR(VLOOKUP($A156,Riesgos!$A$7:$H$107,2,FALSE),"")</f>
        <v/>
      </c>
      <c r="C156" s="186" t="str">
        <f>IFERROR(VLOOKUP($A156,Riesgos!$A$7:$H$107,7,FALSE),"")</f>
        <v/>
      </c>
      <c r="D156" s="186" t="str">
        <f>IFERROR(VLOOKUP($A156,Riesgos!$A$7:$H$107,8,FALSE),"")</f>
        <v/>
      </c>
      <c r="E156" s="53"/>
      <c r="F156" s="57"/>
      <c r="G156" s="158" t="str">
        <f>IF(F156&lt;=0,"",IF(F156&lt;='Listas y tablas'!$B$3,"Muy Baja",IF(F156&lt;='Listas y tablas'!$B$4,"Baja",IF(F156&lt;='Listas y tablas'!$B$5,"Media",IF(F156&lt;='Listas y tablas'!$B$6,"Alta","Muy Alta")))))</f>
        <v/>
      </c>
      <c r="H156" s="159" t="str">
        <f>IF(G156="","",IF(G156="Muy Baja",'Listas y tablas'!$C$3,IF(G156="Baja",'Listas y tablas'!$C$4,IF(G156="Media",'Listas y tablas'!$C$5,IF(G156="Alta",'Listas y tablas'!$C$6,IF(G156="Muy Alta",'Listas y tablas'!$C$7,))))))</f>
        <v/>
      </c>
      <c r="I156" s="427"/>
      <c r="J156" s="159">
        <f ca="1">IF(NOT(ISERROR(MATCH(I156,'Tabla Impacto'!$B$221:$B$223,0))),'Tabla Impacto'!$F$223&amp;"Por favor no seleccionar los criterios de impacto(Afectación Económica o presupuestal y Pérdida Reputacional)",I156)</f>
        <v>0</v>
      </c>
      <c r="K156" s="158"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9" t="str">
        <f ca="1">IF(K156="","",IF(K156="Leve",'Listas y tablas'!$F$3,IF(K156="Menor",'Listas y tablas'!$F$4,IF(K156="Moderado",'Listas y tablas'!$F$5,IF(K156="Mayor",'Listas y tablas'!$F$6,IF(K156="Catastrófico",'Listas y tablas'!$F$7,))))))</f>
        <v/>
      </c>
      <c r="M156" s="160" t="str">
        <f t="shared" ca="1" si="66"/>
        <v/>
      </c>
      <c r="N156" s="160" t="str">
        <f t="shared" si="67"/>
        <v>G</v>
      </c>
      <c r="O156" s="161">
        <f t="shared" si="68"/>
        <v>149</v>
      </c>
      <c r="P156" s="161" t="str">
        <f t="shared" si="69"/>
        <v>G149</v>
      </c>
      <c r="Q156" s="187"/>
      <c r="R156" s="161" t="str">
        <f t="shared" si="52"/>
        <v/>
      </c>
      <c r="S156" s="399"/>
      <c r="T156" s="399"/>
      <c r="U156" s="163" t="str">
        <f t="shared" si="53"/>
        <v/>
      </c>
      <c r="V156" s="407"/>
      <c r="W156" s="407"/>
      <c r="X156" s="407"/>
      <c r="Y156" s="164" t="str">
        <f t="shared" si="62"/>
        <v/>
      </c>
      <c r="Z156" s="165" t="str">
        <f>IFERROR(IF(Y156="","",IF(Y156&lt;='Listas y tablas'!$L$3,"Muy Baja",IF(Y156&lt;='Listas y tablas'!$L$4,"Baja",IF(Y156&lt;='Listas y tablas'!$L$5,"Media",IF(Y156&lt;='Listas y tablas'!$L$6,"Alta","Muy Alta"))))),"")</f>
        <v/>
      </c>
      <c r="AA156" s="163" t="str">
        <f t="shared" si="63"/>
        <v/>
      </c>
      <c r="AB156" s="165" t="str">
        <f>IFERROR(IF(AC156="","",IF(AC156&lt;='Listas y tablas'!$O$3,"Leve",IF(AC156&lt;='Listas y tablas'!$O$4,"Menor",IF(AC156&lt;='Listas y tablas'!$O$5,"Moderado",IF(AC156&lt;='Listas y tablas'!$O$6,"Mayor","Catastrófico"))))),"")</f>
        <v/>
      </c>
      <c r="AC156" s="163" t="str">
        <f t="shared" si="64"/>
        <v/>
      </c>
      <c r="AD156" s="166" t="str">
        <f t="shared" si="65"/>
        <v/>
      </c>
      <c r="AE156" s="393"/>
      <c r="AF156" s="116"/>
      <c r="AG156" s="116"/>
      <c r="AH156" s="116"/>
      <c r="AI156" s="116"/>
      <c r="AJ156" s="115"/>
      <c r="AK156" s="115"/>
      <c r="AL156" s="115"/>
      <c r="AM156" s="115"/>
      <c r="AN156" s="115"/>
      <c r="AO156" s="115"/>
      <c r="AP156" s="115"/>
      <c r="AQ156" s="115"/>
      <c r="AR156" s="115"/>
      <c r="AS156" s="115"/>
      <c r="AT156" s="351" t="str">
        <f t="shared" si="54"/>
        <v/>
      </c>
      <c r="AU156" s="351" t="str">
        <f t="shared" si="55"/>
        <v/>
      </c>
      <c r="AV156" s="351" t="str">
        <f t="shared" si="70"/>
        <v/>
      </c>
      <c r="AW156" s="115"/>
      <c r="AX156" s="115"/>
      <c r="AY156" s="115"/>
      <c r="AZ156" s="115"/>
      <c r="BA156" s="115"/>
      <c r="BB156" s="115"/>
      <c r="BC156" s="115"/>
      <c r="BD156" s="115"/>
      <c r="BE156" s="351" t="str">
        <f t="shared" si="56"/>
        <v/>
      </c>
      <c r="BF156" s="351" t="str">
        <f t="shared" si="57"/>
        <v/>
      </c>
      <c r="BG156" s="351" t="str">
        <f t="shared" si="71"/>
        <v/>
      </c>
      <c r="BH156" s="115"/>
      <c r="BI156" s="115"/>
      <c r="BJ156" s="115"/>
      <c r="BK156" s="115"/>
      <c r="BL156" s="115"/>
      <c r="BM156" s="115"/>
      <c r="BN156" s="115"/>
      <c r="BO156" s="115"/>
      <c r="BP156" s="351" t="str">
        <f t="shared" si="58"/>
        <v/>
      </c>
      <c r="BQ156" s="351" t="str">
        <f t="shared" si="59"/>
        <v/>
      </c>
      <c r="BR156" s="351" t="str">
        <f t="shared" si="72"/>
        <v/>
      </c>
      <c r="BS156" s="350" t="str">
        <f t="shared" si="60"/>
        <v/>
      </c>
      <c r="BT156" s="350" t="str">
        <f t="shared" si="61"/>
        <v/>
      </c>
      <c r="BU156" s="133"/>
      <c r="BV156" s="53"/>
      <c r="BW156" s="53"/>
      <c r="BX156" s="53"/>
      <c r="BY156" s="53"/>
      <c r="BZ156" s="53"/>
      <c r="CA156" s="157"/>
      <c r="CB156" s="157"/>
      <c r="CC156" s="157"/>
      <c r="CD156" s="157"/>
      <c r="CE156" s="157"/>
      <c r="CF156" s="157"/>
      <c r="CG156" s="121"/>
      <c r="CH156" s="201"/>
      <c r="CI156" s="104"/>
      <c r="CJ156" s="201"/>
      <c r="CK156" s="201"/>
      <c r="CL156" s="201"/>
      <c r="CM156" s="105"/>
      <c r="CN156" s="201"/>
      <c r="CO156" s="157"/>
      <c r="CP156" s="157"/>
      <c r="CQ156" s="157"/>
      <c r="CR156" s="157"/>
      <c r="CS156" s="157"/>
      <c r="CT156" s="157"/>
      <c r="CU156" s="121"/>
      <c r="CV156" s="201"/>
      <c r="CW156" s="104"/>
      <c r="CX156" s="201"/>
      <c r="CY156" s="201"/>
      <c r="CZ156" s="201"/>
      <c r="DA156" s="105"/>
      <c r="DB156" s="201"/>
      <c r="DC156" s="141"/>
      <c r="DD156" s="141"/>
      <c r="DE156" s="141"/>
      <c r="DF156" s="141"/>
      <c r="DG156" s="141"/>
      <c r="DH156" s="141"/>
      <c r="DI156" s="141"/>
      <c r="DJ156" s="201"/>
      <c r="DK156" s="201"/>
      <c r="DL156" s="201"/>
      <c r="DM156" s="201"/>
      <c r="DN156" s="201"/>
      <c r="DO156" s="105"/>
      <c r="DP156" s="201"/>
    </row>
    <row r="157" spans="1:120" ht="151.5" customHeight="1">
      <c r="A157" s="141"/>
      <c r="B157" s="88" t="str">
        <f>IFERROR(VLOOKUP($A157,Riesgos!$A$7:$H$107,2,FALSE),"")</f>
        <v/>
      </c>
      <c r="C157" s="186" t="str">
        <f>IFERROR(VLOOKUP($A157,Riesgos!$A$7:$H$107,7,FALSE),"")</f>
        <v/>
      </c>
      <c r="D157" s="186" t="str">
        <f>IFERROR(VLOOKUP($A157,Riesgos!$A$7:$H$107,8,FALSE),"")</f>
        <v/>
      </c>
      <c r="E157" s="53"/>
      <c r="F157" s="57"/>
      <c r="G157" s="158" t="str">
        <f>IF(F157&lt;=0,"",IF(F157&lt;='Listas y tablas'!$B$3,"Muy Baja",IF(F157&lt;='Listas y tablas'!$B$4,"Baja",IF(F157&lt;='Listas y tablas'!$B$5,"Media",IF(F157&lt;='Listas y tablas'!$B$6,"Alta","Muy Alta")))))</f>
        <v/>
      </c>
      <c r="H157" s="159" t="str">
        <f>IF(G157="","",IF(G157="Muy Baja",'Listas y tablas'!$C$3,IF(G157="Baja",'Listas y tablas'!$C$4,IF(G157="Media",'Listas y tablas'!$C$5,IF(G157="Alta",'Listas y tablas'!$C$6,IF(G157="Muy Alta",'Listas y tablas'!$C$7,))))))</f>
        <v/>
      </c>
      <c r="I157" s="427"/>
      <c r="J157" s="159">
        <f ca="1">IF(NOT(ISERROR(MATCH(I157,'Tabla Impacto'!$B$221:$B$223,0))),'Tabla Impacto'!$F$223&amp;"Por favor no seleccionar los criterios de impacto(Afectación Económica o presupuestal y Pérdida Reputacional)",I157)</f>
        <v>0</v>
      </c>
      <c r="K157" s="158"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9" t="str">
        <f ca="1">IF(K157="","",IF(K157="Leve",'Listas y tablas'!$F$3,IF(K157="Menor",'Listas y tablas'!$F$4,IF(K157="Moderado",'Listas y tablas'!$F$5,IF(K157="Mayor",'Listas y tablas'!$F$6,IF(K157="Catastrófico",'Listas y tablas'!$F$7,))))))</f>
        <v/>
      </c>
      <c r="M157" s="160" t="str">
        <f t="shared" ca="1" si="66"/>
        <v/>
      </c>
      <c r="N157" s="160" t="str">
        <f t="shared" si="67"/>
        <v>G</v>
      </c>
      <c r="O157" s="161">
        <f t="shared" si="68"/>
        <v>150</v>
      </c>
      <c r="P157" s="161" t="str">
        <f t="shared" si="69"/>
        <v>G150</v>
      </c>
      <c r="Q157" s="187"/>
      <c r="R157" s="161" t="str">
        <f t="shared" si="52"/>
        <v/>
      </c>
      <c r="S157" s="399"/>
      <c r="T157" s="399"/>
      <c r="U157" s="163" t="str">
        <f t="shared" si="53"/>
        <v/>
      </c>
      <c r="V157" s="407"/>
      <c r="W157" s="407"/>
      <c r="X157" s="407"/>
      <c r="Y157" s="164" t="str">
        <f t="shared" si="62"/>
        <v/>
      </c>
      <c r="Z157" s="165" t="str">
        <f>IFERROR(IF(Y157="","",IF(Y157&lt;='Listas y tablas'!$L$3,"Muy Baja",IF(Y157&lt;='Listas y tablas'!$L$4,"Baja",IF(Y157&lt;='Listas y tablas'!$L$5,"Media",IF(Y157&lt;='Listas y tablas'!$L$6,"Alta","Muy Alta"))))),"")</f>
        <v/>
      </c>
      <c r="AA157" s="163" t="str">
        <f t="shared" si="63"/>
        <v/>
      </c>
      <c r="AB157" s="165" t="str">
        <f>IFERROR(IF(AC157="","",IF(AC157&lt;='Listas y tablas'!$O$3,"Leve",IF(AC157&lt;='Listas y tablas'!$O$4,"Menor",IF(AC157&lt;='Listas y tablas'!$O$5,"Moderado",IF(AC157&lt;='Listas y tablas'!$O$6,"Mayor","Catastrófico"))))),"")</f>
        <v/>
      </c>
      <c r="AC157" s="163" t="str">
        <f t="shared" si="64"/>
        <v/>
      </c>
      <c r="AD157" s="166" t="str">
        <f t="shared" si="65"/>
        <v/>
      </c>
      <c r="AE157" s="393"/>
      <c r="AF157" s="116"/>
      <c r="AG157" s="116"/>
      <c r="AH157" s="116"/>
      <c r="AI157" s="116"/>
      <c r="AJ157" s="115"/>
      <c r="AK157" s="115"/>
      <c r="AL157" s="115"/>
      <c r="AM157" s="115"/>
      <c r="AN157" s="115"/>
      <c r="AO157" s="115"/>
      <c r="AP157" s="115"/>
      <c r="AQ157" s="115"/>
      <c r="AR157" s="115"/>
      <c r="AS157" s="115"/>
      <c r="AT157" s="351" t="str">
        <f t="shared" si="54"/>
        <v/>
      </c>
      <c r="AU157" s="351" t="str">
        <f t="shared" si="55"/>
        <v/>
      </c>
      <c r="AV157" s="351" t="str">
        <f t="shared" si="70"/>
        <v/>
      </c>
      <c r="AW157" s="115"/>
      <c r="AX157" s="115"/>
      <c r="AY157" s="115"/>
      <c r="AZ157" s="115"/>
      <c r="BA157" s="115"/>
      <c r="BB157" s="115"/>
      <c r="BC157" s="115"/>
      <c r="BD157" s="115"/>
      <c r="BE157" s="351" t="str">
        <f t="shared" si="56"/>
        <v/>
      </c>
      <c r="BF157" s="351" t="str">
        <f t="shared" si="57"/>
        <v/>
      </c>
      <c r="BG157" s="351" t="str">
        <f t="shared" si="71"/>
        <v/>
      </c>
      <c r="BH157" s="115"/>
      <c r="BI157" s="115"/>
      <c r="BJ157" s="115"/>
      <c r="BK157" s="115"/>
      <c r="BL157" s="115"/>
      <c r="BM157" s="115"/>
      <c r="BN157" s="115"/>
      <c r="BO157" s="115"/>
      <c r="BP157" s="351" t="str">
        <f t="shared" si="58"/>
        <v/>
      </c>
      <c r="BQ157" s="351" t="str">
        <f t="shared" si="59"/>
        <v/>
      </c>
      <c r="BR157" s="351" t="str">
        <f t="shared" si="72"/>
        <v/>
      </c>
      <c r="BS157" s="350" t="str">
        <f t="shared" si="60"/>
        <v/>
      </c>
      <c r="BT157" s="350" t="str">
        <f t="shared" si="61"/>
        <v/>
      </c>
      <c r="BU157" s="133"/>
      <c r="BV157" s="53"/>
      <c r="BW157" s="53"/>
      <c r="BX157" s="53"/>
      <c r="BY157" s="53"/>
      <c r="BZ157" s="53"/>
      <c r="CA157" s="157"/>
      <c r="CB157" s="157"/>
      <c r="CC157" s="157"/>
      <c r="CD157" s="157"/>
      <c r="CE157" s="157"/>
      <c r="CF157" s="157"/>
      <c r="CG157" s="121"/>
      <c r="CH157" s="201"/>
      <c r="CI157" s="104"/>
      <c r="CJ157" s="201"/>
      <c r="CK157" s="201"/>
      <c r="CL157" s="201"/>
      <c r="CM157" s="105"/>
      <c r="CN157" s="201"/>
      <c r="CO157" s="157"/>
      <c r="CP157" s="157"/>
      <c r="CQ157" s="157"/>
      <c r="CR157" s="157"/>
      <c r="CS157" s="157"/>
      <c r="CT157" s="157"/>
      <c r="CU157" s="121"/>
      <c r="CV157" s="201"/>
      <c r="CW157" s="104"/>
      <c r="CX157" s="201"/>
      <c r="CY157" s="201"/>
      <c r="CZ157" s="201"/>
      <c r="DA157" s="105"/>
      <c r="DB157" s="201"/>
      <c r="DC157" s="141"/>
      <c r="DD157" s="141"/>
      <c r="DE157" s="141"/>
      <c r="DF157" s="141"/>
      <c r="DG157" s="141"/>
      <c r="DH157" s="141"/>
      <c r="DI157" s="141"/>
      <c r="DJ157" s="201"/>
      <c r="DK157" s="201"/>
      <c r="DL157" s="201"/>
      <c r="DM157" s="201"/>
      <c r="DN157" s="201"/>
      <c r="DO157" s="105"/>
      <c r="DP157" s="201"/>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41"/>
      <c r="CB159" s="141"/>
      <c r="CC159" s="141"/>
      <c r="CD159" s="141"/>
      <c r="CE159" s="141"/>
      <c r="CF159" s="141"/>
      <c r="CG159" s="141"/>
      <c r="CH159" s="201"/>
      <c r="CI159" s="201"/>
      <c r="CJ159" s="201"/>
      <c r="CK159" s="201"/>
      <c r="CL159" s="201"/>
      <c r="CM159" s="105"/>
      <c r="CN159" s="201"/>
      <c r="CO159" s="54"/>
      <c r="CP159" s="54"/>
      <c r="CQ159" s="54"/>
      <c r="CR159" s="54"/>
      <c r="CS159" s="141"/>
      <c r="CT159" s="54"/>
      <c r="CU159" s="54"/>
      <c r="CV159" s="47"/>
      <c r="CW159" s="47"/>
      <c r="CX159" s="47"/>
      <c r="CY159" s="47"/>
      <c r="CZ159" s="47"/>
      <c r="DA159" s="105"/>
      <c r="DB159" s="47"/>
      <c r="DC159" s="54"/>
      <c r="DD159" s="54"/>
      <c r="DE159" s="54"/>
      <c r="DF159" s="54"/>
      <c r="DG159" s="141"/>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41"/>
      <c r="CB160" s="141"/>
      <c r="CC160" s="141"/>
      <c r="CD160" s="141"/>
      <c r="CE160" s="141"/>
      <c r="CF160" s="141"/>
      <c r="CG160" s="141"/>
      <c r="CH160" s="201"/>
      <c r="CI160" s="201"/>
      <c r="CJ160" s="201"/>
      <c r="CK160" s="201"/>
      <c r="CL160" s="201"/>
      <c r="CM160" s="105"/>
      <c r="CN160" s="201"/>
      <c r="CO160" s="54"/>
      <c r="CP160" s="54"/>
      <c r="CQ160" s="54"/>
      <c r="CR160" s="54"/>
      <c r="CS160" s="141"/>
      <c r="CT160" s="54"/>
      <c r="CU160" s="54"/>
      <c r="CV160" s="47"/>
      <c r="CW160" s="47"/>
      <c r="CX160" s="47"/>
      <c r="CY160" s="47"/>
      <c r="CZ160" s="47"/>
      <c r="DA160" s="105"/>
      <c r="DB160" s="47"/>
      <c r="DC160" s="54"/>
      <c r="DD160" s="54"/>
      <c r="DE160" s="54"/>
      <c r="DF160" s="54"/>
      <c r="DG160" s="141"/>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41"/>
      <c r="CB161" s="141"/>
      <c r="CC161" s="141"/>
      <c r="CD161" s="141"/>
      <c r="CE161" s="141"/>
      <c r="CF161" s="141"/>
      <c r="CG161" s="141"/>
      <c r="CH161" s="201"/>
      <c r="CI161" s="201"/>
      <c r="CJ161" s="201"/>
      <c r="CK161" s="201"/>
      <c r="CL161" s="201"/>
      <c r="CM161" s="105"/>
      <c r="CN161" s="201"/>
      <c r="CO161" s="54"/>
      <c r="CP161" s="54"/>
      <c r="CQ161" s="54"/>
      <c r="CR161" s="54"/>
      <c r="CS161" s="141"/>
      <c r="CT161" s="54"/>
      <c r="CU161" s="54"/>
      <c r="CV161" s="47"/>
      <c r="CW161" s="47"/>
      <c r="CX161" s="47"/>
      <c r="CY161" s="47"/>
      <c r="CZ161" s="47"/>
      <c r="DA161" s="105"/>
      <c r="DB161" s="47"/>
      <c r="DC161" s="54"/>
      <c r="DD161" s="54"/>
      <c r="DE161" s="54"/>
      <c r="DF161" s="54"/>
      <c r="DG161" s="141"/>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41"/>
      <c r="CB162" s="141"/>
      <c r="CC162" s="141"/>
      <c r="CD162" s="141"/>
      <c r="CE162" s="141"/>
      <c r="CF162" s="141"/>
      <c r="CG162" s="141"/>
      <c r="CH162" s="201"/>
      <c r="CI162" s="201"/>
      <c r="CJ162" s="201"/>
      <c r="CK162" s="201"/>
      <c r="CL162" s="201"/>
      <c r="CM162" s="105"/>
      <c r="CN162" s="201"/>
      <c r="CO162" s="54"/>
      <c r="CP162" s="54"/>
      <c r="CQ162" s="54"/>
      <c r="CR162" s="54"/>
      <c r="CS162" s="141"/>
      <c r="CT162" s="54"/>
      <c r="CU162" s="54"/>
      <c r="CV162" s="47"/>
      <c r="CW162" s="47"/>
      <c r="CX162" s="47"/>
      <c r="CY162" s="47"/>
      <c r="CZ162" s="47"/>
      <c r="DA162" s="105"/>
      <c r="DB162" s="47"/>
      <c r="DC162" s="54"/>
      <c r="DD162" s="54"/>
      <c r="DE162" s="54"/>
      <c r="DF162" s="54"/>
      <c r="DG162" s="141"/>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41"/>
      <c r="CB163" s="141"/>
      <c r="CC163" s="141"/>
      <c r="CD163" s="141"/>
      <c r="CE163" s="141"/>
      <c r="CF163" s="141"/>
      <c r="CG163" s="141"/>
      <c r="CH163" s="201"/>
      <c r="CI163" s="201"/>
      <c r="CJ163" s="201"/>
      <c r="CK163" s="201"/>
      <c r="CL163" s="201"/>
      <c r="CM163" s="105"/>
      <c r="CN163" s="201"/>
      <c r="CO163" s="54"/>
      <c r="CP163" s="54"/>
      <c r="CQ163" s="54"/>
      <c r="CR163" s="54"/>
      <c r="CS163" s="141"/>
      <c r="CT163" s="54"/>
      <c r="CU163" s="54"/>
      <c r="CV163" s="47"/>
      <c r="CW163" s="47"/>
      <c r="CX163" s="47"/>
      <c r="CY163" s="47"/>
      <c r="CZ163" s="47"/>
      <c r="DA163" s="105"/>
      <c r="DB163" s="47"/>
      <c r="DC163" s="54"/>
      <c r="DD163" s="54"/>
      <c r="DE163" s="54"/>
      <c r="DF163" s="54"/>
      <c r="DG163" s="141"/>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41"/>
      <c r="CB164" s="141"/>
      <c r="CC164" s="141"/>
      <c r="CD164" s="141"/>
      <c r="CE164" s="141"/>
      <c r="CF164" s="141"/>
      <c r="CG164" s="141"/>
      <c r="CH164" s="201"/>
      <c r="CI164" s="201"/>
      <c r="CJ164" s="201"/>
      <c r="CK164" s="201"/>
      <c r="CL164" s="201"/>
      <c r="CM164" s="105"/>
      <c r="CN164" s="201"/>
      <c r="CO164" s="54"/>
      <c r="CP164" s="54"/>
      <c r="CQ164" s="54"/>
      <c r="CR164" s="54"/>
      <c r="CS164" s="141"/>
      <c r="CT164" s="54"/>
      <c r="CU164" s="54"/>
      <c r="CV164" s="47"/>
      <c r="CW164" s="47"/>
      <c r="CX164" s="47"/>
      <c r="CY164" s="47"/>
      <c r="CZ164" s="47"/>
      <c r="DA164" s="105"/>
      <c r="DB164" s="47"/>
      <c r="DC164" s="54"/>
      <c r="DD164" s="54"/>
      <c r="DE164" s="54"/>
      <c r="DF164" s="54"/>
      <c r="DG164" s="141"/>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41"/>
      <c r="CB165" s="141"/>
      <c r="CC165" s="141"/>
      <c r="CD165" s="141"/>
      <c r="CE165" s="141"/>
      <c r="CF165" s="141"/>
      <c r="CG165" s="141"/>
      <c r="CH165" s="201"/>
      <c r="CI165" s="201"/>
      <c r="CJ165" s="201"/>
      <c r="CK165" s="201"/>
      <c r="CL165" s="201"/>
      <c r="CM165" s="105"/>
      <c r="CN165" s="201"/>
      <c r="CO165" s="54"/>
      <c r="CP165" s="54"/>
      <c r="CQ165" s="54"/>
      <c r="CR165" s="54"/>
      <c r="CS165" s="141"/>
      <c r="CT165" s="54"/>
      <c r="CU165" s="54"/>
      <c r="CV165" s="47"/>
      <c r="CW165" s="47"/>
      <c r="CX165" s="47"/>
      <c r="CY165" s="47"/>
      <c r="CZ165" s="47"/>
      <c r="DA165" s="105"/>
      <c r="DB165" s="47"/>
      <c r="DC165" s="54"/>
      <c r="DD165" s="54"/>
      <c r="DE165" s="54"/>
      <c r="DF165" s="54"/>
      <c r="DG165" s="141"/>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41"/>
      <c r="CB166" s="141"/>
      <c r="CC166" s="141"/>
      <c r="CD166" s="141"/>
      <c r="CE166" s="141"/>
      <c r="CF166" s="141"/>
      <c r="CG166" s="141"/>
      <c r="CH166" s="201"/>
      <c r="CI166" s="201"/>
      <c r="CJ166" s="201"/>
      <c r="CK166" s="201"/>
      <c r="CL166" s="201"/>
      <c r="CM166" s="105"/>
      <c r="CN166" s="201"/>
      <c r="CO166" s="54"/>
      <c r="CP166" s="54"/>
      <c r="CQ166" s="54"/>
      <c r="CR166" s="54"/>
      <c r="CS166" s="141"/>
      <c r="CT166" s="54"/>
      <c r="CU166" s="54"/>
      <c r="CV166" s="47"/>
      <c r="CW166" s="47"/>
      <c r="CX166" s="47"/>
      <c r="CY166" s="47"/>
      <c r="CZ166" s="47"/>
      <c r="DA166" s="105"/>
      <c r="DB166" s="47"/>
      <c r="DC166" s="54"/>
      <c r="DD166" s="54"/>
      <c r="DE166" s="54"/>
      <c r="DF166" s="54"/>
      <c r="DG166" s="141"/>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41"/>
      <c r="CB167" s="141"/>
      <c r="CC167" s="141"/>
      <c r="CD167" s="141"/>
      <c r="CE167" s="141"/>
      <c r="CF167" s="141"/>
      <c r="CG167" s="141"/>
      <c r="CH167" s="201"/>
      <c r="CI167" s="201"/>
      <c r="CJ167" s="201"/>
      <c r="CK167" s="201"/>
      <c r="CL167" s="201"/>
      <c r="CM167" s="105"/>
      <c r="CN167" s="201"/>
      <c r="CO167" s="54"/>
      <c r="CP167" s="54"/>
      <c r="CQ167" s="54"/>
      <c r="CR167" s="54"/>
      <c r="CS167" s="141"/>
      <c r="CT167" s="54"/>
      <c r="CU167" s="54"/>
      <c r="CV167" s="47"/>
      <c r="CW167" s="47"/>
      <c r="CX167" s="47"/>
      <c r="CY167" s="47"/>
      <c r="CZ167" s="47"/>
      <c r="DA167" s="105"/>
      <c r="DB167" s="47"/>
      <c r="DC167" s="54"/>
      <c r="DD167" s="54"/>
      <c r="DE167" s="54"/>
      <c r="DF167" s="54"/>
      <c r="DG167" s="141"/>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41"/>
      <c r="CB168" s="141"/>
      <c r="CC168" s="141"/>
      <c r="CD168" s="141"/>
      <c r="CE168" s="141"/>
      <c r="CF168" s="141"/>
      <c r="CG168" s="141"/>
      <c r="CH168" s="201"/>
      <c r="CI168" s="201"/>
      <c r="CJ168" s="201"/>
      <c r="CK168" s="201"/>
      <c r="CL168" s="201"/>
      <c r="CM168" s="105"/>
      <c r="CN168" s="201"/>
      <c r="CO168" s="54"/>
      <c r="CP168" s="54"/>
      <c r="CQ168" s="54"/>
      <c r="CR168" s="54"/>
      <c r="CS168" s="141"/>
      <c r="CT168" s="54"/>
      <c r="CU168" s="54"/>
      <c r="CV168" s="47"/>
      <c r="CW168" s="47"/>
      <c r="CX168" s="47"/>
      <c r="CY168" s="47"/>
      <c r="CZ168" s="47"/>
      <c r="DA168" s="105"/>
      <c r="DB168" s="47"/>
      <c r="DC168" s="54"/>
      <c r="DD168" s="54"/>
      <c r="DE168" s="54"/>
      <c r="DF168" s="54"/>
      <c r="DG168" s="141"/>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41"/>
      <c r="CB169" s="141"/>
      <c r="CC169" s="141"/>
      <c r="CD169" s="141"/>
      <c r="CE169" s="141"/>
      <c r="CF169" s="141"/>
      <c r="CG169" s="141"/>
      <c r="CH169" s="201"/>
      <c r="CI169" s="201"/>
      <c r="CJ169" s="201"/>
      <c r="CK169" s="201"/>
      <c r="CL169" s="201"/>
      <c r="CM169" s="105"/>
      <c r="CN169" s="201"/>
      <c r="CO169" s="54"/>
      <c r="CP169" s="54"/>
      <c r="CQ169" s="54"/>
      <c r="CR169" s="54"/>
      <c r="CS169" s="141"/>
      <c r="CT169" s="54"/>
      <c r="CU169" s="54"/>
      <c r="CV169" s="47"/>
      <c r="CW169" s="47"/>
      <c r="CX169" s="47"/>
      <c r="CY169" s="47"/>
      <c r="CZ169" s="47"/>
      <c r="DA169" s="105"/>
      <c r="DB169" s="47"/>
      <c r="DC169" s="54"/>
      <c r="DD169" s="54"/>
      <c r="DE169" s="54"/>
      <c r="DF169" s="54"/>
      <c r="DG169" s="141"/>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41"/>
      <c r="CB170" s="141"/>
      <c r="CC170" s="141"/>
      <c r="CD170" s="141"/>
      <c r="CE170" s="141"/>
      <c r="CF170" s="141"/>
      <c r="CG170" s="141"/>
      <c r="CH170" s="201"/>
      <c r="CI170" s="201"/>
      <c r="CJ170" s="201"/>
      <c r="CK170" s="201"/>
      <c r="CL170" s="201"/>
      <c r="CM170" s="105"/>
      <c r="CN170" s="201"/>
      <c r="CO170" s="54"/>
      <c r="CP170" s="54"/>
      <c r="CQ170" s="54"/>
      <c r="CR170" s="54"/>
      <c r="CS170" s="141"/>
      <c r="CT170" s="54"/>
      <c r="CU170" s="54"/>
      <c r="CV170" s="47"/>
      <c r="CW170" s="47"/>
      <c r="CX170" s="47"/>
      <c r="CY170" s="47"/>
      <c r="CZ170" s="47"/>
      <c r="DA170" s="105"/>
      <c r="DB170" s="47"/>
      <c r="DC170" s="54"/>
      <c r="DD170" s="54"/>
      <c r="DE170" s="54"/>
      <c r="DF170" s="54"/>
      <c r="DG170" s="141"/>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41"/>
      <c r="CB171" s="141"/>
      <c r="CC171" s="141"/>
      <c r="CD171" s="141"/>
      <c r="CE171" s="141"/>
      <c r="CF171" s="141"/>
      <c r="CG171" s="141"/>
      <c r="CH171" s="201"/>
      <c r="CI171" s="201"/>
      <c r="CJ171" s="201"/>
      <c r="CK171" s="201"/>
      <c r="CL171" s="201"/>
      <c r="CM171" s="105"/>
      <c r="CN171" s="201"/>
      <c r="CO171" s="54"/>
      <c r="CP171" s="54"/>
      <c r="CQ171" s="54"/>
      <c r="CR171" s="54"/>
      <c r="CS171" s="141"/>
      <c r="CT171" s="54"/>
      <c r="CU171" s="54"/>
      <c r="CV171" s="47"/>
      <c r="CW171" s="47"/>
      <c r="CX171" s="47"/>
      <c r="CY171" s="47"/>
      <c r="CZ171" s="47"/>
      <c r="DA171" s="105"/>
      <c r="DB171" s="47"/>
      <c r="DC171" s="54"/>
      <c r="DD171" s="54"/>
      <c r="DE171" s="54"/>
      <c r="DF171" s="54"/>
      <c r="DG171" s="141"/>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41"/>
      <c r="CB172" s="141"/>
      <c r="CC172" s="141"/>
      <c r="CD172" s="141"/>
      <c r="CE172" s="141"/>
      <c r="CF172" s="141"/>
      <c r="CG172" s="141"/>
      <c r="CH172" s="201"/>
      <c r="CI172" s="201"/>
      <c r="CJ172" s="201"/>
      <c r="CK172" s="201"/>
      <c r="CL172" s="201"/>
      <c r="CM172" s="105"/>
      <c r="CN172" s="201"/>
      <c r="CO172" s="54"/>
      <c r="CP172" s="54"/>
      <c r="CQ172" s="54"/>
      <c r="CR172" s="54"/>
      <c r="CS172" s="141"/>
      <c r="CT172" s="54"/>
      <c r="CU172" s="54"/>
      <c r="CV172" s="47"/>
      <c r="CW172" s="47"/>
      <c r="CX172" s="47"/>
      <c r="CY172" s="47"/>
      <c r="CZ172" s="47"/>
      <c r="DA172" s="105"/>
      <c r="DB172" s="47"/>
      <c r="DC172" s="54"/>
      <c r="DD172" s="54"/>
      <c r="DE172" s="54"/>
      <c r="DF172" s="54"/>
      <c r="DG172" s="141"/>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41"/>
      <c r="CB173" s="141"/>
      <c r="CC173" s="141"/>
      <c r="CD173" s="141"/>
      <c r="CE173" s="141"/>
      <c r="CF173" s="141"/>
      <c r="CG173" s="141"/>
      <c r="CH173" s="201"/>
      <c r="CI173" s="201"/>
      <c r="CJ173" s="201"/>
      <c r="CK173" s="201"/>
      <c r="CL173" s="201"/>
      <c r="CM173" s="105"/>
      <c r="CN173" s="201"/>
      <c r="CO173" s="54"/>
      <c r="CP173" s="54"/>
      <c r="CQ173" s="54"/>
      <c r="CR173" s="54"/>
      <c r="CS173" s="141"/>
      <c r="CT173" s="54"/>
      <c r="CU173" s="54"/>
      <c r="CV173" s="47"/>
      <c r="CW173" s="47"/>
      <c r="CX173" s="47"/>
      <c r="CY173" s="47"/>
      <c r="CZ173" s="47"/>
      <c r="DA173" s="105"/>
      <c r="DB173" s="47"/>
      <c r="DC173" s="54"/>
      <c r="DD173" s="54"/>
      <c r="DE173" s="54"/>
      <c r="DF173" s="54"/>
      <c r="DG173" s="141"/>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41"/>
      <c r="CB174" s="141"/>
      <c r="CC174" s="141"/>
      <c r="CD174" s="141"/>
      <c r="CE174" s="141"/>
      <c r="CF174" s="141"/>
      <c r="CG174" s="141"/>
      <c r="CH174" s="201"/>
      <c r="CI174" s="201"/>
      <c r="CJ174" s="201"/>
      <c r="CK174" s="201"/>
      <c r="CL174" s="201"/>
      <c r="CM174" s="105"/>
      <c r="CN174" s="201"/>
      <c r="CO174" s="54"/>
      <c r="CP174" s="54"/>
      <c r="CQ174" s="54"/>
      <c r="CR174" s="54"/>
      <c r="CS174" s="141"/>
      <c r="CT174" s="54"/>
      <c r="CU174" s="54"/>
      <c r="CV174" s="47"/>
      <c r="CW174" s="47"/>
      <c r="CX174" s="47"/>
      <c r="CY174" s="47"/>
      <c r="CZ174" s="47"/>
      <c r="DA174" s="105"/>
      <c r="DB174" s="47"/>
      <c r="DC174" s="54"/>
      <c r="DD174" s="54"/>
      <c r="DE174" s="54"/>
      <c r="DF174" s="54"/>
      <c r="DG174" s="141"/>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41"/>
      <c r="CB175" s="141"/>
      <c r="CC175" s="141"/>
      <c r="CD175" s="141"/>
      <c r="CE175" s="141"/>
      <c r="CF175" s="141"/>
      <c r="CG175" s="141"/>
      <c r="CH175" s="201"/>
      <c r="CI175" s="201"/>
      <c r="CJ175" s="201"/>
      <c r="CK175" s="201"/>
      <c r="CL175" s="201"/>
      <c r="CM175" s="105"/>
      <c r="CN175" s="201"/>
      <c r="CO175" s="54"/>
      <c r="CP175" s="54"/>
      <c r="CQ175" s="54"/>
      <c r="CR175" s="54"/>
      <c r="CS175" s="141"/>
      <c r="CT175" s="54"/>
      <c r="CU175" s="54"/>
      <c r="CV175" s="47"/>
      <c r="CW175" s="47"/>
      <c r="CX175" s="47"/>
      <c r="CY175" s="47"/>
      <c r="CZ175" s="47"/>
      <c r="DA175" s="105"/>
      <c r="DB175" s="47"/>
      <c r="DC175" s="54"/>
      <c r="DD175" s="54"/>
      <c r="DE175" s="54"/>
      <c r="DF175" s="54"/>
      <c r="DG175" s="141"/>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41"/>
      <c r="CB176" s="141"/>
      <c r="CC176" s="141"/>
      <c r="CD176" s="141"/>
      <c r="CE176" s="141"/>
      <c r="CF176" s="141"/>
      <c r="CG176" s="141"/>
      <c r="CH176" s="201"/>
      <c r="CI176" s="201"/>
      <c r="CJ176" s="201"/>
      <c r="CK176" s="201"/>
      <c r="CL176" s="201"/>
      <c r="CM176" s="105"/>
      <c r="CN176" s="201"/>
      <c r="CO176" s="54"/>
      <c r="CP176" s="54"/>
      <c r="CQ176" s="54"/>
      <c r="CR176" s="54"/>
      <c r="CS176" s="141"/>
      <c r="CT176" s="54"/>
      <c r="CU176" s="54"/>
      <c r="CV176" s="47"/>
      <c r="CW176" s="47"/>
      <c r="CX176" s="47"/>
      <c r="CY176" s="47"/>
      <c r="CZ176" s="47"/>
      <c r="DA176" s="105"/>
      <c r="DB176" s="47"/>
      <c r="DC176" s="54"/>
      <c r="DD176" s="54"/>
      <c r="DE176" s="54"/>
      <c r="DF176" s="54"/>
      <c r="DG176" s="141"/>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41"/>
      <c r="CB177" s="141"/>
      <c r="CC177" s="141"/>
      <c r="CD177" s="141"/>
      <c r="CE177" s="141"/>
      <c r="CF177" s="141"/>
      <c r="CG177" s="141"/>
      <c r="CH177" s="201"/>
      <c r="CI177" s="201"/>
      <c r="CJ177" s="201"/>
      <c r="CK177" s="201"/>
      <c r="CL177" s="201"/>
      <c r="CM177" s="105"/>
      <c r="CN177" s="201"/>
      <c r="CO177" s="54"/>
      <c r="CP177" s="54"/>
      <c r="CQ177" s="54"/>
      <c r="CR177" s="54"/>
      <c r="CS177" s="141"/>
      <c r="CT177" s="54"/>
      <c r="CU177" s="54"/>
      <c r="CV177" s="47"/>
      <c r="CW177" s="47"/>
      <c r="CX177" s="47"/>
      <c r="CY177" s="47"/>
      <c r="CZ177" s="47"/>
      <c r="DA177" s="105"/>
      <c r="DB177" s="47"/>
      <c r="DC177" s="54"/>
      <c r="DD177" s="54"/>
      <c r="DE177" s="54"/>
      <c r="DF177" s="54"/>
      <c r="DG177" s="141"/>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41"/>
      <c r="CB178" s="141"/>
      <c r="CC178" s="141"/>
      <c r="CD178" s="141"/>
      <c r="CE178" s="141"/>
      <c r="CF178" s="141"/>
      <c r="CG178" s="141"/>
      <c r="CH178" s="201"/>
      <c r="CI178" s="201"/>
      <c r="CJ178" s="201"/>
      <c r="CK178" s="201"/>
      <c r="CL178" s="201"/>
      <c r="CM178" s="105"/>
      <c r="CN178" s="201"/>
      <c r="CO178" s="54"/>
      <c r="CP178" s="54"/>
      <c r="CQ178" s="54"/>
      <c r="CR178" s="54"/>
      <c r="CS178" s="141"/>
      <c r="CT178" s="54"/>
      <c r="CU178" s="54"/>
      <c r="CV178" s="47"/>
      <c r="CW178" s="47"/>
      <c r="CX178" s="47"/>
      <c r="CY178" s="47"/>
      <c r="CZ178" s="47"/>
      <c r="DA178" s="105"/>
      <c r="DB178" s="47"/>
      <c r="DC178" s="54"/>
      <c r="DD178" s="54"/>
      <c r="DE178" s="54"/>
      <c r="DF178" s="54"/>
      <c r="DG178" s="141"/>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41"/>
      <c r="CB179" s="141"/>
      <c r="CC179" s="141"/>
      <c r="CD179" s="141"/>
      <c r="CE179" s="141"/>
      <c r="CF179" s="141"/>
      <c r="CG179" s="141"/>
      <c r="CH179" s="201"/>
      <c r="CI179" s="201"/>
      <c r="CJ179" s="201"/>
      <c r="CK179" s="201"/>
      <c r="CL179" s="201"/>
      <c r="CM179" s="105"/>
      <c r="CN179" s="201"/>
      <c r="CO179" s="54"/>
      <c r="CP179" s="54"/>
      <c r="CQ179" s="54"/>
      <c r="CR179" s="54"/>
      <c r="CS179" s="141"/>
      <c r="CT179" s="54"/>
      <c r="CU179" s="54"/>
      <c r="CV179" s="47"/>
      <c r="CW179" s="47"/>
      <c r="CX179" s="47"/>
      <c r="CY179" s="47"/>
      <c r="CZ179" s="47"/>
      <c r="DA179" s="105"/>
      <c r="DB179" s="47"/>
      <c r="DC179" s="54"/>
      <c r="DD179" s="54"/>
      <c r="DE179" s="54"/>
      <c r="DF179" s="54"/>
      <c r="DG179" s="141"/>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41"/>
      <c r="CB180" s="141"/>
      <c r="CC180" s="141"/>
      <c r="CD180" s="141"/>
      <c r="CE180" s="141"/>
      <c r="CF180" s="141"/>
      <c r="CG180" s="141"/>
      <c r="CH180" s="201"/>
      <c r="CI180" s="201"/>
      <c r="CJ180" s="201"/>
      <c r="CK180" s="201"/>
      <c r="CL180" s="201"/>
      <c r="CM180" s="105"/>
      <c r="CN180" s="201"/>
      <c r="CO180" s="54"/>
      <c r="CP180" s="54"/>
      <c r="CQ180" s="54"/>
      <c r="CR180" s="54"/>
      <c r="CS180" s="141"/>
      <c r="CT180" s="54"/>
      <c r="CU180" s="54"/>
      <c r="CV180" s="47"/>
      <c r="CW180" s="47"/>
      <c r="CX180" s="47"/>
      <c r="CY180" s="47"/>
      <c r="CZ180" s="47"/>
      <c r="DA180" s="105"/>
      <c r="DB180" s="47"/>
      <c r="DC180" s="54"/>
      <c r="DD180" s="54"/>
      <c r="DE180" s="54"/>
      <c r="DF180" s="54"/>
      <c r="DG180" s="141"/>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41"/>
      <c r="CB181" s="141"/>
      <c r="CC181" s="141"/>
      <c r="CD181" s="141"/>
      <c r="CE181" s="141"/>
      <c r="CF181" s="141"/>
      <c r="CG181" s="141"/>
      <c r="CH181" s="201"/>
      <c r="CI181" s="201"/>
      <c r="CJ181" s="201"/>
      <c r="CK181" s="201"/>
      <c r="CL181" s="201"/>
      <c r="CM181" s="105"/>
      <c r="CN181" s="201"/>
      <c r="CO181" s="54"/>
      <c r="CP181" s="54"/>
      <c r="CQ181" s="54"/>
      <c r="CR181" s="54"/>
      <c r="CS181" s="141"/>
      <c r="CT181" s="54"/>
      <c r="CU181" s="54"/>
      <c r="CV181" s="47"/>
      <c r="CW181" s="47"/>
      <c r="CX181" s="47"/>
      <c r="CY181" s="47"/>
      <c r="CZ181" s="47"/>
      <c r="DA181" s="105"/>
      <c r="DB181" s="47"/>
      <c r="DC181" s="54"/>
      <c r="DD181" s="54"/>
      <c r="DE181" s="54"/>
      <c r="DF181" s="54"/>
      <c r="DG181" s="141"/>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41"/>
      <c r="CB182" s="141"/>
      <c r="CC182" s="141"/>
      <c r="CD182" s="141"/>
      <c r="CE182" s="141"/>
      <c r="CF182" s="141"/>
      <c r="CG182" s="141"/>
      <c r="CH182" s="201"/>
      <c r="CI182" s="201"/>
      <c r="CJ182" s="201"/>
      <c r="CK182" s="201"/>
      <c r="CL182" s="201"/>
      <c r="CM182" s="105"/>
      <c r="CN182" s="201"/>
      <c r="CO182" s="54"/>
      <c r="CP182" s="54"/>
      <c r="CQ182" s="54"/>
      <c r="CR182" s="54"/>
      <c r="CS182" s="141"/>
      <c r="CT182" s="54"/>
      <c r="CU182" s="54"/>
      <c r="CV182" s="47"/>
      <c r="CW182" s="47"/>
      <c r="CX182" s="47"/>
      <c r="CY182" s="47"/>
      <c r="CZ182" s="47"/>
      <c r="DA182" s="105"/>
      <c r="DB182" s="47"/>
      <c r="DC182" s="54"/>
      <c r="DD182" s="54"/>
      <c r="DE182" s="54"/>
      <c r="DF182" s="54"/>
      <c r="DG182" s="141"/>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41"/>
      <c r="CB183" s="141"/>
      <c r="CC183" s="141"/>
      <c r="CD183" s="141"/>
      <c r="CE183" s="141"/>
      <c r="CF183" s="141"/>
      <c r="CG183" s="141"/>
      <c r="CH183" s="201"/>
      <c r="CI183" s="201"/>
      <c r="CJ183" s="201"/>
      <c r="CK183" s="201"/>
      <c r="CL183" s="201"/>
      <c r="CM183" s="105"/>
      <c r="CN183" s="201"/>
      <c r="CO183" s="54"/>
      <c r="CP183" s="54"/>
      <c r="CQ183" s="54"/>
      <c r="CR183" s="54"/>
      <c r="CS183" s="141"/>
      <c r="CT183" s="54"/>
      <c r="CU183" s="54"/>
      <c r="CV183" s="47"/>
      <c r="CW183" s="47"/>
      <c r="CX183" s="47"/>
      <c r="CY183" s="47"/>
      <c r="CZ183" s="47"/>
      <c r="DA183" s="105"/>
      <c r="DB183" s="47"/>
      <c r="DC183" s="54"/>
      <c r="DD183" s="54"/>
      <c r="DE183" s="54"/>
      <c r="DF183" s="54"/>
      <c r="DG183" s="141"/>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41"/>
      <c r="CB184" s="141"/>
      <c r="CC184" s="141"/>
      <c r="CD184" s="141"/>
      <c r="CE184" s="141"/>
      <c r="CF184" s="141"/>
      <c r="CG184" s="141"/>
      <c r="CH184" s="201"/>
      <c r="CI184" s="201"/>
      <c r="CJ184" s="201"/>
      <c r="CK184" s="201"/>
      <c r="CL184" s="201"/>
      <c r="CM184" s="105"/>
      <c r="CN184" s="201"/>
      <c r="CO184" s="54"/>
      <c r="CP184" s="54"/>
      <c r="CQ184" s="54"/>
      <c r="CR184" s="54"/>
      <c r="CS184" s="141"/>
      <c r="CT184" s="54"/>
      <c r="CU184" s="54"/>
      <c r="CV184" s="47"/>
      <c r="CW184" s="47"/>
      <c r="CX184" s="47"/>
      <c r="CY184" s="47"/>
      <c r="CZ184" s="47"/>
      <c r="DA184" s="105"/>
      <c r="DB184" s="47"/>
      <c r="DC184" s="54"/>
      <c r="DD184" s="54"/>
      <c r="DE184" s="54"/>
      <c r="DF184" s="54"/>
      <c r="DG184" s="141"/>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41"/>
      <c r="CB185" s="141"/>
      <c r="CC185" s="141"/>
      <c r="CD185" s="141"/>
      <c r="CE185" s="141"/>
      <c r="CF185" s="141"/>
      <c r="CG185" s="141"/>
      <c r="CH185" s="201"/>
      <c r="CI185" s="201"/>
      <c r="CJ185" s="201"/>
      <c r="CK185" s="201"/>
      <c r="CL185" s="201"/>
      <c r="CM185" s="105"/>
      <c r="CN185" s="201"/>
      <c r="CO185" s="54"/>
      <c r="CP185" s="54"/>
      <c r="CQ185" s="54"/>
      <c r="CR185" s="54"/>
      <c r="CS185" s="141"/>
      <c r="CT185" s="54"/>
      <c r="CU185" s="54"/>
      <c r="CV185" s="47"/>
      <c r="CW185" s="47"/>
      <c r="CX185" s="47"/>
      <c r="CY185" s="47"/>
      <c r="CZ185" s="47"/>
      <c r="DA185" s="105"/>
      <c r="DB185" s="47"/>
      <c r="DC185" s="54"/>
      <c r="DD185" s="54"/>
      <c r="DE185" s="54"/>
      <c r="DF185" s="54"/>
      <c r="DG185" s="141"/>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41"/>
      <c r="CB186" s="141"/>
      <c r="CC186" s="141"/>
      <c r="CD186" s="141"/>
      <c r="CE186" s="141"/>
      <c r="CF186" s="141"/>
      <c r="CG186" s="141"/>
      <c r="CH186" s="201"/>
      <c r="CI186" s="201"/>
      <c r="CJ186" s="201"/>
      <c r="CK186" s="201"/>
      <c r="CL186" s="201"/>
      <c r="CM186" s="105"/>
      <c r="CN186" s="201"/>
      <c r="CO186" s="54"/>
      <c r="CP186" s="54"/>
      <c r="CQ186" s="54"/>
      <c r="CR186" s="54"/>
      <c r="CS186" s="141"/>
      <c r="CT186" s="54"/>
      <c r="CU186" s="54"/>
      <c r="CV186" s="47"/>
      <c r="CW186" s="47"/>
      <c r="CX186" s="47"/>
      <c r="CY186" s="47"/>
      <c r="CZ186" s="47"/>
      <c r="DA186" s="105"/>
      <c r="DB186" s="47"/>
      <c r="DC186" s="54"/>
      <c r="DD186" s="54"/>
      <c r="DE186" s="54"/>
      <c r="DF186" s="54"/>
      <c r="DG186" s="141"/>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41"/>
      <c r="CB187" s="141"/>
      <c r="CC187" s="141"/>
      <c r="CD187" s="141"/>
      <c r="CE187" s="141"/>
      <c r="CF187" s="141"/>
      <c r="CG187" s="141"/>
      <c r="CH187" s="201"/>
      <c r="CI187" s="201"/>
      <c r="CJ187" s="201"/>
      <c r="CK187" s="201"/>
      <c r="CL187" s="201"/>
      <c r="CM187" s="105"/>
      <c r="CN187" s="201"/>
      <c r="CO187" s="54"/>
      <c r="CP187" s="54"/>
      <c r="CQ187" s="54"/>
      <c r="CR187" s="54"/>
      <c r="CS187" s="141"/>
      <c r="CT187" s="54"/>
      <c r="CU187" s="54"/>
      <c r="CV187" s="47"/>
      <c r="CW187" s="47"/>
      <c r="CX187" s="47"/>
      <c r="CY187" s="47"/>
      <c r="CZ187" s="47"/>
      <c r="DA187" s="105"/>
      <c r="DB187" s="47"/>
      <c r="DC187" s="54"/>
      <c r="DD187" s="54"/>
      <c r="DE187" s="54"/>
      <c r="DF187" s="54"/>
      <c r="DG187" s="141"/>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41"/>
      <c r="CB188" s="141"/>
      <c r="CC188" s="141"/>
      <c r="CD188" s="141"/>
      <c r="CE188" s="141"/>
      <c r="CF188" s="141"/>
      <c r="CG188" s="141"/>
      <c r="CH188" s="201"/>
      <c r="CI188" s="201"/>
      <c r="CJ188" s="201"/>
      <c r="CK188" s="201"/>
      <c r="CL188" s="201"/>
      <c r="CM188" s="105"/>
      <c r="CN188" s="201"/>
      <c r="CO188" s="54"/>
      <c r="CP188" s="54"/>
      <c r="CQ188" s="54"/>
      <c r="CR188" s="54"/>
      <c r="CS188" s="141"/>
      <c r="CT188" s="54"/>
      <c r="CU188" s="54"/>
      <c r="CV188" s="47"/>
      <c r="CW188" s="47"/>
      <c r="CX188" s="47"/>
      <c r="CY188" s="47"/>
      <c r="CZ188" s="47"/>
      <c r="DA188" s="105"/>
      <c r="DB188" s="47"/>
      <c r="DC188" s="54"/>
      <c r="DD188" s="54"/>
      <c r="DE188" s="54"/>
      <c r="DF188" s="54"/>
      <c r="DG188" s="141"/>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41"/>
      <c r="CB189" s="141"/>
      <c r="CC189" s="141"/>
      <c r="CD189" s="141"/>
      <c r="CE189" s="141"/>
      <c r="CF189" s="141"/>
      <c r="CG189" s="141"/>
      <c r="CH189" s="201"/>
      <c r="CI189" s="201"/>
      <c r="CJ189" s="201"/>
      <c r="CK189" s="201"/>
      <c r="CL189" s="201"/>
      <c r="CM189" s="105"/>
      <c r="CN189" s="201"/>
      <c r="CO189" s="54"/>
      <c r="CP189" s="54"/>
      <c r="CQ189" s="54"/>
      <c r="CR189" s="54"/>
      <c r="CS189" s="141"/>
      <c r="CT189" s="54"/>
      <c r="CU189" s="54"/>
      <c r="CV189" s="47"/>
      <c r="CW189" s="47"/>
      <c r="CX189" s="47"/>
      <c r="CY189" s="47"/>
      <c r="CZ189" s="47"/>
      <c r="DA189" s="105"/>
      <c r="DB189" s="47"/>
      <c r="DC189" s="54"/>
      <c r="DD189" s="54"/>
      <c r="DE189" s="54"/>
      <c r="DF189" s="54"/>
      <c r="DG189" s="141"/>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41"/>
      <c r="CB190" s="141"/>
      <c r="CC190" s="141"/>
      <c r="CD190" s="141"/>
      <c r="CE190" s="141"/>
      <c r="CF190" s="141"/>
      <c r="CG190" s="141"/>
      <c r="CH190" s="201"/>
      <c r="CI190" s="201"/>
      <c r="CJ190" s="201"/>
      <c r="CK190" s="201"/>
      <c r="CL190" s="201"/>
      <c r="CM190" s="105"/>
      <c r="CN190" s="201"/>
      <c r="CO190" s="54"/>
      <c r="CP190" s="54"/>
      <c r="CQ190" s="54"/>
      <c r="CR190" s="54"/>
      <c r="CS190" s="141"/>
      <c r="CT190" s="54"/>
      <c r="CU190" s="54"/>
      <c r="CV190" s="47"/>
      <c r="CW190" s="47"/>
      <c r="CX190" s="47"/>
      <c r="CY190" s="47"/>
      <c r="CZ190" s="47"/>
      <c r="DA190" s="105"/>
      <c r="DB190" s="47"/>
      <c r="DC190" s="54"/>
      <c r="DD190" s="54"/>
      <c r="DE190" s="54"/>
      <c r="DF190" s="54"/>
      <c r="DG190" s="141"/>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41"/>
      <c r="CB191" s="141"/>
      <c r="CC191" s="141"/>
      <c r="CD191" s="141"/>
      <c r="CE191" s="141"/>
      <c r="CF191" s="141"/>
      <c r="CG191" s="141"/>
      <c r="CH191" s="201"/>
      <c r="CI191" s="201"/>
      <c r="CJ191" s="201"/>
      <c r="CK191" s="201"/>
      <c r="CL191" s="201"/>
      <c r="CM191" s="105"/>
      <c r="CN191" s="201"/>
      <c r="CO191" s="54"/>
      <c r="CP191" s="54"/>
      <c r="CQ191" s="54"/>
      <c r="CR191" s="54"/>
      <c r="CS191" s="141"/>
      <c r="CT191" s="54"/>
      <c r="CU191" s="54"/>
      <c r="CV191" s="47"/>
      <c r="CW191" s="47"/>
      <c r="CX191" s="47"/>
      <c r="CY191" s="47"/>
      <c r="CZ191" s="47"/>
      <c r="DA191" s="105"/>
      <c r="DB191" s="47"/>
      <c r="DC191" s="54"/>
      <c r="DD191" s="54"/>
      <c r="DE191" s="54"/>
      <c r="DF191" s="54"/>
      <c r="DG191" s="141"/>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41"/>
      <c r="CB192" s="141"/>
      <c r="CC192" s="141"/>
      <c r="CD192" s="141"/>
      <c r="CE192" s="141"/>
      <c r="CF192" s="141"/>
      <c r="CG192" s="141"/>
      <c r="CH192" s="201"/>
      <c r="CI192" s="201"/>
      <c r="CJ192" s="201"/>
      <c r="CK192" s="201"/>
      <c r="CL192" s="201"/>
      <c r="CM192" s="105"/>
      <c r="CN192" s="201"/>
      <c r="CO192" s="54"/>
      <c r="CP192" s="54"/>
      <c r="CQ192" s="54"/>
      <c r="CR192" s="54"/>
      <c r="CS192" s="141"/>
      <c r="CT192" s="54"/>
      <c r="CU192" s="54"/>
      <c r="CV192" s="47"/>
      <c r="CW192" s="47"/>
      <c r="CX192" s="47"/>
      <c r="CY192" s="47"/>
      <c r="CZ192" s="47"/>
      <c r="DA192" s="105"/>
      <c r="DB192" s="47"/>
      <c r="DC192" s="54"/>
      <c r="DD192" s="54"/>
      <c r="DE192" s="54"/>
      <c r="DF192" s="54"/>
      <c r="DG192" s="141"/>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41"/>
      <c r="CB193" s="141"/>
      <c r="CC193" s="141"/>
      <c r="CD193" s="141"/>
      <c r="CE193" s="141"/>
      <c r="CF193" s="141"/>
      <c r="CG193" s="141"/>
      <c r="CH193" s="201"/>
      <c r="CI193" s="201"/>
      <c r="CJ193" s="201"/>
      <c r="CK193" s="201"/>
      <c r="CL193" s="201"/>
      <c r="CM193" s="105"/>
      <c r="CN193" s="201"/>
      <c r="CO193" s="54"/>
      <c r="CP193" s="54"/>
      <c r="CQ193" s="54"/>
      <c r="CR193" s="54"/>
      <c r="CS193" s="141"/>
      <c r="CT193" s="54"/>
      <c r="CU193" s="54"/>
      <c r="CV193" s="47"/>
      <c r="CW193" s="47"/>
      <c r="CX193" s="47"/>
      <c r="CY193" s="47"/>
      <c r="CZ193" s="47"/>
      <c r="DA193" s="105"/>
      <c r="DB193" s="47"/>
      <c r="DC193" s="54"/>
      <c r="DD193" s="54"/>
      <c r="DE193" s="54"/>
      <c r="DF193" s="54"/>
      <c r="DG193" s="141"/>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41"/>
      <c r="CB194" s="141"/>
      <c r="CC194" s="141"/>
      <c r="CD194" s="141"/>
      <c r="CE194" s="141"/>
      <c r="CF194" s="141"/>
      <c r="CG194" s="141"/>
      <c r="CH194" s="201"/>
      <c r="CI194" s="201"/>
      <c r="CJ194" s="201"/>
      <c r="CK194" s="201"/>
      <c r="CL194" s="201"/>
      <c r="CM194" s="105"/>
      <c r="CN194" s="201"/>
      <c r="CO194" s="54"/>
      <c r="CP194" s="54"/>
      <c r="CQ194" s="54"/>
      <c r="CR194" s="54"/>
      <c r="CS194" s="141"/>
      <c r="CT194" s="54"/>
      <c r="CU194" s="54"/>
      <c r="CV194" s="47"/>
      <c r="CW194" s="47"/>
      <c r="CX194" s="47"/>
      <c r="CY194" s="47"/>
      <c r="CZ194" s="47"/>
      <c r="DA194" s="105"/>
      <c r="DB194" s="47"/>
      <c r="DC194" s="54"/>
      <c r="DD194" s="54"/>
      <c r="DE194" s="54"/>
      <c r="DF194" s="54"/>
      <c r="DG194" s="141"/>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41"/>
      <c r="CB195" s="141"/>
      <c r="CC195" s="141"/>
      <c r="CD195" s="141"/>
      <c r="CE195" s="141"/>
      <c r="CF195" s="141"/>
      <c r="CG195" s="141"/>
      <c r="CH195" s="201"/>
      <c r="CI195" s="201"/>
      <c r="CJ195" s="201"/>
      <c r="CK195" s="201"/>
      <c r="CL195" s="201"/>
      <c r="CM195" s="105"/>
      <c r="CN195" s="201"/>
      <c r="CO195" s="54"/>
      <c r="CP195" s="54"/>
      <c r="CQ195" s="54"/>
      <c r="CR195" s="54"/>
      <c r="CS195" s="141"/>
      <c r="CT195" s="54"/>
      <c r="CU195" s="54"/>
      <c r="CV195" s="47"/>
      <c r="CW195" s="47"/>
      <c r="CX195" s="47"/>
      <c r="CY195" s="47"/>
      <c r="CZ195" s="47"/>
      <c r="DA195" s="105"/>
      <c r="DB195" s="47"/>
      <c r="DC195" s="54"/>
      <c r="DD195" s="54"/>
      <c r="DE195" s="54"/>
      <c r="DF195" s="54"/>
      <c r="DG195" s="141"/>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41"/>
      <c r="CB196" s="141"/>
      <c r="CC196" s="141"/>
      <c r="CD196" s="141"/>
      <c r="CE196" s="141"/>
      <c r="CF196" s="141"/>
      <c r="CG196" s="141"/>
      <c r="CH196" s="201"/>
      <c r="CI196" s="201"/>
      <c r="CJ196" s="201"/>
      <c r="CK196" s="201"/>
      <c r="CL196" s="201"/>
      <c r="CM196" s="105"/>
      <c r="CN196" s="201"/>
      <c r="CO196" s="54"/>
      <c r="CP196" s="54"/>
      <c r="CQ196" s="54"/>
      <c r="CR196" s="54"/>
      <c r="CS196" s="141"/>
      <c r="CT196" s="54"/>
      <c r="CU196" s="54"/>
      <c r="CV196" s="47"/>
      <c r="CW196" s="47"/>
      <c r="CX196" s="47"/>
      <c r="CY196" s="47"/>
      <c r="CZ196" s="47"/>
      <c r="DA196" s="105"/>
      <c r="DB196" s="47"/>
      <c r="DC196" s="54"/>
      <c r="DD196" s="54"/>
      <c r="DE196" s="54"/>
      <c r="DF196" s="54"/>
      <c r="DG196" s="141"/>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41"/>
      <c r="CB197" s="141"/>
      <c r="CC197" s="141"/>
      <c r="CD197" s="141"/>
      <c r="CE197" s="141"/>
      <c r="CF197" s="141"/>
      <c r="CG197" s="141"/>
      <c r="CH197" s="201"/>
      <c r="CI197" s="201"/>
      <c r="CJ197" s="201"/>
      <c r="CK197" s="201"/>
      <c r="CL197" s="201"/>
      <c r="CM197" s="105"/>
      <c r="CN197" s="201"/>
      <c r="CO197" s="54"/>
      <c r="CP197" s="54"/>
      <c r="CQ197" s="54"/>
      <c r="CR197" s="54"/>
      <c r="CS197" s="141"/>
      <c r="CT197" s="54"/>
      <c r="CU197" s="54"/>
      <c r="CV197" s="47"/>
      <c r="CW197" s="47"/>
      <c r="CX197" s="47"/>
      <c r="CY197" s="47"/>
      <c r="CZ197" s="47"/>
      <c r="DA197" s="105"/>
      <c r="DB197" s="47"/>
      <c r="DC197" s="54"/>
      <c r="DD197" s="54"/>
      <c r="DE197" s="54"/>
      <c r="DF197" s="54"/>
      <c r="DG197" s="141"/>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41"/>
      <c r="CB198" s="141"/>
      <c r="CC198" s="141"/>
      <c r="CD198" s="141"/>
      <c r="CE198" s="141"/>
      <c r="CF198" s="141"/>
      <c r="CG198" s="141"/>
      <c r="CH198" s="201"/>
      <c r="CI198" s="201"/>
      <c r="CJ198" s="201"/>
      <c r="CK198" s="201"/>
      <c r="CL198" s="201"/>
      <c r="CM198" s="105"/>
      <c r="CN198" s="201"/>
      <c r="CO198" s="54"/>
      <c r="CP198" s="54"/>
      <c r="CQ198" s="54"/>
      <c r="CR198" s="54"/>
      <c r="CS198" s="141"/>
      <c r="CT198" s="54"/>
      <c r="CU198" s="54"/>
      <c r="CV198" s="47"/>
      <c r="CW198" s="47"/>
      <c r="CX198" s="47"/>
      <c r="CY198" s="47"/>
      <c r="CZ198" s="47"/>
      <c r="DA198" s="105"/>
      <c r="DB198" s="47"/>
      <c r="DC198" s="54"/>
      <c r="DD198" s="54"/>
      <c r="DE198" s="54"/>
      <c r="DF198" s="54"/>
      <c r="DG198" s="141"/>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41"/>
      <c r="CB199" s="141"/>
      <c r="CC199" s="141"/>
      <c r="CD199" s="141"/>
      <c r="CE199" s="141"/>
      <c r="CF199" s="141"/>
      <c r="CG199" s="141"/>
      <c r="CH199" s="201"/>
      <c r="CI199" s="201"/>
      <c r="CJ199" s="201"/>
      <c r="CK199" s="201"/>
      <c r="CL199" s="201"/>
      <c r="CM199" s="105"/>
      <c r="CN199" s="201"/>
      <c r="CO199" s="54"/>
      <c r="CP199" s="54"/>
      <c r="CQ199" s="54"/>
      <c r="CR199" s="54"/>
      <c r="CS199" s="141"/>
      <c r="CT199" s="54"/>
      <c r="CU199" s="54"/>
      <c r="CV199" s="47"/>
      <c r="CW199" s="47"/>
      <c r="CX199" s="47"/>
      <c r="CY199" s="47"/>
      <c r="CZ199" s="47"/>
      <c r="DA199" s="105"/>
      <c r="DB199" s="47"/>
      <c r="DC199" s="54"/>
      <c r="DD199" s="54"/>
      <c r="DE199" s="54"/>
      <c r="DF199" s="54"/>
      <c r="DG199" s="141"/>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41"/>
      <c r="CB200" s="141"/>
      <c r="CC200" s="141"/>
      <c r="CD200" s="141"/>
      <c r="CE200" s="141"/>
      <c r="CF200" s="141"/>
      <c r="CG200" s="141"/>
      <c r="CH200" s="201"/>
      <c r="CI200" s="201"/>
      <c r="CJ200" s="201"/>
      <c r="CK200" s="201"/>
      <c r="CL200" s="201"/>
      <c r="CM200" s="105"/>
      <c r="CN200" s="201"/>
      <c r="CO200" s="54"/>
      <c r="CP200" s="54"/>
      <c r="CQ200" s="54"/>
      <c r="CR200" s="54"/>
      <c r="CS200" s="141"/>
      <c r="CT200" s="54"/>
      <c r="CU200" s="54"/>
      <c r="CV200" s="47"/>
      <c r="CW200" s="47"/>
      <c r="CX200" s="47"/>
      <c r="CY200" s="47"/>
      <c r="CZ200" s="47"/>
      <c r="DA200" s="105"/>
      <c r="DB200" s="47"/>
      <c r="DC200" s="54"/>
      <c r="DD200" s="54"/>
      <c r="DE200" s="54"/>
      <c r="DF200" s="54"/>
      <c r="DG200" s="141"/>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41"/>
      <c r="CB201" s="141"/>
      <c r="CC201" s="141"/>
      <c r="CD201" s="141"/>
      <c r="CE201" s="141"/>
      <c r="CF201" s="141"/>
      <c r="CG201" s="141"/>
      <c r="CH201" s="201"/>
      <c r="CI201" s="201"/>
      <c r="CJ201" s="201"/>
      <c r="CK201" s="201"/>
      <c r="CL201" s="201"/>
      <c r="CM201" s="105"/>
      <c r="CN201" s="201"/>
      <c r="CO201" s="54"/>
      <c r="CP201" s="54"/>
      <c r="CQ201" s="54"/>
      <c r="CR201" s="54"/>
      <c r="CS201" s="141"/>
      <c r="CT201" s="54"/>
      <c r="CU201" s="54"/>
      <c r="CV201" s="47"/>
      <c r="CW201" s="47"/>
      <c r="CX201" s="47"/>
      <c r="CY201" s="47"/>
      <c r="CZ201" s="47"/>
      <c r="DA201" s="105"/>
      <c r="DB201" s="47"/>
      <c r="DC201" s="54"/>
      <c r="DD201" s="54"/>
      <c r="DE201" s="54"/>
      <c r="DF201" s="54"/>
      <c r="DG201" s="141"/>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41"/>
      <c r="CB202" s="141"/>
      <c r="CC202" s="141"/>
      <c r="CD202" s="141"/>
      <c r="CE202" s="141"/>
      <c r="CF202" s="141"/>
      <c r="CG202" s="141"/>
      <c r="CH202" s="201"/>
      <c r="CI202" s="201"/>
      <c r="CJ202" s="201"/>
      <c r="CK202" s="201"/>
      <c r="CL202" s="201"/>
      <c r="CM202" s="105"/>
      <c r="CN202" s="201"/>
      <c r="CO202" s="54"/>
      <c r="CP202" s="54"/>
      <c r="CQ202" s="54"/>
      <c r="CR202" s="54"/>
      <c r="CS202" s="141"/>
      <c r="CT202" s="54"/>
      <c r="CU202" s="54"/>
      <c r="CV202" s="47"/>
      <c r="CW202" s="47"/>
      <c r="CX202" s="47"/>
      <c r="CY202" s="47"/>
      <c r="CZ202" s="47"/>
      <c r="DA202" s="105"/>
      <c r="DB202" s="47"/>
      <c r="DC202" s="54"/>
      <c r="DD202" s="54"/>
      <c r="DE202" s="54"/>
      <c r="DF202" s="54"/>
      <c r="DG202" s="141"/>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41"/>
      <c r="CB203" s="141"/>
      <c r="CC203" s="141"/>
      <c r="CD203" s="141"/>
      <c r="CE203" s="141"/>
      <c r="CF203" s="141"/>
      <c r="CG203" s="141"/>
      <c r="CH203" s="201"/>
      <c r="CI203" s="201"/>
      <c r="CJ203" s="201"/>
      <c r="CK203" s="201"/>
      <c r="CL203" s="201"/>
      <c r="CM203" s="105"/>
      <c r="CN203" s="201"/>
      <c r="CO203" s="54"/>
      <c r="CP203" s="54"/>
      <c r="CQ203" s="54"/>
      <c r="CR203" s="54"/>
      <c r="CS203" s="141"/>
      <c r="CT203" s="54"/>
      <c r="CU203" s="54"/>
      <c r="CV203" s="47"/>
      <c r="CW203" s="47"/>
      <c r="CX203" s="47"/>
      <c r="CY203" s="47"/>
      <c r="CZ203" s="47"/>
      <c r="DA203" s="105"/>
      <c r="DB203" s="47"/>
      <c r="DC203" s="54"/>
      <c r="DD203" s="54"/>
      <c r="DE203" s="54"/>
      <c r="DF203" s="54"/>
      <c r="DG203" s="141"/>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41"/>
      <c r="CB204" s="141"/>
      <c r="CC204" s="141"/>
      <c r="CD204" s="141"/>
      <c r="CE204" s="141"/>
      <c r="CF204" s="141"/>
      <c r="CG204" s="141"/>
      <c r="CH204" s="201"/>
      <c r="CI204" s="201"/>
      <c r="CJ204" s="201"/>
      <c r="CK204" s="201"/>
      <c r="CL204" s="201"/>
      <c r="CM204" s="105"/>
      <c r="CN204" s="201"/>
      <c r="CO204" s="54"/>
      <c r="CP204" s="54"/>
      <c r="CQ204" s="54"/>
      <c r="CR204" s="54"/>
      <c r="CS204" s="141"/>
      <c r="CT204" s="54"/>
      <c r="CU204" s="54"/>
      <c r="CV204" s="47"/>
      <c r="CW204" s="47"/>
      <c r="CX204" s="47"/>
      <c r="CY204" s="47"/>
      <c r="CZ204" s="47"/>
      <c r="DA204" s="105"/>
      <c r="DB204" s="47"/>
      <c r="DC204" s="54"/>
      <c r="DD204" s="54"/>
      <c r="DE204" s="54"/>
      <c r="DF204" s="54"/>
      <c r="DG204" s="141"/>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41"/>
      <c r="CB205" s="141"/>
      <c r="CC205" s="141"/>
      <c r="CD205" s="141"/>
      <c r="CE205" s="141"/>
      <c r="CF205" s="141"/>
      <c r="CG205" s="141"/>
      <c r="CH205" s="201"/>
      <c r="CI205" s="201"/>
      <c r="CJ205" s="201"/>
      <c r="CK205" s="201"/>
      <c r="CL205" s="201"/>
      <c r="CM205" s="105"/>
      <c r="CN205" s="201"/>
      <c r="CO205" s="54"/>
      <c r="CP205" s="54"/>
      <c r="CQ205" s="54"/>
      <c r="CR205" s="54"/>
      <c r="CS205" s="141"/>
      <c r="CT205" s="54"/>
      <c r="CU205" s="54"/>
      <c r="CV205" s="47"/>
      <c r="CW205" s="47"/>
      <c r="CX205" s="47"/>
      <c r="CY205" s="47"/>
      <c r="CZ205" s="47"/>
      <c r="DA205" s="105"/>
      <c r="DB205" s="47"/>
      <c r="DC205" s="54"/>
      <c r="DD205" s="54"/>
      <c r="DE205" s="54"/>
      <c r="DF205" s="54"/>
      <c r="DG205" s="141"/>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41"/>
      <c r="CB206" s="141"/>
      <c r="CC206" s="141"/>
      <c r="CD206" s="141"/>
      <c r="CE206" s="141"/>
      <c r="CF206" s="141"/>
      <c r="CG206" s="141"/>
      <c r="CH206" s="201"/>
      <c r="CI206" s="201"/>
      <c r="CJ206" s="201"/>
      <c r="CK206" s="201"/>
      <c r="CL206" s="201"/>
      <c r="CM206" s="105"/>
      <c r="CN206" s="201"/>
      <c r="CO206" s="54"/>
      <c r="CP206" s="54"/>
      <c r="CQ206" s="54"/>
      <c r="CR206" s="54"/>
      <c r="CS206" s="141"/>
      <c r="CT206" s="54"/>
      <c r="CU206" s="54"/>
      <c r="CV206" s="47"/>
      <c r="CW206" s="47"/>
      <c r="CX206" s="47"/>
      <c r="CY206" s="47"/>
      <c r="CZ206" s="47"/>
      <c r="DA206" s="105"/>
      <c r="DB206" s="47"/>
      <c r="DC206" s="54"/>
      <c r="DD206" s="54"/>
      <c r="DE206" s="54"/>
      <c r="DF206" s="54"/>
      <c r="DG206" s="141"/>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41"/>
      <c r="CB207" s="141"/>
      <c r="CC207" s="141"/>
      <c r="CD207" s="141"/>
      <c r="CE207" s="141"/>
      <c r="CF207" s="141"/>
      <c r="CG207" s="141"/>
      <c r="CH207" s="201"/>
      <c r="CI207" s="201"/>
      <c r="CJ207" s="201"/>
      <c r="CK207" s="201"/>
      <c r="CL207" s="201"/>
      <c r="CM207" s="105"/>
      <c r="CN207" s="201"/>
      <c r="CO207" s="54"/>
      <c r="CP207" s="54"/>
      <c r="CQ207" s="54"/>
      <c r="CR207" s="54"/>
      <c r="CS207" s="141"/>
      <c r="CT207" s="54"/>
      <c r="CU207" s="54"/>
      <c r="CV207" s="47"/>
      <c r="CW207" s="47"/>
      <c r="CX207" s="47"/>
      <c r="CY207" s="47"/>
      <c r="CZ207" s="47"/>
      <c r="DA207" s="105"/>
      <c r="DB207" s="47"/>
      <c r="DC207" s="54"/>
      <c r="DD207" s="54"/>
      <c r="DE207" s="54"/>
      <c r="DF207" s="54"/>
      <c r="DG207" s="141"/>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41"/>
      <c r="CB208" s="141"/>
      <c r="CC208" s="141"/>
      <c r="CD208" s="141"/>
      <c r="CE208" s="141"/>
      <c r="CF208" s="141"/>
      <c r="CG208" s="141"/>
      <c r="CH208" s="201"/>
      <c r="CI208" s="201"/>
      <c r="CJ208" s="201"/>
      <c r="CK208" s="201"/>
      <c r="CL208" s="201"/>
      <c r="CM208" s="105"/>
      <c r="CN208" s="201"/>
      <c r="CO208" s="54"/>
      <c r="CP208" s="54"/>
      <c r="CQ208" s="54"/>
      <c r="CR208" s="54"/>
      <c r="CS208" s="141"/>
      <c r="CT208" s="54"/>
      <c r="CU208" s="54"/>
      <c r="CV208" s="47"/>
      <c r="CW208" s="47"/>
      <c r="CX208" s="47"/>
      <c r="CY208" s="47"/>
      <c r="CZ208" s="47"/>
      <c r="DA208" s="105"/>
      <c r="DB208" s="47"/>
      <c r="DC208" s="54"/>
      <c r="DD208" s="54"/>
      <c r="DE208" s="54"/>
      <c r="DF208" s="54"/>
      <c r="DG208" s="141"/>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41"/>
      <c r="CB209" s="141"/>
      <c r="CC209" s="141"/>
      <c r="CD209" s="141"/>
      <c r="CE209" s="141"/>
      <c r="CF209" s="141"/>
      <c r="CG209" s="141"/>
      <c r="CH209" s="201"/>
      <c r="CI209" s="201"/>
      <c r="CJ209" s="201"/>
      <c r="CK209" s="201"/>
      <c r="CL209" s="201"/>
      <c r="CM209" s="105"/>
      <c r="CN209" s="201"/>
      <c r="CO209" s="54"/>
      <c r="CP209" s="54"/>
      <c r="CQ209" s="54"/>
      <c r="CR209" s="54"/>
      <c r="CS209" s="141"/>
      <c r="CT209" s="54"/>
      <c r="CU209" s="54"/>
      <c r="CV209" s="47"/>
      <c r="CW209" s="47"/>
      <c r="CX209" s="47"/>
      <c r="CY209" s="47"/>
      <c r="CZ209" s="47"/>
      <c r="DA209" s="105"/>
      <c r="DB209" s="47"/>
      <c r="DC209" s="54"/>
      <c r="DD209" s="54"/>
      <c r="DE209" s="54"/>
      <c r="DF209" s="54"/>
      <c r="DG209" s="141"/>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41"/>
      <c r="CB210" s="141"/>
      <c r="CC210" s="141"/>
      <c r="CD210" s="141"/>
      <c r="CE210" s="141"/>
      <c r="CF210" s="141"/>
      <c r="CG210" s="141"/>
      <c r="CH210" s="201"/>
      <c r="CI210" s="201"/>
      <c r="CJ210" s="201"/>
      <c r="CK210" s="201"/>
      <c r="CL210" s="201"/>
      <c r="CM210" s="105"/>
      <c r="CN210" s="201"/>
      <c r="CO210" s="54"/>
      <c r="CP210" s="54"/>
      <c r="CQ210" s="54"/>
      <c r="CR210" s="54"/>
      <c r="CS210" s="141"/>
      <c r="CT210" s="54"/>
      <c r="CU210" s="54"/>
      <c r="CV210" s="47"/>
      <c r="CW210" s="47"/>
      <c r="CX210" s="47"/>
      <c r="CY210" s="47"/>
      <c r="CZ210" s="47"/>
      <c r="DA210" s="105"/>
      <c r="DB210" s="47"/>
      <c r="DC210" s="54"/>
      <c r="DD210" s="54"/>
      <c r="DE210" s="54"/>
      <c r="DF210" s="54"/>
      <c r="DG210" s="141"/>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41"/>
      <c r="CB211" s="141"/>
      <c r="CC211" s="141"/>
      <c r="CD211" s="141"/>
      <c r="CE211" s="141"/>
      <c r="CF211" s="141"/>
      <c r="CG211" s="141"/>
      <c r="CH211" s="201"/>
      <c r="CI211" s="201"/>
      <c r="CJ211" s="201"/>
      <c r="CK211" s="201"/>
      <c r="CL211" s="201"/>
      <c r="CM211" s="105"/>
      <c r="CN211" s="201"/>
      <c r="CO211" s="54"/>
      <c r="CP211" s="54"/>
      <c r="CQ211" s="54"/>
      <c r="CR211" s="54"/>
      <c r="CS211" s="141"/>
      <c r="CT211" s="54"/>
      <c r="CU211" s="54"/>
      <c r="CV211" s="47"/>
      <c r="CW211" s="47"/>
      <c r="CX211" s="47"/>
      <c r="CY211" s="47"/>
      <c r="CZ211" s="47"/>
      <c r="DA211" s="105"/>
      <c r="DB211" s="47"/>
      <c r="DC211" s="54"/>
      <c r="DD211" s="54"/>
      <c r="DE211" s="54"/>
      <c r="DF211" s="54"/>
      <c r="DG211" s="141"/>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41"/>
      <c r="CB212" s="141"/>
      <c r="CC212" s="141"/>
      <c r="CD212" s="141"/>
      <c r="CE212" s="141"/>
      <c r="CF212" s="141"/>
      <c r="CG212" s="141"/>
      <c r="CH212" s="201"/>
      <c r="CI212" s="201"/>
      <c r="CJ212" s="201"/>
      <c r="CK212" s="201"/>
      <c r="CL212" s="201"/>
      <c r="CM212" s="105"/>
      <c r="CN212" s="201"/>
      <c r="CO212" s="54"/>
      <c r="CP212" s="54"/>
      <c r="CQ212" s="54"/>
      <c r="CR212" s="54"/>
      <c r="CS212" s="141"/>
      <c r="CT212" s="54"/>
      <c r="CU212" s="54"/>
      <c r="CV212" s="47"/>
      <c r="CW212" s="47"/>
      <c r="CX212" s="47"/>
      <c r="CY212" s="47"/>
      <c r="CZ212" s="47"/>
      <c r="DA212" s="105"/>
      <c r="DB212" s="47"/>
      <c r="DC212" s="54"/>
      <c r="DD212" s="54"/>
      <c r="DE212" s="54"/>
      <c r="DF212" s="54"/>
      <c r="DG212" s="141"/>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41"/>
      <c r="CB213" s="141"/>
      <c r="CC213" s="141"/>
      <c r="CD213" s="141"/>
      <c r="CE213" s="141"/>
      <c r="CF213" s="141"/>
      <c r="CG213" s="141"/>
      <c r="CH213" s="201"/>
      <c r="CI213" s="201"/>
      <c r="CJ213" s="201"/>
      <c r="CK213" s="201"/>
      <c r="CL213" s="201"/>
      <c r="CM213" s="105"/>
      <c r="CN213" s="201"/>
      <c r="CO213" s="54"/>
      <c r="CP213" s="54"/>
      <c r="CQ213" s="54"/>
      <c r="CR213" s="54"/>
      <c r="CS213" s="141"/>
      <c r="CT213" s="54"/>
      <c r="CU213" s="54"/>
      <c r="CV213" s="47"/>
      <c r="CW213" s="47"/>
      <c r="CX213" s="47"/>
      <c r="CY213" s="47"/>
      <c r="CZ213" s="47"/>
      <c r="DA213" s="105"/>
      <c r="DB213" s="47"/>
      <c r="DC213" s="54"/>
      <c r="DD213" s="54"/>
      <c r="DE213" s="54"/>
      <c r="DF213" s="54"/>
      <c r="DG213" s="141"/>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41"/>
      <c r="CB214" s="141"/>
      <c r="CC214" s="141"/>
      <c r="CD214" s="141"/>
      <c r="CE214" s="141"/>
      <c r="CF214" s="141"/>
      <c r="CG214" s="141"/>
      <c r="CH214" s="201"/>
      <c r="CI214" s="201"/>
      <c r="CJ214" s="201"/>
      <c r="CK214" s="201"/>
      <c r="CL214" s="201"/>
      <c r="CM214" s="105"/>
      <c r="CN214" s="201"/>
      <c r="CO214" s="54"/>
      <c r="CP214" s="54"/>
      <c r="CQ214" s="54"/>
      <c r="CR214" s="54"/>
      <c r="CS214" s="141"/>
      <c r="CT214" s="54"/>
      <c r="CU214" s="54"/>
      <c r="CV214" s="47"/>
      <c r="CW214" s="47"/>
      <c r="CX214" s="47"/>
      <c r="CY214" s="47"/>
      <c r="CZ214" s="47"/>
      <c r="DA214" s="105"/>
      <c r="DB214" s="47"/>
      <c r="DC214" s="54"/>
      <c r="DD214" s="54"/>
      <c r="DE214" s="54"/>
      <c r="DF214" s="54"/>
      <c r="DG214" s="141"/>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41"/>
      <c r="CB215" s="141"/>
      <c r="CC215" s="141"/>
      <c r="CD215" s="141"/>
      <c r="CE215" s="141"/>
      <c r="CF215" s="141"/>
      <c r="CG215" s="141"/>
      <c r="CH215" s="201"/>
      <c r="CI215" s="201"/>
      <c r="CJ215" s="201"/>
      <c r="CK215" s="201"/>
      <c r="CL215" s="201"/>
      <c r="CM215" s="105"/>
      <c r="CN215" s="201"/>
      <c r="CO215" s="54"/>
      <c r="CP215" s="54"/>
      <c r="CQ215" s="54"/>
      <c r="CR215" s="54"/>
      <c r="CS215" s="141"/>
      <c r="CT215" s="54"/>
      <c r="CU215" s="54"/>
      <c r="CV215" s="47"/>
      <c r="CW215" s="47"/>
      <c r="CX215" s="47"/>
      <c r="CY215" s="47"/>
      <c r="CZ215" s="47"/>
      <c r="DA215" s="105"/>
      <c r="DB215" s="47"/>
      <c r="DC215" s="54"/>
      <c r="DD215" s="54"/>
      <c r="DE215" s="54"/>
      <c r="DF215" s="54"/>
      <c r="DG215" s="141"/>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41"/>
      <c r="CB216" s="141"/>
      <c r="CC216" s="141"/>
      <c r="CD216" s="141"/>
      <c r="CE216" s="141"/>
      <c r="CF216" s="141"/>
      <c r="CG216" s="141"/>
      <c r="CH216" s="201"/>
      <c r="CI216" s="201"/>
      <c r="CJ216" s="201"/>
      <c r="CK216" s="201"/>
      <c r="CL216" s="201"/>
      <c r="CM216" s="105"/>
      <c r="CN216" s="201"/>
      <c r="CO216" s="54"/>
      <c r="CP216" s="54"/>
      <c r="CQ216" s="54"/>
      <c r="CR216" s="54"/>
      <c r="CS216" s="141"/>
      <c r="CT216" s="54"/>
      <c r="CU216" s="54"/>
      <c r="CV216" s="47"/>
      <c r="CW216" s="47"/>
      <c r="CX216" s="47"/>
      <c r="CY216" s="47"/>
      <c r="CZ216" s="47"/>
      <c r="DA216" s="105"/>
      <c r="DB216" s="47"/>
      <c r="DC216" s="54"/>
      <c r="DD216" s="54"/>
      <c r="DE216" s="54"/>
      <c r="DF216" s="54"/>
      <c r="DG216" s="141"/>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41"/>
      <c r="CB217" s="141"/>
      <c r="CC217" s="141"/>
      <c r="CD217" s="141"/>
      <c r="CE217" s="141"/>
      <c r="CF217" s="141"/>
      <c r="CG217" s="141"/>
      <c r="CH217" s="201"/>
      <c r="CI217" s="201"/>
      <c r="CJ217" s="201"/>
      <c r="CK217" s="201"/>
      <c r="CL217" s="201"/>
      <c r="CM217" s="105"/>
      <c r="CN217" s="201"/>
      <c r="CO217" s="54"/>
      <c r="CP217" s="54"/>
      <c r="CQ217" s="54"/>
      <c r="CR217" s="54"/>
      <c r="CS217" s="141"/>
      <c r="CT217" s="54"/>
      <c r="CU217" s="54"/>
      <c r="CV217" s="47"/>
      <c r="CW217" s="47"/>
      <c r="CX217" s="47"/>
      <c r="CY217" s="47"/>
      <c r="CZ217" s="47"/>
      <c r="DA217" s="105"/>
      <c r="DB217" s="47"/>
      <c r="DC217" s="54"/>
      <c r="DD217" s="54"/>
      <c r="DE217" s="54"/>
      <c r="DF217" s="54"/>
      <c r="DG217" s="141"/>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41"/>
      <c r="CB218" s="141"/>
      <c r="CC218" s="141"/>
      <c r="CD218" s="141"/>
      <c r="CE218" s="141"/>
      <c r="CF218" s="141"/>
      <c r="CG218" s="141"/>
      <c r="CH218" s="201"/>
      <c r="CI218" s="201"/>
      <c r="CJ218" s="201"/>
      <c r="CK218" s="201"/>
      <c r="CL218" s="201"/>
      <c r="CM218" s="105"/>
      <c r="CN218" s="201"/>
      <c r="CO218" s="54"/>
      <c r="CP218" s="54"/>
      <c r="CQ218" s="54"/>
      <c r="CR218" s="54"/>
      <c r="CS218" s="141"/>
      <c r="CT218" s="54"/>
      <c r="CU218" s="54"/>
      <c r="CV218" s="47"/>
      <c r="CW218" s="47"/>
      <c r="CX218" s="47"/>
      <c r="CY218" s="47"/>
      <c r="CZ218" s="47"/>
      <c r="DA218" s="105"/>
      <c r="DB218" s="47"/>
      <c r="DC218" s="54"/>
      <c r="DD218" s="54"/>
      <c r="DE218" s="54"/>
      <c r="DF218" s="54"/>
      <c r="DG218" s="141"/>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41"/>
      <c r="CB219" s="141"/>
      <c r="CC219" s="141"/>
      <c r="CD219" s="141"/>
      <c r="CE219" s="141"/>
      <c r="CF219" s="141"/>
      <c r="CG219" s="141"/>
      <c r="CH219" s="201"/>
      <c r="CI219" s="201"/>
      <c r="CJ219" s="201"/>
      <c r="CK219" s="201"/>
      <c r="CL219" s="201"/>
      <c r="CM219" s="105"/>
      <c r="CN219" s="201"/>
      <c r="CO219" s="54"/>
      <c r="CP219" s="54"/>
      <c r="CQ219" s="54"/>
      <c r="CR219" s="54"/>
      <c r="CS219" s="141"/>
      <c r="CT219" s="54"/>
      <c r="CU219" s="54"/>
      <c r="CV219" s="47"/>
      <c r="CW219" s="47"/>
      <c r="CX219" s="47"/>
      <c r="CY219" s="47"/>
      <c r="CZ219" s="47"/>
      <c r="DA219" s="105"/>
      <c r="DB219" s="47"/>
      <c r="DC219" s="54"/>
      <c r="DD219" s="54"/>
      <c r="DE219" s="54"/>
      <c r="DF219" s="54"/>
      <c r="DG219" s="141"/>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41"/>
      <c r="CB220" s="141"/>
      <c r="CC220" s="141"/>
      <c r="CD220" s="141"/>
      <c r="CE220" s="141"/>
      <c r="CF220" s="141"/>
      <c r="CG220" s="141"/>
      <c r="CH220" s="201"/>
      <c r="CI220" s="201"/>
      <c r="CJ220" s="201"/>
      <c r="CK220" s="201"/>
      <c r="CL220" s="201"/>
      <c r="CM220" s="105"/>
      <c r="CN220" s="201"/>
      <c r="CO220" s="54"/>
      <c r="CP220" s="54"/>
      <c r="CQ220" s="54"/>
      <c r="CR220" s="54"/>
      <c r="CS220" s="141"/>
      <c r="CT220" s="54"/>
      <c r="CU220" s="54"/>
      <c r="CV220" s="47"/>
      <c r="CW220" s="47"/>
      <c r="CX220" s="47"/>
      <c r="CY220" s="47"/>
      <c r="CZ220" s="47"/>
      <c r="DA220" s="105"/>
      <c r="DB220" s="47"/>
      <c r="DC220" s="54"/>
      <c r="DD220" s="54"/>
      <c r="DE220" s="54"/>
      <c r="DF220" s="54"/>
      <c r="DG220" s="141"/>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41"/>
      <c r="CB221" s="141"/>
      <c r="CC221" s="141"/>
      <c r="CD221" s="141"/>
      <c r="CE221" s="141"/>
      <c r="CF221" s="141"/>
      <c r="CG221" s="141"/>
      <c r="CH221" s="201"/>
      <c r="CI221" s="201"/>
      <c r="CJ221" s="201"/>
      <c r="CK221" s="201"/>
      <c r="CL221" s="201"/>
      <c r="CM221" s="105"/>
      <c r="CN221" s="201"/>
      <c r="CO221" s="54"/>
      <c r="CP221" s="54"/>
      <c r="CQ221" s="54"/>
      <c r="CR221" s="54"/>
      <c r="CS221" s="141"/>
      <c r="CT221" s="54"/>
      <c r="CU221" s="54"/>
      <c r="CV221" s="47"/>
      <c r="CW221" s="47"/>
      <c r="CX221" s="47"/>
      <c r="CY221" s="47"/>
      <c r="CZ221" s="47"/>
      <c r="DA221" s="105"/>
      <c r="DB221" s="47"/>
      <c r="DC221" s="54"/>
      <c r="DD221" s="54"/>
      <c r="DE221" s="54"/>
      <c r="DF221" s="54"/>
      <c r="DG221" s="141"/>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41"/>
      <c r="CB222" s="141"/>
      <c r="CC222" s="141"/>
      <c r="CD222" s="141"/>
      <c r="CE222" s="141"/>
      <c r="CF222" s="141"/>
      <c r="CG222" s="141"/>
      <c r="CH222" s="201"/>
      <c r="CI222" s="201"/>
      <c r="CJ222" s="201"/>
      <c r="CK222" s="201"/>
      <c r="CL222" s="201"/>
      <c r="CM222" s="105"/>
      <c r="CN222" s="201"/>
      <c r="CO222" s="54"/>
      <c r="CP222" s="54"/>
      <c r="CQ222" s="54"/>
      <c r="CR222" s="54"/>
      <c r="CS222" s="141"/>
      <c r="CT222" s="54"/>
      <c r="CU222" s="54"/>
      <c r="CV222" s="47"/>
      <c r="CW222" s="47"/>
      <c r="CX222" s="47"/>
      <c r="CY222" s="47"/>
      <c r="CZ222" s="47"/>
      <c r="DA222" s="105"/>
      <c r="DB222" s="47"/>
      <c r="DC222" s="54"/>
      <c r="DD222" s="54"/>
      <c r="DE222" s="54"/>
      <c r="DF222" s="54"/>
      <c r="DG222" s="141"/>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41"/>
      <c r="CB223" s="141"/>
      <c r="CC223" s="141"/>
      <c r="CD223" s="141"/>
      <c r="CE223" s="141"/>
      <c r="CF223" s="141"/>
      <c r="CG223" s="141"/>
      <c r="CH223" s="201"/>
      <c r="CI223" s="201"/>
      <c r="CJ223" s="201"/>
      <c r="CK223" s="201"/>
      <c r="CL223" s="201"/>
      <c r="CM223" s="105"/>
      <c r="CN223" s="201"/>
      <c r="CO223" s="54"/>
      <c r="CP223" s="54"/>
      <c r="CQ223" s="54"/>
      <c r="CR223" s="54"/>
      <c r="CS223" s="141"/>
      <c r="CT223" s="54"/>
      <c r="CU223" s="54"/>
      <c r="CV223" s="47"/>
      <c r="CW223" s="47"/>
      <c r="CX223" s="47"/>
      <c r="CY223" s="47"/>
      <c r="CZ223" s="47"/>
      <c r="DA223" s="105"/>
      <c r="DB223" s="47"/>
      <c r="DC223" s="54"/>
      <c r="DD223" s="54"/>
      <c r="DE223" s="54"/>
      <c r="DF223" s="54"/>
      <c r="DG223" s="141"/>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41"/>
      <c r="CB224" s="141"/>
      <c r="CC224" s="141"/>
      <c r="CD224" s="141"/>
      <c r="CE224" s="141"/>
      <c r="CF224" s="141"/>
      <c r="CG224" s="141"/>
      <c r="CH224" s="201"/>
      <c r="CI224" s="201"/>
      <c r="CJ224" s="201"/>
      <c r="CK224" s="201"/>
      <c r="CL224" s="201"/>
      <c r="CM224" s="105"/>
      <c r="CN224" s="201"/>
      <c r="CO224" s="54"/>
      <c r="CP224" s="54"/>
      <c r="CQ224" s="54"/>
      <c r="CR224" s="54"/>
      <c r="CS224" s="141"/>
      <c r="CT224" s="54"/>
      <c r="CU224" s="54"/>
      <c r="CV224" s="47"/>
      <c r="CW224" s="47"/>
      <c r="CX224" s="47"/>
      <c r="CY224" s="47"/>
      <c r="CZ224" s="47"/>
      <c r="DA224" s="105"/>
      <c r="DB224" s="47"/>
      <c r="DC224" s="54"/>
      <c r="DD224" s="54"/>
      <c r="DE224" s="54"/>
      <c r="DF224" s="54"/>
      <c r="DG224" s="141"/>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41"/>
      <c r="CB225" s="141"/>
      <c r="CC225" s="141"/>
      <c r="CD225" s="141"/>
      <c r="CE225" s="141"/>
      <c r="CF225" s="141"/>
      <c r="CG225" s="141"/>
      <c r="CH225" s="201"/>
      <c r="CI225" s="201"/>
      <c r="CJ225" s="201"/>
      <c r="CK225" s="201"/>
      <c r="CL225" s="201"/>
      <c r="CM225" s="105"/>
      <c r="CN225" s="201"/>
      <c r="CO225" s="54"/>
      <c r="CP225" s="54"/>
      <c r="CQ225" s="54"/>
      <c r="CR225" s="54"/>
      <c r="CS225" s="141"/>
      <c r="CT225" s="54"/>
      <c r="CU225" s="54"/>
      <c r="CV225" s="47"/>
      <c r="CW225" s="47"/>
      <c r="CX225" s="47"/>
      <c r="CY225" s="47"/>
      <c r="CZ225" s="47"/>
      <c r="DA225" s="105"/>
      <c r="DB225" s="47"/>
      <c r="DC225" s="54"/>
      <c r="DD225" s="54"/>
      <c r="DE225" s="54"/>
      <c r="DF225" s="54"/>
      <c r="DG225" s="141"/>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41"/>
      <c r="CB226" s="141"/>
      <c r="CC226" s="141"/>
      <c r="CD226" s="141"/>
      <c r="CE226" s="141"/>
      <c r="CF226" s="141"/>
      <c r="CG226" s="141"/>
      <c r="CH226" s="201"/>
      <c r="CI226" s="201"/>
      <c r="CJ226" s="201"/>
      <c r="CK226" s="201"/>
      <c r="CL226" s="201"/>
      <c r="CM226" s="105"/>
      <c r="CN226" s="201"/>
      <c r="CO226" s="54"/>
      <c r="CP226" s="54"/>
      <c r="CQ226" s="54"/>
      <c r="CR226" s="54"/>
      <c r="CS226" s="141"/>
      <c r="CT226" s="54"/>
      <c r="CU226" s="54"/>
      <c r="CV226" s="47"/>
      <c r="CW226" s="47"/>
      <c r="CX226" s="47"/>
      <c r="CY226" s="47"/>
      <c r="CZ226" s="47"/>
      <c r="DA226" s="105"/>
      <c r="DB226" s="47"/>
      <c r="DC226" s="54"/>
      <c r="DD226" s="54"/>
      <c r="DE226" s="54"/>
      <c r="DF226" s="54"/>
      <c r="DG226" s="141"/>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41"/>
      <c r="CB227" s="141"/>
      <c r="CC227" s="141"/>
      <c r="CD227" s="141"/>
      <c r="CE227" s="141"/>
      <c r="CF227" s="141"/>
      <c r="CG227" s="141"/>
      <c r="CH227" s="201"/>
      <c r="CI227" s="201"/>
      <c r="CJ227" s="201"/>
      <c r="CK227" s="201"/>
      <c r="CL227" s="201"/>
      <c r="CM227" s="105"/>
      <c r="CN227" s="201"/>
      <c r="CO227" s="54"/>
      <c r="CP227" s="54"/>
      <c r="CQ227" s="54"/>
      <c r="CR227" s="54"/>
      <c r="CS227" s="141"/>
      <c r="CT227" s="54"/>
      <c r="CU227" s="54"/>
      <c r="CV227" s="47"/>
      <c r="CW227" s="47"/>
      <c r="CX227" s="47"/>
      <c r="CY227" s="47"/>
      <c r="CZ227" s="47"/>
      <c r="DA227" s="105"/>
      <c r="DB227" s="47"/>
      <c r="DC227" s="54"/>
      <c r="DD227" s="54"/>
      <c r="DE227" s="54"/>
      <c r="DF227" s="54"/>
      <c r="DG227" s="141"/>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41"/>
      <c r="CB228" s="141"/>
      <c r="CC228" s="141"/>
      <c r="CD228" s="141"/>
      <c r="CE228" s="141"/>
      <c r="CF228" s="141"/>
      <c r="CG228" s="141"/>
      <c r="CH228" s="201"/>
      <c r="CI228" s="201"/>
      <c r="CJ228" s="201"/>
      <c r="CK228" s="201"/>
      <c r="CL228" s="201"/>
      <c r="CM228" s="105"/>
      <c r="CN228" s="201"/>
      <c r="CO228" s="54"/>
      <c r="CP228" s="54"/>
      <c r="CQ228" s="54"/>
      <c r="CR228" s="54"/>
      <c r="CS228" s="141"/>
      <c r="CT228" s="54"/>
      <c r="CU228" s="54"/>
      <c r="CV228" s="47"/>
      <c r="CW228" s="47"/>
      <c r="CX228" s="47"/>
      <c r="CY228" s="47"/>
      <c r="CZ228" s="47"/>
      <c r="DA228" s="105"/>
      <c r="DB228" s="47"/>
      <c r="DC228" s="54"/>
      <c r="DD228" s="54"/>
      <c r="DE228" s="54"/>
      <c r="DF228" s="54"/>
      <c r="DG228" s="141"/>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41"/>
      <c r="CB229" s="141"/>
      <c r="CC229" s="141"/>
      <c r="CD229" s="141"/>
      <c r="CE229" s="141"/>
      <c r="CF229" s="141"/>
      <c r="CG229" s="141"/>
      <c r="CH229" s="201"/>
      <c r="CI229" s="201"/>
      <c r="CJ229" s="201"/>
      <c r="CK229" s="201"/>
      <c r="CL229" s="201"/>
      <c r="CM229" s="105"/>
      <c r="CN229" s="201"/>
      <c r="CO229" s="54"/>
      <c r="CP229" s="54"/>
      <c r="CQ229" s="54"/>
      <c r="CR229" s="54"/>
      <c r="CS229" s="141"/>
      <c r="CT229" s="54"/>
      <c r="CU229" s="54"/>
      <c r="CV229" s="47"/>
      <c r="CW229" s="47"/>
      <c r="CX229" s="47"/>
      <c r="CY229" s="47"/>
      <c r="CZ229" s="47"/>
      <c r="DA229" s="105"/>
      <c r="DB229" s="47"/>
      <c r="DC229" s="54"/>
      <c r="DD229" s="54"/>
      <c r="DE229" s="54"/>
      <c r="DF229" s="54"/>
      <c r="DG229" s="141"/>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41"/>
      <c r="CB230" s="141"/>
      <c r="CC230" s="141"/>
      <c r="CD230" s="141"/>
      <c r="CE230" s="141"/>
      <c r="CF230" s="141"/>
      <c r="CG230" s="141"/>
      <c r="CH230" s="201"/>
      <c r="CI230" s="201"/>
      <c r="CJ230" s="201"/>
      <c r="CK230" s="201"/>
      <c r="CL230" s="201"/>
      <c r="CM230" s="105"/>
      <c r="CN230" s="201"/>
      <c r="CO230" s="54"/>
      <c r="CP230" s="54"/>
      <c r="CQ230" s="54"/>
      <c r="CR230" s="54"/>
      <c r="CS230" s="141"/>
      <c r="CT230" s="54"/>
      <c r="CU230" s="54"/>
      <c r="CV230" s="47"/>
      <c r="CW230" s="47"/>
      <c r="CX230" s="47"/>
      <c r="CY230" s="47"/>
      <c r="CZ230" s="47"/>
      <c r="DA230" s="105"/>
      <c r="DB230" s="47"/>
      <c r="DC230" s="54"/>
      <c r="DD230" s="54"/>
      <c r="DE230" s="54"/>
      <c r="DF230" s="54"/>
      <c r="DG230" s="141"/>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41"/>
      <c r="CB231" s="141"/>
      <c r="CC231" s="141"/>
      <c r="CD231" s="141"/>
      <c r="CE231" s="141"/>
      <c r="CF231" s="141"/>
      <c r="CG231" s="141"/>
      <c r="CH231" s="201"/>
      <c r="CI231" s="201"/>
      <c r="CJ231" s="201"/>
      <c r="CK231" s="201"/>
      <c r="CL231" s="201"/>
      <c r="CM231" s="105"/>
      <c r="CN231" s="201"/>
      <c r="CO231" s="54"/>
      <c r="CP231" s="54"/>
      <c r="CQ231" s="54"/>
      <c r="CR231" s="54"/>
      <c r="CS231" s="141"/>
      <c r="CT231" s="54"/>
      <c r="CU231" s="54"/>
      <c r="CV231" s="47"/>
      <c r="CW231" s="47"/>
      <c r="CX231" s="47"/>
      <c r="CY231" s="47"/>
      <c r="CZ231" s="47"/>
      <c r="DA231" s="105"/>
      <c r="DB231" s="47"/>
      <c r="DC231" s="54"/>
      <c r="DD231" s="54"/>
      <c r="DE231" s="54"/>
      <c r="DF231" s="54"/>
      <c r="DG231" s="141"/>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41"/>
      <c r="CB232" s="141"/>
      <c r="CC232" s="141"/>
      <c r="CD232" s="141"/>
      <c r="CE232" s="141"/>
      <c r="CF232" s="141"/>
      <c r="CG232" s="141"/>
      <c r="CH232" s="201"/>
      <c r="CI232" s="201"/>
      <c r="CJ232" s="201"/>
      <c r="CK232" s="201"/>
      <c r="CL232" s="201"/>
      <c r="CM232" s="105"/>
      <c r="CN232" s="201"/>
      <c r="CO232" s="54"/>
      <c r="CP232" s="54"/>
      <c r="CQ232" s="54"/>
      <c r="CR232" s="54"/>
      <c r="CS232" s="141"/>
      <c r="CT232" s="54"/>
      <c r="CU232" s="54"/>
      <c r="CV232" s="47"/>
      <c r="CW232" s="47"/>
      <c r="CX232" s="47"/>
      <c r="CY232" s="47"/>
      <c r="CZ232" s="47"/>
      <c r="DA232" s="105"/>
      <c r="DB232" s="47"/>
      <c r="DC232" s="54"/>
      <c r="DD232" s="54"/>
      <c r="DE232" s="54"/>
      <c r="DF232" s="54"/>
      <c r="DG232" s="141"/>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41"/>
      <c r="CB233" s="141"/>
      <c r="CC233" s="141"/>
      <c r="CD233" s="141"/>
      <c r="CE233" s="141"/>
      <c r="CF233" s="141"/>
      <c r="CG233" s="141"/>
      <c r="CH233" s="201"/>
      <c r="CI233" s="201"/>
      <c r="CJ233" s="201"/>
      <c r="CK233" s="201"/>
      <c r="CL233" s="201"/>
      <c r="CM233" s="105"/>
      <c r="CN233" s="201"/>
      <c r="CO233" s="54"/>
      <c r="CP233" s="54"/>
      <c r="CQ233" s="54"/>
      <c r="CR233" s="54"/>
      <c r="CS233" s="141"/>
      <c r="CT233" s="54"/>
      <c r="CU233" s="54"/>
      <c r="CV233" s="47"/>
      <c r="CW233" s="47"/>
      <c r="CX233" s="47"/>
      <c r="CY233" s="47"/>
      <c r="CZ233" s="47"/>
      <c r="DA233" s="105"/>
      <c r="DB233" s="47"/>
      <c r="DC233" s="54"/>
      <c r="DD233" s="54"/>
      <c r="DE233" s="54"/>
      <c r="DF233" s="54"/>
      <c r="DG233" s="141"/>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41"/>
      <c r="CB234" s="141"/>
      <c r="CC234" s="141"/>
      <c r="CD234" s="141"/>
      <c r="CE234" s="141"/>
      <c r="CF234" s="141"/>
      <c r="CG234" s="141"/>
      <c r="CH234" s="201"/>
      <c r="CI234" s="201"/>
      <c r="CJ234" s="201"/>
      <c r="CK234" s="201"/>
      <c r="CL234" s="201"/>
      <c r="CM234" s="105"/>
      <c r="CN234" s="201"/>
      <c r="CO234" s="54"/>
      <c r="CP234" s="54"/>
      <c r="CQ234" s="54"/>
      <c r="CR234" s="54"/>
      <c r="CS234" s="141"/>
      <c r="CT234" s="54"/>
      <c r="CU234" s="54"/>
      <c r="CV234" s="47"/>
      <c r="CW234" s="47"/>
      <c r="CX234" s="47"/>
      <c r="CY234" s="47"/>
      <c r="CZ234" s="47"/>
      <c r="DA234" s="105"/>
      <c r="DB234" s="47"/>
      <c r="DC234" s="54"/>
      <c r="DD234" s="54"/>
      <c r="DE234" s="54"/>
      <c r="DF234" s="54"/>
      <c r="DG234" s="141"/>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41"/>
      <c r="CB235" s="141"/>
      <c r="CC235" s="141"/>
      <c r="CD235" s="141"/>
      <c r="CE235" s="141"/>
      <c r="CF235" s="141"/>
      <c r="CG235" s="141"/>
      <c r="CH235" s="201"/>
      <c r="CI235" s="201"/>
      <c r="CJ235" s="201"/>
      <c r="CK235" s="201"/>
      <c r="CL235" s="201"/>
      <c r="CM235" s="105"/>
      <c r="CN235" s="201"/>
      <c r="CO235" s="54"/>
      <c r="CP235" s="54"/>
      <c r="CQ235" s="54"/>
      <c r="CR235" s="54"/>
      <c r="CS235" s="141"/>
      <c r="CT235" s="54"/>
      <c r="CU235" s="54"/>
      <c r="CV235" s="47"/>
      <c r="CW235" s="47"/>
      <c r="CX235" s="47"/>
      <c r="CY235" s="47"/>
      <c r="CZ235" s="47"/>
      <c r="DA235" s="105"/>
      <c r="DB235" s="47"/>
      <c r="DC235" s="54"/>
      <c r="DD235" s="54"/>
      <c r="DE235" s="54"/>
      <c r="DF235" s="54"/>
      <c r="DG235" s="141"/>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41"/>
      <c r="CB236" s="141"/>
      <c r="CC236" s="141"/>
      <c r="CD236" s="141"/>
      <c r="CE236" s="141"/>
      <c r="CF236" s="141"/>
      <c r="CG236" s="141"/>
      <c r="CH236" s="201"/>
      <c r="CI236" s="201"/>
      <c r="CJ236" s="201"/>
      <c r="CK236" s="201"/>
      <c r="CL236" s="201"/>
      <c r="CM236" s="105"/>
      <c r="CN236" s="201"/>
      <c r="CO236" s="54"/>
      <c r="CP236" s="54"/>
      <c r="CQ236" s="54"/>
      <c r="CR236" s="54"/>
      <c r="CS236" s="141"/>
      <c r="CT236" s="54"/>
      <c r="CU236" s="54"/>
      <c r="CV236" s="47"/>
      <c r="CW236" s="47"/>
      <c r="CX236" s="47"/>
      <c r="CY236" s="47"/>
      <c r="CZ236" s="47"/>
      <c r="DA236" s="105"/>
      <c r="DB236" s="47"/>
      <c r="DC236" s="54"/>
      <c r="DD236" s="54"/>
      <c r="DE236" s="54"/>
      <c r="DF236" s="54"/>
      <c r="DG236" s="141"/>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41"/>
      <c r="CB237" s="141"/>
      <c r="CC237" s="141"/>
      <c r="CD237" s="141"/>
      <c r="CE237" s="141"/>
      <c r="CF237" s="141"/>
      <c r="CG237" s="141"/>
      <c r="CH237" s="201"/>
      <c r="CI237" s="201"/>
      <c r="CJ237" s="201"/>
      <c r="CK237" s="201"/>
      <c r="CL237" s="201"/>
      <c r="CM237" s="105"/>
      <c r="CN237" s="201"/>
      <c r="CO237" s="54"/>
      <c r="CP237" s="54"/>
      <c r="CQ237" s="54"/>
      <c r="CR237" s="54"/>
      <c r="CS237" s="141"/>
      <c r="CT237" s="54"/>
      <c r="CU237" s="54"/>
      <c r="CV237" s="47"/>
      <c r="CW237" s="47"/>
      <c r="CX237" s="47"/>
      <c r="CY237" s="47"/>
      <c r="CZ237" s="47"/>
      <c r="DA237" s="105"/>
      <c r="DB237" s="47"/>
      <c r="DC237" s="54"/>
      <c r="DD237" s="54"/>
      <c r="DE237" s="54"/>
      <c r="DF237" s="54"/>
      <c r="DG237" s="141"/>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41"/>
      <c r="CB238" s="141"/>
      <c r="CC238" s="141"/>
      <c r="CD238" s="141"/>
      <c r="CE238" s="141"/>
      <c r="CF238" s="141"/>
      <c r="CG238" s="141"/>
      <c r="CH238" s="201"/>
      <c r="CI238" s="201"/>
      <c r="CJ238" s="201"/>
      <c r="CK238" s="201"/>
      <c r="CL238" s="201"/>
      <c r="CM238" s="105"/>
      <c r="CN238" s="201"/>
      <c r="CO238" s="54"/>
      <c r="CP238" s="54"/>
      <c r="CQ238" s="54"/>
      <c r="CR238" s="54"/>
      <c r="CS238" s="141"/>
      <c r="CT238" s="54"/>
      <c r="CU238" s="54"/>
      <c r="CV238" s="47"/>
      <c r="CW238" s="47"/>
      <c r="CX238" s="47"/>
      <c r="CY238" s="47"/>
      <c r="CZ238" s="47"/>
      <c r="DA238" s="105"/>
      <c r="DB238" s="47"/>
      <c r="DC238" s="54"/>
      <c r="DD238" s="54"/>
      <c r="DE238" s="54"/>
      <c r="DF238" s="54"/>
      <c r="DG238" s="141"/>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41"/>
      <c r="CB239" s="141"/>
      <c r="CC239" s="141"/>
      <c r="CD239" s="141"/>
      <c r="CE239" s="141"/>
      <c r="CF239" s="141"/>
      <c r="CG239" s="141"/>
      <c r="CH239" s="201"/>
      <c r="CI239" s="201"/>
      <c r="CJ239" s="201"/>
      <c r="CK239" s="201"/>
      <c r="CL239" s="201"/>
      <c r="CM239" s="105"/>
      <c r="CN239" s="201"/>
      <c r="CO239" s="54"/>
      <c r="CP239" s="54"/>
      <c r="CQ239" s="54"/>
      <c r="CR239" s="54"/>
      <c r="CS239" s="141"/>
      <c r="CT239" s="54"/>
      <c r="CU239" s="54"/>
      <c r="CV239" s="47"/>
      <c r="CW239" s="47"/>
      <c r="CX239" s="47"/>
      <c r="CY239" s="47"/>
      <c r="CZ239" s="47"/>
      <c r="DA239" s="105"/>
      <c r="DB239" s="47"/>
      <c r="DC239" s="54"/>
      <c r="DD239" s="54"/>
      <c r="DE239" s="54"/>
      <c r="DF239" s="54"/>
      <c r="DG239" s="141"/>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41"/>
      <c r="CB240" s="141"/>
      <c r="CC240" s="141"/>
      <c r="CD240" s="141"/>
      <c r="CE240" s="141"/>
      <c r="CF240" s="141"/>
      <c r="CG240" s="141"/>
      <c r="CH240" s="201"/>
      <c r="CI240" s="201"/>
      <c r="CJ240" s="201"/>
      <c r="CK240" s="201"/>
      <c r="CL240" s="201"/>
      <c r="CM240" s="105"/>
      <c r="CN240" s="201"/>
      <c r="CO240" s="54"/>
      <c r="CP240" s="54"/>
      <c r="CQ240" s="54"/>
      <c r="CR240" s="54"/>
      <c r="CS240" s="141"/>
      <c r="CT240" s="54"/>
      <c r="CU240" s="54"/>
      <c r="CV240" s="47"/>
      <c r="CW240" s="47"/>
      <c r="CX240" s="47"/>
      <c r="CY240" s="47"/>
      <c r="CZ240" s="47"/>
      <c r="DA240" s="105"/>
      <c r="DB240" s="47"/>
      <c r="DC240" s="54"/>
      <c r="DD240" s="54"/>
      <c r="DE240" s="54"/>
      <c r="DF240" s="54"/>
      <c r="DG240" s="141"/>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41"/>
      <c r="CB241" s="141"/>
      <c r="CC241" s="141"/>
      <c r="CD241" s="141"/>
      <c r="CE241" s="141"/>
      <c r="CF241" s="141"/>
      <c r="CG241" s="141"/>
      <c r="CH241" s="201"/>
      <c r="CI241" s="201"/>
      <c r="CJ241" s="201"/>
      <c r="CK241" s="201"/>
      <c r="CL241" s="201"/>
      <c r="CM241" s="105"/>
      <c r="CN241" s="201"/>
      <c r="CO241" s="54"/>
      <c r="CP241" s="54"/>
      <c r="CQ241" s="54"/>
      <c r="CR241" s="54"/>
      <c r="CS241" s="141"/>
      <c r="CT241" s="54"/>
      <c r="CU241" s="54"/>
      <c r="CV241" s="47"/>
      <c r="CW241" s="47"/>
      <c r="CX241" s="47"/>
      <c r="CY241" s="47"/>
      <c r="CZ241" s="47"/>
      <c r="DA241" s="105"/>
      <c r="DB241" s="47"/>
      <c r="DC241" s="54"/>
      <c r="DD241" s="54"/>
      <c r="DE241" s="54"/>
      <c r="DF241" s="54"/>
      <c r="DG241" s="141"/>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41"/>
      <c r="CB242" s="141"/>
      <c r="CC242" s="141"/>
      <c r="CD242" s="141"/>
      <c r="CE242" s="141"/>
      <c r="CF242" s="141"/>
      <c r="CG242" s="141"/>
      <c r="CH242" s="201"/>
      <c r="CI242" s="201"/>
      <c r="CJ242" s="201"/>
      <c r="CK242" s="201"/>
      <c r="CL242" s="201"/>
      <c r="CM242" s="105"/>
      <c r="CN242" s="201"/>
      <c r="CO242" s="54"/>
      <c r="CP242" s="54"/>
      <c r="CQ242" s="54"/>
      <c r="CR242" s="54"/>
      <c r="CS242" s="141"/>
      <c r="CT242" s="54"/>
      <c r="CU242" s="54"/>
      <c r="CV242" s="47"/>
      <c r="CW242" s="47"/>
      <c r="CX242" s="47"/>
      <c r="CY242" s="47"/>
      <c r="CZ242" s="47"/>
      <c r="DA242" s="105"/>
      <c r="DB242" s="47"/>
      <c r="DC242" s="54"/>
      <c r="DD242" s="54"/>
      <c r="DE242" s="54"/>
      <c r="DF242" s="54"/>
      <c r="DG242" s="141"/>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41"/>
      <c r="CB243" s="141"/>
      <c r="CC243" s="141"/>
      <c r="CD243" s="141"/>
      <c r="CE243" s="141"/>
      <c r="CF243" s="141"/>
      <c r="CG243" s="141"/>
      <c r="CH243" s="201"/>
      <c r="CI243" s="201"/>
      <c r="CJ243" s="201"/>
      <c r="CK243" s="201"/>
      <c r="CL243" s="201"/>
      <c r="CM243" s="105"/>
      <c r="CN243" s="201"/>
      <c r="CO243" s="54"/>
      <c r="CP243" s="54"/>
      <c r="CQ243" s="54"/>
      <c r="CR243" s="54"/>
      <c r="CS243" s="141"/>
      <c r="CT243" s="54"/>
      <c r="CU243" s="54"/>
      <c r="CV243" s="47"/>
      <c r="CW243" s="47"/>
      <c r="CX243" s="47"/>
      <c r="CY243" s="47"/>
      <c r="CZ243" s="47"/>
      <c r="DA243" s="105"/>
      <c r="DB243" s="47"/>
      <c r="DC243" s="54"/>
      <c r="DD243" s="54"/>
      <c r="DE243" s="54"/>
      <c r="DF243" s="54"/>
      <c r="DG243" s="141"/>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41"/>
      <c r="CB244" s="141"/>
      <c r="CC244" s="141"/>
      <c r="CD244" s="141"/>
      <c r="CE244" s="141"/>
      <c r="CF244" s="141"/>
      <c r="CG244" s="141"/>
      <c r="CH244" s="201"/>
      <c r="CI244" s="201"/>
      <c r="CJ244" s="201"/>
      <c r="CK244" s="201"/>
      <c r="CL244" s="201"/>
      <c r="CM244" s="105"/>
      <c r="CN244" s="201"/>
      <c r="CO244" s="54"/>
      <c r="CP244" s="54"/>
      <c r="CQ244" s="54"/>
      <c r="CR244" s="54"/>
      <c r="CS244" s="141"/>
      <c r="CT244" s="54"/>
      <c r="CU244" s="54"/>
      <c r="CV244" s="47"/>
      <c r="CW244" s="47"/>
      <c r="CX244" s="47"/>
      <c r="CY244" s="47"/>
      <c r="CZ244" s="47"/>
      <c r="DA244" s="105"/>
      <c r="DB244" s="47"/>
      <c r="DC244" s="54"/>
      <c r="DD244" s="54"/>
      <c r="DE244" s="54"/>
      <c r="DF244" s="54"/>
      <c r="DG244" s="141"/>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41"/>
      <c r="CB245" s="141"/>
      <c r="CC245" s="141"/>
      <c r="CD245" s="141"/>
      <c r="CE245" s="141"/>
      <c r="CF245" s="141"/>
      <c r="CG245" s="141"/>
      <c r="CH245" s="201"/>
      <c r="CI245" s="201"/>
      <c r="CJ245" s="201"/>
      <c r="CK245" s="201"/>
      <c r="CL245" s="201"/>
      <c r="CM245" s="105"/>
      <c r="CN245" s="201"/>
      <c r="CO245" s="54"/>
      <c r="CP245" s="54"/>
      <c r="CQ245" s="54"/>
      <c r="CR245" s="54"/>
      <c r="CS245" s="141"/>
      <c r="CT245" s="54"/>
      <c r="CU245" s="54"/>
      <c r="CV245" s="47"/>
      <c r="CW245" s="47"/>
      <c r="CX245" s="47"/>
      <c r="CY245" s="47"/>
      <c r="CZ245" s="47"/>
      <c r="DA245" s="105"/>
      <c r="DB245" s="47"/>
      <c r="DC245" s="54"/>
      <c r="DD245" s="54"/>
      <c r="DE245" s="54"/>
      <c r="DF245" s="54"/>
      <c r="DG245" s="141"/>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41"/>
      <c r="CB246" s="141"/>
      <c r="CC246" s="141"/>
      <c r="CD246" s="141"/>
      <c r="CE246" s="141"/>
      <c r="CF246" s="141"/>
      <c r="CG246" s="141"/>
      <c r="CH246" s="201"/>
      <c r="CI246" s="201"/>
      <c r="CJ246" s="201"/>
      <c r="CK246" s="201"/>
      <c r="CL246" s="201"/>
      <c r="CM246" s="105"/>
      <c r="CN246" s="201"/>
      <c r="CO246" s="54"/>
      <c r="CP246" s="54"/>
      <c r="CQ246" s="54"/>
      <c r="CR246" s="54"/>
      <c r="CS246" s="141"/>
      <c r="CT246" s="54"/>
      <c r="CU246" s="54"/>
      <c r="CV246" s="47"/>
      <c r="CW246" s="47"/>
      <c r="CX246" s="47"/>
      <c r="CY246" s="47"/>
      <c r="CZ246" s="47"/>
      <c r="DA246" s="105"/>
      <c r="DB246" s="47"/>
      <c r="DC246" s="54"/>
      <c r="DD246" s="54"/>
      <c r="DE246" s="54"/>
      <c r="DF246" s="54"/>
      <c r="DG246" s="141"/>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41"/>
      <c r="CB247" s="141"/>
      <c r="CC247" s="141"/>
      <c r="CD247" s="141"/>
      <c r="CE247" s="141"/>
      <c r="CF247" s="141"/>
      <c r="CG247" s="141"/>
      <c r="CH247" s="201"/>
      <c r="CI247" s="201"/>
      <c r="CJ247" s="201"/>
      <c r="CK247" s="201"/>
      <c r="CL247" s="201"/>
      <c r="CM247" s="105"/>
      <c r="CN247" s="201"/>
      <c r="CO247" s="54"/>
      <c r="CP247" s="54"/>
      <c r="CQ247" s="54"/>
      <c r="CR247" s="54"/>
      <c r="CS247" s="141"/>
      <c r="CT247" s="54"/>
      <c r="CU247" s="54"/>
      <c r="CV247" s="47"/>
      <c r="CW247" s="47"/>
      <c r="CX247" s="47"/>
      <c r="CY247" s="47"/>
      <c r="CZ247" s="47"/>
      <c r="DA247" s="105"/>
      <c r="DB247" s="47"/>
      <c r="DC247" s="54"/>
      <c r="DD247" s="54"/>
      <c r="DE247" s="54"/>
      <c r="DF247" s="54"/>
      <c r="DG247" s="141"/>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41"/>
      <c r="CB248" s="141"/>
      <c r="CC248" s="141"/>
      <c r="CD248" s="141"/>
      <c r="CE248" s="141"/>
      <c r="CF248" s="141"/>
      <c r="CG248" s="141"/>
      <c r="CH248" s="201"/>
      <c r="CI248" s="201"/>
      <c r="CJ248" s="201"/>
      <c r="CK248" s="201"/>
      <c r="CL248" s="201"/>
      <c r="CM248" s="105"/>
      <c r="CN248" s="201"/>
      <c r="CO248" s="54"/>
      <c r="CP248" s="54"/>
      <c r="CQ248" s="54"/>
      <c r="CR248" s="54"/>
      <c r="CS248" s="141"/>
      <c r="CT248" s="54"/>
      <c r="CU248" s="54"/>
      <c r="CV248" s="47"/>
      <c r="CW248" s="47"/>
      <c r="CX248" s="47"/>
      <c r="CY248" s="47"/>
      <c r="CZ248" s="47"/>
      <c r="DA248" s="105"/>
      <c r="DB248" s="47"/>
      <c r="DC248" s="54"/>
      <c r="DD248" s="54"/>
      <c r="DE248" s="54"/>
      <c r="DF248" s="54"/>
      <c r="DG248" s="141"/>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41"/>
      <c r="CB249" s="141"/>
      <c r="CC249" s="141"/>
      <c r="CD249" s="141"/>
      <c r="CE249" s="141"/>
      <c r="CF249" s="141"/>
      <c r="CG249" s="141"/>
      <c r="CH249" s="201"/>
      <c r="CI249" s="201"/>
      <c r="CJ249" s="201"/>
      <c r="CK249" s="201"/>
      <c r="CL249" s="201"/>
      <c r="CM249" s="105"/>
      <c r="CN249" s="201"/>
      <c r="CO249" s="54"/>
      <c r="CP249" s="54"/>
      <c r="CQ249" s="54"/>
      <c r="CR249" s="54"/>
      <c r="CS249" s="141"/>
      <c r="CT249" s="54"/>
      <c r="CU249" s="54"/>
      <c r="CV249" s="47"/>
      <c r="CW249" s="47"/>
      <c r="CX249" s="47"/>
      <c r="CY249" s="47"/>
      <c r="CZ249" s="47"/>
      <c r="DA249" s="105"/>
      <c r="DB249" s="47"/>
      <c r="DC249" s="54"/>
      <c r="DD249" s="54"/>
      <c r="DE249" s="54"/>
      <c r="DF249" s="54"/>
      <c r="DG249" s="141"/>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41"/>
      <c r="CB250" s="141"/>
      <c r="CC250" s="141"/>
      <c r="CD250" s="141"/>
      <c r="CE250" s="141"/>
      <c r="CF250" s="141"/>
      <c r="CG250" s="141"/>
      <c r="CH250" s="201"/>
      <c r="CI250" s="201"/>
      <c r="CJ250" s="201"/>
      <c r="CK250" s="201"/>
      <c r="CL250" s="201"/>
      <c r="CM250" s="105"/>
      <c r="CN250" s="201"/>
      <c r="CO250" s="54"/>
      <c r="CP250" s="54"/>
      <c r="CQ250" s="54"/>
      <c r="CR250" s="54"/>
      <c r="CS250" s="141"/>
      <c r="CT250" s="54"/>
      <c r="CU250" s="54"/>
      <c r="CV250" s="47"/>
      <c r="CW250" s="47"/>
      <c r="CX250" s="47"/>
      <c r="CY250" s="47"/>
      <c r="CZ250" s="47"/>
      <c r="DA250" s="105"/>
      <c r="DB250" s="47"/>
      <c r="DC250" s="54"/>
      <c r="DD250" s="54"/>
      <c r="DE250" s="54"/>
      <c r="DF250" s="54"/>
      <c r="DG250" s="141"/>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41"/>
      <c r="CB251" s="141"/>
      <c r="CC251" s="141"/>
      <c r="CD251" s="141"/>
      <c r="CE251" s="141"/>
      <c r="CF251" s="141"/>
      <c r="CG251" s="141"/>
      <c r="CH251" s="201"/>
      <c r="CI251" s="201"/>
      <c r="CJ251" s="201"/>
      <c r="CK251" s="201"/>
      <c r="CL251" s="201"/>
      <c r="CM251" s="105"/>
      <c r="CN251" s="201"/>
      <c r="CO251" s="54"/>
      <c r="CP251" s="54"/>
      <c r="CQ251" s="54"/>
      <c r="CR251" s="54"/>
      <c r="CS251" s="141"/>
      <c r="CT251" s="54"/>
      <c r="CU251" s="54"/>
      <c r="CV251" s="47"/>
      <c r="CW251" s="47"/>
      <c r="CX251" s="47"/>
      <c r="CY251" s="47"/>
      <c r="CZ251" s="47"/>
      <c r="DA251" s="105"/>
      <c r="DB251" s="47"/>
      <c r="DC251" s="54"/>
      <c r="DD251" s="54"/>
      <c r="DE251" s="54"/>
      <c r="DF251" s="54"/>
      <c r="DG251" s="141"/>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41"/>
      <c r="CB252" s="141"/>
      <c r="CC252" s="141"/>
      <c r="CD252" s="141"/>
      <c r="CE252" s="141"/>
      <c r="CF252" s="141"/>
      <c r="CG252" s="141"/>
      <c r="CH252" s="201"/>
      <c r="CI252" s="201"/>
      <c r="CJ252" s="201"/>
      <c r="CK252" s="201"/>
      <c r="CL252" s="201"/>
      <c r="CM252" s="105"/>
      <c r="CN252" s="201"/>
      <c r="CO252" s="54"/>
      <c r="CP252" s="54"/>
      <c r="CQ252" s="54"/>
      <c r="CR252" s="54"/>
      <c r="CS252" s="141"/>
      <c r="CT252" s="54"/>
      <c r="CU252" s="54"/>
      <c r="CV252" s="47"/>
      <c r="CW252" s="47"/>
      <c r="CX252" s="47"/>
      <c r="CY252" s="47"/>
      <c r="CZ252" s="47"/>
      <c r="DA252" s="105"/>
      <c r="DB252" s="47"/>
      <c r="DC252" s="54"/>
      <c r="DD252" s="54"/>
      <c r="DE252" s="54"/>
      <c r="DF252" s="54"/>
      <c r="DG252" s="141"/>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41"/>
      <c r="CB253" s="141"/>
      <c r="CC253" s="141"/>
      <c r="CD253" s="141"/>
      <c r="CE253" s="141"/>
      <c r="CF253" s="141"/>
      <c r="CG253" s="141"/>
      <c r="CH253" s="201"/>
      <c r="CI253" s="201"/>
      <c r="CJ253" s="201"/>
      <c r="CK253" s="201"/>
      <c r="CL253" s="201"/>
      <c r="CM253" s="105"/>
      <c r="CN253" s="201"/>
      <c r="CO253" s="54"/>
      <c r="CP253" s="54"/>
      <c r="CQ253" s="54"/>
      <c r="CR253" s="54"/>
      <c r="CS253" s="141"/>
      <c r="CT253" s="54"/>
      <c r="CU253" s="54"/>
      <c r="CV253" s="47"/>
      <c r="CW253" s="47"/>
      <c r="CX253" s="47"/>
      <c r="CY253" s="47"/>
      <c r="CZ253" s="47"/>
      <c r="DA253" s="105"/>
      <c r="DB253" s="47"/>
      <c r="DC253" s="54"/>
      <c r="DD253" s="54"/>
      <c r="DE253" s="54"/>
      <c r="DF253" s="54"/>
      <c r="DG253" s="141"/>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41"/>
      <c r="CB254" s="141"/>
      <c r="CC254" s="141"/>
      <c r="CD254" s="141"/>
      <c r="CE254" s="141"/>
      <c r="CF254" s="141"/>
      <c r="CG254" s="141"/>
      <c r="CH254" s="201"/>
      <c r="CI254" s="201"/>
      <c r="CJ254" s="201"/>
      <c r="CK254" s="201"/>
      <c r="CL254" s="201"/>
      <c r="CM254" s="105"/>
      <c r="CN254" s="201"/>
      <c r="CO254" s="54"/>
      <c r="CP254" s="54"/>
      <c r="CQ254" s="54"/>
      <c r="CR254" s="54"/>
      <c r="CS254" s="141"/>
      <c r="CT254" s="54"/>
      <c r="CU254" s="54"/>
      <c r="CV254" s="47"/>
      <c r="CW254" s="47"/>
      <c r="CX254" s="47"/>
      <c r="CY254" s="47"/>
      <c r="CZ254" s="47"/>
      <c r="DA254" s="105"/>
      <c r="DB254" s="47"/>
      <c r="DC254" s="54"/>
      <c r="DD254" s="54"/>
      <c r="DE254" s="54"/>
      <c r="DF254" s="54"/>
      <c r="DG254" s="141"/>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41"/>
      <c r="CB255" s="141"/>
      <c r="CC255" s="141"/>
      <c r="CD255" s="141"/>
      <c r="CE255" s="141"/>
      <c r="CF255" s="141"/>
      <c r="CG255" s="141"/>
      <c r="CH255" s="201"/>
      <c r="CI255" s="201"/>
      <c r="CJ255" s="201"/>
      <c r="CK255" s="201"/>
      <c r="CL255" s="201"/>
      <c r="CM255" s="105"/>
      <c r="CN255" s="201"/>
      <c r="CO255" s="54"/>
      <c r="CP255" s="54"/>
      <c r="CQ255" s="54"/>
      <c r="CR255" s="54"/>
      <c r="CS255" s="141"/>
      <c r="CT255" s="54"/>
      <c r="CU255" s="54"/>
      <c r="CV255" s="47"/>
      <c r="CW255" s="47"/>
      <c r="CX255" s="47"/>
      <c r="CY255" s="47"/>
      <c r="CZ255" s="47"/>
      <c r="DA255" s="105"/>
      <c r="DB255" s="47"/>
      <c r="DC255" s="54"/>
      <c r="DD255" s="54"/>
      <c r="DE255" s="54"/>
      <c r="DF255" s="54"/>
      <c r="DG255" s="141"/>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41"/>
      <c r="CB256" s="141"/>
      <c r="CC256" s="141"/>
      <c r="CD256" s="141"/>
      <c r="CE256" s="141"/>
      <c r="CF256" s="141"/>
      <c r="CG256" s="141"/>
      <c r="CH256" s="201"/>
      <c r="CI256" s="201"/>
      <c r="CJ256" s="201"/>
      <c r="CK256" s="201"/>
      <c r="CL256" s="201"/>
      <c r="CM256" s="105"/>
      <c r="CN256" s="201"/>
      <c r="CO256" s="54"/>
      <c r="CP256" s="54"/>
      <c r="CQ256" s="54"/>
      <c r="CR256" s="54"/>
      <c r="CS256" s="141"/>
      <c r="CT256" s="54"/>
      <c r="CU256" s="54"/>
      <c r="CV256" s="47"/>
      <c r="CW256" s="47"/>
      <c r="CX256" s="47"/>
      <c r="CY256" s="47"/>
      <c r="CZ256" s="47"/>
      <c r="DA256" s="105"/>
      <c r="DB256" s="47"/>
      <c r="DC256" s="54"/>
      <c r="DD256" s="54"/>
      <c r="DE256" s="54"/>
      <c r="DF256" s="54"/>
      <c r="DG256" s="141"/>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41"/>
      <c r="CB257" s="141"/>
      <c r="CC257" s="141"/>
      <c r="CD257" s="141"/>
      <c r="CE257" s="141"/>
      <c r="CF257" s="141"/>
      <c r="CG257" s="141"/>
      <c r="CH257" s="201"/>
      <c r="CI257" s="201"/>
      <c r="CJ257" s="201"/>
      <c r="CK257" s="201"/>
      <c r="CL257" s="201"/>
      <c r="CM257" s="105"/>
      <c r="CN257" s="201"/>
      <c r="CO257" s="54"/>
      <c r="CP257" s="54"/>
      <c r="CQ257" s="54"/>
      <c r="CR257" s="54"/>
      <c r="CS257" s="141"/>
      <c r="CT257" s="54"/>
      <c r="CU257" s="54"/>
      <c r="CV257" s="47"/>
      <c r="CW257" s="47"/>
      <c r="CX257" s="47"/>
      <c r="CY257" s="47"/>
      <c r="CZ257" s="47"/>
      <c r="DA257" s="105"/>
      <c r="DB257" s="47"/>
      <c r="DC257" s="54"/>
      <c r="DD257" s="54"/>
      <c r="DE257" s="54"/>
      <c r="DF257" s="54"/>
      <c r="DG257" s="141"/>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41"/>
      <c r="CB258" s="141"/>
      <c r="CC258" s="141"/>
      <c r="CD258" s="141"/>
      <c r="CE258" s="141"/>
      <c r="CF258" s="141"/>
      <c r="CG258" s="141"/>
      <c r="CH258" s="201"/>
      <c r="CI258" s="201"/>
      <c r="CJ258" s="201"/>
      <c r="CK258" s="201"/>
      <c r="CL258" s="201"/>
      <c r="CM258" s="105"/>
      <c r="CN258" s="201"/>
      <c r="CO258" s="54"/>
      <c r="CP258" s="54"/>
      <c r="CQ258" s="54"/>
      <c r="CR258" s="54"/>
      <c r="CS258" s="141"/>
      <c r="CT258" s="54"/>
      <c r="CU258" s="54"/>
      <c r="CV258" s="47"/>
      <c r="CW258" s="47"/>
      <c r="CX258" s="47"/>
      <c r="CY258" s="47"/>
      <c r="CZ258" s="47"/>
      <c r="DA258" s="105"/>
      <c r="DB258" s="47"/>
      <c r="DC258" s="54"/>
      <c r="DD258" s="54"/>
      <c r="DE258" s="54"/>
      <c r="DF258" s="54"/>
      <c r="DG258" s="141"/>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41"/>
      <c r="CB259" s="141"/>
      <c r="CC259" s="141"/>
      <c r="CD259" s="141"/>
      <c r="CE259" s="141"/>
      <c r="CF259" s="141"/>
      <c r="CG259" s="141"/>
      <c r="CH259" s="201"/>
      <c r="CI259" s="201"/>
      <c r="CJ259" s="201"/>
      <c r="CK259" s="201"/>
      <c r="CL259" s="201"/>
      <c r="CM259" s="105"/>
      <c r="CN259" s="201"/>
      <c r="CO259" s="54"/>
      <c r="CP259" s="54"/>
      <c r="CQ259" s="54"/>
      <c r="CR259" s="54"/>
      <c r="CS259" s="141"/>
      <c r="CT259" s="54"/>
      <c r="CU259" s="54"/>
      <c r="CV259" s="47"/>
      <c r="CW259" s="47"/>
      <c r="CX259" s="47"/>
      <c r="CY259" s="47"/>
      <c r="CZ259" s="47"/>
      <c r="DA259" s="105"/>
      <c r="DB259" s="47"/>
      <c r="DC259" s="54"/>
      <c r="DD259" s="54"/>
      <c r="DE259" s="54"/>
      <c r="DF259" s="54"/>
      <c r="DG259" s="141"/>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41"/>
      <c r="CB260" s="141"/>
      <c r="CC260" s="141"/>
      <c r="CD260" s="141"/>
      <c r="CE260" s="141"/>
      <c r="CF260" s="141"/>
      <c r="CG260" s="141"/>
      <c r="CH260" s="201"/>
      <c r="CI260" s="201"/>
      <c r="CJ260" s="201"/>
      <c r="CK260" s="201"/>
      <c r="CL260" s="201"/>
      <c r="CM260" s="105"/>
      <c r="CN260" s="201"/>
      <c r="CO260" s="54"/>
      <c r="CP260" s="54"/>
      <c r="CQ260" s="54"/>
      <c r="CR260" s="54"/>
      <c r="CS260" s="141"/>
      <c r="CT260" s="54"/>
      <c r="CU260" s="54"/>
      <c r="CV260" s="47"/>
      <c r="CW260" s="47"/>
      <c r="CX260" s="47"/>
      <c r="CY260" s="47"/>
      <c r="CZ260" s="47"/>
      <c r="DA260" s="105"/>
      <c r="DB260" s="47"/>
      <c r="DC260" s="54"/>
      <c r="DD260" s="54"/>
      <c r="DE260" s="54"/>
      <c r="DF260" s="54"/>
      <c r="DG260" s="141"/>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41"/>
      <c r="CB261" s="141"/>
      <c r="CC261" s="141"/>
      <c r="CD261" s="141"/>
      <c r="CE261" s="141"/>
      <c r="CF261" s="141"/>
      <c r="CG261" s="141"/>
      <c r="CH261" s="201"/>
      <c r="CI261" s="201"/>
      <c r="CJ261" s="201"/>
      <c r="CK261" s="201"/>
      <c r="CL261" s="201"/>
      <c r="CM261" s="105"/>
      <c r="CN261" s="201"/>
      <c r="CO261" s="54"/>
      <c r="CP261" s="54"/>
      <c r="CQ261" s="54"/>
      <c r="CR261" s="54"/>
      <c r="CS261" s="141"/>
      <c r="CT261" s="54"/>
      <c r="CU261" s="54"/>
      <c r="CV261" s="47"/>
      <c r="CW261" s="47"/>
      <c r="CX261" s="47"/>
      <c r="CY261" s="47"/>
      <c r="CZ261" s="47"/>
      <c r="DA261" s="105"/>
      <c r="DB261" s="47"/>
      <c r="DC261" s="54"/>
      <c r="DD261" s="54"/>
      <c r="DE261" s="54"/>
      <c r="DF261" s="54"/>
      <c r="DG261" s="141"/>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41"/>
      <c r="CB262" s="141"/>
      <c r="CC262" s="141"/>
      <c r="CD262" s="141"/>
      <c r="CE262" s="141"/>
      <c r="CF262" s="141"/>
      <c r="CG262" s="141"/>
      <c r="CH262" s="201"/>
      <c r="CI262" s="201"/>
      <c r="CJ262" s="201"/>
      <c r="CK262" s="201"/>
      <c r="CL262" s="201"/>
      <c r="CM262" s="105"/>
      <c r="CN262" s="201"/>
      <c r="CO262" s="54"/>
      <c r="CP262" s="54"/>
      <c r="CQ262" s="54"/>
      <c r="CR262" s="54"/>
      <c r="CS262" s="141"/>
      <c r="CT262" s="54"/>
      <c r="CU262" s="54"/>
      <c r="CV262" s="47"/>
      <c r="CW262" s="47"/>
      <c r="CX262" s="47"/>
      <c r="CY262" s="47"/>
      <c r="CZ262" s="47"/>
      <c r="DA262" s="105"/>
      <c r="DB262" s="47"/>
      <c r="DC262" s="54"/>
      <c r="DD262" s="54"/>
      <c r="DE262" s="54"/>
      <c r="DF262" s="54"/>
      <c r="DG262" s="141"/>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41"/>
      <c r="CB263" s="141"/>
      <c r="CC263" s="141"/>
      <c r="CD263" s="141"/>
      <c r="CE263" s="141"/>
      <c r="CF263" s="141"/>
      <c r="CG263" s="141"/>
      <c r="CH263" s="201"/>
      <c r="CI263" s="201"/>
      <c r="CJ263" s="201"/>
      <c r="CK263" s="201"/>
      <c r="CL263" s="201"/>
      <c r="CM263" s="105"/>
      <c r="CN263" s="201"/>
      <c r="CO263" s="54"/>
      <c r="CP263" s="54"/>
      <c r="CQ263" s="54"/>
      <c r="CR263" s="54"/>
      <c r="CS263" s="141"/>
      <c r="CT263" s="54"/>
      <c r="CU263" s="54"/>
      <c r="CV263" s="47"/>
      <c r="CW263" s="47"/>
      <c r="CX263" s="47"/>
      <c r="CY263" s="47"/>
      <c r="CZ263" s="47"/>
      <c r="DA263" s="105"/>
      <c r="DB263" s="47"/>
      <c r="DC263" s="54"/>
      <c r="DD263" s="54"/>
      <c r="DE263" s="54"/>
      <c r="DF263" s="54"/>
      <c r="DG263" s="141"/>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41"/>
      <c r="CB264" s="141"/>
      <c r="CC264" s="141"/>
      <c r="CD264" s="141"/>
      <c r="CE264" s="141"/>
      <c r="CF264" s="141"/>
      <c r="CG264" s="141"/>
      <c r="CH264" s="201"/>
      <c r="CI264" s="201"/>
      <c r="CJ264" s="201"/>
      <c r="CK264" s="201"/>
      <c r="CL264" s="201"/>
      <c r="CM264" s="105"/>
      <c r="CN264" s="201"/>
      <c r="CO264" s="54"/>
      <c r="CP264" s="54"/>
      <c r="CQ264" s="54"/>
      <c r="CR264" s="54"/>
      <c r="CS264" s="141"/>
      <c r="CT264" s="54"/>
      <c r="CU264" s="54"/>
      <c r="CV264" s="47"/>
      <c r="CW264" s="47"/>
      <c r="CX264" s="47"/>
      <c r="CY264" s="47"/>
      <c r="CZ264" s="47"/>
      <c r="DA264" s="105"/>
      <c r="DB264" s="47"/>
      <c r="DC264" s="54"/>
      <c r="DD264" s="54"/>
      <c r="DE264" s="54"/>
      <c r="DF264" s="54"/>
      <c r="DG264" s="141"/>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41"/>
      <c r="CB265" s="141"/>
      <c r="CC265" s="141"/>
      <c r="CD265" s="141"/>
      <c r="CE265" s="141"/>
      <c r="CF265" s="141"/>
      <c r="CG265" s="141"/>
      <c r="CH265" s="201"/>
      <c r="CI265" s="201"/>
      <c r="CJ265" s="201"/>
      <c r="CK265" s="201"/>
      <c r="CL265" s="201"/>
      <c r="CM265" s="105"/>
      <c r="CN265" s="201"/>
      <c r="CO265" s="54"/>
      <c r="CP265" s="54"/>
      <c r="CQ265" s="54"/>
      <c r="CR265" s="54"/>
      <c r="CS265" s="141"/>
      <c r="CT265" s="54"/>
      <c r="CU265" s="54"/>
      <c r="CV265" s="47"/>
      <c r="CW265" s="47"/>
      <c r="CX265" s="47"/>
      <c r="CY265" s="47"/>
      <c r="CZ265" s="47"/>
      <c r="DA265" s="105"/>
      <c r="DB265" s="47"/>
      <c r="DC265" s="54"/>
      <c r="DD265" s="54"/>
      <c r="DE265" s="54"/>
      <c r="DF265" s="54"/>
      <c r="DG265" s="141"/>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41"/>
      <c r="CB266" s="141"/>
      <c r="CC266" s="141"/>
      <c r="CD266" s="141"/>
      <c r="CE266" s="141"/>
      <c r="CF266" s="141"/>
      <c r="CG266" s="141"/>
      <c r="CH266" s="201"/>
      <c r="CI266" s="201"/>
      <c r="CJ266" s="201"/>
      <c r="CK266" s="201"/>
      <c r="CL266" s="201"/>
      <c r="CM266" s="105"/>
      <c r="CN266" s="201"/>
      <c r="CO266" s="54"/>
      <c r="CP266" s="54"/>
      <c r="CQ266" s="54"/>
      <c r="CR266" s="54"/>
      <c r="CS266" s="141"/>
      <c r="CT266" s="54"/>
      <c r="CU266" s="54"/>
      <c r="CV266" s="47"/>
      <c r="CW266" s="47"/>
      <c r="CX266" s="47"/>
      <c r="CY266" s="47"/>
      <c r="CZ266" s="47"/>
      <c r="DA266" s="105"/>
      <c r="DB266" s="47"/>
      <c r="DC266" s="54"/>
      <c r="DD266" s="54"/>
      <c r="DE266" s="54"/>
      <c r="DF266" s="54"/>
      <c r="DG266" s="141"/>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41"/>
      <c r="CB267" s="141"/>
      <c r="CC267" s="141"/>
      <c r="CD267" s="141"/>
      <c r="CE267" s="141"/>
      <c r="CF267" s="141"/>
      <c r="CG267" s="141"/>
      <c r="CH267" s="201"/>
      <c r="CI267" s="201"/>
      <c r="CJ267" s="201"/>
      <c r="CK267" s="201"/>
      <c r="CL267" s="201"/>
      <c r="CM267" s="105"/>
      <c r="CN267" s="201"/>
      <c r="CO267" s="54"/>
      <c r="CP267" s="54"/>
      <c r="CQ267" s="54"/>
      <c r="CR267" s="54"/>
      <c r="CS267" s="141"/>
      <c r="CT267" s="54"/>
      <c r="CU267" s="54"/>
      <c r="CV267" s="47"/>
      <c r="CW267" s="47"/>
      <c r="CX267" s="47"/>
      <c r="CY267" s="47"/>
      <c r="CZ267" s="47"/>
      <c r="DA267" s="105"/>
      <c r="DB267" s="47"/>
      <c r="DC267" s="54"/>
      <c r="DD267" s="54"/>
      <c r="DE267" s="54"/>
      <c r="DF267" s="54"/>
      <c r="DG267" s="141"/>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41"/>
      <c r="CB268" s="141"/>
      <c r="CC268" s="141"/>
      <c r="CD268" s="141"/>
      <c r="CE268" s="141"/>
      <c r="CF268" s="141"/>
      <c r="CG268" s="141"/>
      <c r="CH268" s="201"/>
      <c r="CI268" s="201"/>
      <c r="CJ268" s="201"/>
      <c r="CK268" s="201"/>
      <c r="CL268" s="201"/>
      <c r="CM268" s="105"/>
      <c r="CN268" s="201"/>
      <c r="CO268" s="54"/>
      <c r="CP268" s="54"/>
      <c r="CQ268" s="54"/>
      <c r="CR268" s="54"/>
      <c r="CS268" s="141"/>
      <c r="CT268" s="54"/>
      <c r="CU268" s="54"/>
      <c r="CV268" s="47"/>
      <c r="CW268" s="47"/>
      <c r="CX268" s="47"/>
      <c r="CY268" s="47"/>
      <c r="CZ268" s="47"/>
      <c r="DA268" s="105"/>
      <c r="DB268" s="47"/>
      <c r="DC268" s="54"/>
      <c r="DD268" s="54"/>
      <c r="DE268" s="54"/>
      <c r="DF268" s="54"/>
      <c r="DG268" s="141"/>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41"/>
      <c r="CB269" s="141"/>
      <c r="CC269" s="141"/>
      <c r="CD269" s="141"/>
      <c r="CE269" s="141"/>
      <c r="CF269" s="141"/>
      <c r="CG269" s="141"/>
      <c r="CH269" s="201"/>
      <c r="CI269" s="201"/>
      <c r="CJ269" s="201"/>
      <c r="CK269" s="201"/>
      <c r="CL269" s="201"/>
      <c r="CM269" s="105"/>
      <c r="CN269" s="201"/>
      <c r="CO269" s="54"/>
      <c r="CP269" s="54"/>
      <c r="CQ269" s="54"/>
      <c r="CR269" s="54"/>
      <c r="CS269" s="141"/>
      <c r="CT269" s="54"/>
      <c r="CU269" s="54"/>
      <c r="CV269" s="47"/>
      <c r="CW269" s="47"/>
      <c r="CX269" s="47"/>
      <c r="CY269" s="47"/>
      <c r="CZ269" s="47"/>
      <c r="DA269" s="105"/>
      <c r="DB269" s="47"/>
      <c r="DC269" s="54"/>
      <c r="DD269" s="54"/>
      <c r="DE269" s="54"/>
      <c r="DF269" s="54"/>
      <c r="DG269" s="141"/>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41"/>
      <c r="CB270" s="141"/>
      <c r="CC270" s="141"/>
      <c r="CD270" s="141"/>
      <c r="CE270" s="141"/>
      <c r="CF270" s="141"/>
      <c r="CG270" s="141"/>
      <c r="CH270" s="201"/>
      <c r="CI270" s="201"/>
      <c r="CJ270" s="201"/>
      <c r="CK270" s="201"/>
      <c r="CL270" s="201"/>
      <c r="CM270" s="105"/>
      <c r="CN270" s="201"/>
      <c r="CO270" s="54"/>
      <c r="CP270" s="54"/>
      <c r="CQ270" s="54"/>
      <c r="CR270" s="54"/>
      <c r="CS270" s="141"/>
      <c r="CT270" s="54"/>
      <c r="CU270" s="54"/>
      <c r="CV270" s="47"/>
      <c r="CW270" s="47"/>
      <c r="CX270" s="47"/>
      <c r="CY270" s="47"/>
      <c r="CZ270" s="47"/>
      <c r="DA270" s="105"/>
      <c r="DB270" s="47"/>
      <c r="DC270" s="54"/>
      <c r="DD270" s="54"/>
      <c r="DE270" s="54"/>
      <c r="DF270" s="54"/>
      <c r="DG270" s="141"/>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41"/>
      <c r="CB271" s="141"/>
      <c r="CC271" s="141"/>
      <c r="CD271" s="141"/>
      <c r="CE271" s="141"/>
      <c r="CF271" s="141"/>
      <c r="CG271" s="141"/>
      <c r="CH271" s="201"/>
      <c r="CI271" s="201"/>
      <c r="CJ271" s="201"/>
      <c r="CK271" s="201"/>
      <c r="CL271" s="201"/>
      <c r="CM271" s="105"/>
      <c r="CN271" s="201"/>
      <c r="CO271" s="54"/>
      <c r="CP271" s="54"/>
      <c r="CQ271" s="54"/>
      <c r="CR271" s="54"/>
      <c r="CS271" s="141"/>
      <c r="CT271" s="54"/>
      <c r="CU271" s="54"/>
      <c r="CV271" s="47"/>
      <c r="CW271" s="47"/>
      <c r="CX271" s="47"/>
      <c r="CY271" s="47"/>
      <c r="CZ271" s="47"/>
      <c r="DA271" s="105"/>
      <c r="DB271" s="47"/>
      <c r="DC271" s="54"/>
      <c r="DD271" s="54"/>
      <c r="DE271" s="54"/>
      <c r="DF271" s="54"/>
      <c r="DG271" s="141"/>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41"/>
      <c r="CB272" s="141"/>
      <c r="CC272" s="141"/>
      <c r="CD272" s="141"/>
      <c r="CE272" s="141"/>
      <c r="CF272" s="141"/>
      <c r="CG272" s="141"/>
      <c r="CH272" s="201"/>
      <c r="CI272" s="201"/>
      <c r="CJ272" s="201"/>
      <c r="CK272" s="201"/>
      <c r="CL272" s="201"/>
      <c r="CM272" s="105"/>
      <c r="CN272" s="201"/>
      <c r="CO272" s="54"/>
      <c r="CP272" s="54"/>
      <c r="CQ272" s="54"/>
      <c r="CR272" s="54"/>
      <c r="CS272" s="141"/>
      <c r="CT272" s="54"/>
      <c r="CU272" s="54"/>
      <c r="CV272" s="47"/>
      <c r="CW272" s="47"/>
      <c r="CX272" s="47"/>
      <c r="CY272" s="47"/>
      <c r="CZ272" s="47"/>
      <c r="DA272" s="105"/>
      <c r="DB272" s="47"/>
      <c r="DC272" s="54"/>
      <c r="DD272" s="54"/>
      <c r="DE272" s="54"/>
      <c r="DF272" s="54"/>
      <c r="DG272" s="141"/>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41"/>
      <c r="CB273" s="141"/>
      <c r="CC273" s="141"/>
      <c r="CD273" s="141"/>
      <c r="CE273" s="141"/>
      <c r="CF273" s="141"/>
      <c r="CG273" s="141"/>
      <c r="CH273" s="201"/>
      <c r="CI273" s="201"/>
      <c r="CJ273" s="201"/>
      <c r="CK273" s="201"/>
      <c r="CL273" s="201"/>
      <c r="CM273" s="105"/>
      <c r="CN273" s="201"/>
      <c r="CO273" s="54"/>
      <c r="CP273" s="54"/>
      <c r="CQ273" s="54"/>
      <c r="CR273" s="54"/>
      <c r="CS273" s="141"/>
      <c r="CT273" s="54"/>
      <c r="CU273" s="54"/>
      <c r="CV273" s="47"/>
      <c r="CW273" s="47"/>
      <c r="CX273" s="47"/>
      <c r="CY273" s="47"/>
      <c r="CZ273" s="47"/>
      <c r="DA273" s="105"/>
      <c r="DB273" s="47"/>
      <c r="DC273" s="54"/>
      <c r="DD273" s="54"/>
      <c r="DE273" s="54"/>
      <c r="DF273" s="54"/>
      <c r="DG273" s="141"/>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41"/>
      <c r="CB274" s="141"/>
      <c r="CC274" s="141"/>
      <c r="CD274" s="141"/>
      <c r="CE274" s="141"/>
      <c r="CF274" s="141"/>
      <c r="CG274" s="141"/>
      <c r="CH274" s="201"/>
      <c r="CI274" s="201"/>
      <c r="CJ274" s="201"/>
      <c r="CK274" s="201"/>
      <c r="CL274" s="201"/>
      <c r="CM274" s="105"/>
      <c r="CN274" s="201"/>
      <c r="CO274" s="54"/>
      <c r="CP274" s="54"/>
      <c r="CQ274" s="54"/>
      <c r="CR274" s="54"/>
      <c r="CS274" s="141"/>
      <c r="CT274" s="54"/>
      <c r="CU274" s="54"/>
      <c r="CV274" s="47"/>
      <c r="CW274" s="47"/>
      <c r="CX274" s="47"/>
      <c r="CY274" s="47"/>
      <c r="CZ274" s="47"/>
      <c r="DA274" s="105"/>
      <c r="DB274" s="47"/>
      <c r="DC274" s="54"/>
      <c r="DD274" s="54"/>
      <c r="DE274" s="54"/>
      <c r="DF274" s="54"/>
      <c r="DG274" s="141"/>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41"/>
      <c r="CB275" s="141"/>
      <c r="CC275" s="141"/>
      <c r="CD275" s="141"/>
      <c r="CE275" s="141"/>
      <c r="CF275" s="141"/>
      <c r="CG275" s="141"/>
      <c r="CH275" s="201"/>
      <c r="CI275" s="201"/>
      <c r="CJ275" s="201"/>
      <c r="CK275" s="201"/>
      <c r="CL275" s="201"/>
      <c r="CM275" s="105"/>
      <c r="CN275" s="201"/>
      <c r="CO275" s="54"/>
      <c r="CP275" s="54"/>
      <c r="CQ275" s="54"/>
      <c r="CR275" s="54"/>
      <c r="CS275" s="141"/>
      <c r="CT275" s="54"/>
      <c r="CU275" s="54"/>
      <c r="CV275" s="47"/>
      <c r="CW275" s="47"/>
      <c r="CX275" s="47"/>
      <c r="CY275" s="47"/>
      <c r="CZ275" s="47"/>
      <c r="DA275" s="105"/>
      <c r="DB275" s="47"/>
      <c r="DC275" s="54"/>
      <c r="DD275" s="54"/>
      <c r="DE275" s="54"/>
      <c r="DF275" s="54"/>
      <c r="DG275" s="141"/>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41"/>
      <c r="CB276" s="141"/>
      <c r="CC276" s="141"/>
      <c r="CD276" s="141"/>
      <c r="CE276" s="141"/>
      <c r="CF276" s="141"/>
      <c r="CG276" s="141"/>
      <c r="CH276" s="201"/>
      <c r="CI276" s="201"/>
      <c r="CJ276" s="201"/>
      <c r="CK276" s="201"/>
      <c r="CL276" s="201"/>
      <c r="CM276" s="105"/>
      <c r="CN276" s="201"/>
      <c r="CO276" s="54"/>
      <c r="CP276" s="54"/>
      <c r="CQ276" s="54"/>
      <c r="CR276" s="54"/>
      <c r="CS276" s="141"/>
      <c r="CT276" s="54"/>
      <c r="CU276" s="54"/>
      <c r="CV276" s="47"/>
      <c r="CW276" s="47"/>
      <c r="CX276" s="47"/>
      <c r="CY276" s="47"/>
      <c r="CZ276" s="47"/>
      <c r="DA276" s="105"/>
      <c r="DB276" s="47"/>
      <c r="DC276" s="54"/>
      <c r="DD276" s="54"/>
      <c r="DE276" s="54"/>
      <c r="DF276" s="54"/>
      <c r="DG276" s="141"/>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41"/>
      <c r="CB277" s="141"/>
      <c r="CC277" s="141"/>
      <c r="CD277" s="141"/>
      <c r="CE277" s="141"/>
      <c r="CF277" s="141"/>
      <c r="CG277" s="141"/>
      <c r="CH277" s="201"/>
      <c r="CI277" s="201"/>
      <c r="CJ277" s="201"/>
      <c r="CK277" s="201"/>
      <c r="CL277" s="201"/>
      <c r="CM277" s="105"/>
      <c r="CN277" s="201"/>
      <c r="CO277" s="54"/>
      <c r="CP277" s="54"/>
      <c r="CQ277" s="54"/>
      <c r="CR277" s="54"/>
      <c r="CS277" s="141"/>
      <c r="CT277" s="54"/>
      <c r="CU277" s="54"/>
      <c r="CV277" s="47"/>
      <c r="CW277" s="47"/>
      <c r="CX277" s="47"/>
      <c r="CY277" s="47"/>
      <c r="CZ277" s="47"/>
      <c r="DA277" s="105"/>
      <c r="DB277" s="47"/>
      <c r="DC277" s="54"/>
      <c r="DD277" s="54"/>
      <c r="DE277" s="54"/>
      <c r="DF277" s="54"/>
      <c r="DG277" s="141"/>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41"/>
      <c r="CB278" s="141"/>
      <c r="CC278" s="141"/>
      <c r="CD278" s="141"/>
      <c r="CE278" s="141"/>
      <c r="CF278" s="141"/>
      <c r="CG278" s="141"/>
      <c r="CH278" s="201"/>
      <c r="CI278" s="201"/>
      <c r="CJ278" s="201"/>
      <c r="CK278" s="201"/>
      <c r="CL278" s="201"/>
      <c r="CM278" s="105"/>
      <c r="CN278" s="201"/>
      <c r="CO278" s="54"/>
      <c r="CP278" s="54"/>
      <c r="CQ278" s="54"/>
      <c r="CR278" s="54"/>
      <c r="CS278" s="141"/>
      <c r="CT278" s="54"/>
      <c r="CU278" s="54"/>
      <c r="CV278" s="47"/>
      <c r="CW278" s="47"/>
      <c r="CX278" s="47"/>
      <c r="CY278" s="47"/>
      <c r="CZ278" s="47"/>
      <c r="DA278" s="105"/>
      <c r="DB278" s="47"/>
      <c r="DC278" s="54"/>
      <c r="DD278" s="54"/>
      <c r="DE278" s="54"/>
      <c r="DF278" s="54"/>
      <c r="DG278" s="141"/>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41"/>
      <c r="CB279" s="141"/>
      <c r="CC279" s="141"/>
      <c r="CD279" s="141"/>
      <c r="CE279" s="141"/>
      <c r="CF279" s="141"/>
      <c r="CG279" s="141"/>
      <c r="CH279" s="201"/>
      <c r="CI279" s="201"/>
      <c r="CJ279" s="201"/>
      <c r="CK279" s="201"/>
      <c r="CL279" s="201"/>
      <c r="CM279" s="105"/>
      <c r="CN279" s="201"/>
      <c r="CO279" s="54"/>
      <c r="CP279" s="54"/>
      <c r="CQ279" s="54"/>
      <c r="CR279" s="54"/>
      <c r="CS279" s="141"/>
      <c r="CT279" s="54"/>
      <c r="CU279" s="54"/>
      <c r="CV279" s="47"/>
      <c r="CW279" s="47"/>
      <c r="CX279" s="47"/>
      <c r="CY279" s="47"/>
      <c r="CZ279" s="47"/>
      <c r="DA279" s="105"/>
      <c r="DB279" s="47"/>
      <c r="DC279" s="54"/>
      <c r="DD279" s="54"/>
      <c r="DE279" s="54"/>
      <c r="DF279" s="54"/>
      <c r="DG279" s="141"/>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41"/>
      <c r="CB280" s="141"/>
      <c r="CC280" s="141"/>
      <c r="CD280" s="141"/>
      <c r="CE280" s="141"/>
      <c r="CF280" s="141"/>
      <c r="CG280" s="141"/>
      <c r="CH280" s="201"/>
      <c r="CI280" s="201"/>
      <c r="CJ280" s="201"/>
      <c r="CK280" s="201"/>
      <c r="CL280" s="201"/>
      <c r="CM280" s="105"/>
      <c r="CN280" s="201"/>
      <c r="CO280" s="54"/>
      <c r="CP280" s="54"/>
      <c r="CQ280" s="54"/>
      <c r="CR280" s="54"/>
      <c r="CS280" s="141"/>
      <c r="CT280" s="54"/>
      <c r="CU280" s="54"/>
      <c r="CV280" s="47"/>
      <c r="CW280" s="47"/>
      <c r="CX280" s="47"/>
      <c r="CY280" s="47"/>
      <c r="CZ280" s="47"/>
      <c r="DA280" s="105"/>
      <c r="DB280" s="47"/>
      <c r="DC280" s="54"/>
      <c r="DD280" s="54"/>
      <c r="DE280" s="54"/>
      <c r="DF280" s="54"/>
      <c r="DG280" s="141"/>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41"/>
      <c r="CB281" s="141"/>
      <c r="CC281" s="141"/>
      <c r="CD281" s="141"/>
      <c r="CE281" s="141"/>
      <c r="CF281" s="141"/>
      <c r="CG281" s="141"/>
      <c r="CH281" s="201"/>
      <c r="CI281" s="201"/>
      <c r="CJ281" s="201"/>
      <c r="CK281" s="201"/>
      <c r="CL281" s="201"/>
      <c r="CM281" s="105"/>
      <c r="CN281" s="201"/>
      <c r="CO281" s="54"/>
      <c r="CP281" s="54"/>
      <c r="CQ281" s="54"/>
      <c r="CR281" s="54"/>
      <c r="CS281" s="141"/>
      <c r="CT281" s="54"/>
      <c r="CU281" s="54"/>
      <c r="CV281" s="47"/>
      <c r="CW281" s="47"/>
      <c r="CX281" s="47"/>
      <c r="CY281" s="47"/>
      <c r="CZ281" s="47"/>
      <c r="DA281" s="105"/>
      <c r="DB281" s="47"/>
      <c r="DC281" s="54"/>
      <c r="DD281" s="54"/>
      <c r="DE281" s="54"/>
      <c r="DF281" s="54"/>
      <c r="DG281" s="141"/>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41"/>
      <c r="CB282" s="141"/>
      <c r="CC282" s="141"/>
      <c r="CD282" s="141"/>
      <c r="CE282" s="141"/>
      <c r="CF282" s="141"/>
      <c r="CG282" s="141"/>
      <c r="CH282" s="201"/>
      <c r="CI282" s="201"/>
      <c r="CJ282" s="201"/>
      <c r="CK282" s="201"/>
      <c r="CL282" s="201"/>
      <c r="CM282" s="105"/>
      <c r="CN282" s="201"/>
      <c r="CO282" s="54"/>
      <c r="CP282" s="54"/>
      <c r="CQ282" s="54"/>
      <c r="CR282" s="54"/>
      <c r="CS282" s="141"/>
      <c r="CT282" s="54"/>
      <c r="CU282" s="54"/>
      <c r="CV282" s="47"/>
      <c r="CW282" s="47"/>
      <c r="CX282" s="47"/>
      <c r="CY282" s="47"/>
      <c r="CZ282" s="47"/>
      <c r="DA282" s="105"/>
      <c r="DB282" s="47"/>
      <c r="DC282" s="54"/>
      <c r="DD282" s="54"/>
      <c r="DE282" s="54"/>
      <c r="DF282" s="54"/>
      <c r="DG282" s="141"/>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41"/>
      <c r="CB283" s="141"/>
      <c r="CC283" s="141"/>
      <c r="CD283" s="141"/>
      <c r="CE283" s="141"/>
      <c r="CF283" s="141"/>
      <c r="CG283" s="141"/>
      <c r="CH283" s="201"/>
      <c r="CI283" s="201"/>
      <c r="CJ283" s="201"/>
      <c r="CK283" s="201"/>
      <c r="CL283" s="201"/>
      <c r="CM283" s="105"/>
      <c r="CN283" s="201"/>
      <c r="CO283" s="54"/>
      <c r="CP283" s="54"/>
      <c r="CQ283" s="54"/>
      <c r="CR283" s="54"/>
      <c r="CS283" s="141"/>
      <c r="CT283" s="54"/>
      <c r="CU283" s="54"/>
      <c r="CV283" s="47"/>
      <c r="CW283" s="47"/>
      <c r="CX283" s="47"/>
      <c r="CY283" s="47"/>
      <c r="CZ283" s="47"/>
      <c r="DA283" s="105"/>
      <c r="DB283" s="47"/>
      <c r="DC283" s="54"/>
      <c r="DD283" s="54"/>
      <c r="DE283" s="54"/>
      <c r="DF283" s="54"/>
      <c r="DG283" s="141"/>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41"/>
      <c r="CB284" s="141"/>
      <c r="CC284" s="141"/>
      <c r="CD284" s="141"/>
      <c r="CE284" s="141"/>
      <c r="CF284" s="141"/>
      <c r="CG284" s="141"/>
      <c r="CH284" s="201"/>
      <c r="CI284" s="201"/>
      <c r="CJ284" s="201"/>
      <c r="CK284" s="201"/>
      <c r="CL284" s="201"/>
      <c r="CM284" s="105"/>
      <c r="CN284" s="201"/>
      <c r="CO284" s="54"/>
      <c r="CP284" s="54"/>
      <c r="CQ284" s="54"/>
      <c r="CR284" s="54"/>
      <c r="CS284" s="141"/>
      <c r="CT284" s="54"/>
      <c r="CU284" s="54"/>
      <c r="CV284" s="47"/>
      <c r="CW284" s="47"/>
      <c r="CX284" s="47"/>
      <c r="CY284" s="47"/>
      <c r="CZ284" s="47"/>
      <c r="DA284" s="105"/>
      <c r="DB284" s="47"/>
      <c r="DC284" s="54"/>
      <c r="DD284" s="54"/>
      <c r="DE284" s="54"/>
      <c r="DF284" s="54"/>
      <c r="DG284" s="141"/>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41"/>
      <c r="CB285" s="141"/>
      <c r="CC285" s="141"/>
      <c r="CD285" s="141"/>
      <c r="CE285" s="141"/>
      <c r="CF285" s="141"/>
      <c r="CG285" s="141"/>
      <c r="CH285" s="201"/>
      <c r="CI285" s="201"/>
      <c r="CJ285" s="201"/>
      <c r="CK285" s="201"/>
      <c r="CL285" s="201"/>
      <c r="CM285" s="105"/>
      <c r="CN285" s="201"/>
      <c r="CO285" s="54"/>
      <c r="CP285" s="54"/>
      <c r="CQ285" s="54"/>
      <c r="CR285" s="54"/>
      <c r="CS285" s="141"/>
      <c r="CT285" s="54"/>
      <c r="CU285" s="54"/>
      <c r="CV285" s="47"/>
      <c r="CW285" s="47"/>
      <c r="CX285" s="47"/>
      <c r="CY285" s="47"/>
      <c r="CZ285" s="47"/>
      <c r="DA285" s="105"/>
      <c r="DB285" s="47"/>
      <c r="DC285" s="54"/>
      <c r="DD285" s="54"/>
      <c r="DE285" s="54"/>
      <c r="DF285" s="54"/>
      <c r="DG285" s="141"/>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41"/>
      <c r="CB286" s="141"/>
      <c r="CC286" s="141"/>
      <c r="CD286" s="141"/>
      <c r="CE286" s="141"/>
      <c r="CF286" s="141"/>
      <c r="CG286" s="141"/>
      <c r="CH286" s="201"/>
      <c r="CI286" s="201"/>
      <c r="CJ286" s="201"/>
      <c r="CK286" s="201"/>
      <c r="CL286" s="201"/>
      <c r="CM286" s="105"/>
      <c r="CN286" s="201"/>
      <c r="CO286" s="54"/>
      <c r="CP286" s="54"/>
      <c r="CQ286" s="54"/>
      <c r="CR286" s="54"/>
      <c r="CS286" s="141"/>
      <c r="CT286" s="54"/>
      <c r="CU286" s="54"/>
      <c r="CV286" s="47"/>
      <c r="CW286" s="47"/>
      <c r="CX286" s="47"/>
      <c r="CY286" s="47"/>
      <c r="CZ286" s="47"/>
      <c r="DA286" s="105"/>
      <c r="DB286" s="47"/>
      <c r="DC286" s="54"/>
      <c r="DD286" s="54"/>
      <c r="DE286" s="54"/>
      <c r="DF286" s="54"/>
      <c r="DG286" s="141"/>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41"/>
      <c r="CB287" s="141"/>
      <c r="CC287" s="141"/>
      <c r="CD287" s="141"/>
      <c r="CE287" s="141"/>
      <c r="CF287" s="141"/>
      <c r="CG287" s="141"/>
      <c r="CH287" s="201"/>
      <c r="CI287" s="201"/>
      <c r="CJ287" s="201"/>
      <c r="CK287" s="201"/>
      <c r="CL287" s="201"/>
      <c r="CM287" s="105"/>
      <c r="CN287" s="201"/>
      <c r="CO287" s="54"/>
      <c r="CP287" s="54"/>
      <c r="CQ287" s="54"/>
      <c r="CR287" s="54"/>
      <c r="CS287" s="141"/>
      <c r="CT287" s="54"/>
      <c r="CU287" s="54"/>
      <c r="CV287" s="47"/>
      <c r="CW287" s="47"/>
      <c r="CX287" s="47"/>
      <c r="CY287" s="47"/>
      <c r="CZ287" s="47"/>
      <c r="DA287" s="105"/>
      <c r="DB287" s="47"/>
      <c r="DC287" s="54"/>
      <c r="DD287" s="54"/>
      <c r="DE287" s="54"/>
      <c r="DF287" s="54"/>
      <c r="DG287" s="141"/>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41"/>
      <c r="CB288" s="141"/>
      <c r="CC288" s="141"/>
      <c r="CD288" s="141"/>
      <c r="CE288" s="141"/>
      <c r="CF288" s="141"/>
      <c r="CG288" s="141"/>
      <c r="CH288" s="201"/>
      <c r="CI288" s="201"/>
      <c r="CJ288" s="201"/>
      <c r="CK288" s="201"/>
      <c r="CL288" s="201"/>
      <c r="CM288" s="105"/>
      <c r="CN288" s="201"/>
      <c r="CO288" s="54"/>
      <c r="CP288" s="54"/>
      <c r="CQ288" s="54"/>
      <c r="CR288" s="54"/>
      <c r="CS288" s="141"/>
      <c r="CT288" s="54"/>
      <c r="CU288" s="54"/>
      <c r="CV288" s="47"/>
      <c r="CW288" s="47"/>
      <c r="CX288" s="47"/>
      <c r="CY288" s="47"/>
      <c r="CZ288" s="47"/>
      <c r="DA288" s="105"/>
      <c r="DB288" s="47"/>
      <c r="DC288" s="54"/>
      <c r="DD288" s="54"/>
      <c r="DE288" s="54"/>
      <c r="DF288" s="54"/>
      <c r="DG288" s="141"/>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41"/>
      <c r="CB289" s="141"/>
      <c r="CC289" s="141"/>
      <c r="CD289" s="141"/>
      <c r="CE289" s="141"/>
      <c r="CF289" s="141"/>
      <c r="CG289" s="141"/>
      <c r="CH289" s="201"/>
      <c r="CI289" s="201"/>
      <c r="CJ289" s="201"/>
      <c r="CK289" s="201"/>
      <c r="CL289" s="201"/>
      <c r="CM289" s="105"/>
      <c r="CN289" s="201"/>
      <c r="CO289" s="54"/>
      <c r="CP289" s="54"/>
      <c r="CQ289" s="54"/>
      <c r="CR289" s="54"/>
      <c r="CS289" s="141"/>
      <c r="CT289" s="54"/>
      <c r="CU289" s="54"/>
      <c r="CV289" s="47"/>
      <c r="CW289" s="47"/>
      <c r="CX289" s="47"/>
      <c r="CY289" s="47"/>
      <c r="CZ289" s="47"/>
      <c r="DA289" s="105"/>
      <c r="DB289" s="47"/>
      <c r="DC289" s="54"/>
      <c r="DD289" s="54"/>
      <c r="DE289" s="54"/>
      <c r="DF289" s="54"/>
      <c r="DG289" s="141"/>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41"/>
      <c r="CB290" s="141"/>
      <c r="CC290" s="141"/>
      <c r="CD290" s="141"/>
      <c r="CE290" s="141"/>
      <c r="CF290" s="141"/>
      <c r="CG290" s="141"/>
      <c r="CH290" s="201"/>
      <c r="CI290" s="201"/>
      <c r="CJ290" s="201"/>
      <c r="CK290" s="201"/>
      <c r="CL290" s="201"/>
      <c r="CM290" s="105"/>
      <c r="CN290" s="201"/>
      <c r="CO290" s="54"/>
      <c r="CP290" s="54"/>
      <c r="CQ290" s="54"/>
      <c r="CR290" s="54"/>
      <c r="CS290" s="141"/>
      <c r="CT290" s="54"/>
      <c r="CU290" s="54"/>
      <c r="CV290" s="47"/>
      <c r="CW290" s="47"/>
      <c r="CX290" s="47"/>
      <c r="CY290" s="47"/>
      <c r="CZ290" s="47"/>
      <c r="DA290" s="105"/>
      <c r="DB290" s="47"/>
      <c r="DC290" s="54"/>
      <c r="DD290" s="54"/>
      <c r="DE290" s="54"/>
      <c r="DF290" s="54"/>
      <c r="DG290" s="141"/>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41"/>
      <c r="CB291" s="141"/>
      <c r="CC291" s="141"/>
      <c r="CD291" s="141"/>
      <c r="CE291" s="141"/>
      <c r="CF291" s="141"/>
      <c r="CG291" s="141"/>
      <c r="CH291" s="201"/>
      <c r="CI291" s="201"/>
      <c r="CJ291" s="201"/>
      <c r="CK291" s="201"/>
      <c r="CL291" s="201"/>
      <c r="CM291" s="105"/>
      <c r="CN291" s="201"/>
      <c r="CO291" s="54"/>
      <c r="CP291" s="54"/>
      <c r="CQ291" s="54"/>
      <c r="CR291" s="54"/>
      <c r="CS291" s="141"/>
      <c r="CT291" s="54"/>
      <c r="CU291" s="54"/>
      <c r="CV291" s="47"/>
      <c r="CW291" s="47"/>
      <c r="CX291" s="47"/>
      <c r="CY291" s="47"/>
      <c r="CZ291" s="47"/>
      <c r="DA291" s="105"/>
      <c r="DB291" s="47"/>
      <c r="DC291" s="54"/>
      <c r="DD291" s="54"/>
      <c r="DE291" s="54"/>
      <c r="DF291" s="54"/>
      <c r="DG291" s="141"/>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41"/>
      <c r="CB292" s="141"/>
      <c r="CC292" s="141"/>
      <c r="CD292" s="141"/>
      <c r="CE292" s="141"/>
      <c r="CF292" s="141"/>
      <c r="CG292" s="141"/>
      <c r="CH292" s="201"/>
      <c r="CI292" s="201"/>
      <c r="CJ292" s="201"/>
      <c r="CK292" s="201"/>
      <c r="CL292" s="201"/>
      <c r="CM292" s="105"/>
      <c r="CN292" s="201"/>
      <c r="CO292" s="54"/>
      <c r="CP292" s="54"/>
      <c r="CQ292" s="54"/>
      <c r="CR292" s="54"/>
      <c r="CS292" s="141"/>
      <c r="CT292" s="54"/>
      <c r="CU292" s="54"/>
      <c r="CV292" s="47"/>
      <c r="CW292" s="47"/>
      <c r="CX292" s="47"/>
      <c r="CY292" s="47"/>
      <c r="CZ292" s="47"/>
      <c r="DA292" s="105"/>
      <c r="DB292" s="47"/>
      <c r="DC292" s="54"/>
      <c r="DD292" s="54"/>
      <c r="DE292" s="54"/>
      <c r="DF292" s="54"/>
      <c r="DG292" s="141"/>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41"/>
      <c r="CB293" s="141"/>
      <c r="CC293" s="141"/>
      <c r="CD293" s="141"/>
      <c r="CE293" s="141"/>
      <c r="CF293" s="141"/>
      <c r="CG293" s="141"/>
      <c r="CH293" s="201"/>
      <c r="CI293" s="201"/>
      <c r="CJ293" s="201"/>
      <c r="CK293" s="201"/>
      <c r="CL293" s="201"/>
      <c r="CM293" s="105"/>
      <c r="CN293" s="201"/>
      <c r="CO293" s="54"/>
      <c r="CP293" s="54"/>
      <c r="CQ293" s="54"/>
      <c r="CR293" s="54"/>
      <c r="CS293" s="141"/>
      <c r="CT293" s="54"/>
      <c r="CU293" s="54"/>
      <c r="CV293" s="47"/>
      <c r="CW293" s="47"/>
      <c r="CX293" s="47"/>
      <c r="CY293" s="47"/>
      <c r="CZ293" s="47"/>
      <c r="DA293" s="105"/>
      <c r="DB293" s="47"/>
      <c r="DC293" s="54"/>
      <c r="DD293" s="54"/>
      <c r="DE293" s="54"/>
      <c r="DF293" s="54"/>
      <c r="DG293" s="141"/>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41"/>
      <c r="CB294" s="141"/>
      <c r="CC294" s="141"/>
      <c r="CD294" s="141"/>
      <c r="CE294" s="141"/>
      <c r="CF294" s="141"/>
      <c r="CG294" s="141"/>
      <c r="CH294" s="201"/>
      <c r="CI294" s="201"/>
      <c r="CJ294" s="201"/>
      <c r="CK294" s="201"/>
      <c r="CL294" s="201"/>
      <c r="CM294" s="105"/>
      <c r="CN294" s="201"/>
      <c r="CO294" s="54"/>
      <c r="CP294" s="54"/>
      <c r="CQ294" s="54"/>
      <c r="CR294" s="54"/>
      <c r="CS294" s="141"/>
      <c r="CT294" s="54"/>
      <c r="CU294" s="54"/>
      <c r="CV294" s="47"/>
      <c r="CW294" s="47"/>
      <c r="CX294" s="47"/>
      <c r="CY294" s="47"/>
      <c r="CZ294" s="47"/>
      <c r="DA294" s="105"/>
      <c r="DB294" s="47"/>
      <c r="DC294" s="54"/>
      <c r="DD294" s="54"/>
      <c r="DE294" s="54"/>
      <c r="DF294" s="54"/>
      <c r="DG294" s="141"/>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41"/>
      <c r="CB295" s="141"/>
      <c r="CC295" s="141"/>
      <c r="CD295" s="141"/>
      <c r="CE295" s="141"/>
      <c r="CF295" s="141"/>
      <c r="CG295" s="141"/>
      <c r="CH295" s="201"/>
      <c r="CI295" s="201"/>
      <c r="CJ295" s="201"/>
      <c r="CK295" s="201"/>
      <c r="CL295" s="201"/>
      <c r="CM295" s="105"/>
      <c r="CN295" s="201"/>
      <c r="CO295" s="54"/>
      <c r="CP295" s="54"/>
      <c r="CQ295" s="54"/>
      <c r="CR295" s="54"/>
      <c r="CS295" s="141"/>
      <c r="CT295" s="54"/>
      <c r="CU295" s="54"/>
      <c r="CV295" s="47"/>
      <c r="CW295" s="47"/>
      <c r="CX295" s="47"/>
      <c r="CY295" s="47"/>
      <c r="CZ295" s="47"/>
      <c r="DA295" s="105"/>
      <c r="DB295" s="47"/>
      <c r="DC295" s="54"/>
      <c r="DD295" s="54"/>
      <c r="DE295" s="54"/>
      <c r="DF295" s="54"/>
      <c r="DG295" s="141"/>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41"/>
      <c r="CB296" s="141"/>
      <c r="CC296" s="141"/>
      <c r="CD296" s="141"/>
      <c r="CE296" s="141"/>
      <c r="CF296" s="141"/>
      <c r="CG296" s="141"/>
      <c r="CH296" s="201"/>
      <c r="CI296" s="201"/>
      <c r="CJ296" s="201"/>
      <c r="CK296" s="201"/>
      <c r="CL296" s="201"/>
      <c r="CM296" s="105"/>
      <c r="CN296" s="201"/>
      <c r="CO296" s="54"/>
      <c r="CP296" s="54"/>
      <c r="CQ296" s="54"/>
      <c r="CR296" s="54"/>
      <c r="CS296" s="141"/>
      <c r="CT296" s="54"/>
      <c r="CU296" s="54"/>
      <c r="CV296" s="47"/>
      <c r="CW296" s="47"/>
      <c r="CX296" s="47"/>
      <c r="CY296" s="47"/>
      <c r="CZ296" s="47"/>
      <c r="DA296" s="105"/>
      <c r="DB296" s="47"/>
      <c r="DC296" s="54"/>
      <c r="DD296" s="54"/>
      <c r="DE296" s="54"/>
      <c r="DF296" s="54"/>
      <c r="DG296" s="141"/>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41"/>
      <c r="CB297" s="141"/>
      <c r="CC297" s="141"/>
      <c r="CD297" s="141"/>
      <c r="CE297" s="141"/>
      <c r="CF297" s="141"/>
      <c r="CG297" s="141"/>
      <c r="CH297" s="201"/>
      <c r="CI297" s="201"/>
      <c r="CJ297" s="201"/>
      <c r="CK297" s="201"/>
      <c r="CL297" s="201"/>
      <c r="CM297" s="105"/>
      <c r="CN297" s="201"/>
      <c r="CO297" s="54"/>
      <c r="CP297" s="54"/>
      <c r="CQ297" s="54"/>
      <c r="CR297" s="54"/>
      <c r="CS297" s="141"/>
      <c r="CT297" s="54"/>
      <c r="CU297" s="54"/>
      <c r="CV297" s="47"/>
      <c r="CW297" s="47"/>
      <c r="CX297" s="47"/>
      <c r="CY297" s="47"/>
      <c r="CZ297" s="47"/>
      <c r="DA297" s="105"/>
      <c r="DB297" s="47"/>
      <c r="DC297" s="54"/>
      <c r="DD297" s="54"/>
      <c r="DE297" s="54"/>
      <c r="DF297" s="54"/>
      <c r="DG297" s="141"/>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41"/>
      <c r="CB298" s="141"/>
      <c r="CC298" s="141"/>
      <c r="CD298" s="141"/>
      <c r="CE298" s="141"/>
      <c r="CF298" s="141"/>
      <c r="CG298" s="141"/>
      <c r="CH298" s="201"/>
      <c r="CI298" s="201"/>
      <c r="CJ298" s="201"/>
      <c r="CK298" s="201"/>
      <c r="CL298" s="201"/>
      <c r="CM298" s="105"/>
      <c r="CN298" s="201"/>
      <c r="CO298" s="54"/>
      <c r="CP298" s="54"/>
      <c r="CQ298" s="54"/>
      <c r="CR298" s="54"/>
      <c r="CS298" s="141"/>
      <c r="CT298" s="54"/>
      <c r="CU298" s="54"/>
      <c r="CV298" s="47"/>
      <c r="CW298" s="47"/>
      <c r="CX298" s="47"/>
      <c r="CY298" s="47"/>
      <c r="CZ298" s="47"/>
      <c r="DA298" s="105"/>
      <c r="DB298" s="47"/>
      <c r="DC298" s="54"/>
      <c r="DD298" s="54"/>
      <c r="DE298" s="54"/>
      <c r="DF298" s="54"/>
      <c r="DG298" s="141"/>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41"/>
      <c r="CB299" s="141"/>
      <c r="CC299" s="141"/>
      <c r="CD299" s="141"/>
      <c r="CE299" s="141"/>
      <c r="CF299" s="141"/>
      <c r="CG299" s="141"/>
      <c r="CH299" s="201"/>
      <c r="CI299" s="201"/>
      <c r="CJ299" s="201"/>
      <c r="CK299" s="201"/>
      <c r="CL299" s="201"/>
      <c r="CM299" s="105"/>
      <c r="CN299" s="201"/>
      <c r="CO299" s="54"/>
      <c r="CP299" s="54"/>
      <c r="CQ299" s="54"/>
      <c r="CR299" s="54"/>
      <c r="CS299" s="141"/>
      <c r="CT299" s="54"/>
      <c r="CU299" s="54"/>
      <c r="CV299" s="47"/>
      <c r="CW299" s="47"/>
      <c r="CX299" s="47"/>
      <c r="CY299" s="47"/>
      <c r="CZ299" s="47"/>
      <c r="DA299" s="105"/>
      <c r="DB299" s="47"/>
      <c r="DC299" s="54"/>
      <c r="DD299" s="54"/>
      <c r="DE299" s="54"/>
      <c r="DF299" s="54"/>
      <c r="DG299" s="141"/>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41"/>
      <c r="CB300" s="141"/>
      <c r="CC300" s="141"/>
      <c r="CD300" s="141"/>
      <c r="CE300" s="141"/>
      <c r="CF300" s="141"/>
      <c r="CG300" s="141"/>
      <c r="CH300" s="141"/>
      <c r="CI300" s="141"/>
      <c r="CJ300" s="141"/>
      <c r="CK300" s="141"/>
      <c r="CL300" s="141"/>
      <c r="CM300" s="168"/>
      <c r="CN300" s="141"/>
      <c r="CO300" s="54"/>
      <c r="CP300" s="54"/>
      <c r="CQ300" s="54"/>
      <c r="CR300" s="54"/>
      <c r="CS300" s="141"/>
      <c r="CT300" s="54"/>
      <c r="CU300" s="54"/>
      <c r="CV300" s="54"/>
      <c r="CW300" s="54"/>
      <c r="CX300" s="54"/>
      <c r="CY300" s="54"/>
      <c r="CZ300" s="54"/>
      <c r="DA300" s="168"/>
      <c r="DB300" s="54"/>
      <c r="DC300" s="54"/>
      <c r="DD300" s="54"/>
      <c r="DE300" s="54"/>
      <c r="DF300" s="54"/>
      <c r="DG300" s="141"/>
      <c r="DH300" s="54"/>
      <c r="DI300" s="54"/>
      <c r="DJ300" s="54"/>
      <c r="DK300" s="54"/>
      <c r="DL300" s="54"/>
      <c r="DM300" s="54"/>
      <c r="DN300" s="54"/>
      <c r="DO300" s="168"/>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55"/>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 guid="{AD082AAB-66F9-459E-A77D-F05739C99F5F}" filter="1" showAutoFilter="1">
      <pageMargins left="0.7" right="0.7" top="0.75" bottom="0.75" header="0.3" footer="0.3"/>
      <autoFilter ref="A7:BQ93"/>
    </customSheetView>
  </customSheetViews>
  <mergeCells count="50">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AL6:AM6"/>
    <mergeCell ref="AN6:AO6"/>
    <mergeCell ref="AP6:AQ6"/>
    <mergeCell ref="AR6:AS6"/>
    <mergeCell ref="AW6:AX6"/>
    <mergeCell ref="DC6:DD6"/>
    <mergeCell ref="DE6:DF6"/>
    <mergeCell ref="CO4:DB4"/>
    <mergeCell ref="DC4:DP4"/>
    <mergeCell ref="CV5:CY5"/>
    <mergeCell ref="CZ5:DB5"/>
    <mergeCell ref="DC5:DI5"/>
    <mergeCell ref="DJ5:DM5"/>
    <mergeCell ref="DN5:DP5"/>
    <mergeCell ref="DG6:DI6"/>
    <mergeCell ref="CO5:CU5"/>
    <mergeCell ref="CO6:CP6"/>
    <mergeCell ref="CQ6:CR6"/>
  </mergeCells>
  <conditionalFormatting sqref="G8 G19:G34 Z8:Z34 Z36:Z157 G36:G157">
    <cfRule type="cellIs" dxfId="91" priority="369" operator="equal">
      <formula>"Muy Alta"</formula>
    </cfRule>
  </conditionalFormatting>
  <conditionalFormatting sqref="G8 G19:G34 Z8:Z34 Z36:Z157 G36:G157">
    <cfRule type="cellIs" dxfId="90" priority="370" operator="equal">
      <formula>"Alta"</formula>
    </cfRule>
  </conditionalFormatting>
  <conditionalFormatting sqref="G8 G19:G34 Z8:Z34 Z36:Z157 G36:G157">
    <cfRule type="cellIs" dxfId="89" priority="371" operator="equal">
      <formula>"Media"</formula>
    </cfRule>
  </conditionalFormatting>
  <conditionalFormatting sqref="G8 G19:G34 Z8:Z34 Z36:Z157 G36:G157">
    <cfRule type="cellIs" dxfId="88" priority="372" operator="equal">
      <formula>"Baja"</formula>
    </cfRule>
  </conditionalFormatting>
  <conditionalFormatting sqref="G8 G19:G34 Z8:Z34 Z36:Z157 G36:G157">
    <cfRule type="cellIs" dxfId="87" priority="373" operator="equal">
      <formula>"Muy Baja"</formula>
    </cfRule>
  </conditionalFormatting>
  <conditionalFormatting sqref="K8 K19:K34 AB8:AB34 AB36:AB157 K36:K157">
    <cfRule type="cellIs" dxfId="86" priority="374" operator="equal">
      <formula>"Catastrófico"</formula>
    </cfRule>
  </conditionalFormatting>
  <conditionalFormatting sqref="K8 K19:K34 AB8:AB34 AB36:AB157 K36:K157">
    <cfRule type="cellIs" dxfId="85" priority="375" operator="equal">
      <formula>"Mayor"</formula>
    </cfRule>
  </conditionalFormatting>
  <conditionalFormatting sqref="K8 K19:K34 AB8:AB34 AB36:AB157 K36:K157">
    <cfRule type="cellIs" dxfId="84" priority="376" operator="equal">
      <formula>"Moderado"</formula>
    </cfRule>
  </conditionalFormatting>
  <conditionalFormatting sqref="K8 K19:K34 AB8:AB34 AB36:AB157 K36:K157">
    <cfRule type="cellIs" dxfId="83" priority="377" operator="equal">
      <formula>"Menor"</formula>
    </cfRule>
  </conditionalFormatting>
  <conditionalFormatting sqref="K8 K19:K34 AB8:AB34 AB36:AB157 K36:K157">
    <cfRule type="cellIs" dxfId="82" priority="378" operator="equal">
      <formula>"Leve"</formula>
    </cfRule>
  </conditionalFormatting>
  <conditionalFormatting sqref="M8:N8 M19:N34 AD8:AD34 AD36:AD157 M36:N157">
    <cfRule type="cellIs" dxfId="81" priority="379" operator="equal">
      <formula>"Extremo"</formula>
    </cfRule>
  </conditionalFormatting>
  <conditionalFormatting sqref="M8:N8 M19:N34 AD8:AD34 AD36:AD157 M36:N157">
    <cfRule type="cellIs" dxfId="80" priority="380" operator="equal">
      <formula>"Alto"</formula>
    </cfRule>
  </conditionalFormatting>
  <conditionalFormatting sqref="M8:N8 M19:N34 AD8:AD34 AD36:AD157 M36:N157">
    <cfRule type="cellIs" dxfId="79" priority="381" operator="equal">
      <formula>"Moderado"</formula>
    </cfRule>
  </conditionalFormatting>
  <conditionalFormatting sqref="M8:N8 M19:N34 AD8:AD34 AD36:AD157 M36:N157">
    <cfRule type="cellIs" dxfId="78" priority="382" operator="equal">
      <formula>"Bajo"</formula>
    </cfRule>
  </conditionalFormatting>
  <conditionalFormatting sqref="J8 J19:J34 J36:J157">
    <cfRule type="containsText" dxfId="77" priority="383" operator="containsText" text="❌">
      <formula>NOT(ISERROR(SEARCH(("❌"),(J8))))</formula>
    </cfRule>
  </conditionalFormatting>
  <conditionalFormatting sqref="J12:J18">
    <cfRule type="containsText" dxfId="76" priority="398" operator="containsText" text="❌">
      <formula>NOT(ISERROR(SEARCH(("❌"),(J12))))</formula>
    </cfRule>
  </conditionalFormatting>
  <conditionalFormatting sqref="J9:J11">
    <cfRule type="containsText" dxfId="75" priority="246" operator="containsText" text="❌">
      <formula>NOT(ISERROR(SEARCH(("❌"),(J9))))</formula>
    </cfRule>
  </conditionalFormatting>
  <conditionalFormatting sqref="J35">
    <cfRule type="containsText" dxfId="74" priority="15" operator="containsText" text="❌">
      <formula>NOT(ISERROR(SEARCH(("❌"),(J35))))</formula>
    </cfRule>
  </conditionalFormatting>
  <dataValidations count="9">
    <dataValidation type="list" allowBlank="1" showInputMessage="1" showErrorMessage="1" sqref="CE12">
      <formula1>#N/A</formula1>
    </dataValidation>
    <dataValidation type="list" allowBlank="1" showInputMessage="1" showErrorMessage="1" sqref="CK21:CK23">
      <formula1>#N/A</formula1>
    </dataValidation>
    <dataValidation type="list" allowBlank="1" showInputMessage="1" showErrorMessage="1" sqref="CE21:CE25">
      <formula1>#N/A</formula1>
    </dataValidation>
    <dataValidation type="list" allowBlank="1" showInputMessage="1" showErrorMessage="1" sqref="CK26:CK34">
      <formula1>#N/A</formula1>
    </dataValidation>
    <dataValidation type="list" allowBlank="1" showInputMessage="1" showErrorMessage="1" sqref="CI26:CI34">
      <formula1>#N/A</formula1>
    </dataValidation>
    <dataValidation type="list" allowBlank="1" showInputMessage="1" showErrorMessage="1" sqref="CE26:CE34">
      <formula1>#N/A</formula1>
    </dataValidation>
    <dataValidation type="list" allowBlank="1" showInputMessage="1" showErrorMessage="1" sqref="CK36:CK39 CI39">
      <formula1>#N/A</formula1>
    </dataValidation>
    <dataValidation type="list" allowBlank="1" showInputMessage="1" showErrorMessage="1" sqref="CI36:CI38">
      <formula1>#N/A</formula1>
    </dataValidation>
    <dataValidation type="list" allowBlank="1" showInputMessage="1" showErrorMessage="1" sqref="CE36:CE45">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36">
        <x14:dataValidation type="list" allowBlank="1" showErrorMessage="1">
          <x14:formula1>
            <xm:f>'Listas y tablas'!$Z$3:$Z$4</xm:f>
          </x14:formula1>
          <xm:sqref>CT59:CT157 DH159:DH300 CT159:CT300 CT8:CT55 DH8:DH157</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CW8:CW157</xm:sqref>
        </x14:dataValidation>
        <x14:dataValidation type="list" allowBlank="1">
          <x14:formula1>
            <xm:f>'Listas y tablas'!$V$3:$V$10</xm:f>
          </x14:formula1>
          <xm:sqref>CY159:CY299 CY8:CY157</xm:sqref>
        </x14:dataValidation>
        <x14:dataValidation type="list" allowBlank="1" showInputMessage="1" showErrorMessage="1">
          <x14:formula1>
            <xm:f>'Listas y tablas'!$Z$3:$Z$4</xm:f>
          </x14:formula1>
          <xm:sqref>CS8:CS157 DG8:DG157 CE13:CE19 CE35 CE46:CE57 CE103:CE157 CD96:CD102</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'[10]Listas y tablas'!#REF!</xm:f>
          </x14:formula1>
          <xm:sqref>CI8</xm:sqref>
        </x14:dataValidation>
        <x14:dataValidation type="list" allowBlank="1" showInputMessage="1" showErrorMessage="1">
          <x14:formula1>
            <xm:f>'[1]Listas y tablas'!#REF!</xm:f>
          </x14:formula1>
          <xm:sqref>CE8</xm:sqref>
        </x14:dataValidation>
        <x14:dataValidation type="list" allowBlank="1" showInputMessage="1" showErrorMessage="1">
          <x14:formula1>
            <xm:f>'[1]Listas y tablas'!#REF!</xm:f>
          </x14:formula1>
          <xm:sqref>CE9:CE11</xm:sqref>
        </x14:dataValidation>
        <x14:dataValidation type="list" allowBlank="1" showInputMessage="1" showErrorMessage="1">
          <x14:formula1>
            <xm:f>'[11]Listas y tablas'!#REF!</xm:f>
          </x14:formula1>
          <xm:sqref>CI20 CI22:CI24</xm:sqref>
        </x14:dataValidation>
        <x14:dataValidation type="list" allowBlank="1" showInputMessage="1" showErrorMessage="1">
          <x14:formula1>
            <xm:f>'[1]Listas y tablas'!#REF!</xm:f>
          </x14:formula1>
          <xm:sqref>CE58:CE60</xm:sqref>
        </x14:dataValidation>
        <x14:dataValidation type="list" allowBlank="1" showInputMessage="1" showErrorMessage="1">
          <x14:formula1>
            <xm:f>'[1]Listas y tablas'!#REF!</xm:f>
          </x14:formula1>
          <xm:sqref>CK61:CK62 CK65 CK69</xm:sqref>
        </x14:dataValidation>
        <x14:dataValidation type="list" allowBlank="1" showInputMessage="1" showErrorMessage="1">
          <x14:formula1>
            <xm:f>'[1]Listas y tablas'!#REF!</xm:f>
          </x14:formula1>
          <xm:sqref>CI61:CI68</xm:sqref>
        </x14:dataValidation>
        <x14:dataValidation type="list" allowBlank="1" showInputMessage="1" showErrorMessage="1">
          <x14:formula1>
            <xm:f>'[1]Listas y tablas'!#REF!</xm:f>
          </x14:formula1>
          <xm:sqref>CE61:CE69</xm:sqref>
        </x14:dataValidation>
        <x14:dataValidation type="list" allowBlank="1" showInputMessage="1" showErrorMessage="1">
          <x14:formula1>
            <xm:f>'[1]Listas y tablas'!#REF!</xm:f>
          </x14:formula1>
          <xm:sqref>CK70:CK72</xm:sqref>
        </x14:dataValidation>
        <x14:dataValidation type="list" allowBlank="1" showInputMessage="1" showErrorMessage="1">
          <x14:formula1>
            <xm:f>'[1]Listas y tablas'!#REF!</xm:f>
          </x14:formula1>
          <xm:sqref>CI70:CI72</xm:sqref>
        </x14:dataValidation>
        <x14:dataValidation type="list" allowBlank="1" showInputMessage="1" showErrorMessage="1">
          <x14:formula1>
            <xm:f>'[1]Listas y tablas'!#REF!</xm:f>
          </x14:formula1>
          <xm:sqref>CE70:CE72</xm:sqref>
        </x14:dataValidation>
        <x14:dataValidation type="list" allowBlank="1" showInputMessage="1" showErrorMessage="1">
          <x14:formula1>
            <xm:f>'[1]Listas y tablas'!#REF!</xm:f>
          </x14:formula1>
          <xm:sqref>CK85:CK86</xm:sqref>
        </x14:dataValidation>
        <x14:dataValidation type="list" allowBlank="1" showInputMessage="1" showErrorMessage="1">
          <x14:formula1>
            <xm:f>'[1]Listas y tablas'!#REF!</xm:f>
          </x14:formula1>
          <xm:sqref>CK73:CK84</xm:sqref>
        </x14:dataValidation>
        <x14:dataValidation type="list" allowBlank="1">
          <x14:formula1>
            <xm:f>'[1]Listas y tablas'!#REF!</xm:f>
          </x14:formula1>
          <xm:sqref>CI73:CI86</xm:sqref>
        </x14:dataValidation>
        <x14:dataValidation type="list" allowBlank="1" showInputMessage="1" showErrorMessage="1">
          <x14:formula1>
            <xm:f>'[1]Listas y tablas'!#REF!</xm:f>
          </x14:formula1>
          <xm:sqref>CE73:CE86</xm:sqref>
        </x14:dataValidation>
        <x14:dataValidation type="list" allowBlank="1">
          <x14:formula1>
            <xm:f>'[12]Listas y tablas'!#REF!</xm:f>
          </x14:formula1>
          <xm:sqref>CI87:CI89 CK87:CK89 CL89</xm:sqref>
        </x14:dataValidation>
        <x14:dataValidation type="list" allowBlank="1" showInputMessage="1" showErrorMessage="1">
          <x14:formula1>
            <xm:f>'[1]Listas y tablas'!#REF!</xm:f>
          </x14:formula1>
          <xm:sqref>CE87:CE89</xm:sqref>
        </x14:dataValidation>
        <x14:dataValidation type="list" allowBlank="1" showInputMessage="1" showErrorMessage="1">
          <x14:formula1>
            <xm:f>'[1]Listas y tablas'!#REF!</xm:f>
          </x14:formula1>
          <xm:sqref>CE90:CE91</xm:sqref>
        </x14:dataValidation>
        <x14:dataValidation type="list" allowBlank="1">
          <x14:formula1>
            <xm:f>'[1]Listas y tablas'!#REF!</xm:f>
          </x14:formula1>
          <xm:sqref>CK90:CK91</xm:sqref>
        </x14:dataValidation>
        <x14:dataValidation type="list" allowBlank="1">
          <x14:formula1>
            <xm:f>'[1]Listas y tablas'!#REF!</xm:f>
          </x14:formula1>
          <xm:sqref>CI90:CI91</xm:sqref>
        </x14:dataValidation>
        <x14:dataValidation type="list" allowBlank="1" showErrorMessage="1">
          <x14:formula1>
            <xm:f>'[1]Listas y tablas'!#REF!</xm:f>
          </x14:formula1>
          <xm:sqref>CF90:CF91</xm:sqref>
        </x14:dataValidation>
        <x14:dataValidation type="list" allowBlank="1" showInputMessage="1" showErrorMessage="1">
          <x14:formula1>
            <xm:f>'[1]Listas y tablas'!#REF!</xm:f>
          </x14:formula1>
          <xm:sqref>CE92:CE95</xm:sqref>
        </x14:dataValidation>
        <x14:dataValidation type="list" allowBlank="1">
          <x14:formula1>
            <xm:f>'[1]Listas y tablas'!#REF!</xm:f>
          </x14:formula1>
          <xm:sqref>CK92:CK95</xm:sqref>
        </x14:dataValidation>
        <x14:dataValidation type="list" allowBlank="1">
          <x14:formula1>
            <xm:f>'[1]Listas y tablas'!#REF!</xm:f>
          </x14:formula1>
          <xm:sqref>CI92:CI95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83" t="s">
        <v>113</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5"/>
      <c r="AF1" s="169"/>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row>
    <row r="2" spans="1:69" ht="24" customHeight="1">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8"/>
      <c r="AF2" s="169"/>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row>
    <row r="3" spans="1:69" ht="16.5" customHeight="1">
      <c r="A3" s="33"/>
      <c r="B3" s="33"/>
      <c r="C3" s="33"/>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row>
    <row r="4" spans="1:69" ht="16.5" customHeight="1">
      <c r="A4" s="568" t="s">
        <v>90</v>
      </c>
      <c r="B4" s="569"/>
      <c r="C4" s="569"/>
      <c r="D4" s="572"/>
      <c r="E4" s="568" t="s">
        <v>114</v>
      </c>
      <c r="F4" s="569"/>
      <c r="G4" s="569"/>
      <c r="H4" s="569"/>
      <c r="I4" s="569"/>
      <c r="J4" s="569"/>
      <c r="K4" s="569"/>
      <c r="L4" s="569"/>
      <c r="M4" s="572"/>
      <c r="N4" s="64"/>
      <c r="O4" s="568" t="s">
        <v>115</v>
      </c>
      <c r="P4" s="569"/>
      <c r="Q4" s="569"/>
      <c r="R4" s="569"/>
      <c r="S4" s="569"/>
      <c r="T4" s="569"/>
      <c r="U4" s="569"/>
      <c r="V4" s="569"/>
      <c r="W4" s="569"/>
      <c r="X4" s="572"/>
      <c r="Y4" s="568" t="s">
        <v>116</v>
      </c>
      <c r="Z4" s="569"/>
      <c r="AA4" s="569"/>
      <c r="AB4" s="569"/>
      <c r="AC4" s="569"/>
      <c r="AD4" s="569"/>
      <c r="AE4" s="572"/>
      <c r="AF4" s="65"/>
      <c r="AG4" s="568" t="s">
        <v>117</v>
      </c>
      <c r="AH4" s="569"/>
      <c r="AI4" s="569"/>
      <c r="AJ4" s="569"/>
      <c r="AK4" s="572"/>
      <c r="AL4" s="592" t="s">
        <v>118</v>
      </c>
      <c r="AM4" s="584"/>
      <c r="AN4" s="584"/>
      <c r="AO4" s="584"/>
      <c r="AP4" s="584"/>
      <c r="AQ4" s="593"/>
      <c r="AR4" s="574" t="s">
        <v>119</v>
      </c>
      <c r="AS4" s="575"/>
      <c r="AT4" s="575"/>
      <c r="AU4" s="575"/>
      <c r="AV4" s="575"/>
      <c r="AW4" s="575"/>
      <c r="AX4" s="575"/>
      <c r="AY4" s="575"/>
      <c r="AZ4" s="575"/>
      <c r="BA4" s="575"/>
      <c r="BB4" s="575"/>
      <c r="BC4" s="575"/>
      <c r="BD4" s="577"/>
      <c r="BE4" s="574" t="s">
        <v>120</v>
      </c>
      <c r="BF4" s="575"/>
      <c r="BG4" s="575"/>
      <c r="BH4" s="575"/>
      <c r="BI4" s="575"/>
      <c r="BJ4" s="575"/>
      <c r="BK4" s="575"/>
      <c r="BL4" s="575"/>
      <c r="BM4" s="575"/>
      <c r="BN4" s="575"/>
      <c r="BO4" s="575"/>
      <c r="BP4" s="575"/>
      <c r="BQ4" s="577"/>
    </row>
    <row r="5" spans="1:69" ht="16.5" customHeight="1">
      <c r="A5" s="66"/>
      <c r="B5" s="67"/>
      <c r="C5" s="68"/>
      <c r="D5" s="69"/>
      <c r="E5" s="69"/>
      <c r="F5" s="69"/>
      <c r="G5" s="69"/>
      <c r="H5" s="69"/>
      <c r="I5" s="69"/>
      <c r="J5" s="69"/>
      <c r="K5" s="69"/>
      <c r="L5" s="69"/>
      <c r="M5" s="69"/>
      <c r="N5" s="69"/>
      <c r="O5" s="70"/>
      <c r="P5" s="70"/>
      <c r="Q5" s="68"/>
      <c r="R5" s="68"/>
      <c r="S5" s="571" t="s">
        <v>121</v>
      </c>
      <c r="T5" s="569"/>
      <c r="U5" s="569"/>
      <c r="V5" s="569"/>
      <c r="W5" s="569"/>
      <c r="X5" s="572"/>
      <c r="Y5" s="71"/>
      <c r="Z5" s="71"/>
      <c r="AA5" s="71"/>
      <c r="AB5" s="71"/>
      <c r="AC5" s="71"/>
      <c r="AD5" s="71"/>
      <c r="AE5" s="71"/>
      <c r="AF5" s="37"/>
      <c r="AG5" s="37"/>
      <c r="AH5" s="68"/>
      <c r="AI5" s="37"/>
      <c r="AJ5" s="37"/>
      <c r="AK5" s="37"/>
      <c r="AL5" s="586"/>
      <c r="AM5" s="587"/>
      <c r="AN5" s="587"/>
      <c r="AO5" s="587"/>
      <c r="AP5" s="587"/>
      <c r="AQ5" s="594"/>
      <c r="AR5" s="571" t="s">
        <v>122</v>
      </c>
      <c r="AS5" s="569"/>
      <c r="AT5" s="569"/>
      <c r="AU5" s="569"/>
      <c r="AV5" s="569"/>
      <c r="AW5" s="572"/>
      <c r="AX5" s="571" t="s">
        <v>123</v>
      </c>
      <c r="AY5" s="569"/>
      <c r="AZ5" s="569"/>
      <c r="BA5" s="572"/>
      <c r="BB5" s="568" t="s">
        <v>124</v>
      </c>
      <c r="BC5" s="569"/>
      <c r="BD5" s="572"/>
      <c r="BE5" s="571" t="s">
        <v>122</v>
      </c>
      <c r="BF5" s="569"/>
      <c r="BG5" s="569"/>
      <c r="BH5" s="569"/>
      <c r="BI5" s="569"/>
      <c r="BJ5" s="572"/>
      <c r="BK5" s="571" t="s">
        <v>123</v>
      </c>
      <c r="BL5" s="569"/>
      <c r="BM5" s="569"/>
      <c r="BN5" s="572"/>
      <c r="BO5" s="568" t="s">
        <v>124</v>
      </c>
      <c r="BP5" s="569"/>
      <c r="BQ5" s="572"/>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571" t="s">
        <v>125</v>
      </c>
      <c r="AS6" s="572"/>
      <c r="AT6" s="573" t="s">
        <v>117</v>
      </c>
      <c r="AU6" s="572"/>
      <c r="AV6" s="602" t="s">
        <v>118</v>
      </c>
      <c r="AW6" s="572"/>
      <c r="AX6" s="37"/>
      <c r="AY6" s="37"/>
      <c r="AZ6" s="80"/>
      <c r="BA6" s="80"/>
      <c r="BB6" s="37"/>
      <c r="BC6" s="81"/>
      <c r="BD6" s="37"/>
      <c r="BE6" s="571" t="s">
        <v>125</v>
      </c>
      <c r="BF6" s="572"/>
      <c r="BG6" s="573" t="s">
        <v>117</v>
      </c>
      <c r="BH6" s="572"/>
      <c r="BI6" s="602" t="s">
        <v>118</v>
      </c>
      <c r="BJ6" s="572"/>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71"/>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71"/>
      <c r="AM9" s="171"/>
      <c r="AN9" s="171"/>
      <c r="AO9" s="171"/>
      <c r="AP9" s="171"/>
      <c r="AQ9" s="171"/>
      <c r="AR9" s="172" t="s">
        <v>210</v>
      </c>
      <c r="AS9" s="172" t="s">
        <v>211</v>
      </c>
      <c r="AT9" s="172" t="s">
        <v>212</v>
      </c>
      <c r="AU9" s="173" t="s">
        <v>213</v>
      </c>
      <c r="AV9" s="174"/>
      <c r="AW9" s="174"/>
      <c r="AX9" s="175" t="s">
        <v>214</v>
      </c>
      <c r="AY9" s="175" t="s">
        <v>201</v>
      </c>
      <c r="AZ9" s="175" t="s">
        <v>802</v>
      </c>
      <c r="BA9" s="175" t="s">
        <v>215</v>
      </c>
      <c r="BB9" s="176"/>
      <c r="BC9" s="177"/>
      <c r="BD9" s="176"/>
      <c r="BE9" s="171"/>
      <c r="BF9" s="171"/>
      <c r="BG9" s="171"/>
      <c r="BH9" s="171"/>
      <c r="BI9" s="171"/>
      <c r="BJ9" s="171"/>
      <c r="BK9" s="176"/>
      <c r="BL9" s="176"/>
      <c r="BM9" s="176"/>
      <c r="BN9" s="176"/>
      <c r="BO9" s="176"/>
      <c r="BP9" s="177"/>
      <c r="BQ9" s="176"/>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71"/>
      <c r="AM10" s="171"/>
      <c r="AN10" s="171"/>
      <c r="AO10" s="171"/>
      <c r="AP10" s="171"/>
      <c r="AQ10" s="171"/>
      <c r="AR10" s="172" t="s">
        <v>221</v>
      </c>
      <c r="AS10" s="172" t="s">
        <v>222</v>
      </c>
      <c r="AT10" s="172" t="s">
        <v>223</v>
      </c>
      <c r="AU10" s="172" t="s">
        <v>224</v>
      </c>
      <c r="AV10" s="174"/>
      <c r="AW10" s="174"/>
      <c r="AX10" s="175" t="s">
        <v>225</v>
      </c>
      <c r="AY10" s="175" t="s">
        <v>201</v>
      </c>
      <c r="AZ10" s="175" t="s">
        <v>803</v>
      </c>
      <c r="BA10" s="175" t="s">
        <v>215</v>
      </c>
      <c r="BB10" s="176"/>
      <c r="BC10" s="177"/>
      <c r="BD10" s="176"/>
      <c r="BE10" s="171"/>
      <c r="BF10" s="171"/>
      <c r="BG10" s="171"/>
      <c r="BH10" s="171"/>
      <c r="BI10" s="171"/>
      <c r="BJ10" s="171"/>
      <c r="BK10" s="176"/>
      <c r="BL10" s="176"/>
      <c r="BM10" s="176"/>
      <c r="BN10" s="176"/>
      <c r="BO10" s="176"/>
      <c r="BP10" s="177"/>
      <c r="BQ10" s="176"/>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71"/>
      <c r="AM11" s="171"/>
      <c r="AN11" s="171"/>
      <c r="AO11" s="171"/>
      <c r="AP11" s="171"/>
      <c r="AQ11" s="171"/>
      <c r="AR11" s="172" t="s">
        <v>230</v>
      </c>
      <c r="AS11" s="173" t="s">
        <v>213</v>
      </c>
      <c r="AT11" s="178"/>
      <c r="AU11" s="174"/>
      <c r="AV11" s="174"/>
      <c r="AW11" s="174"/>
      <c r="AX11" s="176"/>
      <c r="AY11" s="176"/>
      <c r="AZ11" s="179" t="s">
        <v>231</v>
      </c>
      <c r="BA11" s="175" t="s">
        <v>215</v>
      </c>
      <c r="BB11" s="176"/>
      <c r="BC11" s="177"/>
      <c r="BD11" s="176"/>
      <c r="BE11" s="171"/>
      <c r="BF11" s="171"/>
      <c r="BG11" s="171"/>
      <c r="BH11" s="171"/>
      <c r="BI11" s="171"/>
      <c r="BJ11" s="171"/>
      <c r="BK11" s="176"/>
      <c r="BL11" s="176"/>
      <c r="BM11" s="176"/>
      <c r="BN11" s="176"/>
      <c r="BO11" s="176"/>
      <c r="BP11" s="177"/>
      <c r="BQ11" s="176"/>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71"/>
      <c r="AM12" s="171"/>
      <c r="AN12" s="171"/>
      <c r="AO12" s="171"/>
      <c r="AP12" s="171"/>
      <c r="AQ12" s="171"/>
      <c r="AR12" s="172" t="s">
        <v>237</v>
      </c>
      <c r="AS12" s="173" t="s">
        <v>804</v>
      </c>
      <c r="AT12" s="172" t="s">
        <v>238</v>
      </c>
      <c r="AU12" s="173" t="s">
        <v>805</v>
      </c>
      <c r="AV12" s="174"/>
      <c r="AW12" s="174"/>
      <c r="AX12" s="175" t="s">
        <v>239</v>
      </c>
      <c r="AY12" s="175" t="s">
        <v>201</v>
      </c>
      <c r="AZ12" s="175" t="s">
        <v>806</v>
      </c>
      <c r="BA12" s="175" t="s">
        <v>262</v>
      </c>
      <c r="BB12" s="176"/>
      <c r="BC12" s="177"/>
      <c r="BD12" s="176"/>
      <c r="BE12" s="171"/>
      <c r="BF12" s="171"/>
      <c r="BG12" s="171"/>
      <c r="BH12" s="171"/>
      <c r="BI12" s="171"/>
      <c r="BJ12" s="171"/>
      <c r="BK12" s="176"/>
      <c r="BL12" s="176"/>
      <c r="BM12" s="176"/>
      <c r="BN12" s="176"/>
      <c r="BO12" s="176"/>
      <c r="BP12" s="177"/>
      <c r="BQ12" s="176"/>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71"/>
      <c r="AM13" s="171"/>
      <c r="AN13" s="171"/>
      <c r="AO13" s="171"/>
      <c r="AP13" s="171"/>
      <c r="AQ13" s="171"/>
      <c r="AR13" s="112" t="s">
        <v>248</v>
      </c>
      <c r="AS13" s="112" t="s">
        <v>249</v>
      </c>
      <c r="AT13" s="101" t="s">
        <v>250</v>
      </c>
      <c r="AU13" s="102" t="s">
        <v>251</v>
      </c>
      <c r="AV13" s="103"/>
      <c r="AW13" s="103"/>
      <c r="AX13" s="176"/>
      <c r="AY13" s="176"/>
      <c r="AZ13" s="176"/>
      <c r="BA13" s="176"/>
      <c r="BB13" s="176"/>
      <c r="BC13" s="177"/>
      <c r="BD13" s="176"/>
      <c r="BE13" s="171"/>
      <c r="BF13" s="171"/>
      <c r="BG13" s="171"/>
      <c r="BH13" s="171"/>
      <c r="BI13" s="171"/>
      <c r="BJ13" s="171"/>
      <c r="BK13" s="176"/>
      <c r="BL13" s="176"/>
      <c r="BM13" s="176"/>
      <c r="BN13" s="176"/>
      <c r="BO13" s="176"/>
      <c r="BP13" s="177"/>
      <c r="BQ13" s="176"/>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71"/>
      <c r="AM14" s="171"/>
      <c r="AN14" s="171"/>
      <c r="AO14" s="171"/>
      <c r="AP14" s="171"/>
      <c r="AQ14" s="171"/>
      <c r="AR14" s="101" t="s">
        <v>258</v>
      </c>
      <c r="AS14" s="101" t="s">
        <v>259</v>
      </c>
      <c r="AT14" s="101" t="s">
        <v>260</v>
      </c>
      <c r="AU14" s="174"/>
      <c r="AV14" s="174"/>
      <c r="AW14" s="174"/>
      <c r="AX14" s="176"/>
      <c r="AY14" s="176"/>
      <c r="AZ14" s="176"/>
      <c r="BA14" s="176"/>
      <c r="BB14" s="176"/>
      <c r="BC14" s="177"/>
      <c r="BD14" s="176"/>
      <c r="BE14" s="171"/>
      <c r="BF14" s="171"/>
      <c r="BG14" s="171"/>
      <c r="BH14" s="171"/>
      <c r="BI14" s="171"/>
      <c r="BJ14" s="171"/>
      <c r="BK14" s="176"/>
      <c r="BL14" s="176"/>
      <c r="BM14" s="176"/>
      <c r="BN14" s="176"/>
      <c r="BO14" s="176"/>
      <c r="BP14" s="177"/>
      <c r="BQ14" s="176"/>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71"/>
      <c r="AM15" s="171"/>
      <c r="AN15" s="171"/>
      <c r="AO15" s="171"/>
      <c r="AP15" s="171"/>
      <c r="AQ15" s="171"/>
      <c r="AR15" s="101" t="s">
        <v>267</v>
      </c>
      <c r="AS15" s="101" t="s">
        <v>268</v>
      </c>
      <c r="AT15" s="101" t="s">
        <v>269</v>
      </c>
      <c r="AU15" s="101" t="s">
        <v>807</v>
      </c>
      <c r="AV15" s="174"/>
      <c r="AW15" s="174"/>
      <c r="AX15" s="176"/>
      <c r="AY15" s="176"/>
      <c r="AZ15" s="176"/>
      <c r="BA15" s="176"/>
      <c r="BB15" s="176"/>
      <c r="BC15" s="177"/>
      <c r="BD15" s="176"/>
      <c r="BE15" s="171"/>
      <c r="BF15" s="171"/>
      <c r="BG15" s="171"/>
      <c r="BH15" s="171"/>
      <c r="BI15" s="171"/>
      <c r="BJ15" s="171"/>
      <c r="BK15" s="176"/>
      <c r="BL15" s="176"/>
      <c r="BM15" s="176"/>
      <c r="BN15" s="176"/>
      <c r="BO15" s="176"/>
      <c r="BP15" s="177"/>
      <c r="BQ15" s="176"/>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74"/>
      <c r="AW16" s="174"/>
      <c r="AX16" s="176"/>
      <c r="AY16" s="176"/>
      <c r="AZ16" s="176"/>
      <c r="BA16" s="176"/>
      <c r="BB16" s="176"/>
      <c r="BC16" s="177"/>
      <c r="BD16" s="176"/>
      <c r="BE16" s="171"/>
      <c r="BF16" s="171"/>
      <c r="BG16" s="171"/>
      <c r="BH16" s="171"/>
      <c r="BI16" s="171"/>
      <c r="BJ16" s="171"/>
      <c r="BK16" s="176"/>
      <c r="BL16" s="176"/>
      <c r="BM16" s="176"/>
      <c r="BN16" s="176"/>
      <c r="BO16" s="176"/>
      <c r="BP16" s="177"/>
      <c r="BQ16" s="176"/>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71"/>
      <c r="AM17" s="171"/>
      <c r="AN17" s="171"/>
      <c r="AO17" s="171"/>
      <c r="AP17" s="171"/>
      <c r="AQ17" s="171"/>
      <c r="AR17" s="101" t="s">
        <v>281</v>
      </c>
      <c r="AS17" s="101" t="s">
        <v>810</v>
      </c>
      <c r="AT17" s="101" t="s">
        <v>282</v>
      </c>
      <c r="AU17" s="174"/>
      <c r="AV17" s="174"/>
      <c r="AW17" s="174"/>
      <c r="AX17" s="176"/>
      <c r="AY17" s="176"/>
      <c r="AZ17" s="176"/>
      <c r="BA17" s="176"/>
      <c r="BB17" s="176"/>
      <c r="BC17" s="177"/>
      <c r="BD17" s="176"/>
      <c r="BE17" s="171"/>
      <c r="BF17" s="171"/>
      <c r="BG17" s="171"/>
      <c r="BH17" s="171"/>
      <c r="BI17" s="171"/>
      <c r="BJ17" s="171"/>
      <c r="BK17" s="176"/>
      <c r="BL17" s="176"/>
      <c r="BM17" s="176"/>
      <c r="BN17" s="176"/>
      <c r="BO17" s="176"/>
      <c r="BP17" s="177"/>
      <c r="BQ17" s="176"/>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80"/>
      <c r="AM18" s="171"/>
      <c r="AN18" s="171"/>
      <c r="AO18" s="171"/>
      <c r="AP18" s="171"/>
      <c r="AQ18" s="171"/>
      <c r="AR18" s="101" t="s">
        <v>811</v>
      </c>
      <c r="AS18" s="101" t="s">
        <v>812</v>
      </c>
      <c r="AT18" s="101" t="s">
        <v>813</v>
      </c>
      <c r="AU18" s="174"/>
      <c r="AV18" s="174"/>
      <c r="AW18" s="174"/>
      <c r="AX18" s="176"/>
      <c r="AY18" s="176"/>
      <c r="AZ18" s="176"/>
      <c r="BA18" s="176"/>
      <c r="BB18" s="176"/>
      <c r="BC18" s="177"/>
      <c r="BD18" s="176"/>
      <c r="BE18" s="171"/>
      <c r="BF18" s="171"/>
      <c r="BG18" s="171"/>
      <c r="BH18" s="171"/>
      <c r="BI18" s="171"/>
      <c r="BJ18" s="171"/>
      <c r="BK18" s="176"/>
      <c r="BL18" s="176"/>
      <c r="BM18" s="176"/>
      <c r="BN18" s="176"/>
      <c r="BO18" s="176"/>
      <c r="BP18" s="177"/>
      <c r="BQ18" s="176"/>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71"/>
      <c r="AM19" s="171"/>
      <c r="AN19" s="171"/>
      <c r="AO19" s="171"/>
      <c r="AP19" s="171"/>
      <c r="AQ19" s="171"/>
      <c r="AR19" s="101" t="s">
        <v>814</v>
      </c>
      <c r="AS19" s="101" t="s">
        <v>815</v>
      </c>
      <c r="AT19" s="101" t="s">
        <v>816</v>
      </c>
      <c r="AU19" s="174"/>
      <c r="AV19" s="174"/>
      <c r="AW19" s="174"/>
      <c r="AX19" s="176"/>
      <c r="AY19" s="176"/>
      <c r="AZ19" s="176"/>
      <c r="BA19" s="176"/>
      <c r="BB19" s="176"/>
      <c r="BC19" s="177"/>
      <c r="BD19" s="176"/>
      <c r="BE19" s="171"/>
      <c r="BF19" s="171"/>
      <c r="BG19" s="171"/>
      <c r="BH19" s="171"/>
      <c r="BI19" s="171"/>
      <c r="BJ19" s="171"/>
      <c r="BK19" s="176"/>
      <c r="BL19" s="176"/>
      <c r="BM19" s="176"/>
      <c r="BN19" s="176"/>
      <c r="BO19" s="176"/>
      <c r="BP19" s="177"/>
      <c r="BQ19" s="176"/>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71"/>
      <c r="AM20" s="171"/>
      <c r="AN20" s="171"/>
      <c r="AO20" s="171"/>
      <c r="AP20" s="171"/>
      <c r="AQ20" s="171"/>
      <c r="AR20" s="101" t="s">
        <v>817</v>
      </c>
      <c r="AS20" s="101" t="s">
        <v>818</v>
      </c>
      <c r="AT20" s="101" t="s">
        <v>819</v>
      </c>
      <c r="AU20" s="174"/>
      <c r="AV20" s="174"/>
      <c r="AW20" s="174"/>
      <c r="AX20" s="176"/>
      <c r="AY20" s="176"/>
      <c r="AZ20" s="176"/>
      <c r="BA20" s="176"/>
      <c r="BB20" s="176"/>
      <c r="BC20" s="177"/>
      <c r="BD20" s="176"/>
      <c r="BE20" s="171"/>
      <c r="BF20" s="171"/>
      <c r="BG20" s="171"/>
      <c r="BH20" s="171"/>
      <c r="BI20" s="171"/>
      <c r="BJ20" s="171"/>
      <c r="BK20" s="176"/>
      <c r="BL20" s="176"/>
      <c r="BM20" s="176"/>
      <c r="BN20" s="176"/>
      <c r="BO20" s="176"/>
      <c r="BP20" s="177"/>
      <c r="BQ20" s="176"/>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74"/>
      <c r="AV21" s="174"/>
      <c r="AW21" s="174"/>
      <c r="AX21" s="176"/>
      <c r="AY21" s="176"/>
      <c r="AZ21" s="176"/>
      <c r="BA21" s="176"/>
      <c r="BB21" s="176"/>
      <c r="BC21" s="177"/>
      <c r="BD21" s="176"/>
      <c r="BE21" s="171"/>
      <c r="BF21" s="171"/>
      <c r="BG21" s="171"/>
      <c r="BH21" s="171"/>
      <c r="BI21" s="171"/>
      <c r="BJ21" s="171"/>
      <c r="BK21" s="176"/>
      <c r="BL21" s="176"/>
      <c r="BM21" s="176"/>
      <c r="BN21" s="176"/>
      <c r="BO21" s="176"/>
      <c r="BP21" s="177"/>
      <c r="BQ21" s="176"/>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81" t="s">
        <v>822</v>
      </c>
      <c r="AS22" s="181" t="s">
        <v>823</v>
      </c>
      <c r="AT22" s="181" t="s">
        <v>325</v>
      </c>
      <c r="AU22" s="181" t="s">
        <v>326</v>
      </c>
      <c r="AV22" s="174"/>
      <c r="AW22" s="174"/>
      <c r="AX22" s="176"/>
      <c r="AY22" s="176"/>
      <c r="AZ22" s="176"/>
      <c r="BA22" s="176"/>
      <c r="BB22" s="176"/>
      <c r="BC22" s="177"/>
      <c r="BD22" s="176"/>
      <c r="BE22" s="171"/>
      <c r="BF22" s="171"/>
      <c r="BG22" s="171"/>
      <c r="BH22" s="171"/>
      <c r="BI22" s="171"/>
      <c r="BJ22" s="171"/>
      <c r="BK22" s="176"/>
      <c r="BL22" s="176"/>
      <c r="BM22" s="176"/>
      <c r="BN22" s="176"/>
      <c r="BO22" s="176"/>
      <c r="BP22" s="177"/>
      <c r="BQ22" s="176"/>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71"/>
      <c r="AH23" s="171"/>
      <c r="AI23" s="171"/>
      <c r="AJ23" s="171"/>
      <c r="AK23" s="171"/>
      <c r="AL23" s="171"/>
      <c r="AM23" s="171"/>
      <c r="AN23" s="171"/>
      <c r="AO23" s="171"/>
      <c r="AP23" s="171"/>
      <c r="AQ23" s="171"/>
      <c r="AR23" s="181" t="s">
        <v>330</v>
      </c>
      <c r="AS23" s="181" t="s">
        <v>331</v>
      </c>
      <c r="AT23" s="174"/>
      <c r="AU23" s="174"/>
      <c r="AV23" s="174"/>
      <c r="AW23" s="174"/>
      <c r="AX23" s="176"/>
      <c r="AY23" s="176"/>
      <c r="AZ23" s="176"/>
      <c r="BA23" s="176"/>
      <c r="BB23" s="176"/>
      <c r="BC23" s="177"/>
      <c r="BD23" s="176"/>
      <c r="BE23" s="171"/>
      <c r="BF23" s="171"/>
      <c r="BG23" s="171"/>
      <c r="BH23" s="171"/>
      <c r="BI23" s="171"/>
      <c r="BJ23" s="171"/>
      <c r="BK23" s="176"/>
      <c r="BL23" s="176"/>
      <c r="BM23" s="176"/>
      <c r="BN23" s="176"/>
      <c r="BO23" s="176"/>
      <c r="BP23" s="177"/>
      <c r="BQ23" s="176"/>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81" t="s">
        <v>342</v>
      </c>
      <c r="AS24" s="172" t="s">
        <v>343</v>
      </c>
      <c r="AT24" s="174"/>
      <c r="AU24" s="174"/>
      <c r="AV24" s="174"/>
      <c r="AW24" s="174"/>
      <c r="AX24" s="176"/>
      <c r="AY24" s="176"/>
      <c r="AZ24" s="176"/>
      <c r="BA24" s="176"/>
      <c r="BB24" s="176"/>
      <c r="BC24" s="177"/>
      <c r="BD24" s="176"/>
      <c r="BE24" s="171"/>
      <c r="BF24" s="171"/>
      <c r="BG24" s="171"/>
      <c r="BH24" s="171"/>
      <c r="BI24" s="171"/>
      <c r="BJ24" s="171"/>
      <c r="BK24" s="176"/>
      <c r="BL24" s="176"/>
      <c r="BM24" s="176"/>
      <c r="BN24" s="176"/>
      <c r="BO24" s="176"/>
      <c r="BP24" s="177"/>
      <c r="BQ24" s="176"/>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71"/>
      <c r="AH25" s="171"/>
      <c r="AI25" s="171"/>
      <c r="AJ25" s="171"/>
      <c r="AK25" s="171"/>
      <c r="AL25" s="171"/>
      <c r="AM25" s="171"/>
      <c r="AN25" s="171"/>
      <c r="AO25" s="171"/>
      <c r="AP25" s="171"/>
      <c r="AQ25" s="171"/>
      <c r="AR25" s="181" t="s">
        <v>346</v>
      </c>
      <c r="AS25" s="181" t="s">
        <v>347</v>
      </c>
      <c r="AT25" s="174"/>
      <c r="AU25" s="174"/>
      <c r="AV25" s="174"/>
      <c r="AW25" s="174"/>
      <c r="AX25" s="176"/>
      <c r="AY25" s="176"/>
      <c r="AZ25" s="176"/>
      <c r="BA25" s="176"/>
      <c r="BB25" s="176"/>
      <c r="BC25" s="177"/>
      <c r="BD25" s="176"/>
      <c r="BE25" s="171"/>
      <c r="BF25" s="171"/>
      <c r="BG25" s="171"/>
      <c r="BH25" s="171"/>
      <c r="BI25" s="171"/>
      <c r="BJ25" s="171"/>
      <c r="BK25" s="176"/>
      <c r="BL25" s="176"/>
      <c r="BM25" s="176"/>
      <c r="BN25" s="176"/>
      <c r="BO25" s="176"/>
      <c r="BP25" s="177"/>
      <c r="BQ25" s="176"/>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71"/>
      <c r="AH26" s="171"/>
      <c r="AI26" s="171"/>
      <c r="AJ26" s="171"/>
      <c r="AK26" s="171"/>
      <c r="AL26" s="171"/>
      <c r="AM26" s="171"/>
      <c r="AN26" s="171"/>
      <c r="AO26" s="171"/>
      <c r="AP26" s="171"/>
      <c r="AQ26" s="171"/>
      <c r="AR26" s="181" t="s">
        <v>350</v>
      </c>
      <c r="AS26" s="182" t="s">
        <v>351</v>
      </c>
      <c r="AT26" s="174"/>
      <c r="AU26" s="174"/>
      <c r="AV26" s="174"/>
      <c r="AW26" s="174"/>
      <c r="AX26" s="176"/>
      <c r="AY26" s="176"/>
      <c r="AZ26" s="176"/>
      <c r="BA26" s="176"/>
      <c r="BB26" s="176"/>
      <c r="BC26" s="177"/>
      <c r="BD26" s="176"/>
      <c r="BE26" s="171"/>
      <c r="BF26" s="171"/>
      <c r="BG26" s="171"/>
      <c r="BH26" s="171"/>
      <c r="BI26" s="171"/>
      <c r="BJ26" s="171"/>
      <c r="BK26" s="176"/>
      <c r="BL26" s="176"/>
      <c r="BM26" s="176"/>
      <c r="BN26" s="176"/>
      <c r="BO26" s="176"/>
      <c r="BP26" s="177"/>
      <c r="BQ26" s="176"/>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71"/>
      <c r="AH27" s="171"/>
      <c r="AI27" s="171"/>
      <c r="AJ27" s="183"/>
      <c r="AK27" s="183"/>
      <c r="AL27" s="171"/>
      <c r="AM27" s="171"/>
      <c r="AN27" s="171"/>
      <c r="AO27" s="171"/>
      <c r="AP27" s="171"/>
      <c r="AQ27" s="171"/>
      <c r="AR27" s="181" t="s">
        <v>355</v>
      </c>
      <c r="AS27" s="181" t="s">
        <v>356</v>
      </c>
      <c r="AT27" s="174"/>
      <c r="AU27" s="174"/>
      <c r="AV27" s="174"/>
      <c r="AW27" s="174"/>
      <c r="AX27" s="176"/>
      <c r="AY27" s="176"/>
      <c r="AZ27" s="176"/>
      <c r="BA27" s="176"/>
      <c r="BB27" s="176"/>
      <c r="BC27" s="177"/>
      <c r="BD27" s="176"/>
      <c r="BE27" s="171"/>
      <c r="BF27" s="171"/>
      <c r="BG27" s="171"/>
      <c r="BH27" s="171"/>
      <c r="BI27" s="171"/>
      <c r="BJ27" s="171"/>
      <c r="BK27" s="176"/>
      <c r="BL27" s="176"/>
      <c r="BM27" s="176"/>
      <c r="BN27" s="176"/>
      <c r="BO27" s="176"/>
      <c r="BP27" s="177"/>
      <c r="BQ27" s="176"/>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71"/>
      <c r="AM28" s="171"/>
      <c r="AN28" s="171"/>
      <c r="AO28" s="171"/>
      <c r="AP28" s="171"/>
      <c r="AQ28" s="171"/>
      <c r="AR28" s="181" t="s">
        <v>825</v>
      </c>
      <c r="AS28" s="181" t="s">
        <v>362</v>
      </c>
      <c r="AT28" s="181" t="s">
        <v>826</v>
      </c>
      <c r="AU28" s="181" t="s">
        <v>363</v>
      </c>
      <c r="AV28" s="174"/>
      <c r="AW28" s="174"/>
      <c r="AX28" s="176"/>
      <c r="AY28" s="176"/>
      <c r="AZ28" s="176"/>
      <c r="BA28" s="176"/>
      <c r="BB28" s="176"/>
      <c r="BC28" s="177"/>
      <c r="BD28" s="176"/>
      <c r="BE28" s="171"/>
      <c r="BF28" s="171"/>
      <c r="BG28" s="171"/>
      <c r="BH28" s="171"/>
      <c r="BI28" s="171"/>
      <c r="BJ28" s="171"/>
      <c r="BK28" s="176"/>
      <c r="BL28" s="176"/>
      <c r="BM28" s="176"/>
      <c r="BN28" s="176"/>
      <c r="BO28" s="176"/>
      <c r="BP28" s="177"/>
      <c r="BQ28" s="176"/>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71"/>
      <c r="AM29" s="171"/>
      <c r="AN29" s="171"/>
      <c r="AO29" s="171"/>
      <c r="AP29" s="171"/>
      <c r="AQ29" s="171"/>
      <c r="AR29" s="181" t="s">
        <v>368</v>
      </c>
      <c r="AS29" s="181" t="s">
        <v>369</v>
      </c>
      <c r="AT29" s="181" t="s">
        <v>827</v>
      </c>
      <c r="AU29" s="172" t="s">
        <v>828</v>
      </c>
      <c r="AV29" s="174"/>
      <c r="AW29" s="174"/>
      <c r="AX29" s="176"/>
      <c r="AY29" s="176"/>
      <c r="AZ29" s="176"/>
      <c r="BA29" s="176"/>
      <c r="BB29" s="176"/>
      <c r="BC29" s="177"/>
      <c r="BD29" s="176"/>
      <c r="BE29" s="171"/>
      <c r="BF29" s="171"/>
      <c r="BG29" s="171"/>
      <c r="BH29" s="171"/>
      <c r="BI29" s="171"/>
      <c r="BJ29" s="171"/>
      <c r="BK29" s="176"/>
      <c r="BL29" s="176"/>
      <c r="BM29" s="176"/>
      <c r="BN29" s="176"/>
      <c r="BO29" s="176"/>
      <c r="BP29" s="177"/>
      <c r="BQ29" s="176"/>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71"/>
      <c r="AM30" s="54"/>
      <c r="AN30" s="54"/>
      <c r="AO30" s="54"/>
      <c r="AP30" s="54"/>
      <c r="AQ30" s="54"/>
      <c r="AR30" s="181" t="s">
        <v>829</v>
      </c>
      <c r="AS30" s="101" t="s">
        <v>830</v>
      </c>
      <c r="AT30" s="101" t="s">
        <v>831</v>
      </c>
      <c r="AU30" s="101" t="s">
        <v>376</v>
      </c>
      <c r="AV30" s="174"/>
      <c r="AW30" s="174"/>
      <c r="AX30" s="176"/>
      <c r="AY30" s="176"/>
      <c r="AZ30" s="176"/>
      <c r="BA30" s="176"/>
      <c r="BB30" s="176"/>
      <c r="BC30" s="177"/>
      <c r="BD30" s="176"/>
      <c r="BE30" s="171"/>
      <c r="BF30" s="171"/>
      <c r="BG30" s="171"/>
      <c r="BH30" s="171"/>
      <c r="BI30" s="171"/>
      <c r="BJ30" s="171"/>
      <c r="BK30" s="176"/>
      <c r="BL30" s="176"/>
      <c r="BM30" s="176"/>
      <c r="BN30" s="176"/>
      <c r="BO30" s="176"/>
      <c r="BP30" s="177"/>
      <c r="BQ30" s="176"/>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84" t="s">
        <v>378</v>
      </c>
      <c r="AG31" s="51" t="s">
        <v>379</v>
      </c>
      <c r="AH31" s="51" t="s">
        <v>380</v>
      </c>
      <c r="AI31" s="44" t="s">
        <v>381</v>
      </c>
      <c r="AJ31" s="115">
        <v>44440</v>
      </c>
      <c r="AK31" s="115">
        <v>44561</v>
      </c>
      <c r="AL31" s="171"/>
      <c r="AM31" s="171"/>
      <c r="AN31" s="171"/>
      <c r="AO31" s="171"/>
      <c r="AP31" s="171"/>
      <c r="AQ31" s="171"/>
      <c r="AR31" s="101" t="s">
        <v>832</v>
      </c>
      <c r="AS31" s="101" t="s">
        <v>382</v>
      </c>
      <c r="AT31" s="101" t="s">
        <v>383</v>
      </c>
      <c r="AU31" s="174"/>
      <c r="AV31" s="174"/>
      <c r="AW31" s="174"/>
      <c r="AX31" s="176"/>
      <c r="AY31" s="176"/>
      <c r="AZ31" s="176"/>
      <c r="BA31" s="176"/>
      <c r="BB31" s="176"/>
      <c r="BC31" s="177"/>
      <c r="BD31" s="176"/>
      <c r="BE31" s="171"/>
      <c r="BF31" s="171"/>
      <c r="BG31" s="171"/>
      <c r="BH31" s="171"/>
      <c r="BI31" s="171"/>
      <c r="BJ31" s="171"/>
      <c r="BK31" s="176"/>
      <c r="BL31" s="176"/>
      <c r="BM31" s="176"/>
      <c r="BN31" s="176"/>
      <c r="BO31" s="176"/>
      <c r="BP31" s="177"/>
      <c r="BQ31" s="176"/>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71"/>
      <c r="AM32" s="171"/>
      <c r="AN32" s="171"/>
      <c r="AO32" s="171"/>
      <c r="AP32" s="171"/>
      <c r="AQ32" s="171"/>
      <c r="AR32" s="174"/>
      <c r="AS32" s="173" t="s">
        <v>833</v>
      </c>
      <c r="AT32" s="181" t="s">
        <v>390</v>
      </c>
      <c r="AU32" s="185" t="s">
        <v>391</v>
      </c>
      <c r="AV32" s="174"/>
      <c r="AW32" s="174"/>
      <c r="AX32" s="176"/>
      <c r="AY32" s="176"/>
      <c r="AZ32" s="176"/>
      <c r="BA32" s="176"/>
      <c r="BB32" s="176"/>
      <c r="BC32" s="177"/>
      <c r="BD32" s="176"/>
      <c r="BE32" s="171"/>
      <c r="BF32" s="171"/>
      <c r="BG32" s="171"/>
      <c r="BH32" s="171"/>
      <c r="BI32" s="171"/>
      <c r="BJ32" s="171"/>
      <c r="BK32" s="176"/>
      <c r="BL32" s="176"/>
      <c r="BM32" s="176"/>
      <c r="BN32" s="176"/>
      <c r="BO32" s="176"/>
      <c r="BP32" s="177"/>
      <c r="BQ32" s="176"/>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71"/>
      <c r="AM33" s="171"/>
      <c r="AN33" s="171"/>
      <c r="AO33" s="171"/>
      <c r="AP33" s="171"/>
      <c r="AQ33" s="171"/>
      <c r="AR33" s="181" t="s">
        <v>394</v>
      </c>
      <c r="AS33" s="181" t="s">
        <v>395</v>
      </c>
      <c r="AT33" s="174"/>
      <c r="AU33" s="174"/>
      <c r="AV33" s="174"/>
      <c r="AW33" s="174"/>
      <c r="AX33" s="176"/>
      <c r="AY33" s="176"/>
      <c r="AZ33" s="176"/>
      <c r="BA33" s="176"/>
      <c r="BB33" s="176"/>
      <c r="BC33" s="177"/>
      <c r="BD33" s="176"/>
      <c r="BE33" s="171"/>
      <c r="BF33" s="171"/>
      <c r="BG33" s="171"/>
      <c r="BH33" s="171"/>
      <c r="BI33" s="171"/>
      <c r="BJ33" s="171"/>
      <c r="BK33" s="176"/>
      <c r="BL33" s="176"/>
      <c r="BM33" s="176"/>
      <c r="BN33" s="176"/>
      <c r="BO33" s="176"/>
      <c r="BP33" s="177"/>
      <c r="BQ33" s="176"/>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71"/>
      <c r="AM34" s="171"/>
      <c r="AN34" s="171"/>
      <c r="AO34" s="171"/>
      <c r="AP34" s="171"/>
      <c r="AQ34" s="171"/>
      <c r="AR34" s="174"/>
      <c r="AS34" s="174"/>
      <c r="AT34" s="181" t="s">
        <v>399</v>
      </c>
      <c r="AU34" s="181" t="s">
        <v>400</v>
      </c>
      <c r="AV34" s="174"/>
      <c r="AW34" s="174"/>
      <c r="AX34" s="176"/>
      <c r="AY34" s="176"/>
      <c r="AZ34" s="176"/>
      <c r="BA34" s="176"/>
      <c r="BB34" s="176"/>
      <c r="BC34" s="177"/>
      <c r="BD34" s="176"/>
      <c r="BE34" s="171"/>
      <c r="BF34" s="171"/>
      <c r="BG34" s="171"/>
      <c r="BH34" s="171"/>
      <c r="BI34" s="171"/>
      <c r="BJ34" s="171"/>
      <c r="BK34" s="176"/>
      <c r="BL34" s="176"/>
      <c r="BM34" s="176"/>
      <c r="BN34" s="176"/>
      <c r="BO34" s="176"/>
      <c r="BP34" s="177"/>
      <c r="BQ34" s="176"/>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71"/>
      <c r="AM35" s="171"/>
      <c r="AN35" s="171"/>
      <c r="AO35" s="171"/>
      <c r="AP35" s="171"/>
      <c r="AQ35" s="171"/>
      <c r="AR35" s="181" t="s">
        <v>405</v>
      </c>
      <c r="AS35" s="182" t="s">
        <v>406</v>
      </c>
      <c r="AT35" s="181" t="s">
        <v>407</v>
      </c>
      <c r="AU35" s="181" t="s">
        <v>408</v>
      </c>
      <c r="AV35" s="174"/>
      <c r="AW35" s="174"/>
      <c r="AX35" s="176"/>
      <c r="AY35" s="176"/>
      <c r="AZ35" s="176"/>
      <c r="BA35" s="176"/>
      <c r="BB35" s="176"/>
      <c r="BC35" s="177"/>
      <c r="BD35" s="176"/>
      <c r="BE35" s="171"/>
      <c r="BF35" s="171"/>
      <c r="BG35" s="171"/>
      <c r="BH35" s="171"/>
      <c r="BI35" s="171"/>
      <c r="BJ35" s="171"/>
      <c r="BK35" s="176"/>
      <c r="BL35" s="176"/>
      <c r="BM35" s="176"/>
      <c r="BN35" s="176"/>
      <c r="BO35" s="176"/>
      <c r="BP35" s="177"/>
      <c r="BQ35" s="176"/>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71"/>
      <c r="AM36" s="171"/>
      <c r="AN36" s="171"/>
      <c r="AO36" s="171"/>
      <c r="AP36" s="171"/>
      <c r="AQ36" s="171"/>
      <c r="AR36" s="181" t="s">
        <v>413</v>
      </c>
      <c r="AS36" s="182" t="s">
        <v>414</v>
      </c>
      <c r="AT36" s="174"/>
      <c r="AU36" s="174"/>
      <c r="AV36" s="174"/>
      <c r="AW36" s="174"/>
      <c r="AX36" s="176"/>
      <c r="AY36" s="176"/>
      <c r="AZ36" s="176"/>
      <c r="BA36" s="176"/>
      <c r="BB36" s="176"/>
      <c r="BC36" s="177"/>
      <c r="BD36" s="176"/>
      <c r="BE36" s="171"/>
      <c r="BF36" s="171"/>
      <c r="BG36" s="171"/>
      <c r="BH36" s="171"/>
      <c r="BI36" s="171"/>
      <c r="BJ36" s="171"/>
      <c r="BK36" s="176"/>
      <c r="BL36" s="176"/>
      <c r="BM36" s="176"/>
      <c r="BN36" s="176"/>
      <c r="BO36" s="176"/>
      <c r="BP36" s="177"/>
      <c r="BQ36" s="176"/>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71"/>
      <c r="AM37" s="171"/>
      <c r="AN37" s="171"/>
      <c r="AO37" s="171"/>
      <c r="AP37" s="171"/>
      <c r="AQ37" s="171"/>
      <c r="AR37" s="181" t="s">
        <v>417</v>
      </c>
      <c r="AS37" s="181" t="s">
        <v>418</v>
      </c>
      <c r="AT37" s="174"/>
      <c r="AU37" s="174"/>
      <c r="AV37" s="174"/>
      <c r="AW37" s="174"/>
      <c r="AX37" s="176"/>
      <c r="AY37" s="176"/>
      <c r="AZ37" s="176"/>
      <c r="BA37" s="176"/>
      <c r="BB37" s="176"/>
      <c r="BC37" s="177"/>
      <c r="BD37" s="176"/>
      <c r="BE37" s="171"/>
      <c r="BF37" s="171"/>
      <c r="BG37" s="171"/>
      <c r="BH37" s="171"/>
      <c r="BI37" s="171"/>
      <c r="BJ37" s="171"/>
      <c r="BK37" s="176"/>
      <c r="BL37" s="176"/>
      <c r="BM37" s="176"/>
      <c r="BN37" s="176"/>
      <c r="BO37" s="176"/>
      <c r="BP37" s="177"/>
      <c r="BQ37" s="176"/>
    </row>
    <row r="38" spans="1:69" ht="151.5" hidden="1" customHeight="1">
      <c r="A38" s="141">
        <v>5</v>
      </c>
      <c r="B38" s="88" t="s">
        <v>75</v>
      </c>
      <c r="C38" s="186" t="s">
        <v>834</v>
      </c>
      <c r="D38" s="186" t="s">
        <v>835</v>
      </c>
      <c r="E38" s="53" t="s">
        <v>836</v>
      </c>
      <c r="F38" s="141">
        <v>6</v>
      </c>
      <c r="G38" s="158" t="s">
        <v>837</v>
      </c>
      <c r="H38" s="159">
        <v>0.4</v>
      </c>
      <c r="I38" s="53" t="s">
        <v>838</v>
      </c>
      <c r="J38" s="90"/>
      <c r="K38" s="158" t="s">
        <v>839</v>
      </c>
      <c r="L38" s="159">
        <v>0.6</v>
      </c>
      <c r="M38" s="160" t="s">
        <v>839</v>
      </c>
      <c r="N38" s="92"/>
      <c r="O38" s="43"/>
      <c r="P38" s="161" t="s">
        <v>840</v>
      </c>
      <c r="Q38" s="187" t="s">
        <v>841</v>
      </c>
      <c r="R38" s="161" t="s">
        <v>842</v>
      </c>
      <c r="S38" s="162" t="s">
        <v>187</v>
      </c>
      <c r="T38" s="162" t="s">
        <v>188</v>
      </c>
      <c r="U38" s="163">
        <v>0.4</v>
      </c>
      <c r="V38" s="162" t="s">
        <v>242</v>
      </c>
      <c r="W38" s="162" t="s">
        <v>190</v>
      </c>
      <c r="X38" s="162" t="s">
        <v>243</v>
      </c>
      <c r="Y38" s="164">
        <v>0.24</v>
      </c>
      <c r="Z38" s="165" t="s">
        <v>843</v>
      </c>
      <c r="AA38" s="163">
        <v>0.24</v>
      </c>
      <c r="AB38" s="165" t="s">
        <v>839</v>
      </c>
      <c r="AC38" s="163">
        <v>0.6</v>
      </c>
      <c r="AD38" s="166" t="s">
        <v>839</v>
      </c>
      <c r="AE38" s="162" t="s">
        <v>844</v>
      </c>
      <c r="AF38" s="125" t="s">
        <v>845</v>
      </c>
      <c r="AG38" s="125" t="s">
        <v>283</v>
      </c>
      <c r="AH38" s="51"/>
      <c r="AI38" s="44"/>
      <c r="AJ38" s="106"/>
      <c r="AK38" s="106"/>
      <c r="AL38" s="44"/>
      <c r="AM38" s="44"/>
      <c r="AN38" s="44"/>
      <c r="AO38" s="44"/>
      <c r="AP38" s="44"/>
      <c r="AQ38" s="44"/>
      <c r="AR38" s="112" t="s">
        <v>248</v>
      </c>
      <c r="AS38" s="112" t="s">
        <v>249</v>
      </c>
      <c r="AT38" s="174"/>
      <c r="AU38" s="174"/>
      <c r="AV38" s="174"/>
      <c r="AW38" s="174"/>
      <c r="AX38" s="176"/>
      <c r="AY38" s="176"/>
      <c r="AZ38" s="176"/>
      <c r="BA38" s="176"/>
      <c r="BB38" s="176"/>
      <c r="BC38" s="177"/>
      <c r="BD38" s="176"/>
      <c r="BE38" s="171"/>
      <c r="BF38" s="171"/>
      <c r="BG38" s="171"/>
      <c r="BH38" s="171"/>
      <c r="BI38" s="171"/>
      <c r="BJ38" s="171"/>
      <c r="BK38" s="176"/>
      <c r="BL38" s="176"/>
      <c r="BM38" s="176"/>
      <c r="BN38" s="176"/>
      <c r="BO38" s="176"/>
      <c r="BP38" s="177"/>
      <c r="BQ38" s="176"/>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8" t="s">
        <v>428</v>
      </c>
      <c r="AS39" s="189" t="s">
        <v>429</v>
      </c>
      <c r="AT39" s="189" t="s">
        <v>430</v>
      </c>
      <c r="AU39" s="189" t="s">
        <v>431</v>
      </c>
      <c r="AV39" s="174"/>
      <c r="AW39" s="174"/>
      <c r="AX39" s="176"/>
      <c r="AY39" s="176"/>
      <c r="AZ39" s="176"/>
      <c r="BA39" s="176"/>
      <c r="BB39" s="176"/>
      <c r="BC39" s="177"/>
      <c r="BD39" s="176"/>
      <c r="BE39" s="171"/>
      <c r="BF39" s="171"/>
      <c r="BG39" s="171"/>
      <c r="BH39" s="171"/>
      <c r="BI39" s="171"/>
      <c r="BJ39" s="171"/>
      <c r="BK39" s="176"/>
      <c r="BL39" s="176"/>
      <c r="BM39" s="176"/>
      <c r="BN39" s="176"/>
      <c r="BO39" s="176"/>
      <c r="BP39" s="177"/>
      <c r="BQ39" s="176"/>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90" t="s">
        <v>442</v>
      </c>
      <c r="AS40" s="190" t="s">
        <v>443</v>
      </c>
      <c r="AT40" s="190" t="s">
        <v>444</v>
      </c>
      <c r="AU40" s="190" t="s">
        <v>445</v>
      </c>
      <c r="AV40" s="174"/>
      <c r="AW40" s="174"/>
      <c r="AX40" s="176"/>
      <c r="AY40" s="176"/>
      <c r="AZ40" s="176"/>
      <c r="BA40" s="176"/>
      <c r="BB40" s="176"/>
      <c r="BC40" s="177"/>
      <c r="BD40" s="176"/>
      <c r="BE40" s="171"/>
      <c r="BF40" s="171"/>
      <c r="BG40" s="171"/>
      <c r="BH40" s="171"/>
      <c r="BI40" s="171"/>
      <c r="BJ40" s="171"/>
      <c r="BK40" s="176"/>
      <c r="BL40" s="176"/>
      <c r="BM40" s="176"/>
      <c r="BN40" s="176"/>
      <c r="BO40" s="176"/>
      <c r="BP40" s="177"/>
      <c r="BQ40" s="176"/>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9" t="s">
        <v>451</v>
      </c>
      <c r="AS41" s="191" t="s">
        <v>452</v>
      </c>
      <c r="AT41" s="189" t="s">
        <v>453</v>
      </c>
      <c r="AU41" s="189" t="s">
        <v>454</v>
      </c>
      <c r="AV41" s="174"/>
      <c r="AW41" s="174"/>
      <c r="AX41" s="176"/>
      <c r="AY41" s="176"/>
      <c r="AZ41" s="176"/>
      <c r="BA41" s="176"/>
      <c r="BB41" s="176"/>
      <c r="BC41" s="177"/>
      <c r="BD41" s="176"/>
      <c r="BE41" s="171"/>
      <c r="BF41" s="171"/>
      <c r="BG41" s="171"/>
      <c r="BH41" s="171"/>
      <c r="BI41" s="171"/>
      <c r="BJ41" s="171"/>
      <c r="BK41" s="176"/>
      <c r="BL41" s="176"/>
      <c r="BM41" s="176"/>
      <c r="BN41" s="176"/>
      <c r="BO41" s="176"/>
      <c r="BP41" s="177"/>
      <c r="BQ41" s="176"/>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92" t="s">
        <v>464</v>
      </c>
      <c r="AS42" s="193" t="s">
        <v>465</v>
      </c>
      <c r="AT42" s="192" t="s">
        <v>466</v>
      </c>
      <c r="AU42" s="192" t="s">
        <v>467</v>
      </c>
      <c r="AV42" s="174"/>
      <c r="AW42" s="174"/>
      <c r="AX42" s="176"/>
      <c r="AY42" s="176"/>
      <c r="AZ42" s="176"/>
      <c r="BA42" s="176"/>
      <c r="BB42" s="176"/>
      <c r="BC42" s="177"/>
      <c r="BD42" s="176"/>
      <c r="BE42" s="171"/>
      <c r="BF42" s="171"/>
      <c r="BG42" s="171"/>
      <c r="BH42" s="171"/>
      <c r="BI42" s="171"/>
      <c r="BJ42" s="171"/>
      <c r="BK42" s="176"/>
      <c r="BL42" s="176"/>
      <c r="BM42" s="176"/>
      <c r="BN42" s="176"/>
      <c r="BO42" s="176"/>
      <c r="BP42" s="177"/>
      <c r="BQ42" s="176"/>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v>
      </c>
      <c r="D43" s="45" t="str">
        <f>IFERROR(VLOOKUP($A43,Riesgos!$A$7:$H$107,8,FALSE),"")</f>
        <v>Posibilidad de afectación reputacional por retrasos en el cumplimiento del cronograma de actividades educativas debido a la falta de recursos humanos y logísticos</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90" t="s">
        <v>477</v>
      </c>
      <c r="AS43" s="190" t="s">
        <v>478</v>
      </c>
      <c r="AT43" s="190" t="s">
        <v>479</v>
      </c>
      <c r="AU43" s="190" t="s">
        <v>480</v>
      </c>
      <c r="AV43" s="174"/>
      <c r="AW43" s="174"/>
      <c r="AX43" s="176"/>
      <c r="AY43" s="176"/>
      <c r="AZ43" s="176"/>
      <c r="BA43" s="176"/>
      <c r="BB43" s="176"/>
      <c r="BC43" s="177"/>
      <c r="BD43" s="176"/>
      <c r="BE43" s="171"/>
      <c r="BF43" s="171"/>
      <c r="BG43" s="171"/>
      <c r="BH43" s="171"/>
      <c r="BI43" s="171"/>
      <c r="BJ43" s="171"/>
      <c r="BK43" s="176"/>
      <c r="BL43" s="176"/>
      <c r="BM43" s="176"/>
      <c r="BN43" s="176"/>
      <c r="BO43" s="176"/>
      <c r="BP43" s="177"/>
      <c r="BQ43" s="176"/>
    </row>
    <row r="44" spans="1:69" ht="169.5" hidden="1" customHeight="1">
      <c r="A44" s="54">
        <v>28</v>
      </c>
      <c r="B44" s="88" t="str">
        <f>IFERROR(VLOOKUP($A44,Riesgos!$A$7:$H$107,2,FALSE),"")</f>
        <v>Divulgación y Apropiación Social del Patrimonio</v>
      </c>
      <c r="C44" s="45" t="str">
        <f>IFERROR(VLOOKUP($A44,Riesgos!$A$7:$H$107,7,FALSE),"")</f>
        <v>Deficiencia en la información de los inventarios actuales de la colección del Museo 
Multiplicidad de informacion de los inventarios de la colección del Museo
Información incompleta de la información en el software de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71"/>
      <c r="AR44" s="189" t="s">
        <v>485</v>
      </c>
      <c r="AS44" s="189" t="s">
        <v>486</v>
      </c>
      <c r="AT44" s="189" t="s">
        <v>487</v>
      </c>
      <c r="AU44" s="189" t="s">
        <v>488</v>
      </c>
      <c r="AV44" s="174"/>
      <c r="AW44" s="174"/>
      <c r="AX44" s="176"/>
      <c r="AY44" s="176"/>
      <c r="AZ44" s="176"/>
      <c r="BA44" s="176"/>
      <c r="BB44" s="176"/>
      <c r="BC44" s="177"/>
      <c r="BD44" s="176"/>
      <c r="BE44" s="171"/>
      <c r="BF44" s="171"/>
      <c r="BG44" s="171"/>
      <c r="BH44" s="171"/>
      <c r="BI44" s="171"/>
      <c r="BJ44" s="171"/>
      <c r="BK44" s="176"/>
      <c r="BL44" s="176"/>
      <c r="BM44" s="176"/>
      <c r="BN44" s="176"/>
      <c r="BO44" s="176"/>
      <c r="BP44" s="177"/>
      <c r="BQ44" s="176"/>
    </row>
    <row r="45" spans="1:69" ht="84" hidden="1" customHeight="1">
      <c r="A45" s="54">
        <v>28</v>
      </c>
      <c r="B45" s="88" t="str">
        <f>IFERROR(VLOOKUP($A45,Riesgos!$A$7:$H$107,2,FALSE),"")</f>
        <v>Divulgación y Apropiación Social del Patrimonio</v>
      </c>
      <c r="C45" s="45" t="str">
        <f>IFERROR(VLOOKUP($A45,Riesgos!$A$7:$H$107,7,FALSE),"")</f>
        <v>Deficiencia en la información de los inventarios actuales de la colección del Museo 
Multiplicidad de informacion de los inventarios de la colección del Museo
Información incompleta de la información en el software de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71"/>
      <c r="AR45" s="189" t="s">
        <v>493</v>
      </c>
      <c r="AS45" s="189" t="s">
        <v>494</v>
      </c>
      <c r="AT45" s="189" t="s">
        <v>495</v>
      </c>
      <c r="AU45" s="189" t="s">
        <v>496</v>
      </c>
      <c r="AV45" s="174"/>
      <c r="AW45" s="174"/>
      <c r="AX45" s="176"/>
      <c r="AY45" s="176"/>
      <c r="AZ45" s="176"/>
      <c r="BA45" s="176"/>
      <c r="BB45" s="176"/>
      <c r="BC45" s="177"/>
      <c r="BD45" s="176"/>
      <c r="BE45" s="171"/>
      <c r="BF45" s="171"/>
      <c r="BG45" s="171"/>
      <c r="BH45" s="171"/>
      <c r="BI45" s="171"/>
      <c r="BJ45" s="171"/>
      <c r="BK45" s="176"/>
      <c r="BL45" s="176"/>
      <c r="BM45" s="176"/>
      <c r="BN45" s="176"/>
      <c r="BO45" s="176"/>
      <c r="BP45" s="177"/>
      <c r="BQ45" s="176"/>
    </row>
    <row r="46" spans="1:69" ht="171.75" hidden="1" customHeight="1">
      <c r="A46" s="54">
        <v>28</v>
      </c>
      <c r="B46" s="88" t="str">
        <f>IFERROR(VLOOKUP($A46,Riesgos!$A$7:$H$107,2,FALSE),"")</f>
        <v>Divulgación y Apropiación Social del Patrimonio</v>
      </c>
      <c r="C46" s="45" t="str">
        <f>IFERROR(VLOOKUP($A46,Riesgos!$A$7:$H$107,7,FALSE),"")</f>
        <v>Deficiencia en la información de los inventarios actuales de la colección del Museo 
Multiplicidad de informacion de los inventarios de la colección del Museo
Información incompleta de la información en el software de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71"/>
      <c r="AR46" s="189" t="s">
        <v>499</v>
      </c>
      <c r="AS46" s="191" t="s">
        <v>500</v>
      </c>
      <c r="AT46" s="189" t="s">
        <v>501</v>
      </c>
      <c r="AU46" s="189" t="s">
        <v>502</v>
      </c>
      <c r="AV46" s="174"/>
      <c r="AW46" s="174"/>
      <c r="AX46" s="176"/>
      <c r="AY46" s="176"/>
      <c r="AZ46" s="176"/>
      <c r="BA46" s="176"/>
      <c r="BB46" s="176"/>
      <c r="BC46" s="177"/>
      <c r="BD46" s="176"/>
      <c r="BE46" s="171"/>
      <c r="BF46" s="171"/>
      <c r="BG46" s="171"/>
      <c r="BH46" s="171"/>
      <c r="BI46" s="171"/>
      <c r="BJ46" s="171"/>
      <c r="BK46" s="176"/>
      <c r="BL46" s="176"/>
      <c r="BM46" s="176"/>
      <c r="BN46" s="176"/>
      <c r="BO46" s="176"/>
      <c r="BP46" s="177"/>
      <c r="BQ46" s="176"/>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90" t="s">
        <v>515</v>
      </c>
      <c r="AS47" s="194" t="s">
        <v>848</v>
      </c>
      <c r="AT47" s="190" t="s">
        <v>516</v>
      </c>
      <c r="AU47" s="195" t="s">
        <v>517</v>
      </c>
      <c r="AV47" s="174"/>
      <c r="AW47" s="174"/>
      <c r="AX47" s="176"/>
      <c r="AY47" s="176"/>
      <c r="AZ47" s="176"/>
      <c r="BA47" s="176"/>
      <c r="BB47" s="176"/>
      <c r="BC47" s="177"/>
      <c r="BD47" s="176"/>
      <c r="BE47" s="171"/>
      <c r="BF47" s="171"/>
      <c r="BG47" s="171"/>
      <c r="BH47" s="171"/>
      <c r="BI47" s="171"/>
      <c r="BJ47" s="171"/>
      <c r="BK47" s="176"/>
      <c r="BL47" s="176"/>
      <c r="BM47" s="176"/>
      <c r="BN47" s="176"/>
      <c r="BO47" s="176"/>
      <c r="BP47" s="177"/>
      <c r="BQ47" s="176"/>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71"/>
      <c r="AR48" s="195" t="s">
        <v>523</v>
      </c>
      <c r="AS48" s="195" t="s">
        <v>524</v>
      </c>
      <c r="AT48" s="195" t="s">
        <v>525</v>
      </c>
      <c r="AU48" s="195" t="s">
        <v>517</v>
      </c>
      <c r="AV48" s="174"/>
      <c r="AW48" s="174"/>
      <c r="AX48" s="176"/>
      <c r="AY48" s="176"/>
      <c r="AZ48" s="176"/>
      <c r="BA48" s="176"/>
      <c r="BB48" s="176"/>
      <c r="BC48" s="177"/>
      <c r="BD48" s="176"/>
      <c r="BE48" s="171"/>
      <c r="BF48" s="171"/>
      <c r="BG48" s="171"/>
      <c r="BH48" s="171"/>
      <c r="BI48" s="171"/>
      <c r="BJ48" s="171"/>
      <c r="BK48" s="176"/>
      <c r="BL48" s="176"/>
      <c r="BM48" s="176"/>
      <c r="BN48" s="176"/>
      <c r="BO48" s="176"/>
      <c r="BP48" s="177"/>
      <c r="BQ48" s="176"/>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 xml:space="preserve">Posibilidad de afectación reputacional por retrasos en plan editorial dedido a debilidades en la contratación y supervisión de los insumos para la publicaciones programadas </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2" t="s">
        <v>527</v>
      </c>
      <c r="AG49" s="51" t="s">
        <v>849</v>
      </c>
      <c r="AH49" s="44" t="s">
        <v>528</v>
      </c>
      <c r="AI49" s="44" t="s">
        <v>529</v>
      </c>
      <c r="AJ49" s="106">
        <v>44449</v>
      </c>
      <c r="AK49" s="106">
        <v>44561</v>
      </c>
      <c r="AL49" s="44"/>
      <c r="AM49" s="44"/>
      <c r="AN49" s="44"/>
      <c r="AO49" s="44"/>
      <c r="AP49" s="44"/>
      <c r="AQ49" s="171"/>
      <c r="AR49" s="190" t="s">
        <v>530</v>
      </c>
      <c r="AS49" s="190" t="s">
        <v>531</v>
      </c>
      <c r="AT49" s="190" t="s">
        <v>532</v>
      </c>
      <c r="AU49" s="195" t="s">
        <v>533</v>
      </c>
      <c r="AV49" s="174"/>
      <c r="AW49" s="174"/>
      <c r="AX49" s="176"/>
      <c r="AY49" s="176"/>
      <c r="AZ49" s="176"/>
      <c r="BA49" s="176"/>
      <c r="BB49" s="176"/>
      <c r="BC49" s="177"/>
      <c r="BD49" s="176"/>
      <c r="BE49" s="171"/>
      <c r="BF49" s="171"/>
      <c r="BG49" s="171"/>
      <c r="BH49" s="171"/>
      <c r="BI49" s="171"/>
      <c r="BJ49" s="171"/>
      <c r="BK49" s="176"/>
      <c r="BL49" s="176"/>
      <c r="BM49" s="176"/>
      <c r="BN49" s="176"/>
      <c r="BO49" s="176"/>
      <c r="BP49" s="177"/>
      <c r="BQ49" s="176"/>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 xml:space="preserve">Posible afectación economica por pérdida de material de las colecciones del Centro de Documentación debido a debilidades en la seguridad fisica de la sede </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90" t="s">
        <v>539</v>
      </c>
      <c r="AS50" s="196" t="s">
        <v>540</v>
      </c>
      <c r="AT50" s="196" t="s">
        <v>541</v>
      </c>
      <c r="AU50" s="196" t="s">
        <v>542</v>
      </c>
      <c r="AV50" s="173" t="s">
        <v>517</v>
      </c>
      <c r="AW50" s="173" t="s">
        <v>517</v>
      </c>
      <c r="AX50" s="176"/>
      <c r="AY50" s="176"/>
      <c r="AZ50" s="176"/>
      <c r="BA50" s="176"/>
      <c r="BB50" s="176"/>
      <c r="BC50" s="177"/>
      <c r="BD50" s="176"/>
      <c r="BE50" s="171"/>
      <c r="BF50" s="171"/>
      <c r="BG50" s="171"/>
      <c r="BH50" s="171"/>
      <c r="BI50" s="171"/>
      <c r="BJ50" s="171"/>
      <c r="BK50" s="176"/>
      <c r="BL50" s="176"/>
      <c r="BM50" s="176"/>
      <c r="BN50" s="176"/>
      <c r="BO50" s="176"/>
      <c r="BP50" s="177"/>
      <c r="BQ50" s="176"/>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9" t="s">
        <v>544</v>
      </c>
      <c r="AG51" s="44" t="s">
        <v>545</v>
      </c>
      <c r="AH51" s="54" t="s">
        <v>546</v>
      </c>
      <c r="AI51" s="54" t="s">
        <v>547</v>
      </c>
      <c r="AJ51" s="100">
        <v>44348</v>
      </c>
      <c r="AK51" s="100">
        <v>44408</v>
      </c>
      <c r="AL51" s="54"/>
      <c r="AM51" s="54"/>
      <c r="AN51" s="54"/>
      <c r="AO51" s="54"/>
      <c r="AP51" s="54"/>
      <c r="AQ51" s="54"/>
      <c r="AR51" s="190" t="s">
        <v>548</v>
      </c>
      <c r="AS51" s="190" t="s">
        <v>549</v>
      </c>
      <c r="AT51" s="196" t="s">
        <v>550</v>
      </c>
      <c r="AU51" s="196" t="s">
        <v>551</v>
      </c>
      <c r="AV51" s="173" t="s">
        <v>517</v>
      </c>
      <c r="AW51" s="173" t="s">
        <v>517</v>
      </c>
      <c r="AX51" s="176"/>
      <c r="AY51" s="176"/>
      <c r="AZ51" s="176"/>
      <c r="BA51" s="176"/>
      <c r="BB51" s="176"/>
      <c r="BC51" s="177"/>
      <c r="BD51" s="176"/>
      <c r="BE51" s="171"/>
      <c r="BF51" s="171"/>
      <c r="BG51" s="171"/>
      <c r="BH51" s="171"/>
      <c r="BI51" s="171"/>
      <c r="BJ51" s="171"/>
      <c r="BK51" s="176"/>
      <c r="BL51" s="176"/>
      <c r="BM51" s="176"/>
      <c r="BN51" s="176"/>
      <c r="BO51" s="176"/>
      <c r="BP51" s="177"/>
      <c r="BQ51" s="176"/>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73" t="s">
        <v>517</v>
      </c>
      <c r="AS52" s="173" t="s">
        <v>517</v>
      </c>
      <c r="AT52" s="173" t="s">
        <v>517</v>
      </c>
      <c r="AU52" s="173" t="s">
        <v>517</v>
      </c>
      <c r="AV52" s="173" t="s">
        <v>517</v>
      </c>
      <c r="AW52" s="173" t="s">
        <v>517</v>
      </c>
      <c r="AX52" s="176"/>
      <c r="AY52" s="176"/>
      <c r="AZ52" s="176"/>
      <c r="BA52" s="176"/>
      <c r="BB52" s="176"/>
      <c r="BC52" s="177"/>
      <c r="BD52" s="176"/>
      <c r="BE52" s="171"/>
      <c r="BF52" s="171"/>
      <c r="BG52" s="171"/>
      <c r="BH52" s="171"/>
      <c r="BI52" s="171"/>
      <c r="BJ52" s="171"/>
      <c r="BK52" s="176"/>
      <c r="BL52" s="176"/>
      <c r="BM52" s="176"/>
      <c r="BN52" s="176"/>
      <c r="BO52" s="176"/>
      <c r="BP52" s="177"/>
      <c r="BQ52" s="176"/>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2" t="s">
        <v>556</v>
      </c>
      <c r="AG53" s="122" t="s">
        <v>557</v>
      </c>
      <c r="AH53" s="51" t="s">
        <v>558</v>
      </c>
      <c r="AI53" s="44" t="s">
        <v>559</v>
      </c>
      <c r="AJ53" s="100">
        <v>44317</v>
      </c>
      <c r="AK53" s="100">
        <v>44561</v>
      </c>
      <c r="AL53" s="51"/>
      <c r="AM53" s="44"/>
      <c r="AN53" s="44"/>
      <c r="AO53" s="51"/>
      <c r="AP53" s="51"/>
      <c r="AQ53" s="54"/>
      <c r="AR53" s="197" t="s">
        <v>560</v>
      </c>
      <c r="AS53" s="197" t="s">
        <v>561</v>
      </c>
      <c r="AT53" s="174"/>
      <c r="AU53" s="174"/>
      <c r="AV53" s="174"/>
      <c r="AW53" s="174"/>
      <c r="AX53" s="176"/>
      <c r="AY53" s="176"/>
      <c r="AZ53" s="176"/>
      <c r="BA53" s="176"/>
      <c r="BB53" s="176"/>
      <c r="BC53" s="177"/>
      <c r="BD53" s="176"/>
      <c r="BE53" s="171"/>
      <c r="BF53" s="171"/>
      <c r="BG53" s="171"/>
      <c r="BH53" s="171"/>
      <c r="BI53" s="171"/>
      <c r="BJ53" s="171"/>
      <c r="BK53" s="176"/>
      <c r="BL53" s="176"/>
      <c r="BM53" s="176"/>
      <c r="BN53" s="176"/>
      <c r="BO53" s="176"/>
      <c r="BP53" s="177"/>
      <c r="BQ53" s="176"/>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2" t="s">
        <v>563</v>
      </c>
      <c r="AG54" s="122" t="s">
        <v>564</v>
      </c>
      <c r="AH54" s="51" t="s">
        <v>565</v>
      </c>
      <c r="AI54" s="51" t="s">
        <v>559</v>
      </c>
      <c r="AJ54" s="100">
        <v>44317</v>
      </c>
      <c r="AK54" s="100">
        <v>44561</v>
      </c>
      <c r="AL54" s="51"/>
      <c r="AM54" s="44"/>
      <c r="AN54" s="44"/>
      <c r="AO54" s="44"/>
      <c r="AP54" s="44"/>
      <c r="AQ54" s="171"/>
      <c r="AR54" s="197" t="s">
        <v>850</v>
      </c>
      <c r="AS54" s="197" t="s">
        <v>566</v>
      </c>
      <c r="AT54" s="174"/>
      <c r="AU54" s="174"/>
      <c r="AV54" s="174"/>
      <c r="AW54" s="174"/>
      <c r="AX54" s="176"/>
      <c r="AY54" s="176"/>
      <c r="AZ54" s="176"/>
      <c r="BA54" s="176"/>
      <c r="BB54" s="176"/>
      <c r="BC54" s="177"/>
      <c r="BD54" s="176"/>
      <c r="BE54" s="171"/>
      <c r="BF54" s="171"/>
      <c r="BG54" s="171"/>
      <c r="BH54" s="171"/>
      <c r="BI54" s="171"/>
      <c r="BJ54" s="171"/>
      <c r="BK54" s="176"/>
      <c r="BL54" s="176"/>
      <c r="BM54" s="176"/>
      <c r="BN54" s="176"/>
      <c r="BO54" s="176"/>
      <c r="BP54" s="177"/>
      <c r="BQ54" s="176"/>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2" t="s">
        <v>568</v>
      </c>
      <c r="AG55" s="122" t="s">
        <v>569</v>
      </c>
      <c r="AH55" s="51" t="s">
        <v>570</v>
      </c>
      <c r="AI55" s="51" t="s">
        <v>571</v>
      </c>
      <c r="AJ55" s="100">
        <v>44317</v>
      </c>
      <c r="AK55" s="100">
        <v>44561</v>
      </c>
      <c r="AL55" s="44"/>
      <c r="AM55" s="51"/>
      <c r="AN55" s="51"/>
      <c r="AO55" s="51"/>
      <c r="AP55" s="51"/>
      <c r="AQ55" s="171"/>
      <c r="AR55" s="198" t="s">
        <v>851</v>
      </c>
      <c r="AS55" s="198" t="s">
        <v>852</v>
      </c>
      <c r="AT55" s="174"/>
      <c r="AU55" s="174"/>
      <c r="AV55" s="174"/>
      <c r="AW55" s="174"/>
      <c r="AX55" s="176"/>
      <c r="AY55" s="176"/>
      <c r="AZ55" s="176"/>
      <c r="BA55" s="176"/>
      <c r="BB55" s="176"/>
      <c r="BC55" s="177"/>
      <c r="BD55" s="176"/>
      <c r="BE55" s="171"/>
      <c r="BF55" s="171"/>
      <c r="BG55" s="171"/>
      <c r="BH55" s="171"/>
      <c r="BI55" s="171"/>
      <c r="BJ55" s="171"/>
      <c r="BK55" s="176"/>
      <c r="BL55" s="176"/>
      <c r="BM55" s="176"/>
      <c r="BN55" s="176"/>
      <c r="BO55" s="176"/>
      <c r="BP55" s="177"/>
      <c r="BQ55" s="176"/>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2" t="s">
        <v>568</v>
      </c>
      <c r="AG56" s="51" t="s">
        <v>572</v>
      </c>
      <c r="AH56" s="51" t="s">
        <v>573</v>
      </c>
      <c r="AI56" s="51" t="s">
        <v>571</v>
      </c>
      <c r="AJ56" s="100">
        <v>44317</v>
      </c>
      <c r="AK56" s="100">
        <v>44561</v>
      </c>
      <c r="AL56" s="51"/>
      <c r="AM56" s="51"/>
      <c r="AN56" s="52"/>
      <c r="AO56" s="51"/>
      <c r="AP56" s="51"/>
      <c r="AQ56" s="171"/>
      <c r="AR56" s="197" t="s">
        <v>574</v>
      </c>
      <c r="AS56" s="197" t="s">
        <v>575</v>
      </c>
      <c r="AT56" s="174"/>
      <c r="AU56" s="174"/>
      <c r="AV56" s="174"/>
      <c r="AW56" s="174"/>
      <c r="AX56" s="176"/>
      <c r="AY56" s="176"/>
      <c r="AZ56" s="176"/>
      <c r="BA56" s="176"/>
      <c r="BB56" s="176"/>
      <c r="BC56" s="177"/>
      <c r="BD56" s="176"/>
      <c r="BE56" s="171"/>
      <c r="BF56" s="171"/>
      <c r="BG56" s="171"/>
      <c r="BH56" s="171"/>
      <c r="BI56" s="171"/>
      <c r="BJ56" s="171"/>
      <c r="BK56" s="176"/>
      <c r="BL56" s="176"/>
      <c r="BM56" s="176"/>
      <c r="BN56" s="176"/>
      <c r="BO56" s="176"/>
      <c r="BP56" s="177"/>
      <c r="BQ56" s="176"/>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2" t="s">
        <v>577</v>
      </c>
      <c r="AH57" s="54" t="s">
        <v>578</v>
      </c>
      <c r="AI57" s="44" t="s">
        <v>571</v>
      </c>
      <c r="AJ57" s="100">
        <v>44317</v>
      </c>
      <c r="AK57" s="100">
        <v>44561</v>
      </c>
      <c r="AL57" s="44"/>
      <c r="AM57" s="44"/>
      <c r="AN57" s="44"/>
      <c r="AO57" s="44"/>
      <c r="AP57" s="44"/>
      <c r="AQ57" s="171"/>
      <c r="AR57" s="197" t="s">
        <v>854</v>
      </c>
      <c r="AS57" s="197" t="s">
        <v>579</v>
      </c>
      <c r="AT57" s="174"/>
      <c r="AU57" s="174"/>
      <c r="AV57" s="174"/>
      <c r="AW57" s="174"/>
      <c r="AX57" s="176"/>
      <c r="AY57" s="176"/>
      <c r="AZ57" s="176"/>
      <c r="BA57" s="176"/>
      <c r="BB57" s="176"/>
      <c r="BC57" s="177"/>
      <c r="BD57" s="176"/>
      <c r="BE57" s="171"/>
      <c r="BF57" s="171"/>
      <c r="BG57" s="171"/>
      <c r="BH57" s="171"/>
      <c r="BI57" s="171"/>
      <c r="BJ57" s="171"/>
      <c r="BK57" s="176"/>
      <c r="BL57" s="176"/>
      <c r="BM57" s="176"/>
      <c r="BN57" s="176"/>
      <c r="BO57" s="176"/>
      <c r="BP57" s="177"/>
      <c r="BQ57" s="176"/>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20" t="s">
        <v>581</v>
      </c>
      <c r="AG58" s="44" t="s">
        <v>582</v>
      </c>
      <c r="AH58" s="44" t="s">
        <v>583</v>
      </c>
      <c r="AI58" s="44" t="s">
        <v>571</v>
      </c>
      <c r="AJ58" s="100">
        <v>44317</v>
      </c>
      <c r="AK58" s="100">
        <v>44561</v>
      </c>
      <c r="AL58" s="44"/>
      <c r="AM58" s="44"/>
      <c r="AN58" s="44"/>
      <c r="AO58" s="44"/>
      <c r="AP58" s="44"/>
      <c r="AQ58" s="171"/>
      <c r="AR58" s="197" t="s">
        <v>855</v>
      </c>
      <c r="AS58" s="198" t="s">
        <v>856</v>
      </c>
      <c r="AT58" s="174"/>
      <c r="AU58" s="174"/>
      <c r="AV58" s="174"/>
      <c r="AW58" s="174"/>
      <c r="AX58" s="176"/>
      <c r="AY58" s="176"/>
      <c r="AZ58" s="176"/>
      <c r="BA58" s="176"/>
      <c r="BB58" s="176"/>
      <c r="BC58" s="177"/>
      <c r="BD58" s="176"/>
      <c r="BE58" s="171"/>
      <c r="BF58" s="171"/>
      <c r="BG58" s="171"/>
      <c r="BH58" s="171"/>
      <c r="BI58" s="171"/>
      <c r="BJ58" s="171"/>
      <c r="BK58" s="176"/>
      <c r="BL58" s="176"/>
      <c r="BM58" s="176"/>
      <c r="BN58" s="176"/>
      <c r="BO58" s="176"/>
      <c r="BP58" s="177"/>
      <c r="BQ58" s="176"/>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71"/>
      <c r="AR59" s="197" t="s">
        <v>587</v>
      </c>
      <c r="AS59" s="198" t="s">
        <v>588</v>
      </c>
      <c r="AT59" s="174"/>
      <c r="AU59" s="174"/>
      <c r="AV59" s="174"/>
      <c r="AW59" s="174"/>
      <c r="AX59" s="176"/>
      <c r="AY59" s="176"/>
      <c r="AZ59" s="176"/>
      <c r="BA59" s="176"/>
      <c r="BB59" s="176"/>
      <c r="BC59" s="177"/>
      <c r="BD59" s="176"/>
      <c r="BE59" s="171"/>
      <c r="BF59" s="171"/>
      <c r="BG59" s="171"/>
      <c r="BH59" s="171"/>
      <c r="BI59" s="171"/>
      <c r="BJ59" s="171"/>
      <c r="BK59" s="176"/>
      <c r="BL59" s="176"/>
      <c r="BM59" s="176"/>
      <c r="BN59" s="176"/>
      <c r="BO59" s="176"/>
      <c r="BP59" s="177"/>
      <c r="BQ59" s="176"/>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71"/>
      <c r="AR60" s="197" t="s">
        <v>593</v>
      </c>
      <c r="AS60" s="197" t="s">
        <v>594</v>
      </c>
      <c r="AT60" s="174"/>
      <c r="AU60" s="174"/>
      <c r="AV60" s="174"/>
      <c r="AW60" s="174"/>
      <c r="AX60" s="176"/>
      <c r="AY60" s="176"/>
      <c r="AZ60" s="176"/>
      <c r="BA60" s="176"/>
      <c r="BB60" s="176"/>
      <c r="BC60" s="177"/>
      <c r="BD60" s="176"/>
      <c r="BE60" s="171"/>
      <c r="BF60" s="171"/>
      <c r="BG60" s="171"/>
      <c r="BH60" s="171"/>
      <c r="BI60" s="171"/>
      <c r="BJ60" s="171"/>
      <c r="BK60" s="176"/>
      <c r="BL60" s="176"/>
      <c r="BM60" s="176"/>
      <c r="BN60" s="176"/>
      <c r="BO60" s="176"/>
      <c r="BP60" s="177"/>
      <c r="BQ60" s="176"/>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71"/>
      <c r="AR61" s="197" t="s">
        <v>599</v>
      </c>
      <c r="AS61" s="197" t="s">
        <v>600</v>
      </c>
      <c r="AT61" s="174"/>
      <c r="AU61" s="174"/>
      <c r="AV61" s="174"/>
      <c r="AW61" s="174"/>
      <c r="AX61" s="176"/>
      <c r="AY61" s="176"/>
      <c r="AZ61" s="176"/>
      <c r="BA61" s="176"/>
      <c r="BB61" s="176"/>
      <c r="BC61" s="177"/>
      <c r="BD61" s="176"/>
      <c r="BE61" s="171"/>
      <c r="BF61" s="171"/>
      <c r="BG61" s="171"/>
      <c r="BH61" s="171"/>
      <c r="BI61" s="171"/>
      <c r="BJ61" s="171"/>
      <c r="BK61" s="176"/>
      <c r="BL61" s="176"/>
      <c r="BM61" s="176"/>
      <c r="BN61" s="176"/>
      <c r="BO61" s="176"/>
      <c r="BP61" s="177"/>
      <c r="BQ61" s="176"/>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5">
        <v>44378</v>
      </c>
      <c r="AK62" s="115">
        <v>44561</v>
      </c>
      <c r="AL62" s="44"/>
      <c r="AM62" s="54"/>
      <c r="AN62" s="54"/>
      <c r="AO62" s="54"/>
      <c r="AP62" s="54"/>
      <c r="AQ62" s="54"/>
      <c r="AR62" s="172" t="s">
        <v>606</v>
      </c>
      <c r="AS62" s="172" t="s">
        <v>607</v>
      </c>
      <c r="AT62" s="172" t="s">
        <v>608</v>
      </c>
      <c r="AU62" s="173" t="s">
        <v>283</v>
      </c>
      <c r="AV62" s="174"/>
      <c r="AW62" s="174"/>
      <c r="AX62" s="176"/>
      <c r="AY62" s="176"/>
      <c r="AZ62" s="176"/>
      <c r="BA62" s="176"/>
      <c r="BB62" s="176"/>
      <c r="BC62" s="177"/>
      <c r="BD62" s="176"/>
      <c r="BE62" s="171"/>
      <c r="BF62" s="171"/>
      <c r="BG62" s="171"/>
      <c r="BH62" s="171"/>
      <c r="BI62" s="171"/>
      <c r="BJ62" s="171"/>
      <c r="BK62" s="176"/>
      <c r="BL62" s="176"/>
      <c r="BM62" s="176"/>
      <c r="BN62" s="176"/>
      <c r="BO62" s="176"/>
      <c r="BP62" s="177"/>
      <c r="BQ62" s="176"/>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5">
        <v>44348</v>
      </c>
      <c r="AK63" s="115">
        <v>44561</v>
      </c>
      <c r="AL63" s="133" t="s">
        <v>614</v>
      </c>
      <c r="AM63" s="44" t="s">
        <v>615</v>
      </c>
      <c r="AN63" s="44" t="s">
        <v>616</v>
      </c>
      <c r="AO63" s="44" t="s">
        <v>617</v>
      </c>
      <c r="AP63" s="44" t="s">
        <v>618</v>
      </c>
      <c r="AQ63" s="44" t="s">
        <v>619</v>
      </c>
      <c r="AR63" s="199" t="s">
        <v>857</v>
      </c>
      <c r="AS63" s="172" t="s">
        <v>620</v>
      </c>
      <c r="AT63" s="172" t="s">
        <v>621</v>
      </c>
      <c r="AU63" s="172" t="s">
        <v>283</v>
      </c>
      <c r="AV63" s="173" t="s">
        <v>291</v>
      </c>
      <c r="AW63" s="173" t="s">
        <v>283</v>
      </c>
      <c r="AX63" s="176"/>
      <c r="AY63" s="176"/>
      <c r="AZ63" s="176"/>
      <c r="BA63" s="176"/>
      <c r="BB63" s="176"/>
      <c r="BC63" s="177"/>
      <c r="BD63" s="176"/>
      <c r="BE63" s="171"/>
      <c r="BF63" s="171"/>
      <c r="BG63" s="171"/>
      <c r="BH63" s="171"/>
      <c r="BI63" s="171"/>
      <c r="BJ63" s="171"/>
      <c r="BK63" s="176"/>
      <c r="BL63" s="176"/>
      <c r="BM63" s="176"/>
      <c r="BN63" s="176"/>
      <c r="BO63" s="176"/>
      <c r="BP63" s="177"/>
      <c r="BQ63" s="176"/>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200" t="s">
        <v>858</v>
      </c>
      <c r="AS64" s="172" t="s">
        <v>632</v>
      </c>
      <c r="AT64" s="135" t="s">
        <v>859</v>
      </c>
      <c r="AU64" s="172" t="s">
        <v>860</v>
      </c>
      <c r="AV64" s="173" t="s">
        <v>291</v>
      </c>
      <c r="AW64" s="173" t="s">
        <v>283</v>
      </c>
      <c r="AX64" s="176"/>
      <c r="AY64" s="176"/>
      <c r="AZ64" s="176"/>
      <c r="BA64" s="176"/>
      <c r="BB64" s="176"/>
      <c r="BC64" s="177"/>
      <c r="BD64" s="176"/>
      <c r="BE64" s="171"/>
      <c r="BF64" s="171"/>
      <c r="BG64" s="171"/>
      <c r="BH64" s="171"/>
      <c r="BI64" s="171"/>
      <c r="BJ64" s="171"/>
      <c r="BK64" s="176"/>
      <c r="BL64" s="176"/>
      <c r="BM64" s="176"/>
      <c r="BN64" s="176"/>
      <c r="BO64" s="176"/>
      <c r="BP64" s="177"/>
      <c r="BQ64" s="176"/>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5">
        <v>44348</v>
      </c>
      <c r="AK65" s="115">
        <v>44438</v>
      </c>
      <c r="AL65" s="44"/>
      <c r="AM65" s="54"/>
      <c r="AN65" s="54"/>
      <c r="AO65" s="54"/>
      <c r="AP65" s="54"/>
      <c r="AQ65" s="54"/>
      <c r="AR65" s="136" t="s">
        <v>638</v>
      </c>
      <c r="AS65" s="136" t="s">
        <v>639</v>
      </c>
      <c r="AT65" s="136" t="s">
        <v>640</v>
      </c>
      <c r="AU65" s="137" t="s">
        <v>641</v>
      </c>
      <c r="AV65" s="101" t="s">
        <v>291</v>
      </c>
      <c r="AW65" s="174"/>
      <c r="AX65" s="104" t="s">
        <v>642</v>
      </c>
      <c r="AY65" s="104" t="s">
        <v>201</v>
      </c>
      <c r="AZ65" s="104" t="s">
        <v>643</v>
      </c>
      <c r="BA65" s="201" t="s">
        <v>215</v>
      </c>
      <c r="BB65" s="176"/>
      <c r="BC65" s="177"/>
      <c r="BD65" s="176"/>
      <c r="BE65" s="171"/>
      <c r="BF65" s="171"/>
      <c r="BG65" s="171"/>
      <c r="BH65" s="171"/>
      <c r="BI65" s="171"/>
      <c r="BJ65" s="171"/>
      <c r="BK65" s="176"/>
      <c r="BL65" s="176"/>
      <c r="BM65" s="176"/>
      <c r="BN65" s="176"/>
      <c r="BO65" s="176"/>
      <c r="BP65" s="177"/>
      <c r="BQ65" s="176"/>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5">
        <v>44348</v>
      </c>
      <c r="AK66" s="115">
        <v>44561</v>
      </c>
      <c r="AL66" s="171"/>
      <c r="AM66" s="171"/>
      <c r="AN66" s="171"/>
      <c r="AO66" s="171"/>
      <c r="AP66" s="171"/>
      <c r="AQ66" s="171"/>
      <c r="AR66" s="136" t="s">
        <v>648</v>
      </c>
      <c r="AS66" s="136" t="s">
        <v>649</v>
      </c>
      <c r="AT66" s="136" t="s">
        <v>650</v>
      </c>
      <c r="AU66" s="137" t="s">
        <v>651</v>
      </c>
      <c r="AV66" s="101" t="s">
        <v>291</v>
      </c>
      <c r="AW66" s="174"/>
      <c r="AX66" s="104" t="s">
        <v>652</v>
      </c>
      <c r="AY66" s="104" t="s">
        <v>201</v>
      </c>
      <c r="AZ66" s="104" t="s">
        <v>653</v>
      </c>
      <c r="BA66" s="201" t="s">
        <v>215</v>
      </c>
      <c r="BB66" s="176"/>
      <c r="BC66" s="177"/>
      <c r="BD66" s="176"/>
      <c r="BE66" s="171"/>
      <c r="BF66" s="171"/>
      <c r="BG66" s="171"/>
      <c r="BH66" s="171"/>
      <c r="BI66" s="171"/>
      <c r="BJ66" s="171"/>
      <c r="BK66" s="176"/>
      <c r="BL66" s="176"/>
      <c r="BM66" s="176"/>
      <c r="BN66" s="176"/>
      <c r="BO66" s="176"/>
      <c r="BP66" s="177"/>
      <c r="BQ66" s="176"/>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5">
        <v>44348</v>
      </c>
      <c r="AK67" s="115">
        <v>44561</v>
      </c>
      <c r="AL67" s="171"/>
      <c r="AM67" s="171"/>
      <c r="AN67" s="171"/>
      <c r="AO67" s="171"/>
      <c r="AP67" s="171"/>
      <c r="AQ67" s="171"/>
      <c r="AR67" s="136" t="s">
        <v>658</v>
      </c>
      <c r="AS67" s="136" t="s">
        <v>659</v>
      </c>
      <c r="AT67" s="136" t="s">
        <v>660</v>
      </c>
      <c r="AU67" s="137" t="s">
        <v>661</v>
      </c>
      <c r="AV67" s="101" t="s">
        <v>291</v>
      </c>
      <c r="AW67" s="174"/>
      <c r="AX67" s="104" t="s">
        <v>861</v>
      </c>
      <c r="AY67" s="104" t="s">
        <v>201</v>
      </c>
      <c r="AZ67" s="104" t="s">
        <v>662</v>
      </c>
      <c r="BA67" s="201" t="s">
        <v>215</v>
      </c>
      <c r="BB67" s="176"/>
      <c r="BC67" s="177"/>
      <c r="BD67" s="176"/>
      <c r="BE67" s="171"/>
      <c r="BF67" s="171"/>
      <c r="BG67" s="171"/>
      <c r="BH67" s="171"/>
      <c r="BI67" s="171"/>
      <c r="BJ67" s="171"/>
      <c r="BK67" s="176"/>
      <c r="BL67" s="176"/>
      <c r="BM67" s="176"/>
      <c r="BN67" s="176"/>
      <c r="BO67" s="176"/>
      <c r="BP67" s="177"/>
      <c r="BQ67" s="176"/>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5">
        <v>44348</v>
      </c>
      <c r="AK68" s="115">
        <v>44561</v>
      </c>
      <c r="AL68" s="99"/>
      <c r="AM68" s="171"/>
      <c r="AN68" s="171"/>
      <c r="AO68" s="171"/>
      <c r="AP68" s="171"/>
      <c r="AQ68" s="171"/>
      <c r="AR68" s="136" t="s">
        <v>667</v>
      </c>
      <c r="AS68" s="136" t="s">
        <v>863</v>
      </c>
      <c r="AT68" s="136" t="s">
        <v>864</v>
      </c>
      <c r="AU68" s="137" t="s">
        <v>668</v>
      </c>
      <c r="AV68" s="174"/>
      <c r="AW68" s="174"/>
      <c r="AX68" s="176"/>
      <c r="AY68" s="176"/>
      <c r="AZ68" s="176"/>
      <c r="BA68" s="176"/>
      <c r="BB68" s="176"/>
      <c r="BC68" s="177"/>
      <c r="BD68" s="176"/>
      <c r="BE68" s="171"/>
      <c r="BF68" s="171"/>
      <c r="BG68" s="171"/>
      <c r="BH68" s="171"/>
      <c r="BI68" s="171"/>
      <c r="BJ68" s="171"/>
      <c r="BK68" s="176"/>
      <c r="BL68" s="176"/>
      <c r="BM68" s="176"/>
      <c r="BN68" s="176"/>
      <c r="BO68" s="176"/>
      <c r="BP68" s="177"/>
      <c r="BQ68" s="176"/>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6" t="s">
        <v>865</v>
      </c>
      <c r="AS69" s="137" t="s">
        <v>866</v>
      </c>
      <c r="AT69" s="136" t="s">
        <v>678</v>
      </c>
      <c r="AU69" s="137" t="s">
        <v>679</v>
      </c>
      <c r="AV69" s="174"/>
      <c r="AW69" s="174"/>
      <c r="AX69" s="176"/>
      <c r="AY69" s="176"/>
      <c r="AZ69" s="176"/>
      <c r="BA69" s="176"/>
      <c r="BB69" s="176"/>
      <c r="BC69" s="177"/>
      <c r="BD69" s="176"/>
      <c r="BE69" s="171"/>
      <c r="BF69" s="171"/>
      <c r="BG69" s="171"/>
      <c r="BH69" s="171"/>
      <c r="BI69" s="171"/>
      <c r="BJ69" s="171"/>
      <c r="BK69" s="176"/>
      <c r="BL69" s="176"/>
      <c r="BM69" s="176"/>
      <c r="BN69" s="176"/>
      <c r="BO69" s="176"/>
      <c r="BP69" s="177"/>
      <c r="BQ69" s="176"/>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71"/>
      <c r="AH70" s="171"/>
      <c r="AI70" s="171"/>
      <c r="AJ70" s="171"/>
      <c r="AK70" s="171"/>
      <c r="AL70" s="171"/>
      <c r="AM70" s="171"/>
      <c r="AN70" s="171"/>
      <c r="AO70" s="171"/>
      <c r="AP70" s="171"/>
      <c r="AQ70" s="171"/>
      <c r="AR70" s="136" t="s">
        <v>682</v>
      </c>
      <c r="AS70" s="137" t="s">
        <v>683</v>
      </c>
      <c r="AT70" s="138"/>
      <c r="AU70" s="138"/>
      <c r="AV70" s="174"/>
      <c r="AW70" s="174"/>
      <c r="AX70" s="176"/>
      <c r="AY70" s="176"/>
      <c r="AZ70" s="176"/>
      <c r="BA70" s="176"/>
      <c r="BB70" s="176"/>
      <c r="BC70" s="177"/>
      <c r="BD70" s="176"/>
      <c r="BE70" s="171"/>
      <c r="BF70" s="171"/>
      <c r="BG70" s="171"/>
      <c r="BH70" s="171"/>
      <c r="BI70" s="171"/>
      <c r="BJ70" s="171"/>
      <c r="BK70" s="176"/>
      <c r="BL70" s="176"/>
      <c r="BM70" s="176"/>
      <c r="BN70" s="176"/>
      <c r="BO70" s="176"/>
      <c r="BP70" s="177"/>
      <c r="BQ70" s="176"/>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5">
        <v>44348</v>
      </c>
      <c r="AK71" s="115">
        <v>44561</v>
      </c>
      <c r="AL71" s="171"/>
      <c r="AM71" s="171"/>
      <c r="AN71" s="171"/>
      <c r="AO71" s="171"/>
      <c r="AP71" s="171"/>
      <c r="AQ71" s="171"/>
      <c r="AR71" s="136" t="s">
        <v>688</v>
      </c>
      <c r="AS71" s="202" t="s">
        <v>867</v>
      </c>
      <c r="AT71" s="138"/>
      <c r="AU71" s="138"/>
      <c r="AV71" s="174"/>
      <c r="AW71" s="174"/>
      <c r="AX71" s="176"/>
      <c r="AY71" s="176"/>
      <c r="AZ71" s="176"/>
      <c r="BA71" s="176"/>
      <c r="BB71" s="176"/>
      <c r="BC71" s="177"/>
      <c r="BD71" s="176"/>
      <c r="BE71" s="171"/>
      <c r="BF71" s="171"/>
      <c r="BG71" s="171"/>
      <c r="BH71" s="171"/>
      <c r="BI71" s="171"/>
      <c r="BJ71" s="171"/>
      <c r="BK71" s="176"/>
      <c r="BL71" s="176"/>
      <c r="BM71" s="176"/>
      <c r="BN71" s="176"/>
      <c r="BO71" s="176"/>
      <c r="BP71" s="177"/>
      <c r="BQ71" s="176"/>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71"/>
      <c r="AH72" s="171"/>
      <c r="AI72" s="171"/>
      <c r="AJ72" s="171"/>
      <c r="AK72" s="171"/>
      <c r="AL72" s="171"/>
      <c r="AM72" s="171"/>
      <c r="AN72" s="171"/>
      <c r="AO72" s="171"/>
      <c r="AP72" s="171"/>
      <c r="AQ72" s="171"/>
      <c r="AR72" s="136" t="s">
        <v>691</v>
      </c>
      <c r="AS72" s="136" t="s">
        <v>692</v>
      </c>
      <c r="AT72" s="138"/>
      <c r="AU72" s="138"/>
      <c r="AV72" s="174"/>
      <c r="AW72" s="174"/>
      <c r="AX72" s="176"/>
      <c r="AY72" s="176"/>
      <c r="AZ72" s="176"/>
      <c r="BA72" s="176"/>
      <c r="BB72" s="176"/>
      <c r="BC72" s="177"/>
      <c r="BD72" s="176"/>
      <c r="BE72" s="171"/>
      <c r="BF72" s="171"/>
      <c r="BG72" s="171"/>
      <c r="BH72" s="171"/>
      <c r="BI72" s="171"/>
      <c r="BJ72" s="171"/>
      <c r="BK72" s="176"/>
      <c r="BL72" s="176"/>
      <c r="BM72" s="176"/>
      <c r="BN72" s="176"/>
      <c r="BO72" s="176"/>
      <c r="BP72" s="177"/>
      <c r="BQ72" s="176"/>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5">
        <v>44348</v>
      </c>
      <c r="AK73" s="115">
        <v>44439</v>
      </c>
      <c r="AL73" s="171"/>
      <c r="AM73" s="171"/>
      <c r="AN73" s="171"/>
      <c r="AO73" s="171"/>
      <c r="AP73" s="171"/>
      <c r="AQ73" s="171"/>
      <c r="AR73" s="136" t="s">
        <v>868</v>
      </c>
      <c r="AS73" s="137" t="s">
        <v>696</v>
      </c>
      <c r="AT73" s="137" t="s">
        <v>697</v>
      </c>
      <c r="AU73" s="137" t="s">
        <v>698</v>
      </c>
      <c r="AV73" s="174"/>
      <c r="AW73" s="174"/>
      <c r="AX73" s="176"/>
      <c r="AY73" s="176"/>
      <c r="AZ73" s="176"/>
      <c r="BA73" s="176"/>
      <c r="BB73" s="176"/>
      <c r="BC73" s="177"/>
      <c r="BD73" s="176"/>
      <c r="BE73" s="171"/>
      <c r="BF73" s="171"/>
      <c r="BG73" s="171"/>
      <c r="BH73" s="171"/>
      <c r="BI73" s="171"/>
      <c r="BJ73" s="171"/>
      <c r="BK73" s="176"/>
      <c r="BL73" s="176"/>
      <c r="BM73" s="176"/>
      <c r="BN73" s="176"/>
      <c r="BO73" s="176"/>
      <c r="BP73" s="177"/>
      <c r="BQ73" s="176"/>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5">
        <v>44378</v>
      </c>
      <c r="AK74" s="115">
        <v>44561</v>
      </c>
      <c r="AL74" s="180"/>
      <c r="AM74" s="54"/>
      <c r="AN74" s="51"/>
      <c r="AO74" s="54"/>
      <c r="AP74" s="54"/>
      <c r="AQ74" s="51"/>
      <c r="AR74" s="172" t="s">
        <v>703</v>
      </c>
      <c r="AS74" s="172" t="s">
        <v>704</v>
      </c>
      <c r="AT74" s="172" t="s">
        <v>705</v>
      </c>
      <c r="AU74" s="172" t="s">
        <v>869</v>
      </c>
      <c r="AV74" s="174"/>
      <c r="AW74" s="174"/>
      <c r="AX74" s="176"/>
      <c r="AY74" s="176"/>
      <c r="AZ74" s="176"/>
      <c r="BA74" s="176"/>
      <c r="BB74" s="176"/>
      <c r="BC74" s="177"/>
      <c r="BD74" s="176"/>
      <c r="BE74" s="171"/>
      <c r="BF74" s="171"/>
      <c r="BG74" s="171"/>
      <c r="BH74" s="171"/>
      <c r="BI74" s="171"/>
      <c r="BJ74" s="171"/>
      <c r="BK74" s="176"/>
      <c r="BL74" s="176"/>
      <c r="BM74" s="176"/>
      <c r="BN74" s="176"/>
      <c r="BO74" s="176"/>
      <c r="BP74" s="177"/>
      <c r="BQ74" s="176"/>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5">
        <v>44378</v>
      </c>
      <c r="AK75" s="115">
        <v>44561</v>
      </c>
      <c r="AL75" s="171"/>
      <c r="AM75" s="171"/>
      <c r="AN75" s="51"/>
      <c r="AO75" s="54"/>
      <c r="AP75" s="54"/>
      <c r="AQ75" s="51"/>
      <c r="AR75" s="172" t="s">
        <v>710</v>
      </c>
      <c r="AS75" s="172" t="s">
        <v>711</v>
      </c>
      <c r="AT75" s="172" t="s">
        <v>712</v>
      </c>
      <c r="AU75" s="172" t="s">
        <v>711</v>
      </c>
      <c r="AV75" s="174"/>
      <c r="AW75" s="174"/>
      <c r="AX75" s="176"/>
      <c r="AY75" s="176"/>
      <c r="AZ75" s="176"/>
      <c r="BA75" s="176"/>
      <c r="BB75" s="176"/>
      <c r="BC75" s="177"/>
      <c r="BD75" s="176"/>
      <c r="BE75" s="171"/>
      <c r="BF75" s="171"/>
      <c r="BG75" s="171"/>
      <c r="BH75" s="171"/>
      <c r="BI75" s="171"/>
      <c r="BJ75" s="171"/>
      <c r="BK75" s="176"/>
      <c r="BL75" s="176"/>
      <c r="BM75" s="176"/>
      <c r="BN75" s="176"/>
      <c r="BO75" s="176"/>
      <c r="BP75" s="177"/>
      <c r="BQ75" s="176"/>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5">
        <v>44410</v>
      </c>
      <c r="AK76" s="115">
        <v>44561</v>
      </c>
      <c r="AL76" s="171"/>
      <c r="AM76" s="171"/>
      <c r="AN76" s="51"/>
      <c r="AO76" s="54"/>
      <c r="AP76" s="54"/>
      <c r="AQ76" s="51"/>
      <c r="AR76" s="172" t="s">
        <v>717</v>
      </c>
      <c r="AS76" s="172" t="s">
        <v>718</v>
      </c>
      <c r="AT76" s="172" t="s">
        <v>719</v>
      </c>
      <c r="AU76" s="173" t="s">
        <v>283</v>
      </c>
      <c r="AV76" s="174"/>
      <c r="AW76" s="174"/>
      <c r="AX76" s="176"/>
      <c r="AY76" s="176"/>
      <c r="AZ76" s="176"/>
      <c r="BA76" s="176"/>
      <c r="BB76" s="176"/>
      <c r="BC76" s="177"/>
      <c r="BD76" s="176"/>
      <c r="BE76" s="171"/>
      <c r="BF76" s="171"/>
      <c r="BG76" s="171"/>
      <c r="BH76" s="171"/>
      <c r="BI76" s="171"/>
      <c r="BJ76" s="171"/>
      <c r="BK76" s="176"/>
      <c r="BL76" s="176"/>
      <c r="BM76" s="176"/>
      <c r="BN76" s="176"/>
      <c r="BO76" s="176"/>
      <c r="BP76" s="177"/>
      <c r="BQ76" s="176"/>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72" t="s">
        <v>729</v>
      </c>
      <c r="AS77" s="172" t="s">
        <v>730</v>
      </c>
      <c r="AT77" s="173" t="s">
        <v>731</v>
      </c>
      <c r="AU77" s="172" t="s">
        <v>732</v>
      </c>
      <c r="AV77" s="174"/>
      <c r="AW77" s="174"/>
      <c r="AX77" s="176"/>
      <c r="AY77" s="176"/>
      <c r="AZ77" s="176"/>
      <c r="BA77" s="176"/>
      <c r="BB77" s="176"/>
      <c r="BC77" s="177"/>
      <c r="BD77" s="176"/>
      <c r="BE77" s="171"/>
      <c r="BF77" s="171"/>
      <c r="BG77" s="171"/>
      <c r="BH77" s="171"/>
      <c r="BI77" s="171"/>
      <c r="BJ77" s="171"/>
      <c r="BK77" s="176"/>
      <c r="BL77" s="176"/>
      <c r="BM77" s="176"/>
      <c r="BN77" s="176"/>
      <c r="BO77" s="176"/>
      <c r="BP77" s="177"/>
      <c r="BQ77" s="176"/>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71"/>
      <c r="AH78" s="171"/>
      <c r="AI78" s="171"/>
      <c r="AJ78" s="171"/>
      <c r="AK78" s="171"/>
      <c r="AL78" s="171"/>
      <c r="AM78" s="54"/>
      <c r="AN78" s="54"/>
      <c r="AO78" s="54"/>
      <c r="AP78" s="54"/>
      <c r="AQ78" s="54"/>
      <c r="AR78" s="116" t="s">
        <v>735</v>
      </c>
      <c r="AS78" s="116" t="s">
        <v>736</v>
      </c>
      <c r="AT78" s="174"/>
      <c r="AU78" s="174"/>
      <c r="AV78" s="174"/>
      <c r="AW78" s="174"/>
      <c r="AX78" s="176"/>
      <c r="AY78" s="176"/>
      <c r="AZ78" s="176"/>
      <c r="BA78" s="176"/>
      <c r="BB78" s="176"/>
      <c r="BC78" s="177"/>
      <c r="BD78" s="176"/>
      <c r="BE78" s="171"/>
      <c r="BF78" s="171"/>
      <c r="BG78" s="171"/>
      <c r="BH78" s="171"/>
      <c r="BI78" s="171"/>
      <c r="BJ78" s="171"/>
      <c r="BK78" s="176"/>
      <c r="BL78" s="176"/>
      <c r="BM78" s="176"/>
      <c r="BN78" s="176"/>
      <c r="BO78" s="176"/>
      <c r="BP78" s="177"/>
      <c r="BQ78" s="176"/>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71"/>
      <c r="AM79" s="171"/>
      <c r="AN79" s="171"/>
      <c r="AO79" s="171"/>
      <c r="AP79" s="171"/>
      <c r="AQ79" s="171"/>
      <c r="AR79" s="116" t="s">
        <v>742</v>
      </c>
      <c r="AS79" s="116" t="s">
        <v>743</v>
      </c>
      <c r="AT79" s="116" t="s">
        <v>744</v>
      </c>
      <c r="AU79" s="116" t="s">
        <v>283</v>
      </c>
      <c r="AV79" s="174"/>
      <c r="AW79" s="174"/>
      <c r="AX79" s="176"/>
      <c r="AY79" s="176"/>
      <c r="AZ79" s="176"/>
      <c r="BA79" s="176"/>
      <c r="BB79" s="176"/>
      <c r="BC79" s="177"/>
      <c r="BD79" s="176"/>
      <c r="BE79" s="171"/>
      <c r="BF79" s="171"/>
      <c r="BG79" s="171"/>
      <c r="BH79" s="171"/>
      <c r="BI79" s="171"/>
      <c r="BJ79" s="171"/>
      <c r="BK79" s="176"/>
      <c r="BL79" s="176"/>
      <c r="BM79" s="176"/>
      <c r="BN79" s="176"/>
      <c r="BO79" s="176"/>
      <c r="BP79" s="177"/>
      <c r="BQ79" s="176"/>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71"/>
      <c r="AM80" s="171"/>
      <c r="AN80" s="171"/>
      <c r="AO80" s="171"/>
      <c r="AP80" s="171"/>
      <c r="AQ80" s="171"/>
      <c r="AR80" s="44" t="s">
        <v>749</v>
      </c>
      <c r="AS80" s="44" t="s">
        <v>750</v>
      </c>
      <c r="AT80" s="116" t="s">
        <v>751</v>
      </c>
      <c r="AU80" s="116" t="s">
        <v>283</v>
      </c>
      <c r="AV80" s="174"/>
      <c r="AW80" s="174"/>
      <c r="AX80" s="176"/>
      <c r="AY80" s="176"/>
      <c r="AZ80" s="176"/>
      <c r="BA80" s="176"/>
      <c r="BB80" s="176"/>
      <c r="BC80" s="177"/>
      <c r="BD80" s="176"/>
      <c r="BE80" s="171"/>
      <c r="BF80" s="171"/>
      <c r="BG80" s="171"/>
      <c r="BH80" s="171"/>
      <c r="BI80" s="171"/>
      <c r="BJ80" s="171"/>
      <c r="BK80" s="176"/>
      <c r="BL80" s="176"/>
      <c r="BM80" s="176"/>
      <c r="BN80" s="176"/>
      <c r="BO80" s="176"/>
      <c r="BP80" s="177"/>
      <c r="BQ80" s="176"/>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80"/>
      <c r="AM81" s="54"/>
      <c r="AN81" s="51"/>
      <c r="AO81" s="54"/>
      <c r="AP81" s="54"/>
      <c r="AQ81" s="51"/>
      <c r="AR81" s="172" t="s">
        <v>757</v>
      </c>
      <c r="AS81" s="172" t="s">
        <v>758</v>
      </c>
      <c r="AT81" s="172" t="s">
        <v>870</v>
      </c>
      <c r="AU81" s="203" t="s">
        <v>871</v>
      </c>
      <c r="AV81" s="173" t="s">
        <v>291</v>
      </c>
      <c r="AW81" s="174"/>
      <c r="AX81" s="204" t="s">
        <v>759</v>
      </c>
      <c r="AY81" s="204" t="s">
        <v>201</v>
      </c>
      <c r="AZ81" s="205" t="s">
        <v>872</v>
      </c>
      <c r="BA81" s="175" t="s">
        <v>215</v>
      </c>
      <c r="BB81" s="176"/>
      <c r="BC81" s="177"/>
      <c r="BD81" s="176"/>
      <c r="BE81" s="171"/>
      <c r="BF81" s="171"/>
      <c r="BG81" s="171"/>
      <c r="BH81" s="171"/>
      <c r="BI81" s="171"/>
      <c r="BJ81" s="171"/>
      <c r="BK81" s="176"/>
      <c r="BL81" s="176"/>
      <c r="BM81" s="176"/>
      <c r="BN81" s="176"/>
      <c r="BO81" s="176"/>
      <c r="BP81" s="177"/>
      <c r="BQ81" s="176"/>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71"/>
      <c r="AM82" s="171"/>
      <c r="AN82" s="51"/>
      <c r="AO82" s="54"/>
      <c r="AP82" s="54"/>
      <c r="AQ82" s="51"/>
      <c r="AR82" s="172" t="s">
        <v>764</v>
      </c>
      <c r="AS82" s="172" t="s">
        <v>765</v>
      </c>
      <c r="AT82" s="172" t="s">
        <v>766</v>
      </c>
      <c r="AU82" s="172" t="s">
        <v>767</v>
      </c>
      <c r="AV82" s="173" t="s">
        <v>291</v>
      </c>
      <c r="AW82" s="174"/>
      <c r="AX82" s="204" t="s">
        <v>873</v>
      </c>
      <c r="AY82" s="175" t="s">
        <v>201</v>
      </c>
      <c r="AZ82" s="175" t="s">
        <v>768</v>
      </c>
      <c r="BA82" s="175" t="s">
        <v>215</v>
      </c>
      <c r="BB82" s="176"/>
      <c r="BC82" s="177"/>
      <c r="BD82" s="176"/>
      <c r="BE82" s="171"/>
      <c r="BF82" s="171"/>
      <c r="BG82" s="171"/>
      <c r="BH82" s="171"/>
      <c r="BI82" s="171"/>
      <c r="BJ82" s="171"/>
      <c r="BK82" s="176"/>
      <c r="BL82" s="176"/>
      <c r="BM82" s="176"/>
      <c r="BN82" s="176"/>
      <c r="BO82" s="176"/>
      <c r="BP82" s="177"/>
      <c r="BQ82" s="176"/>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71"/>
      <c r="AM83" s="171"/>
      <c r="AN83" s="51"/>
      <c r="AO83" s="54"/>
      <c r="AP83" s="54"/>
      <c r="AQ83" s="51"/>
      <c r="AR83" s="172" t="s">
        <v>773</v>
      </c>
      <c r="AS83" s="172" t="s">
        <v>774</v>
      </c>
      <c r="AT83" s="172" t="s">
        <v>775</v>
      </c>
      <c r="AU83" s="172" t="s">
        <v>776</v>
      </c>
      <c r="AV83" s="173" t="s">
        <v>777</v>
      </c>
      <c r="AW83" s="174"/>
      <c r="AX83" s="175" t="s">
        <v>768</v>
      </c>
      <c r="AY83" s="204" t="s">
        <v>201</v>
      </c>
      <c r="AZ83" s="175" t="s">
        <v>768</v>
      </c>
      <c r="BA83" s="175" t="s">
        <v>215</v>
      </c>
      <c r="BB83" s="176"/>
      <c r="BC83" s="177"/>
      <c r="BD83" s="176"/>
      <c r="BE83" s="171"/>
      <c r="BF83" s="171"/>
      <c r="BG83" s="171"/>
      <c r="BH83" s="171"/>
      <c r="BI83" s="171"/>
      <c r="BJ83" s="171"/>
      <c r="BK83" s="176"/>
      <c r="BL83" s="176"/>
      <c r="BM83" s="176"/>
      <c r="BN83" s="176"/>
      <c r="BO83" s="176"/>
      <c r="BP83" s="177"/>
      <c r="BQ83" s="176"/>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80"/>
      <c r="AM84" s="171"/>
      <c r="AN84" s="51"/>
      <c r="AO84" s="54"/>
      <c r="AP84" s="51"/>
      <c r="AQ84" s="51"/>
      <c r="AR84" s="172" t="s">
        <v>782</v>
      </c>
      <c r="AS84" s="172" t="s">
        <v>783</v>
      </c>
      <c r="AT84" s="172" t="s">
        <v>784</v>
      </c>
      <c r="AU84" s="173" t="s">
        <v>785</v>
      </c>
      <c r="AV84" s="173" t="s">
        <v>291</v>
      </c>
      <c r="AW84" s="174"/>
      <c r="AX84" s="204" t="s">
        <v>874</v>
      </c>
      <c r="AY84" s="175" t="s">
        <v>201</v>
      </c>
      <c r="AZ84" s="175" t="s">
        <v>768</v>
      </c>
      <c r="BA84" s="175" t="s">
        <v>285</v>
      </c>
      <c r="BB84" s="176"/>
      <c r="BC84" s="177"/>
      <c r="BD84" s="176"/>
      <c r="BE84" s="171"/>
      <c r="BF84" s="171"/>
      <c r="BG84" s="171"/>
      <c r="BH84" s="171"/>
      <c r="BI84" s="171"/>
      <c r="BJ84" s="171"/>
      <c r="BK84" s="176"/>
      <c r="BL84" s="176"/>
      <c r="BM84" s="176"/>
      <c r="BN84" s="176"/>
      <c r="BO84" s="176"/>
      <c r="BP84" s="177"/>
      <c r="BQ84" s="176"/>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5">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46" t="s">
        <v>786</v>
      </c>
      <c r="R85" s="43" t="str">
        <f t="shared" si="13"/>
        <v>Probabilidad</v>
      </c>
      <c r="S85" s="147" t="s">
        <v>187</v>
      </c>
      <c r="T85" s="147" t="s">
        <v>188</v>
      </c>
      <c r="U85" s="95" t="str">
        <f t="shared" si="14"/>
        <v>40%</v>
      </c>
      <c r="V85" s="94" t="s">
        <v>189</v>
      </c>
      <c r="W85" s="94" t="s">
        <v>227</v>
      </c>
      <c r="X85" s="147"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47" t="s">
        <v>192</v>
      </c>
      <c r="AF85" s="148" t="s">
        <v>787</v>
      </c>
      <c r="AG85" s="56" t="s">
        <v>875</v>
      </c>
      <c r="AH85" s="152" t="s">
        <v>876</v>
      </c>
      <c r="AI85" s="56" t="s">
        <v>788</v>
      </c>
      <c r="AJ85" s="56" t="s">
        <v>789</v>
      </c>
      <c r="AK85" s="56" t="s">
        <v>790</v>
      </c>
      <c r="AL85" s="44"/>
      <c r="AM85" s="44"/>
      <c r="AN85" s="44"/>
      <c r="AO85" s="44"/>
      <c r="AP85" s="44"/>
      <c r="AQ85" s="44"/>
      <c r="AR85" s="174"/>
      <c r="AS85" s="174"/>
      <c r="AT85" s="174"/>
      <c r="AU85" s="174"/>
      <c r="AV85" s="174"/>
      <c r="AW85" s="174"/>
      <c r="AX85" s="176"/>
      <c r="AY85" s="176"/>
      <c r="AZ85" s="176"/>
      <c r="BA85" s="176"/>
      <c r="BB85" s="176"/>
      <c r="BC85" s="177"/>
      <c r="BD85" s="176"/>
      <c r="BE85" s="171"/>
      <c r="BF85" s="171"/>
      <c r="BG85" s="171"/>
      <c r="BH85" s="171"/>
      <c r="BI85" s="171"/>
      <c r="BJ85" s="171"/>
      <c r="BK85" s="176"/>
      <c r="BL85" s="176"/>
      <c r="BM85" s="176"/>
      <c r="BN85" s="176"/>
      <c r="BO85" s="176"/>
      <c r="BP85" s="177"/>
      <c r="BQ85" s="176"/>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46" t="s">
        <v>786</v>
      </c>
      <c r="R86" s="43" t="str">
        <f t="shared" si="13"/>
        <v>Probabilidad</v>
      </c>
      <c r="S86" s="147" t="s">
        <v>187</v>
      </c>
      <c r="T86" s="147" t="s">
        <v>188</v>
      </c>
      <c r="U86" s="95" t="str">
        <f t="shared" si="14"/>
        <v>40%</v>
      </c>
      <c r="V86" s="147" t="s">
        <v>189</v>
      </c>
      <c r="W86" s="147" t="s">
        <v>227</v>
      </c>
      <c r="X86" s="147"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47" t="s">
        <v>192</v>
      </c>
      <c r="AF86" s="148" t="s">
        <v>787</v>
      </c>
      <c r="AG86" s="56" t="s">
        <v>875</v>
      </c>
      <c r="AH86" s="152" t="s">
        <v>876</v>
      </c>
      <c r="AI86" s="56" t="s">
        <v>788</v>
      </c>
      <c r="AJ86" s="56" t="s">
        <v>791</v>
      </c>
      <c r="AK86" s="56" t="s">
        <v>792</v>
      </c>
      <c r="AL86" s="56"/>
      <c r="AM86" s="56"/>
      <c r="AN86" s="56"/>
      <c r="AO86" s="44"/>
      <c r="AP86" s="44"/>
      <c r="AQ86" s="56"/>
      <c r="AR86" s="174"/>
      <c r="AS86" s="174"/>
      <c r="AT86" s="174"/>
      <c r="AU86" s="174"/>
      <c r="AV86" s="174"/>
      <c r="AW86" s="174"/>
      <c r="AX86" s="176"/>
      <c r="AY86" s="176"/>
      <c r="AZ86" s="176"/>
      <c r="BA86" s="176"/>
      <c r="BB86" s="176"/>
      <c r="BC86" s="177"/>
      <c r="BD86" s="176"/>
      <c r="BE86" s="171"/>
      <c r="BF86" s="171"/>
      <c r="BG86" s="171"/>
      <c r="BH86" s="171"/>
      <c r="BI86" s="171"/>
      <c r="BJ86" s="171"/>
      <c r="BK86" s="176"/>
      <c r="BL86" s="176"/>
      <c r="BM86" s="176"/>
      <c r="BN86" s="176"/>
      <c r="BO86" s="176"/>
      <c r="BP86" s="177"/>
      <c r="BQ86" s="176"/>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50">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46" t="s">
        <v>793</v>
      </c>
      <c r="R87" s="43" t="str">
        <f t="shared" si="13"/>
        <v>Probabilidad</v>
      </c>
      <c r="S87" s="147" t="s">
        <v>187</v>
      </c>
      <c r="T87" s="147" t="s">
        <v>188</v>
      </c>
      <c r="U87" s="95" t="str">
        <f t="shared" si="14"/>
        <v>40%</v>
      </c>
      <c r="V87" s="147" t="s">
        <v>242</v>
      </c>
      <c r="W87" s="147" t="s">
        <v>227</v>
      </c>
      <c r="X87" s="147"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47" t="s">
        <v>192</v>
      </c>
      <c r="AF87" s="206" t="s">
        <v>877</v>
      </c>
      <c r="AG87" s="56" t="s">
        <v>878</v>
      </c>
      <c r="AH87" s="56" t="s">
        <v>879</v>
      </c>
      <c r="AI87" s="56" t="s">
        <v>788</v>
      </c>
      <c r="AJ87" s="56" t="s">
        <v>789</v>
      </c>
      <c r="AK87" s="56" t="s">
        <v>790</v>
      </c>
      <c r="AL87" s="152"/>
      <c r="AM87" s="44"/>
      <c r="AN87" s="44"/>
      <c r="AO87" s="44"/>
      <c r="AP87" s="44"/>
      <c r="AQ87" s="44"/>
      <c r="AR87" s="174"/>
      <c r="AS87" s="174"/>
      <c r="AT87" s="174"/>
      <c r="AU87" s="174"/>
      <c r="AV87" s="174"/>
      <c r="AW87" s="174"/>
      <c r="AX87" s="176"/>
      <c r="AY87" s="176"/>
      <c r="AZ87" s="176"/>
      <c r="BA87" s="176"/>
      <c r="BB87" s="176"/>
      <c r="BC87" s="177"/>
      <c r="BD87" s="176"/>
      <c r="BE87" s="171"/>
      <c r="BF87" s="171"/>
      <c r="BG87" s="171"/>
      <c r="BH87" s="171"/>
      <c r="BI87" s="171"/>
      <c r="BJ87" s="171"/>
      <c r="BK87" s="176"/>
      <c r="BL87" s="176"/>
      <c r="BM87" s="176"/>
      <c r="BN87" s="176"/>
      <c r="BO87" s="176"/>
      <c r="BP87" s="177"/>
      <c r="BQ87" s="176"/>
    </row>
    <row r="88" spans="1:69" ht="151.5" hidden="1" customHeight="1">
      <c r="A88" s="54">
        <v>63</v>
      </c>
      <c r="B88" s="88" t="str">
        <f>IFERROR(VLOOKUP($A88,Riesgos!$A$7:$H$107,2,FALSE),"")</f>
        <v/>
      </c>
      <c r="C88" s="45" t="str">
        <f>IFERROR(VLOOKUP($A88,Riesgos!$A$7:$H$107,7,FALSE),"")</f>
        <v/>
      </c>
      <c r="D88" s="45" t="str">
        <f>IFERROR(VLOOKUP($A88,Riesgos!$A$7:$H$107,8,FALSE),"")</f>
        <v/>
      </c>
      <c r="E88" s="56" t="s">
        <v>240</v>
      </c>
      <c r="F88" s="145">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46" t="s">
        <v>793</v>
      </c>
      <c r="R88" s="43" t="str">
        <f t="shared" si="13"/>
        <v>Probabilidad</v>
      </c>
      <c r="S88" s="147" t="s">
        <v>187</v>
      </c>
      <c r="T88" s="147" t="s">
        <v>188</v>
      </c>
      <c r="U88" s="95" t="str">
        <f t="shared" si="14"/>
        <v>40%</v>
      </c>
      <c r="V88" s="147" t="s">
        <v>189</v>
      </c>
      <c r="W88" s="147" t="s">
        <v>227</v>
      </c>
      <c r="X88" s="153"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47" t="s">
        <v>192</v>
      </c>
      <c r="AF88" s="206" t="s">
        <v>877</v>
      </c>
      <c r="AG88" s="56" t="s">
        <v>878</v>
      </c>
      <c r="AH88" s="56" t="s">
        <v>879</v>
      </c>
      <c r="AI88" s="56" t="s">
        <v>788</v>
      </c>
      <c r="AJ88" s="56" t="s">
        <v>789</v>
      </c>
      <c r="AK88" s="56" t="s">
        <v>790</v>
      </c>
      <c r="AL88" s="154"/>
      <c r="AM88" s="44"/>
      <c r="AN88" s="44"/>
      <c r="AO88" s="44"/>
      <c r="AP88" s="44"/>
      <c r="AQ88" s="44"/>
      <c r="AR88" s="174"/>
      <c r="AS88" s="174"/>
      <c r="AT88" s="174"/>
      <c r="AU88" s="174"/>
      <c r="AV88" s="174"/>
      <c r="AW88" s="174"/>
      <c r="AX88" s="176"/>
      <c r="AY88" s="176"/>
      <c r="AZ88" s="176"/>
      <c r="BA88" s="176"/>
      <c r="BB88" s="176"/>
      <c r="BC88" s="177"/>
      <c r="BD88" s="176"/>
      <c r="BE88" s="171"/>
      <c r="BF88" s="171"/>
      <c r="BG88" s="171"/>
      <c r="BH88" s="171"/>
      <c r="BI88" s="171"/>
      <c r="BJ88" s="171"/>
      <c r="BK88" s="176"/>
      <c r="BL88" s="176"/>
      <c r="BM88" s="176"/>
      <c r="BN88" s="176"/>
      <c r="BO88" s="176"/>
      <c r="BP88" s="177"/>
      <c r="BQ88" s="176"/>
    </row>
    <row r="89" spans="1:69" ht="151.5" hidden="1" customHeight="1">
      <c r="A89" s="54">
        <v>64</v>
      </c>
      <c r="B89" s="88" t="str">
        <f>IFERROR(VLOOKUP($A89,Riesgos!$A$7:$H$107,2,FALSE),"")</f>
        <v/>
      </c>
      <c r="C89" s="45" t="str">
        <f>IFERROR(VLOOKUP($A89,Riesgos!$A$7:$H$107,7,FALSE),"")</f>
        <v/>
      </c>
      <c r="D89" s="45" t="str">
        <f>IFERROR(VLOOKUP($A89,Riesgos!$A$7:$H$107,8,FALSE),"")</f>
        <v/>
      </c>
      <c r="E89" s="56" t="s">
        <v>240</v>
      </c>
      <c r="F89" s="145">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46" t="s">
        <v>880</v>
      </c>
      <c r="R89" s="43" t="str">
        <f t="shared" si="13"/>
        <v>Probabilidad</v>
      </c>
      <c r="S89" s="147" t="s">
        <v>187</v>
      </c>
      <c r="T89" s="147" t="s">
        <v>188</v>
      </c>
      <c r="U89" s="95" t="str">
        <f t="shared" si="14"/>
        <v>40%</v>
      </c>
      <c r="V89" s="147" t="s">
        <v>189</v>
      </c>
      <c r="W89" s="147" t="s">
        <v>190</v>
      </c>
      <c r="X89" s="147"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47" t="s">
        <v>192</v>
      </c>
      <c r="AF89" s="207" t="s">
        <v>881</v>
      </c>
      <c r="AG89" s="56" t="s">
        <v>882</v>
      </c>
      <c r="AH89" s="152" t="s">
        <v>883</v>
      </c>
      <c r="AI89" s="56" t="s">
        <v>788</v>
      </c>
      <c r="AJ89" s="56" t="s">
        <v>789</v>
      </c>
      <c r="AK89" s="56" t="s">
        <v>790</v>
      </c>
      <c r="AL89" s="44"/>
      <c r="AM89" s="44"/>
      <c r="AN89" s="44"/>
      <c r="AO89" s="44"/>
      <c r="AP89" s="44"/>
      <c r="AQ89" s="44"/>
      <c r="AR89" s="174"/>
      <c r="AS89" s="174"/>
      <c r="AT89" s="174"/>
      <c r="AU89" s="174"/>
      <c r="AV89" s="174"/>
      <c r="AW89" s="174"/>
      <c r="AX89" s="176"/>
      <c r="AY89" s="176"/>
      <c r="AZ89" s="176"/>
      <c r="BA89" s="176"/>
      <c r="BB89" s="176"/>
      <c r="BC89" s="177"/>
      <c r="BD89" s="176"/>
      <c r="BE89" s="171"/>
      <c r="BF89" s="171"/>
      <c r="BG89" s="171"/>
      <c r="BH89" s="171"/>
      <c r="BI89" s="171"/>
      <c r="BJ89" s="171"/>
      <c r="BK89" s="176"/>
      <c r="BL89" s="176"/>
      <c r="BM89" s="176"/>
      <c r="BN89" s="176"/>
      <c r="BO89" s="176"/>
      <c r="BP89" s="177"/>
      <c r="BQ89" s="176"/>
    </row>
    <row r="90" spans="1:69" ht="151.5" hidden="1" customHeight="1">
      <c r="A90" s="54">
        <v>65</v>
      </c>
      <c r="B90" s="88" t="str">
        <f>IFERROR(VLOOKUP($A90,Riesgos!$A$7:$H$107,2,FALSE),"")</f>
        <v/>
      </c>
      <c r="C90" s="45" t="str">
        <f>IFERROR(VLOOKUP($A90,Riesgos!$A$7:$H$107,7,FALSE),"")</f>
        <v/>
      </c>
      <c r="D90" s="45" t="str">
        <f>IFERROR(VLOOKUP($A90,Riesgos!$A$7:$H$107,8,FALSE),"")</f>
        <v/>
      </c>
      <c r="E90" s="56" t="s">
        <v>240</v>
      </c>
      <c r="F90" s="145">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46" t="s">
        <v>884</v>
      </c>
      <c r="R90" s="43" t="str">
        <f t="shared" si="13"/>
        <v>Probabilidad</v>
      </c>
      <c r="S90" s="147" t="s">
        <v>187</v>
      </c>
      <c r="T90" s="147" t="s">
        <v>188</v>
      </c>
      <c r="U90" s="95" t="str">
        <f t="shared" si="14"/>
        <v>40%</v>
      </c>
      <c r="V90" s="147" t="s">
        <v>189</v>
      </c>
      <c r="W90" s="147" t="s">
        <v>227</v>
      </c>
      <c r="X90" s="147"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47" t="s">
        <v>192</v>
      </c>
      <c r="AF90" s="208"/>
      <c r="AG90" s="171"/>
      <c r="AH90" s="171"/>
      <c r="AI90" s="56"/>
      <c r="AJ90" s="171"/>
      <c r="AK90" s="171"/>
      <c r="AL90" s="56" t="s">
        <v>794</v>
      </c>
      <c r="AM90" s="56" t="s">
        <v>795</v>
      </c>
      <c r="AN90" s="56" t="s">
        <v>796</v>
      </c>
      <c r="AO90" s="56" t="s">
        <v>797</v>
      </c>
      <c r="AP90" s="56" t="s">
        <v>798</v>
      </c>
      <c r="AQ90" s="56" t="s">
        <v>799</v>
      </c>
      <c r="AR90" s="174"/>
      <c r="AS90" s="174"/>
      <c r="AT90" s="174"/>
      <c r="AU90" s="174"/>
      <c r="AV90" s="174"/>
      <c r="AW90" s="174"/>
      <c r="AX90" s="176"/>
      <c r="AY90" s="176"/>
      <c r="AZ90" s="176"/>
      <c r="BA90" s="176"/>
      <c r="BB90" s="176"/>
      <c r="BC90" s="177"/>
      <c r="BD90" s="176"/>
      <c r="BE90" s="171"/>
      <c r="BF90" s="171"/>
      <c r="BG90" s="171"/>
      <c r="BH90" s="171"/>
      <c r="BI90" s="171"/>
      <c r="BJ90" s="171"/>
      <c r="BK90" s="176"/>
      <c r="BL90" s="176"/>
      <c r="BM90" s="176"/>
      <c r="BN90" s="176"/>
      <c r="BO90" s="176"/>
      <c r="BP90" s="177"/>
      <c r="BQ90" s="176"/>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5">
        <v>44348</v>
      </c>
      <c r="AK91" s="115">
        <v>44561</v>
      </c>
      <c r="AL91" s="133" t="s">
        <v>614</v>
      </c>
      <c r="AM91" s="44" t="s">
        <v>615</v>
      </c>
      <c r="AN91" s="44" t="s">
        <v>616</v>
      </c>
      <c r="AO91" s="44" t="s">
        <v>617</v>
      </c>
      <c r="AP91" s="44" t="s">
        <v>618</v>
      </c>
      <c r="AQ91" s="44" t="s">
        <v>619</v>
      </c>
      <c r="AR91" s="199" t="s">
        <v>885</v>
      </c>
      <c r="AS91" s="172" t="s">
        <v>620</v>
      </c>
      <c r="AT91" s="172" t="s">
        <v>621</v>
      </c>
      <c r="AU91" s="172" t="s">
        <v>283</v>
      </c>
      <c r="AV91" s="173" t="s">
        <v>291</v>
      </c>
      <c r="AW91" s="173" t="s">
        <v>283</v>
      </c>
      <c r="AX91" s="176"/>
      <c r="AY91" s="176"/>
      <c r="AZ91" s="176"/>
      <c r="BA91" s="176"/>
      <c r="BB91" s="176"/>
      <c r="BC91" s="177"/>
      <c r="BD91" s="176"/>
      <c r="BE91" s="171"/>
      <c r="BF91" s="171"/>
      <c r="BG91" s="171"/>
      <c r="BH91" s="171"/>
      <c r="BI91" s="171"/>
      <c r="BJ91" s="171"/>
      <c r="BK91" s="176"/>
      <c r="BL91" s="176"/>
      <c r="BM91" s="176"/>
      <c r="BN91" s="176"/>
      <c r="BO91" s="176"/>
      <c r="BP91" s="177"/>
      <c r="BQ91" s="176"/>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200" t="s">
        <v>858</v>
      </c>
      <c r="AS92" s="172" t="s">
        <v>632</v>
      </c>
      <c r="AT92" s="135" t="s">
        <v>859</v>
      </c>
      <c r="AU92" s="172" t="s">
        <v>860</v>
      </c>
      <c r="AV92" s="173" t="s">
        <v>291</v>
      </c>
      <c r="AW92" s="173" t="s">
        <v>283</v>
      </c>
      <c r="AX92" s="176"/>
      <c r="AY92" s="176"/>
      <c r="AZ92" s="176"/>
      <c r="BA92" s="176"/>
      <c r="BB92" s="176"/>
      <c r="BC92" s="177"/>
      <c r="BD92" s="176"/>
      <c r="BE92" s="171"/>
      <c r="BF92" s="171"/>
      <c r="BG92" s="171"/>
      <c r="BH92" s="171"/>
      <c r="BI92" s="171"/>
      <c r="BJ92" s="171"/>
      <c r="BK92" s="176"/>
      <c r="BL92" s="176"/>
      <c r="BM92" s="176"/>
      <c r="BN92" s="176"/>
      <c r="BO92" s="176"/>
      <c r="BP92" s="177"/>
      <c r="BQ92" s="176"/>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71"/>
      <c r="AG93" s="171"/>
      <c r="AH93" s="171"/>
      <c r="AI93" s="171"/>
      <c r="AJ93" s="171"/>
      <c r="AK93" s="171"/>
      <c r="AL93" s="171"/>
      <c r="AM93" s="171"/>
      <c r="AN93" s="171"/>
      <c r="AO93" s="171"/>
      <c r="AP93" s="171"/>
      <c r="AQ93" s="171"/>
      <c r="AR93" s="171"/>
      <c r="AS93" s="171"/>
      <c r="AT93" s="171"/>
      <c r="AU93" s="171"/>
      <c r="AV93" s="171"/>
      <c r="AW93" s="171"/>
      <c r="AX93" s="176"/>
      <c r="AY93" s="176"/>
      <c r="AZ93" s="176"/>
      <c r="BA93" s="176"/>
      <c r="BB93" s="176"/>
      <c r="BC93" s="177"/>
      <c r="BD93" s="176"/>
      <c r="BE93" s="171"/>
      <c r="BF93" s="171"/>
      <c r="BG93" s="171"/>
      <c r="BH93" s="171"/>
      <c r="BI93" s="171"/>
      <c r="BJ93" s="171"/>
      <c r="BK93" s="176"/>
      <c r="BL93" s="176"/>
      <c r="BM93" s="176"/>
      <c r="BN93" s="176"/>
      <c r="BO93" s="176"/>
      <c r="BP93" s="177"/>
      <c r="BQ93" s="176"/>
    </row>
    <row r="94" spans="1:69" ht="151.5" hidden="1" customHeight="1">
      <c r="A94" s="54">
        <v>5</v>
      </c>
      <c r="B94" s="88" t="s">
        <v>75</v>
      </c>
      <c r="C94" s="45" t="s">
        <v>888</v>
      </c>
      <c r="D94" s="45" t="s">
        <v>889</v>
      </c>
      <c r="E94" s="44" t="s">
        <v>240</v>
      </c>
      <c r="F94" s="54">
        <v>6</v>
      </c>
      <c r="G94" s="89" t="s">
        <v>843</v>
      </c>
      <c r="H94" s="90">
        <v>0.4</v>
      </c>
      <c r="I94" s="91" t="s">
        <v>890</v>
      </c>
      <c r="J94" s="90" t="s">
        <v>839</v>
      </c>
      <c r="K94" s="158" t="s">
        <v>839</v>
      </c>
      <c r="L94" s="159">
        <v>0.6</v>
      </c>
      <c r="M94" s="160" t="s">
        <v>839</v>
      </c>
      <c r="N94" s="92" t="s">
        <v>241</v>
      </c>
      <c r="O94" s="43" t="e">
        <f t="shared" si="20"/>
        <v>#VALUE!</v>
      </c>
      <c r="P94" s="43" t="e">
        <f t="shared" si="12"/>
        <v>#VALUE!</v>
      </c>
      <c r="Q94" s="93" t="s">
        <v>241</v>
      </c>
      <c r="R94" s="161" t="s">
        <v>891</v>
      </c>
      <c r="S94" s="162" t="s">
        <v>892</v>
      </c>
      <c r="T94" s="162" t="s">
        <v>893</v>
      </c>
      <c r="U94" s="163">
        <v>0.4</v>
      </c>
      <c r="V94" s="162" t="s">
        <v>894</v>
      </c>
      <c r="W94" s="162" t="s">
        <v>895</v>
      </c>
      <c r="X94" s="162" t="s">
        <v>896</v>
      </c>
      <c r="Y94" s="164">
        <v>0.24</v>
      </c>
      <c r="Z94" s="165" t="s">
        <v>897</v>
      </c>
      <c r="AA94" s="163">
        <v>0.24</v>
      </c>
      <c r="AB94" s="165" t="s">
        <v>839</v>
      </c>
      <c r="AC94" s="163">
        <v>0.6</v>
      </c>
      <c r="AD94" s="166" t="s">
        <v>839</v>
      </c>
      <c r="AE94" s="162" t="s">
        <v>217</v>
      </c>
      <c r="AF94" s="125" t="s">
        <v>898</v>
      </c>
      <c r="AG94" s="118" t="s">
        <v>283</v>
      </c>
      <c r="AH94" s="53" t="s">
        <v>283</v>
      </c>
      <c r="AI94" s="53" t="s">
        <v>899</v>
      </c>
      <c r="AJ94" s="167">
        <v>44317</v>
      </c>
      <c r="AK94" s="167">
        <v>44561</v>
      </c>
      <c r="AL94" s="53" t="s">
        <v>900</v>
      </c>
      <c r="AM94" s="53" t="s">
        <v>283</v>
      </c>
      <c r="AN94" s="53" t="s">
        <v>901</v>
      </c>
      <c r="AO94" s="53" t="s">
        <v>902</v>
      </c>
      <c r="AP94" s="53" t="s">
        <v>903</v>
      </c>
      <c r="AQ94" s="171"/>
      <c r="AR94" s="112" t="s">
        <v>248</v>
      </c>
      <c r="AS94" s="112" t="s">
        <v>249</v>
      </c>
      <c r="AT94" s="174"/>
      <c r="AU94" s="174"/>
      <c r="AV94" s="174"/>
      <c r="AW94" s="174"/>
      <c r="AX94" s="176"/>
      <c r="AY94" s="176"/>
      <c r="AZ94" s="176"/>
      <c r="BA94" s="176"/>
      <c r="BB94" s="176"/>
      <c r="BC94" s="177"/>
      <c r="BD94" s="176"/>
      <c r="BE94" s="171"/>
      <c r="BF94" s="171"/>
      <c r="BG94" s="171"/>
      <c r="BH94" s="171"/>
      <c r="BI94" s="171"/>
      <c r="BJ94" s="171"/>
      <c r="BK94" s="176"/>
      <c r="BL94" s="176"/>
      <c r="BM94" s="176"/>
      <c r="BN94" s="176"/>
      <c r="BO94" s="176"/>
      <c r="BP94" s="177"/>
      <c r="BQ94" s="176"/>
    </row>
    <row r="95" spans="1:69" ht="16.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1"/>
      <c r="AS95" s="171"/>
      <c r="AU95" s="171"/>
      <c r="AV95" s="171"/>
      <c r="AW95" s="171"/>
      <c r="AX95" s="176"/>
      <c r="AY95" s="176"/>
      <c r="AZ95" s="176"/>
      <c r="BA95" s="176"/>
      <c r="BB95" s="176"/>
      <c r="BC95" s="177"/>
      <c r="BD95" s="176"/>
      <c r="BE95" s="171"/>
      <c r="BF95" s="171"/>
      <c r="BG95" s="171"/>
      <c r="BH95" s="171"/>
      <c r="BI95" s="171"/>
      <c r="BJ95" s="171"/>
      <c r="BK95" s="176"/>
      <c r="BL95" s="176"/>
      <c r="BM95" s="176"/>
      <c r="BN95" s="176"/>
      <c r="BO95" s="176"/>
      <c r="BP95" s="177"/>
      <c r="BQ95" s="176"/>
    </row>
    <row r="96" spans="1:69" ht="16.5" customHeight="1">
      <c r="A96" s="62"/>
      <c r="B96" s="62"/>
      <c r="C96" s="62"/>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1"/>
      <c r="AS96" s="171"/>
      <c r="AT96" s="171"/>
      <c r="AU96" s="171"/>
      <c r="AV96" s="171"/>
      <c r="AW96" s="171"/>
      <c r="AX96" s="176"/>
      <c r="AY96" s="176"/>
      <c r="AZ96" s="176"/>
      <c r="BA96" s="176"/>
      <c r="BB96" s="176"/>
      <c r="BC96" s="177"/>
      <c r="BD96" s="176"/>
      <c r="BE96" s="171"/>
      <c r="BF96" s="171"/>
      <c r="BG96" s="171"/>
      <c r="BH96" s="171"/>
      <c r="BI96" s="171"/>
      <c r="BJ96" s="171"/>
      <c r="BK96" s="176"/>
      <c r="BL96" s="176"/>
      <c r="BM96" s="176"/>
      <c r="BN96" s="176"/>
      <c r="BO96" s="176"/>
      <c r="BP96" s="177"/>
      <c r="BQ96" s="176"/>
    </row>
    <row r="97" spans="1:69" ht="16.5" customHeight="1">
      <c r="A97" s="62"/>
      <c r="B97" s="62"/>
      <c r="C97" s="62"/>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1"/>
      <c r="AS97" s="171"/>
      <c r="AT97" s="171"/>
      <c r="AU97" s="171"/>
      <c r="AV97" s="171"/>
      <c r="AW97" s="171"/>
      <c r="AX97" s="176"/>
      <c r="AY97" s="176"/>
      <c r="AZ97" s="176"/>
      <c r="BA97" s="176"/>
      <c r="BB97" s="176"/>
      <c r="BC97" s="177"/>
      <c r="BD97" s="176"/>
      <c r="BE97" s="171"/>
      <c r="BF97" s="171"/>
      <c r="BG97" s="171"/>
      <c r="BH97" s="171"/>
      <c r="BI97" s="171"/>
      <c r="BJ97" s="171"/>
      <c r="BK97" s="176"/>
      <c r="BL97" s="176"/>
      <c r="BM97" s="176"/>
      <c r="BN97" s="176"/>
      <c r="BO97" s="176"/>
      <c r="BP97" s="177"/>
      <c r="BQ97" s="176"/>
    </row>
    <row r="98" spans="1:69" ht="16.5" customHeight="1">
      <c r="A98" s="62"/>
      <c r="B98" s="62"/>
      <c r="C98" s="62"/>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1"/>
      <c r="AS98" s="171"/>
      <c r="AT98" s="171"/>
      <c r="AU98" s="171"/>
      <c r="AV98" s="171"/>
      <c r="AW98" s="171"/>
      <c r="AX98" s="176"/>
      <c r="AY98" s="176"/>
      <c r="AZ98" s="176"/>
      <c r="BA98" s="176"/>
      <c r="BB98" s="176"/>
      <c r="BC98" s="177"/>
      <c r="BD98" s="176"/>
      <c r="BE98" s="171"/>
      <c r="BF98" s="171"/>
      <c r="BG98" s="171"/>
      <c r="BH98" s="171"/>
      <c r="BI98" s="171"/>
      <c r="BJ98" s="171"/>
      <c r="BK98" s="176"/>
      <c r="BL98" s="176"/>
      <c r="BM98" s="176"/>
      <c r="BN98" s="176"/>
      <c r="BO98" s="176"/>
      <c r="BP98" s="177"/>
      <c r="BQ98" s="176"/>
    </row>
    <row r="99" spans="1:69" ht="16.5" customHeight="1">
      <c r="A99" s="62"/>
      <c r="B99" s="62"/>
      <c r="C99" s="62"/>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1"/>
      <c r="AS99" s="171"/>
      <c r="AT99" s="171"/>
      <c r="AU99" s="171"/>
      <c r="AV99" s="171"/>
      <c r="AW99" s="171"/>
      <c r="AX99" s="176"/>
      <c r="AY99" s="176"/>
      <c r="AZ99" s="176"/>
      <c r="BA99" s="176"/>
      <c r="BB99" s="176"/>
      <c r="BC99" s="177"/>
      <c r="BD99" s="176"/>
      <c r="BE99" s="171"/>
      <c r="BF99" s="171"/>
      <c r="BG99" s="171"/>
      <c r="BH99" s="171"/>
      <c r="BI99" s="171"/>
      <c r="BJ99" s="171"/>
      <c r="BK99" s="176"/>
      <c r="BL99" s="176"/>
      <c r="BM99" s="176"/>
      <c r="BN99" s="176"/>
      <c r="BO99" s="176"/>
      <c r="BP99" s="177"/>
      <c r="BQ99" s="176"/>
    </row>
    <row r="100" spans="1:69" ht="16.5" customHeight="1">
      <c r="A100" s="62"/>
      <c r="B100" s="62"/>
      <c r="C100" s="62"/>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1"/>
      <c r="AS100" s="171"/>
      <c r="AT100" s="171"/>
      <c r="AU100" s="171"/>
      <c r="AV100" s="171"/>
      <c r="AW100" s="171"/>
      <c r="AX100" s="176"/>
      <c r="AY100" s="176"/>
      <c r="AZ100" s="176"/>
      <c r="BA100" s="176"/>
      <c r="BB100" s="176"/>
      <c r="BC100" s="177"/>
      <c r="BD100" s="176"/>
      <c r="BE100" s="171"/>
      <c r="BF100" s="171"/>
      <c r="BG100" s="171"/>
      <c r="BH100" s="171"/>
      <c r="BI100" s="171"/>
      <c r="BJ100" s="171"/>
      <c r="BK100" s="176"/>
      <c r="BL100" s="176"/>
      <c r="BM100" s="176"/>
      <c r="BN100" s="176"/>
      <c r="BO100" s="176"/>
      <c r="BP100" s="177"/>
      <c r="BQ100" s="176"/>
    </row>
    <row r="101" spans="1:69" ht="16.5" customHeight="1">
      <c r="A101" s="62"/>
      <c r="B101" s="62"/>
      <c r="C101" s="62"/>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1"/>
      <c r="AS101" s="171"/>
      <c r="AT101" s="171"/>
      <c r="AU101" s="171"/>
      <c r="AV101" s="171"/>
      <c r="AW101" s="171"/>
      <c r="AX101" s="176"/>
      <c r="AY101" s="176"/>
      <c r="AZ101" s="176"/>
      <c r="BA101" s="176"/>
      <c r="BB101" s="176"/>
      <c r="BC101" s="177"/>
      <c r="BD101" s="176"/>
      <c r="BE101" s="171"/>
      <c r="BF101" s="171"/>
      <c r="BG101" s="171"/>
      <c r="BH101" s="171"/>
      <c r="BI101" s="171"/>
      <c r="BJ101" s="171"/>
      <c r="BK101" s="176"/>
      <c r="BL101" s="176"/>
      <c r="BM101" s="176"/>
      <c r="BN101" s="176"/>
      <c r="BO101" s="176"/>
      <c r="BP101" s="177"/>
      <c r="BQ101" s="176"/>
    </row>
    <row r="102" spans="1:69" ht="16.5" customHeight="1">
      <c r="A102" s="62"/>
      <c r="B102" s="62"/>
      <c r="C102" s="62"/>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1"/>
      <c r="AS102" s="171"/>
      <c r="AT102" s="171"/>
      <c r="AU102" s="171"/>
      <c r="AV102" s="171"/>
      <c r="AW102" s="171"/>
      <c r="AX102" s="176"/>
      <c r="AY102" s="176"/>
      <c r="AZ102" s="176"/>
      <c r="BA102" s="176"/>
      <c r="BB102" s="176"/>
      <c r="BC102" s="177"/>
      <c r="BD102" s="176"/>
      <c r="BE102" s="171"/>
      <c r="BF102" s="171"/>
      <c r="BG102" s="171"/>
      <c r="BH102" s="171"/>
      <c r="BI102" s="171"/>
      <c r="BJ102" s="171"/>
      <c r="BK102" s="176"/>
      <c r="BL102" s="176"/>
      <c r="BM102" s="176"/>
      <c r="BN102" s="176"/>
      <c r="BO102" s="176"/>
      <c r="BP102" s="177"/>
      <c r="BQ102" s="176"/>
    </row>
    <row r="103" spans="1:69" ht="16.5" customHeight="1">
      <c r="A103" s="62"/>
      <c r="B103" s="62"/>
      <c r="C103" s="62"/>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1"/>
      <c r="AS103" s="171"/>
      <c r="AT103" s="171"/>
      <c r="AU103" s="171"/>
      <c r="AV103" s="171"/>
      <c r="AW103" s="171"/>
      <c r="AX103" s="176"/>
      <c r="AY103" s="176"/>
      <c r="AZ103" s="176"/>
      <c r="BA103" s="176"/>
      <c r="BB103" s="176"/>
      <c r="BC103" s="177"/>
      <c r="BD103" s="176"/>
      <c r="BE103" s="171"/>
      <c r="BF103" s="171"/>
      <c r="BG103" s="171"/>
      <c r="BH103" s="171"/>
      <c r="BI103" s="171"/>
      <c r="BJ103" s="171"/>
      <c r="BK103" s="176"/>
      <c r="BL103" s="176"/>
      <c r="BM103" s="176"/>
      <c r="BN103" s="176"/>
      <c r="BO103" s="176"/>
      <c r="BP103" s="177"/>
      <c r="BQ103" s="176"/>
    </row>
    <row r="104" spans="1:69" ht="16.5" customHeight="1">
      <c r="A104" s="62"/>
      <c r="B104" s="62"/>
      <c r="C104" s="62"/>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1"/>
      <c r="AS104" s="171"/>
      <c r="AT104" s="171"/>
      <c r="AU104" s="171"/>
      <c r="AV104" s="171"/>
      <c r="AW104" s="171"/>
      <c r="AX104" s="176"/>
      <c r="AY104" s="176"/>
      <c r="AZ104" s="176"/>
      <c r="BA104" s="176"/>
      <c r="BB104" s="176"/>
      <c r="BC104" s="177"/>
      <c r="BD104" s="176"/>
      <c r="BE104" s="171"/>
      <c r="BF104" s="171"/>
      <c r="BG104" s="171"/>
      <c r="BH104" s="171"/>
      <c r="BI104" s="171"/>
      <c r="BJ104" s="171"/>
      <c r="BK104" s="176"/>
      <c r="BL104" s="176"/>
      <c r="BM104" s="176"/>
      <c r="BN104" s="176"/>
      <c r="BO104" s="176"/>
      <c r="BP104" s="177"/>
      <c r="BQ104" s="176"/>
    </row>
    <row r="105" spans="1:69" ht="16.5" customHeight="1">
      <c r="A105" s="62"/>
      <c r="B105" s="62"/>
      <c r="C105" s="62"/>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1"/>
      <c r="AS105" s="171"/>
      <c r="AT105" s="171"/>
      <c r="AU105" s="171"/>
      <c r="AV105" s="171"/>
      <c r="AW105" s="171"/>
      <c r="AX105" s="176"/>
      <c r="AY105" s="176"/>
      <c r="AZ105" s="176"/>
      <c r="BA105" s="176"/>
      <c r="BB105" s="176"/>
      <c r="BC105" s="177"/>
      <c r="BD105" s="176"/>
      <c r="BE105" s="171"/>
      <c r="BF105" s="171"/>
      <c r="BG105" s="171"/>
      <c r="BH105" s="171"/>
      <c r="BI105" s="171"/>
      <c r="BJ105" s="171"/>
      <c r="BK105" s="176"/>
      <c r="BL105" s="176"/>
      <c r="BM105" s="176"/>
      <c r="BN105" s="176"/>
      <c r="BO105" s="176"/>
      <c r="BP105" s="177"/>
      <c r="BQ105" s="176"/>
    </row>
    <row r="106" spans="1:69" ht="16.5" customHeight="1">
      <c r="A106" s="62"/>
      <c r="B106" s="62"/>
      <c r="C106" s="62"/>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1"/>
      <c r="AS106" s="171"/>
      <c r="AT106" s="171"/>
      <c r="AU106" s="171"/>
      <c r="AV106" s="171"/>
      <c r="AW106" s="171"/>
      <c r="AX106" s="176"/>
      <c r="AY106" s="176"/>
      <c r="AZ106" s="176"/>
      <c r="BA106" s="176"/>
      <c r="BB106" s="176"/>
      <c r="BC106" s="177"/>
      <c r="BD106" s="176"/>
      <c r="BE106" s="171"/>
      <c r="BF106" s="171"/>
      <c r="BG106" s="171"/>
      <c r="BH106" s="171"/>
      <c r="BI106" s="171"/>
      <c r="BJ106" s="171"/>
      <c r="BK106" s="176"/>
      <c r="BL106" s="176"/>
      <c r="BM106" s="176"/>
      <c r="BN106" s="176"/>
      <c r="BO106" s="176"/>
      <c r="BP106" s="177"/>
      <c r="BQ106" s="176"/>
    </row>
    <row r="107" spans="1:69" ht="16.5" customHeight="1">
      <c r="A107" s="62"/>
      <c r="B107" s="62"/>
      <c r="C107" s="62"/>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1"/>
      <c r="AS107" s="171"/>
      <c r="AT107" s="171"/>
      <c r="AU107" s="171"/>
      <c r="AV107" s="171"/>
      <c r="AW107" s="171"/>
      <c r="AX107" s="176"/>
      <c r="AY107" s="176"/>
      <c r="AZ107" s="176"/>
      <c r="BA107" s="176"/>
      <c r="BB107" s="176"/>
      <c r="BC107" s="177"/>
      <c r="BD107" s="176"/>
      <c r="BE107" s="171"/>
      <c r="BF107" s="171"/>
      <c r="BG107" s="171"/>
      <c r="BH107" s="171"/>
      <c r="BI107" s="171"/>
      <c r="BJ107" s="171"/>
      <c r="BK107" s="176"/>
      <c r="BL107" s="176"/>
      <c r="BM107" s="176"/>
      <c r="BN107" s="176"/>
      <c r="BO107" s="176"/>
      <c r="BP107" s="177"/>
      <c r="BQ107" s="176"/>
    </row>
    <row r="108" spans="1:69" ht="16.5" customHeight="1">
      <c r="A108" s="62"/>
      <c r="B108" s="62"/>
      <c r="C108" s="62"/>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1"/>
      <c r="AS108" s="171"/>
      <c r="AT108" s="171"/>
      <c r="AU108" s="171"/>
      <c r="AV108" s="171"/>
      <c r="AW108" s="171"/>
      <c r="AX108" s="176"/>
      <c r="AY108" s="176"/>
      <c r="AZ108" s="176"/>
      <c r="BA108" s="176"/>
      <c r="BB108" s="176"/>
      <c r="BC108" s="177"/>
      <c r="BD108" s="176"/>
      <c r="BE108" s="171"/>
      <c r="BF108" s="171"/>
      <c r="BG108" s="171"/>
      <c r="BH108" s="171"/>
      <c r="BI108" s="171"/>
      <c r="BJ108" s="171"/>
      <c r="BK108" s="176"/>
      <c r="BL108" s="176"/>
      <c r="BM108" s="176"/>
      <c r="BN108" s="176"/>
      <c r="BO108" s="176"/>
      <c r="BP108" s="177"/>
      <c r="BQ108" s="176"/>
    </row>
    <row r="109" spans="1:69" ht="16.5" customHeight="1">
      <c r="A109" s="62"/>
      <c r="B109" s="62"/>
      <c r="C109" s="62"/>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1"/>
      <c r="AS109" s="171"/>
      <c r="AT109" s="171"/>
      <c r="AU109" s="171"/>
      <c r="AV109" s="171"/>
      <c r="AW109" s="171"/>
      <c r="AX109" s="176"/>
      <c r="AY109" s="176"/>
      <c r="AZ109" s="176"/>
      <c r="BA109" s="176"/>
      <c r="BB109" s="176"/>
      <c r="BC109" s="177"/>
      <c r="BD109" s="176"/>
      <c r="BE109" s="171"/>
      <c r="BF109" s="171"/>
      <c r="BG109" s="171"/>
      <c r="BH109" s="171"/>
      <c r="BI109" s="171"/>
      <c r="BJ109" s="171"/>
      <c r="BK109" s="176"/>
      <c r="BL109" s="176"/>
      <c r="BM109" s="176"/>
      <c r="BN109" s="176"/>
      <c r="BO109" s="176"/>
      <c r="BP109" s="177"/>
      <c r="BQ109" s="176"/>
    </row>
    <row r="110" spans="1:69" ht="16.5" customHeight="1">
      <c r="A110" s="62"/>
      <c r="B110" s="62"/>
      <c r="C110" s="62"/>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1"/>
      <c r="AS110" s="171"/>
      <c r="AT110" s="171"/>
      <c r="AU110" s="171"/>
      <c r="AV110" s="171"/>
      <c r="AW110" s="171"/>
      <c r="AX110" s="176"/>
      <c r="AY110" s="176"/>
      <c r="AZ110" s="176"/>
      <c r="BA110" s="176"/>
      <c r="BB110" s="176"/>
      <c r="BC110" s="177"/>
      <c r="BD110" s="176"/>
      <c r="BE110" s="171"/>
      <c r="BF110" s="171"/>
      <c r="BG110" s="171"/>
      <c r="BH110" s="171"/>
      <c r="BI110" s="171"/>
      <c r="BJ110" s="171"/>
      <c r="BK110" s="176"/>
      <c r="BL110" s="176"/>
      <c r="BM110" s="176"/>
      <c r="BN110" s="176"/>
      <c r="BO110" s="176"/>
      <c r="BP110" s="177"/>
      <c r="BQ110" s="176"/>
    </row>
    <row r="111" spans="1:69" ht="16.5" customHeight="1">
      <c r="A111" s="62"/>
      <c r="B111" s="62"/>
      <c r="C111" s="62"/>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1"/>
      <c r="AS111" s="171"/>
      <c r="AT111" s="171"/>
      <c r="AU111" s="171"/>
      <c r="AV111" s="171"/>
      <c r="AW111" s="171"/>
      <c r="AX111" s="176"/>
      <c r="AY111" s="176"/>
      <c r="AZ111" s="176"/>
      <c r="BA111" s="176"/>
      <c r="BB111" s="176"/>
      <c r="BC111" s="177"/>
      <c r="BD111" s="176"/>
      <c r="BE111" s="171"/>
      <c r="BF111" s="171"/>
      <c r="BG111" s="171"/>
      <c r="BH111" s="171"/>
      <c r="BI111" s="171"/>
      <c r="BJ111" s="171"/>
      <c r="BK111" s="176"/>
      <c r="BL111" s="176"/>
      <c r="BM111" s="176"/>
      <c r="BN111" s="176"/>
      <c r="BO111" s="176"/>
      <c r="BP111" s="177"/>
      <c r="BQ111" s="176"/>
    </row>
    <row r="112" spans="1:69" ht="16.5" customHeight="1">
      <c r="A112" s="62"/>
      <c r="B112" s="62"/>
      <c r="C112" s="62"/>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1"/>
      <c r="AS112" s="171"/>
      <c r="AT112" s="171"/>
      <c r="AU112" s="171"/>
      <c r="AV112" s="171"/>
      <c r="AW112" s="171"/>
      <c r="AX112" s="176"/>
      <c r="AY112" s="176"/>
      <c r="AZ112" s="176"/>
      <c r="BA112" s="176"/>
      <c r="BB112" s="176"/>
      <c r="BC112" s="177"/>
      <c r="BD112" s="176"/>
      <c r="BE112" s="171"/>
      <c r="BF112" s="171"/>
      <c r="BG112" s="171"/>
      <c r="BH112" s="171"/>
      <c r="BI112" s="171"/>
      <c r="BJ112" s="171"/>
      <c r="BK112" s="176"/>
      <c r="BL112" s="176"/>
      <c r="BM112" s="176"/>
      <c r="BN112" s="176"/>
      <c r="BO112" s="176"/>
      <c r="BP112" s="177"/>
      <c r="BQ112" s="176"/>
    </row>
    <row r="113" spans="1:69" ht="16.5" customHeight="1">
      <c r="A113" s="62"/>
      <c r="B113" s="62"/>
      <c r="C113" s="62"/>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1"/>
      <c r="AS113" s="171"/>
      <c r="AT113" s="171"/>
      <c r="AU113" s="171"/>
      <c r="AV113" s="171"/>
      <c r="AW113" s="171"/>
      <c r="AX113" s="176"/>
      <c r="AY113" s="176"/>
      <c r="AZ113" s="176"/>
      <c r="BA113" s="176"/>
      <c r="BB113" s="176"/>
      <c r="BC113" s="177"/>
      <c r="BD113" s="176"/>
      <c r="BE113" s="171"/>
      <c r="BF113" s="171"/>
      <c r="BG113" s="171"/>
      <c r="BH113" s="171"/>
      <c r="BI113" s="171"/>
      <c r="BJ113" s="171"/>
      <c r="BK113" s="176"/>
      <c r="BL113" s="176"/>
      <c r="BM113" s="176"/>
      <c r="BN113" s="176"/>
      <c r="BO113" s="176"/>
      <c r="BP113" s="177"/>
      <c r="BQ113" s="176"/>
    </row>
    <row r="114" spans="1:69" ht="16.5" customHeight="1">
      <c r="A114" s="62"/>
      <c r="B114" s="62"/>
      <c r="C114" s="62"/>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1"/>
      <c r="AS114" s="171"/>
      <c r="AT114" s="171"/>
      <c r="AU114" s="171"/>
      <c r="AV114" s="171"/>
      <c r="AW114" s="171"/>
      <c r="AX114" s="176"/>
      <c r="AY114" s="176"/>
      <c r="AZ114" s="176"/>
      <c r="BA114" s="176"/>
      <c r="BB114" s="176"/>
      <c r="BC114" s="177"/>
      <c r="BD114" s="176"/>
      <c r="BE114" s="171"/>
      <c r="BF114" s="171"/>
      <c r="BG114" s="171"/>
      <c r="BH114" s="171"/>
      <c r="BI114" s="171"/>
      <c r="BJ114" s="171"/>
      <c r="BK114" s="176"/>
      <c r="BL114" s="176"/>
      <c r="BM114" s="176"/>
      <c r="BN114" s="176"/>
      <c r="BO114" s="176"/>
      <c r="BP114" s="177"/>
      <c r="BQ114" s="176"/>
    </row>
    <row r="115" spans="1:69" ht="16.5" customHeight="1">
      <c r="A115" s="62"/>
      <c r="B115" s="62"/>
      <c r="C115" s="62"/>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1"/>
      <c r="AS115" s="171"/>
      <c r="AT115" s="171"/>
      <c r="AU115" s="171"/>
      <c r="AV115" s="171"/>
      <c r="AW115" s="171"/>
      <c r="AX115" s="176"/>
      <c r="AY115" s="176"/>
      <c r="AZ115" s="176"/>
      <c r="BA115" s="176"/>
      <c r="BB115" s="176"/>
      <c r="BC115" s="177"/>
      <c r="BD115" s="176"/>
      <c r="BE115" s="171"/>
      <c r="BF115" s="171"/>
      <c r="BG115" s="171"/>
      <c r="BH115" s="171"/>
      <c r="BI115" s="171"/>
      <c r="BJ115" s="171"/>
      <c r="BK115" s="176"/>
      <c r="BL115" s="176"/>
      <c r="BM115" s="176"/>
      <c r="BN115" s="176"/>
      <c r="BO115" s="176"/>
      <c r="BP115" s="177"/>
      <c r="BQ115" s="176"/>
    </row>
    <row r="116" spans="1:69" ht="16.5" customHeight="1">
      <c r="A116" s="62"/>
      <c r="B116" s="62"/>
      <c r="C116" s="62"/>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1"/>
      <c r="AS116" s="171"/>
      <c r="AT116" s="171"/>
      <c r="AU116" s="171"/>
      <c r="AV116" s="171"/>
      <c r="AW116" s="171"/>
      <c r="AX116" s="176"/>
      <c r="AY116" s="176"/>
      <c r="AZ116" s="176"/>
      <c r="BA116" s="176"/>
      <c r="BB116" s="176"/>
      <c r="BC116" s="177"/>
      <c r="BD116" s="176"/>
      <c r="BE116" s="171"/>
      <c r="BF116" s="171"/>
      <c r="BG116" s="171"/>
      <c r="BH116" s="171"/>
      <c r="BI116" s="171"/>
      <c r="BJ116" s="171"/>
      <c r="BK116" s="176"/>
      <c r="BL116" s="176"/>
      <c r="BM116" s="176"/>
      <c r="BN116" s="176"/>
      <c r="BO116" s="176"/>
      <c r="BP116" s="177"/>
      <c r="BQ116" s="176"/>
    </row>
    <row r="117" spans="1:69" ht="16.5" customHeight="1">
      <c r="A117" s="62"/>
      <c r="B117" s="62"/>
      <c r="C117" s="62"/>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1"/>
      <c r="AS117" s="171"/>
      <c r="AT117" s="171"/>
      <c r="AU117" s="171"/>
      <c r="AV117" s="171"/>
      <c r="AW117" s="171"/>
      <c r="AX117" s="176"/>
      <c r="AY117" s="176"/>
      <c r="AZ117" s="176"/>
      <c r="BA117" s="176"/>
      <c r="BB117" s="176"/>
      <c r="BC117" s="177"/>
      <c r="BD117" s="176"/>
      <c r="BE117" s="171"/>
      <c r="BF117" s="171"/>
      <c r="BG117" s="171"/>
      <c r="BH117" s="171"/>
      <c r="BI117" s="171"/>
      <c r="BJ117" s="171"/>
      <c r="BK117" s="176"/>
      <c r="BL117" s="176"/>
      <c r="BM117" s="176"/>
      <c r="BN117" s="176"/>
      <c r="BO117" s="176"/>
      <c r="BP117" s="177"/>
      <c r="BQ117" s="176"/>
    </row>
    <row r="118" spans="1:69" ht="16.5" customHeight="1">
      <c r="A118" s="62"/>
      <c r="B118" s="62"/>
      <c r="C118" s="62"/>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1"/>
      <c r="AS118" s="171"/>
      <c r="AT118" s="171"/>
      <c r="AU118" s="171"/>
      <c r="AV118" s="171"/>
      <c r="AW118" s="171"/>
      <c r="AX118" s="176"/>
      <c r="AY118" s="176"/>
      <c r="AZ118" s="176"/>
      <c r="BA118" s="176"/>
      <c r="BB118" s="176"/>
      <c r="BC118" s="177"/>
      <c r="BD118" s="176"/>
      <c r="BE118" s="171"/>
      <c r="BF118" s="171"/>
      <c r="BG118" s="171"/>
      <c r="BH118" s="171"/>
      <c r="BI118" s="171"/>
      <c r="BJ118" s="171"/>
      <c r="BK118" s="176"/>
      <c r="BL118" s="176"/>
      <c r="BM118" s="176"/>
      <c r="BN118" s="176"/>
      <c r="BO118" s="176"/>
      <c r="BP118" s="177"/>
      <c r="BQ118" s="176"/>
    </row>
    <row r="119" spans="1:69" ht="16.5" customHeight="1">
      <c r="A119" s="62"/>
      <c r="B119" s="62"/>
      <c r="C119" s="62"/>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1"/>
      <c r="AS119" s="171"/>
      <c r="AT119" s="171"/>
      <c r="AU119" s="171"/>
      <c r="AV119" s="171"/>
      <c r="AW119" s="171"/>
      <c r="AX119" s="176"/>
      <c r="AY119" s="176"/>
      <c r="AZ119" s="176"/>
      <c r="BA119" s="176"/>
      <c r="BB119" s="176"/>
      <c r="BC119" s="177"/>
      <c r="BD119" s="176"/>
      <c r="BE119" s="171"/>
      <c r="BF119" s="171"/>
      <c r="BG119" s="171"/>
      <c r="BH119" s="171"/>
      <c r="BI119" s="171"/>
      <c r="BJ119" s="171"/>
      <c r="BK119" s="176"/>
      <c r="BL119" s="176"/>
      <c r="BM119" s="176"/>
      <c r="BN119" s="176"/>
      <c r="BO119" s="176"/>
      <c r="BP119" s="177"/>
      <c r="BQ119" s="176"/>
    </row>
    <row r="120" spans="1:69" ht="16.5" customHeight="1">
      <c r="A120" s="62"/>
      <c r="B120" s="62"/>
      <c r="C120" s="62"/>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1"/>
      <c r="AS120" s="171"/>
      <c r="AT120" s="171"/>
      <c r="AU120" s="171"/>
      <c r="AV120" s="171"/>
      <c r="AW120" s="171"/>
      <c r="AX120" s="176"/>
      <c r="AY120" s="176"/>
      <c r="AZ120" s="176"/>
      <c r="BA120" s="176"/>
      <c r="BB120" s="176"/>
      <c r="BC120" s="177"/>
      <c r="BD120" s="176"/>
      <c r="BE120" s="171"/>
      <c r="BF120" s="171"/>
      <c r="BG120" s="171"/>
      <c r="BH120" s="171"/>
      <c r="BI120" s="171"/>
      <c r="BJ120" s="171"/>
      <c r="BK120" s="176"/>
      <c r="BL120" s="176"/>
      <c r="BM120" s="176"/>
      <c r="BN120" s="176"/>
      <c r="BO120" s="176"/>
      <c r="BP120" s="177"/>
      <c r="BQ120" s="176"/>
    </row>
    <row r="121" spans="1:69" ht="16.5" customHeight="1">
      <c r="A121" s="62"/>
      <c r="B121" s="62"/>
      <c r="C121" s="62"/>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1"/>
      <c r="AS121" s="171"/>
      <c r="AT121" s="171"/>
      <c r="AU121" s="171"/>
      <c r="AV121" s="171"/>
      <c r="AW121" s="171"/>
      <c r="AX121" s="176"/>
      <c r="AY121" s="176"/>
      <c r="AZ121" s="176"/>
      <c r="BA121" s="176"/>
      <c r="BB121" s="176"/>
      <c r="BC121" s="177"/>
      <c r="BD121" s="176"/>
      <c r="BE121" s="171"/>
      <c r="BF121" s="171"/>
      <c r="BG121" s="171"/>
      <c r="BH121" s="171"/>
      <c r="BI121" s="171"/>
      <c r="BJ121" s="171"/>
      <c r="BK121" s="176"/>
      <c r="BL121" s="176"/>
      <c r="BM121" s="176"/>
      <c r="BN121" s="176"/>
      <c r="BO121" s="176"/>
      <c r="BP121" s="177"/>
      <c r="BQ121" s="176"/>
    </row>
    <row r="122" spans="1:69" ht="16.5" customHeight="1">
      <c r="A122" s="62"/>
      <c r="B122" s="62"/>
      <c r="C122" s="62"/>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1"/>
      <c r="AS122" s="171"/>
      <c r="AT122" s="171"/>
      <c r="AU122" s="171"/>
      <c r="AV122" s="171"/>
      <c r="AW122" s="171"/>
      <c r="AX122" s="176"/>
      <c r="AY122" s="176"/>
      <c r="AZ122" s="176"/>
      <c r="BA122" s="176"/>
      <c r="BB122" s="176"/>
      <c r="BC122" s="177"/>
      <c r="BD122" s="176"/>
      <c r="BE122" s="171"/>
      <c r="BF122" s="171"/>
      <c r="BG122" s="171"/>
      <c r="BH122" s="171"/>
      <c r="BI122" s="171"/>
      <c r="BJ122" s="171"/>
      <c r="BK122" s="176"/>
      <c r="BL122" s="176"/>
      <c r="BM122" s="176"/>
      <c r="BN122" s="176"/>
      <c r="BO122" s="176"/>
      <c r="BP122" s="177"/>
      <c r="BQ122" s="176"/>
    </row>
    <row r="123" spans="1:69" ht="16.5" customHeight="1">
      <c r="A123" s="62"/>
      <c r="B123" s="62"/>
      <c r="C123" s="62"/>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1"/>
      <c r="AS123" s="171"/>
      <c r="AT123" s="171"/>
      <c r="AU123" s="171"/>
      <c r="AV123" s="171"/>
      <c r="AW123" s="171"/>
      <c r="AX123" s="176"/>
      <c r="AY123" s="176"/>
      <c r="AZ123" s="176"/>
      <c r="BA123" s="176"/>
      <c r="BB123" s="176"/>
      <c r="BC123" s="177"/>
      <c r="BD123" s="176"/>
      <c r="BE123" s="171"/>
      <c r="BF123" s="171"/>
      <c r="BG123" s="171"/>
      <c r="BH123" s="171"/>
      <c r="BI123" s="171"/>
      <c r="BJ123" s="171"/>
      <c r="BK123" s="176"/>
      <c r="BL123" s="176"/>
      <c r="BM123" s="176"/>
      <c r="BN123" s="176"/>
      <c r="BO123" s="176"/>
      <c r="BP123" s="177"/>
      <c r="BQ123" s="176"/>
    </row>
    <row r="124" spans="1:69" ht="16.5" customHeight="1">
      <c r="A124" s="62"/>
      <c r="B124" s="62"/>
      <c r="C124" s="62"/>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1"/>
      <c r="AS124" s="171"/>
      <c r="AT124" s="171"/>
      <c r="AU124" s="171"/>
      <c r="AV124" s="171"/>
      <c r="AW124" s="171"/>
      <c r="AX124" s="176"/>
      <c r="AY124" s="176"/>
      <c r="AZ124" s="176"/>
      <c r="BA124" s="176"/>
      <c r="BB124" s="176"/>
      <c r="BC124" s="177"/>
      <c r="BD124" s="176"/>
      <c r="BE124" s="171"/>
      <c r="BF124" s="171"/>
      <c r="BG124" s="171"/>
      <c r="BH124" s="171"/>
      <c r="BI124" s="171"/>
      <c r="BJ124" s="171"/>
      <c r="BK124" s="176"/>
      <c r="BL124" s="176"/>
      <c r="BM124" s="176"/>
      <c r="BN124" s="176"/>
      <c r="BO124" s="176"/>
      <c r="BP124" s="177"/>
      <c r="BQ124" s="176"/>
    </row>
    <row r="125" spans="1:69" ht="16.5" customHeight="1">
      <c r="A125" s="62"/>
      <c r="B125" s="62"/>
      <c r="C125" s="62"/>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1"/>
      <c r="AS125" s="171"/>
      <c r="AT125" s="171"/>
      <c r="AU125" s="171"/>
      <c r="AV125" s="171"/>
      <c r="AW125" s="171"/>
      <c r="AX125" s="176"/>
      <c r="AY125" s="176"/>
      <c r="AZ125" s="176"/>
      <c r="BA125" s="176"/>
      <c r="BB125" s="176"/>
      <c r="BC125" s="177"/>
      <c r="BD125" s="176"/>
      <c r="BE125" s="171"/>
      <c r="BF125" s="171"/>
      <c r="BG125" s="171"/>
      <c r="BH125" s="171"/>
      <c r="BI125" s="171"/>
      <c r="BJ125" s="171"/>
      <c r="BK125" s="176"/>
      <c r="BL125" s="176"/>
      <c r="BM125" s="176"/>
      <c r="BN125" s="176"/>
      <c r="BO125" s="176"/>
      <c r="BP125" s="177"/>
      <c r="BQ125" s="176"/>
    </row>
    <row r="126" spans="1:69" ht="16.5" customHeight="1">
      <c r="A126" s="62"/>
      <c r="B126" s="62"/>
      <c r="C126" s="62"/>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1"/>
      <c r="AS126" s="171"/>
      <c r="AT126" s="171"/>
      <c r="AU126" s="171"/>
      <c r="AV126" s="171"/>
      <c r="AW126" s="171"/>
      <c r="AX126" s="176"/>
      <c r="AY126" s="176"/>
      <c r="AZ126" s="176"/>
      <c r="BA126" s="176"/>
      <c r="BB126" s="176"/>
      <c r="BC126" s="177"/>
      <c r="BD126" s="176"/>
      <c r="BE126" s="171"/>
      <c r="BF126" s="171"/>
      <c r="BG126" s="171"/>
      <c r="BH126" s="171"/>
      <c r="BI126" s="171"/>
      <c r="BJ126" s="171"/>
      <c r="BK126" s="176"/>
      <c r="BL126" s="176"/>
      <c r="BM126" s="176"/>
      <c r="BN126" s="176"/>
      <c r="BO126" s="176"/>
      <c r="BP126" s="177"/>
      <c r="BQ126" s="176"/>
    </row>
    <row r="127" spans="1:69" ht="16.5" customHeight="1">
      <c r="A127" s="62"/>
      <c r="B127" s="62"/>
      <c r="C127" s="62"/>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1"/>
      <c r="AS127" s="171"/>
      <c r="AT127" s="171"/>
      <c r="AU127" s="171"/>
      <c r="AV127" s="171"/>
      <c r="AW127" s="171"/>
      <c r="AX127" s="176"/>
      <c r="AY127" s="176"/>
      <c r="AZ127" s="176"/>
      <c r="BA127" s="176"/>
      <c r="BB127" s="176"/>
      <c r="BC127" s="177"/>
      <c r="BD127" s="176"/>
      <c r="BE127" s="171"/>
      <c r="BF127" s="171"/>
      <c r="BG127" s="171"/>
      <c r="BH127" s="171"/>
      <c r="BI127" s="171"/>
      <c r="BJ127" s="171"/>
      <c r="BK127" s="176"/>
      <c r="BL127" s="176"/>
      <c r="BM127" s="176"/>
      <c r="BN127" s="176"/>
      <c r="BO127" s="176"/>
      <c r="BP127" s="177"/>
      <c r="BQ127" s="176"/>
    </row>
    <row r="128" spans="1:69" ht="16.5" customHeight="1">
      <c r="A128" s="62"/>
      <c r="B128" s="62"/>
      <c r="C128" s="62"/>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1"/>
      <c r="AS128" s="171"/>
      <c r="AT128" s="171"/>
      <c r="AU128" s="171"/>
      <c r="AV128" s="171"/>
      <c r="AW128" s="171"/>
      <c r="AX128" s="176"/>
      <c r="AY128" s="176"/>
      <c r="AZ128" s="176"/>
      <c r="BA128" s="176"/>
      <c r="BB128" s="176"/>
      <c r="BC128" s="177"/>
      <c r="BD128" s="176"/>
      <c r="BE128" s="171"/>
      <c r="BF128" s="171"/>
      <c r="BG128" s="171"/>
      <c r="BH128" s="171"/>
      <c r="BI128" s="171"/>
      <c r="BJ128" s="171"/>
      <c r="BK128" s="176"/>
      <c r="BL128" s="176"/>
      <c r="BM128" s="176"/>
      <c r="BN128" s="176"/>
      <c r="BO128" s="176"/>
      <c r="BP128" s="177"/>
      <c r="BQ128" s="176"/>
    </row>
    <row r="129" spans="1:69" ht="16.5" customHeight="1">
      <c r="A129" s="62"/>
      <c r="B129" s="62"/>
      <c r="C129" s="62"/>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1"/>
      <c r="AS129" s="171"/>
      <c r="AT129" s="171"/>
      <c r="AU129" s="171"/>
      <c r="AV129" s="171"/>
      <c r="AW129" s="171"/>
      <c r="AX129" s="176"/>
      <c r="AY129" s="176"/>
      <c r="AZ129" s="176"/>
      <c r="BA129" s="176"/>
      <c r="BB129" s="176"/>
      <c r="BC129" s="177"/>
      <c r="BD129" s="176"/>
      <c r="BE129" s="171"/>
      <c r="BF129" s="171"/>
      <c r="BG129" s="171"/>
      <c r="BH129" s="171"/>
      <c r="BI129" s="171"/>
      <c r="BJ129" s="171"/>
      <c r="BK129" s="176"/>
      <c r="BL129" s="176"/>
      <c r="BM129" s="176"/>
      <c r="BN129" s="176"/>
      <c r="BO129" s="176"/>
      <c r="BP129" s="177"/>
      <c r="BQ129" s="176"/>
    </row>
    <row r="130" spans="1:69" ht="16.5" customHeight="1">
      <c r="A130" s="62"/>
      <c r="B130" s="62"/>
      <c r="C130" s="62"/>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1"/>
      <c r="AS130" s="171"/>
      <c r="AT130" s="171"/>
      <c r="AU130" s="171"/>
      <c r="AV130" s="171"/>
      <c r="AW130" s="171"/>
      <c r="AX130" s="176"/>
      <c r="AY130" s="176"/>
      <c r="AZ130" s="176"/>
      <c r="BA130" s="176"/>
      <c r="BB130" s="176"/>
      <c r="BC130" s="177"/>
      <c r="BD130" s="176"/>
      <c r="BE130" s="171"/>
      <c r="BF130" s="171"/>
      <c r="BG130" s="171"/>
      <c r="BH130" s="171"/>
      <c r="BI130" s="171"/>
      <c r="BJ130" s="171"/>
      <c r="BK130" s="176"/>
      <c r="BL130" s="176"/>
      <c r="BM130" s="176"/>
      <c r="BN130" s="176"/>
      <c r="BO130" s="176"/>
      <c r="BP130" s="177"/>
      <c r="BQ130" s="176"/>
    </row>
    <row r="131" spans="1:69" ht="16.5" customHeight="1">
      <c r="A131" s="62"/>
      <c r="B131" s="62"/>
      <c r="C131" s="62"/>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1"/>
      <c r="AS131" s="171"/>
      <c r="AT131" s="171"/>
      <c r="AU131" s="171"/>
      <c r="AV131" s="171"/>
      <c r="AW131" s="171"/>
      <c r="AX131" s="176"/>
      <c r="AY131" s="176"/>
      <c r="AZ131" s="176"/>
      <c r="BA131" s="176"/>
      <c r="BB131" s="176"/>
      <c r="BC131" s="177"/>
      <c r="BD131" s="176"/>
      <c r="BE131" s="171"/>
      <c r="BF131" s="171"/>
      <c r="BG131" s="171"/>
      <c r="BH131" s="171"/>
      <c r="BI131" s="171"/>
      <c r="BJ131" s="171"/>
      <c r="BK131" s="176"/>
      <c r="BL131" s="176"/>
      <c r="BM131" s="176"/>
      <c r="BN131" s="176"/>
      <c r="BO131" s="176"/>
      <c r="BP131" s="177"/>
      <c r="BQ131" s="176"/>
    </row>
    <row r="132" spans="1:69" ht="16.5" customHeight="1">
      <c r="A132" s="62"/>
      <c r="B132" s="62"/>
      <c r="C132" s="62"/>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1"/>
      <c r="AS132" s="171"/>
      <c r="AT132" s="171"/>
      <c r="AU132" s="171"/>
      <c r="AV132" s="171"/>
      <c r="AW132" s="171"/>
      <c r="AX132" s="176"/>
      <c r="AY132" s="176"/>
      <c r="AZ132" s="176"/>
      <c r="BA132" s="176"/>
      <c r="BB132" s="176"/>
      <c r="BC132" s="177"/>
      <c r="BD132" s="176"/>
      <c r="BE132" s="171"/>
      <c r="BF132" s="171"/>
      <c r="BG132" s="171"/>
      <c r="BH132" s="171"/>
      <c r="BI132" s="171"/>
      <c r="BJ132" s="171"/>
      <c r="BK132" s="176"/>
      <c r="BL132" s="176"/>
      <c r="BM132" s="176"/>
      <c r="BN132" s="176"/>
      <c r="BO132" s="176"/>
      <c r="BP132" s="177"/>
      <c r="BQ132" s="176"/>
    </row>
    <row r="133" spans="1:69" ht="16.5" customHeight="1">
      <c r="A133" s="62"/>
      <c r="B133" s="62"/>
      <c r="C133" s="62"/>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1"/>
      <c r="AS133" s="171"/>
      <c r="AT133" s="171"/>
      <c r="AU133" s="171"/>
      <c r="AV133" s="171"/>
      <c r="AW133" s="171"/>
      <c r="AX133" s="176"/>
      <c r="AY133" s="176"/>
      <c r="AZ133" s="176"/>
      <c r="BA133" s="176"/>
      <c r="BB133" s="176"/>
      <c r="BC133" s="177"/>
      <c r="BD133" s="176"/>
      <c r="BE133" s="171"/>
      <c r="BF133" s="171"/>
      <c r="BG133" s="171"/>
      <c r="BH133" s="171"/>
      <c r="BI133" s="171"/>
      <c r="BJ133" s="171"/>
      <c r="BK133" s="176"/>
      <c r="BL133" s="176"/>
      <c r="BM133" s="176"/>
      <c r="BN133" s="176"/>
      <c r="BO133" s="176"/>
      <c r="BP133" s="177"/>
      <c r="BQ133" s="176"/>
    </row>
    <row r="134" spans="1:69" ht="16.5" customHeight="1">
      <c r="A134" s="62"/>
      <c r="B134" s="62"/>
      <c r="C134" s="62"/>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1"/>
      <c r="AS134" s="171"/>
      <c r="AT134" s="171"/>
      <c r="AU134" s="171"/>
      <c r="AV134" s="171"/>
      <c r="AW134" s="171"/>
      <c r="AX134" s="176"/>
      <c r="AY134" s="176"/>
      <c r="AZ134" s="176"/>
      <c r="BA134" s="176"/>
      <c r="BB134" s="176"/>
      <c r="BC134" s="177"/>
      <c r="BD134" s="176"/>
      <c r="BE134" s="171"/>
      <c r="BF134" s="171"/>
      <c r="BG134" s="171"/>
      <c r="BH134" s="171"/>
      <c r="BI134" s="171"/>
      <c r="BJ134" s="171"/>
      <c r="BK134" s="176"/>
      <c r="BL134" s="176"/>
      <c r="BM134" s="176"/>
      <c r="BN134" s="176"/>
      <c r="BO134" s="176"/>
      <c r="BP134" s="177"/>
      <c r="BQ134" s="176"/>
    </row>
    <row r="135" spans="1:69" ht="16.5" customHeight="1">
      <c r="A135" s="62"/>
      <c r="B135" s="62"/>
      <c r="C135" s="62"/>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1"/>
      <c r="AS135" s="171"/>
      <c r="AT135" s="171"/>
      <c r="AU135" s="171"/>
      <c r="AV135" s="171"/>
      <c r="AW135" s="171"/>
      <c r="AX135" s="176"/>
      <c r="AY135" s="176"/>
      <c r="AZ135" s="176"/>
      <c r="BA135" s="176"/>
      <c r="BB135" s="176"/>
      <c r="BC135" s="177"/>
      <c r="BD135" s="176"/>
      <c r="BE135" s="171"/>
      <c r="BF135" s="171"/>
      <c r="BG135" s="171"/>
      <c r="BH135" s="171"/>
      <c r="BI135" s="171"/>
      <c r="BJ135" s="171"/>
      <c r="BK135" s="176"/>
      <c r="BL135" s="176"/>
      <c r="BM135" s="176"/>
      <c r="BN135" s="176"/>
      <c r="BO135" s="176"/>
      <c r="BP135" s="177"/>
      <c r="BQ135" s="176"/>
    </row>
    <row r="136" spans="1:69" ht="16.5" customHeight="1">
      <c r="A136" s="62"/>
      <c r="B136" s="62"/>
      <c r="C136" s="62"/>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1"/>
      <c r="AS136" s="171"/>
      <c r="AT136" s="171"/>
      <c r="AU136" s="171"/>
      <c r="AV136" s="171"/>
      <c r="AW136" s="171"/>
      <c r="AX136" s="176"/>
      <c r="AY136" s="176"/>
      <c r="AZ136" s="176"/>
      <c r="BA136" s="176"/>
      <c r="BB136" s="176"/>
      <c r="BC136" s="177"/>
      <c r="BD136" s="176"/>
      <c r="BE136" s="171"/>
      <c r="BF136" s="171"/>
      <c r="BG136" s="171"/>
      <c r="BH136" s="171"/>
      <c r="BI136" s="171"/>
      <c r="BJ136" s="171"/>
      <c r="BK136" s="176"/>
      <c r="BL136" s="176"/>
      <c r="BM136" s="176"/>
      <c r="BN136" s="176"/>
      <c r="BO136" s="176"/>
      <c r="BP136" s="177"/>
      <c r="BQ136" s="176"/>
    </row>
    <row r="137" spans="1:69" ht="16.5" customHeight="1">
      <c r="A137" s="62"/>
      <c r="B137" s="62"/>
      <c r="C137" s="62"/>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1"/>
      <c r="AS137" s="171"/>
      <c r="AT137" s="171"/>
      <c r="AU137" s="171"/>
      <c r="AV137" s="171"/>
      <c r="AW137" s="171"/>
      <c r="AX137" s="176"/>
      <c r="AY137" s="176"/>
      <c r="AZ137" s="176"/>
      <c r="BA137" s="176"/>
      <c r="BB137" s="176"/>
      <c r="BC137" s="177"/>
      <c r="BD137" s="176"/>
      <c r="BE137" s="171"/>
      <c r="BF137" s="171"/>
      <c r="BG137" s="171"/>
      <c r="BH137" s="171"/>
      <c r="BI137" s="171"/>
      <c r="BJ137" s="171"/>
      <c r="BK137" s="176"/>
      <c r="BL137" s="176"/>
      <c r="BM137" s="176"/>
      <c r="BN137" s="176"/>
      <c r="BO137" s="176"/>
      <c r="BP137" s="177"/>
      <c r="BQ137" s="176"/>
    </row>
    <row r="138" spans="1:69" ht="16.5" customHeight="1">
      <c r="A138" s="62"/>
      <c r="B138" s="62"/>
      <c r="C138" s="62"/>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1"/>
      <c r="AS138" s="171"/>
      <c r="AT138" s="171"/>
      <c r="AU138" s="171"/>
      <c r="AV138" s="171"/>
      <c r="AW138" s="171"/>
      <c r="AX138" s="176"/>
      <c r="AY138" s="176"/>
      <c r="AZ138" s="176"/>
      <c r="BA138" s="176"/>
      <c r="BB138" s="176"/>
      <c r="BC138" s="177"/>
      <c r="BD138" s="176"/>
      <c r="BE138" s="171"/>
      <c r="BF138" s="171"/>
      <c r="BG138" s="171"/>
      <c r="BH138" s="171"/>
      <c r="BI138" s="171"/>
      <c r="BJ138" s="171"/>
      <c r="BK138" s="176"/>
      <c r="BL138" s="176"/>
      <c r="BM138" s="176"/>
      <c r="BN138" s="176"/>
      <c r="BO138" s="176"/>
      <c r="BP138" s="177"/>
      <c r="BQ138" s="176"/>
    </row>
    <row r="139" spans="1:69" ht="16.5" customHeight="1">
      <c r="A139" s="62"/>
      <c r="B139" s="62"/>
      <c r="C139" s="62"/>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1"/>
      <c r="AS139" s="171"/>
      <c r="AT139" s="171"/>
      <c r="AU139" s="171"/>
      <c r="AV139" s="171"/>
      <c r="AW139" s="171"/>
      <c r="AX139" s="176"/>
      <c r="AY139" s="176"/>
      <c r="AZ139" s="176"/>
      <c r="BA139" s="176"/>
      <c r="BB139" s="176"/>
      <c r="BC139" s="177"/>
      <c r="BD139" s="176"/>
      <c r="BE139" s="171"/>
      <c r="BF139" s="171"/>
      <c r="BG139" s="171"/>
      <c r="BH139" s="171"/>
      <c r="BI139" s="171"/>
      <c r="BJ139" s="171"/>
      <c r="BK139" s="176"/>
      <c r="BL139" s="176"/>
      <c r="BM139" s="176"/>
      <c r="BN139" s="176"/>
      <c r="BO139" s="176"/>
      <c r="BP139" s="177"/>
      <c r="BQ139" s="176"/>
    </row>
    <row r="140" spans="1:69" ht="16.5" customHeight="1">
      <c r="A140" s="62"/>
      <c r="B140" s="62"/>
      <c r="C140" s="62"/>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1"/>
      <c r="AS140" s="171"/>
      <c r="AT140" s="171"/>
      <c r="AU140" s="171"/>
      <c r="AV140" s="171"/>
      <c r="AW140" s="171"/>
      <c r="AX140" s="176"/>
      <c r="AY140" s="176"/>
      <c r="AZ140" s="176"/>
      <c r="BA140" s="176"/>
      <c r="BB140" s="176"/>
      <c r="BC140" s="177"/>
      <c r="BD140" s="176"/>
      <c r="BE140" s="171"/>
      <c r="BF140" s="171"/>
      <c r="BG140" s="171"/>
      <c r="BH140" s="171"/>
      <c r="BI140" s="171"/>
      <c r="BJ140" s="171"/>
      <c r="BK140" s="176"/>
      <c r="BL140" s="176"/>
      <c r="BM140" s="176"/>
      <c r="BN140" s="176"/>
      <c r="BO140" s="176"/>
      <c r="BP140" s="177"/>
      <c r="BQ140" s="176"/>
    </row>
    <row r="141" spans="1:69" ht="16.5" customHeight="1">
      <c r="A141" s="62"/>
      <c r="B141" s="62"/>
      <c r="C141" s="62"/>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1"/>
      <c r="AS141" s="171"/>
      <c r="AT141" s="171"/>
      <c r="AU141" s="171"/>
      <c r="AV141" s="171"/>
      <c r="AW141" s="171"/>
      <c r="AX141" s="176"/>
      <c r="AY141" s="176"/>
      <c r="AZ141" s="176"/>
      <c r="BA141" s="176"/>
      <c r="BB141" s="176"/>
      <c r="BC141" s="177"/>
      <c r="BD141" s="176"/>
      <c r="BE141" s="171"/>
      <c r="BF141" s="171"/>
      <c r="BG141" s="171"/>
      <c r="BH141" s="171"/>
      <c r="BI141" s="171"/>
      <c r="BJ141" s="171"/>
      <c r="BK141" s="176"/>
      <c r="BL141" s="176"/>
      <c r="BM141" s="176"/>
      <c r="BN141" s="176"/>
      <c r="BO141" s="176"/>
      <c r="BP141" s="177"/>
      <c r="BQ141" s="176"/>
    </row>
    <row r="142" spans="1:69" ht="16.5" customHeight="1">
      <c r="A142" s="62"/>
      <c r="B142" s="62"/>
      <c r="C142" s="62"/>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1"/>
      <c r="AS142" s="171"/>
      <c r="AT142" s="171"/>
      <c r="AU142" s="171"/>
      <c r="AV142" s="171"/>
      <c r="AW142" s="171"/>
      <c r="AX142" s="176"/>
      <c r="AY142" s="176"/>
      <c r="AZ142" s="176"/>
      <c r="BA142" s="176"/>
      <c r="BB142" s="176"/>
      <c r="BC142" s="177"/>
      <c r="BD142" s="176"/>
      <c r="BE142" s="171"/>
      <c r="BF142" s="171"/>
      <c r="BG142" s="171"/>
      <c r="BH142" s="171"/>
      <c r="BI142" s="171"/>
      <c r="BJ142" s="171"/>
      <c r="BK142" s="176"/>
      <c r="BL142" s="176"/>
      <c r="BM142" s="176"/>
      <c r="BN142" s="176"/>
      <c r="BO142" s="176"/>
      <c r="BP142" s="177"/>
      <c r="BQ142" s="176"/>
    </row>
    <row r="143" spans="1:69" ht="16.5" customHeight="1">
      <c r="A143" s="62"/>
      <c r="B143" s="62"/>
      <c r="C143" s="62"/>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1"/>
      <c r="AS143" s="171"/>
      <c r="AT143" s="171"/>
      <c r="AU143" s="171"/>
      <c r="AV143" s="171"/>
      <c r="AW143" s="171"/>
      <c r="AX143" s="176"/>
      <c r="AY143" s="176"/>
      <c r="AZ143" s="176"/>
      <c r="BA143" s="176"/>
      <c r="BB143" s="176"/>
      <c r="BC143" s="177"/>
      <c r="BD143" s="176"/>
      <c r="BE143" s="171"/>
      <c r="BF143" s="171"/>
      <c r="BG143" s="171"/>
      <c r="BH143" s="171"/>
      <c r="BI143" s="171"/>
      <c r="BJ143" s="171"/>
      <c r="BK143" s="176"/>
      <c r="BL143" s="176"/>
      <c r="BM143" s="176"/>
      <c r="BN143" s="176"/>
      <c r="BO143" s="176"/>
      <c r="BP143" s="177"/>
      <c r="BQ143" s="176"/>
    </row>
    <row r="144" spans="1:69" ht="16.5" customHeight="1">
      <c r="A144" s="62"/>
      <c r="B144" s="62"/>
      <c r="C144" s="62"/>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1"/>
      <c r="AS144" s="171"/>
      <c r="AT144" s="171"/>
      <c r="AU144" s="171"/>
      <c r="AV144" s="171"/>
      <c r="AW144" s="171"/>
      <c r="AX144" s="176"/>
      <c r="AY144" s="176"/>
      <c r="AZ144" s="176"/>
      <c r="BA144" s="176"/>
      <c r="BB144" s="176"/>
      <c r="BC144" s="177"/>
      <c r="BD144" s="176"/>
      <c r="BE144" s="171"/>
      <c r="BF144" s="171"/>
      <c r="BG144" s="171"/>
      <c r="BH144" s="171"/>
      <c r="BI144" s="171"/>
      <c r="BJ144" s="171"/>
      <c r="BK144" s="176"/>
      <c r="BL144" s="176"/>
      <c r="BM144" s="176"/>
      <c r="BN144" s="176"/>
      <c r="BO144" s="176"/>
      <c r="BP144" s="177"/>
      <c r="BQ144" s="176"/>
    </row>
    <row r="145" spans="1:69" ht="16.5" customHeight="1">
      <c r="A145" s="62"/>
      <c r="B145" s="62"/>
      <c r="C145" s="62"/>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1"/>
      <c r="AS145" s="171"/>
      <c r="AT145" s="171"/>
      <c r="AU145" s="171"/>
      <c r="AV145" s="171"/>
      <c r="AW145" s="171"/>
      <c r="AX145" s="176"/>
      <c r="AY145" s="176"/>
      <c r="AZ145" s="176"/>
      <c r="BA145" s="176"/>
      <c r="BB145" s="176"/>
      <c r="BC145" s="177"/>
      <c r="BD145" s="176"/>
      <c r="BE145" s="171"/>
      <c r="BF145" s="171"/>
      <c r="BG145" s="171"/>
      <c r="BH145" s="171"/>
      <c r="BI145" s="171"/>
      <c r="BJ145" s="171"/>
      <c r="BK145" s="176"/>
      <c r="BL145" s="176"/>
      <c r="BM145" s="176"/>
      <c r="BN145" s="176"/>
      <c r="BO145" s="176"/>
      <c r="BP145" s="177"/>
      <c r="BQ145" s="176"/>
    </row>
    <row r="146" spans="1:69" ht="16.5" customHeight="1">
      <c r="A146" s="62"/>
      <c r="B146" s="62"/>
      <c r="C146" s="62"/>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1"/>
      <c r="AS146" s="171"/>
      <c r="AT146" s="171"/>
      <c r="AU146" s="171"/>
      <c r="AV146" s="171"/>
      <c r="AW146" s="171"/>
      <c r="AX146" s="176"/>
      <c r="AY146" s="176"/>
      <c r="AZ146" s="176"/>
      <c r="BA146" s="176"/>
      <c r="BB146" s="176"/>
      <c r="BC146" s="177"/>
      <c r="BD146" s="176"/>
      <c r="BE146" s="171"/>
      <c r="BF146" s="171"/>
      <c r="BG146" s="171"/>
      <c r="BH146" s="171"/>
      <c r="BI146" s="171"/>
      <c r="BJ146" s="171"/>
      <c r="BK146" s="176"/>
      <c r="BL146" s="176"/>
      <c r="BM146" s="176"/>
      <c r="BN146" s="176"/>
      <c r="BO146" s="176"/>
      <c r="BP146" s="177"/>
      <c r="BQ146" s="176"/>
    </row>
    <row r="147" spans="1:69" ht="16.5" customHeight="1">
      <c r="A147" s="62"/>
      <c r="B147" s="62"/>
      <c r="C147" s="62"/>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1"/>
      <c r="AS147" s="171"/>
      <c r="AT147" s="171"/>
      <c r="AU147" s="171"/>
      <c r="AV147" s="171"/>
      <c r="AW147" s="171"/>
      <c r="AX147" s="176"/>
      <c r="AY147" s="176"/>
      <c r="AZ147" s="176"/>
      <c r="BA147" s="176"/>
      <c r="BB147" s="176"/>
      <c r="BC147" s="177"/>
      <c r="BD147" s="176"/>
      <c r="BE147" s="171"/>
      <c r="BF147" s="171"/>
      <c r="BG147" s="171"/>
      <c r="BH147" s="171"/>
      <c r="BI147" s="171"/>
      <c r="BJ147" s="171"/>
      <c r="BK147" s="176"/>
      <c r="BL147" s="176"/>
      <c r="BM147" s="176"/>
      <c r="BN147" s="176"/>
      <c r="BO147" s="176"/>
      <c r="BP147" s="177"/>
      <c r="BQ147" s="176"/>
    </row>
    <row r="148" spans="1:69" ht="16.5" customHeight="1">
      <c r="A148" s="62"/>
      <c r="B148" s="62"/>
      <c r="C148" s="62"/>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1"/>
      <c r="AS148" s="171"/>
      <c r="AT148" s="171"/>
      <c r="AU148" s="171"/>
      <c r="AV148" s="171"/>
      <c r="AW148" s="171"/>
      <c r="AX148" s="176"/>
      <c r="AY148" s="176"/>
      <c r="AZ148" s="176"/>
      <c r="BA148" s="176"/>
      <c r="BB148" s="176"/>
      <c r="BC148" s="177"/>
      <c r="BD148" s="176"/>
      <c r="BE148" s="171"/>
      <c r="BF148" s="171"/>
      <c r="BG148" s="171"/>
      <c r="BH148" s="171"/>
      <c r="BI148" s="171"/>
      <c r="BJ148" s="171"/>
      <c r="BK148" s="176"/>
      <c r="BL148" s="176"/>
      <c r="BM148" s="176"/>
      <c r="BN148" s="176"/>
      <c r="BO148" s="176"/>
      <c r="BP148" s="177"/>
      <c r="BQ148" s="176"/>
    </row>
    <row r="149" spans="1:69" ht="16.5" customHeight="1">
      <c r="A149" s="62"/>
      <c r="B149" s="62"/>
      <c r="C149" s="62"/>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1"/>
      <c r="AS149" s="171"/>
      <c r="AT149" s="171"/>
      <c r="AU149" s="171"/>
      <c r="AV149" s="171"/>
      <c r="AW149" s="171"/>
      <c r="AX149" s="176"/>
      <c r="AY149" s="176"/>
      <c r="AZ149" s="176"/>
      <c r="BA149" s="176"/>
      <c r="BB149" s="176"/>
      <c r="BC149" s="177"/>
      <c r="BD149" s="176"/>
      <c r="BE149" s="171"/>
      <c r="BF149" s="171"/>
      <c r="BG149" s="171"/>
      <c r="BH149" s="171"/>
      <c r="BI149" s="171"/>
      <c r="BJ149" s="171"/>
      <c r="BK149" s="176"/>
      <c r="BL149" s="176"/>
      <c r="BM149" s="176"/>
      <c r="BN149" s="176"/>
      <c r="BO149" s="176"/>
      <c r="BP149" s="177"/>
      <c r="BQ149" s="176"/>
    </row>
    <row r="150" spans="1:69" ht="16.5" customHeight="1">
      <c r="A150" s="62"/>
      <c r="B150" s="62"/>
      <c r="C150" s="62"/>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1"/>
      <c r="AS150" s="171"/>
      <c r="AT150" s="171"/>
      <c r="AU150" s="171"/>
      <c r="AV150" s="171"/>
      <c r="AW150" s="171"/>
      <c r="AX150" s="176"/>
      <c r="AY150" s="176"/>
      <c r="AZ150" s="176"/>
      <c r="BA150" s="176"/>
      <c r="BB150" s="176"/>
      <c r="BC150" s="177"/>
      <c r="BD150" s="176"/>
      <c r="BE150" s="171"/>
      <c r="BF150" s="171"/>
      <c r="BG150" s="171"/>
      <c r="BH150" s="171"/>
      <c r="BI150" s="171"/>
      <c r="BJ150" s="171"/>
      <c r="BK150" s="176"/>
      <c r="BL150" s="176"/>
      <c r="BM150" s="176"/>
      <c r="BN150" s="176"/>
      <c r="BO150" s="176"/>
      <c r="BP150" s="177"/>
      <c r="BQ150" s="176"/>
    </row>
    <row r="151" spans="1:69" ht="16.5" customHeight="1">
      <c r="A151" s="62"/>
      <c r="B151" s="62"/>
      <c r="C151" s="62"/>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1"/>
      <c r="AS151" s="171"/>
      <c r="AT151" s="171"/>
      <c r="AU151" s="171"/>
      <c r="AV151" s="171"/>
      <c r="AW151" s="171"/>
      <c r="AX151" s="176"/>
      <c r="AY151" s="176"/>
      <c r="AZ151" s="176"/>
      <c r="BA151" s="176"/>
      <c r="BB151" s="176"/>
      <c r="BC151" s="177"/>
      <c r="BD151" s="176"/>
      <c r="BE151" s="171"/>
      <c r="BF151" s="171"/>
      <c r="BG151" s="171"/>
      <c r="BH151" s="171"/>
      <c r="BI151" s="171"/>
      <c r="BJ151" s="171"/>
      <c r="BK151" s="176"/>
      <c r="BL151" s="176"/>
      <c r="BM151" s="176"/>
      <c r="BN151" s="176"/>
      <c r="BO151" s="176"/>
      <c r="BP151" s="177"/>
      <c r="BQ151" s="176"/>
    </row>
    <row r="152" spans="1:69" ht="16.5" customHeight="1">
      <c r="A152" s="62"/>
      <c r="B152" s="62"/>
      <c r="C152" s="62"/>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1"/>
      <c r="AS152" s="171"/>
      <c r="AT152" s="171"/>
      <c r="AU152" s="171"/>
      <c r="AV152" s="171"/>
      <c r="AW152" s="171"/>
      <c r="AX152" s="176"/>
      <c r="AY152" s="176"/>
      <c r="AZ152" s="176"/>
      <c r="BA152" s="176"/>
      <c r="BB152" s="176"/>
      <c r="BC152" s="177"/>
      <c r="BD152" s="176"/>
      <c r="BE152" s="171"/>
      <c r="BF152" s="171"/>
      <c r="BG152" s="171"/>
      <c r="BH152" s="171"/>
      <c r="BI152" s="171"/>
      <c r="BJ152" s="171"/>
      <c r="BK152" s="176"/>
      <c r="BL152" s="176"/>
      <c r="BM152" s="176"/>
      <c r="BN152" s="176"/>
      <c r="BO152" s="176"/>
      <c r="BP152" s="177"/>
      <c r="BQ152" s="176"/>
    </row>
    <row r="153" spans="1:69" ht="16.5" customHeight="1">
      <c r="A153" s="62"/>
      <c r="B153" s="62"/>
      <c r="C153" s="62"/>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1"/>
      <c r="AS153" s="171"/>
      <c r="AT153" s="171"/>
      <c r="AU153" s="171"/>
      <c r="AV153" s="171"/>
      <c r="AW153" s="171"/>
      <c r="AX153" s="176"/>
      <c r="AY153" s="176"/>
      <c r="AZ153" s="176"/>
      <c r="BA153" s="176"/>
      <c r="BB153" s="176"/>
      <c r="BC153" s="177"/>
      <c r="BD153" s="176"/>
      <c r="BE153" s="171"/>
      <c r="BF153" s="171"/>
      <c r="BG153" s="171"/>
      <c r="BH153" s="171"/>
      <c r="BI153" s="171"/>
      <c r="BJ153" s="171"/>
      <c r="BK153" s="176"/>
      <c r="BL153" s="176"/>
      <c r="BM153" s="176"/>
      <c r="BN153" s="176"/>
      <c r="BO153" s="176"/>
      <c r="BP153" s="177"/>
      <c r="BQ153" s="176"/>
    </row>
    <row r="154" spans="1:69" ht="16.5" customHeight="1">
      <c r="A154" s="62"/>
      <c r="B154" s="62"/>
      <c r="C154" s="62"/>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1"/>
      <c r="AS154" s="171"/>
      <c r="AT154" s="171"/>
      <c r="AU154" s="171"/>
      <c r="AV154" s="171"/>
      <c r="AW154" s="171"/>
      <c r="AX154" s="176"/>
      <c r="AY154" s="176"/>
      <c r="AZ154" s="176"/>
      <c r="BA154" s="176"/>
      <c r="BB154" s="176"/>
      <c r="BC154" s="177"/>
      <c r="BD154" s="176"/>
      <c r="BE154" s="171"/>
      <c r="BF154" s="171"/>
      <c r="BG154" s="171"/>
      <c r="BH154" s="171"/>
      <c r="BI154" s="171"/>
      <c r="BJ154" s="171"/>
      <c r="BK154" s="176"/>
      <c r="BL154" s="176"/>
      <c r="BM154" s="176"/>
      <c r="BN154" s="176"/>
      <c r="BO154" s="176"/>
      <c r="BP154" s="177"/>
      <c r="BQ154" s="176"/>
    </row>
    <row r="155" spans="1:69" ht="16.5" customHeight="1">
      <c r="A155" s="62"/>
      <c r="B155" s="62"/>
      <c r="C155" s="62"/>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1"/>
      <c r="AS155" s="171"/>
      <c r="AT155" s="171"/>
      <c r="AU155" s="171"/>
      <c r="AV155" s="171"/>
      <c r="AW155" s="171"/>
      <c r="AX155" s="176"/>
      <c r="AY155" s="176"/>
      <c r="AZ155" s="176"/>
      <c r="BA155" s="176"/>
      <c r="BB155" s="176"/>
      <c r="BC155" s="177"/>
      <c r="BD155" s="176"/>
      <c r="BE155" s="171"/>
      <c r="BF155" s="171"/>
      <c r="BG155" s="171"/>
      <c r="BH155" s="171"/>
      <c r="BI155" s="171"/>
      <c r="BJ155" s="171"/>
      <c r="BK155" s="176"/>
      <c r="BL155" s="176"/>
      <c r="BM155" s="176"/>
      <c r="BN155" s="176"/>
      <c r="BO155" s="176"/>
      <c r="BP155" s="177"/>
      <c r="BQ155" s="176"/>
    </row>
    <row r="156" spans="1:69" ht="16.5" customHeight="1">
      <c r="A156" s="62"/>
      <c r="B156" s="62"/>
      <c r="C156" s="62"/>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1"/>
      <c r="AS156" s="171"/>
      <c r="AT156" s="171"/>
      <c r="AU156" s="171"/>
      <c r="AV156" s="171"/>
      <c r="AW156" s="171"/>
      <c r="AX156" s="176"/>
      <c r="AY156" s="176"/>
      <c r="AZ156" s="176"/>
      <c r="BA156" s="176"/>
      <c r="BB156" s="176"/>
      <c r="BC156" s="177"/>
      <c r="BD156" s="176"/>
      <c r="BE156" s="171"/>
      <c r="BF156" s="171"/>
      <c r="BG156" s="171"/>
      <c r="BH156" s="171"/>
      <c r="BI156" s="171"/>
      <c r="BJ156" s="171"/>
      <c r="BK156" s="176"/>
      <c r="BL156" s="176"/>
      <c r="BM156" s="176"/>
      <c r="BN156" s="176"/>
      <c r="BO156" s="176"/>
      <c r="BP156" s="177"/>
      <c r="BQ156" s="176"/>
    </row>
    <row r="157" spans="1:69" ht="16.5" customHeight="1">
      <c r="A157" s="62"/>
      <c r="B157" s="62"/>
      <c r="C157" s="62"/>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1"/>
      <c r="AS157" s="171"/>
      <c r="AT157" s="171"/>
      <c r="AU157" s="171"/>
      <c r="AV157" s="171"/>
      <c r="AW157" s="171"/>
      <c r="AX157" s="176"/>
      <c r="AY157" s="176"/>
      <c r="AZ157" s="176"/>
      <c r="BA157" s="176"/>
      <c r="BB157" s="176"/>
      <c r="BC157" s="177"/>
      <c r="BD157" s="176"/>
      <c r="BE157" s="171"/>
      <c r="BF157" s="171"/>
      <c r="BG157" s="171"/>
      <c r="BH157" s="171"/>
      <c r="BI157" s="171"/>
      <c r="BJ157" s="171"/>
      <c r="BK157" s="176"/>
      <c r="BL157" s="176"/>
      <c r="BM157" s="176"/>
      <c r="BN157" s="176"/>
      <c r="BO157" s="176"/>
      <c r="BP157" s="177"/>
      <c r="BQ157" s="176"/>
    </row>
    <row r="158" spans="1:69" ht="16.5" customHeight="1">
      <c r="A158" s="62"/>
      <c r="B158" s="62"/>
      <c r="C158" s="62"/>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1"/>
      <c r="AS158" s="171"/>
      <c r="AT158" s="171"/>
      <c r="AU158" s="171"/>
      <c r="AV158" s="171"/>
      <c r="AW158" s="171"/>
      <c r="AX158" s="176"/>
      <c r="AY158" s="176"/>
      <c r="AZ158" s="176"/>
      <c r="BA158" s="176"/>
      <c r="BB158" s="176"/>
      <c r="BC158" s="177"/>
      <c r="BD158" s="176"/>
      <c r="BE158" s="171"/>
      <c r="BF158" s="171"/>
      <c r="BG158" s="171"/>
      <c r="BH158" s="171"/>
      <c r="BI158" s="171"/>
      <c r="BJ158" s="171"/>
      <c r="BK158" s="176"/>
      <c r="BL158" s="176"/>
      <c r="BM158" s="176"/>
      <c r="BN158" s="176"/>
      <c r="BO158" s="176"/>
      <c r="BP158" s="177"/>
      <c r="BQ158" s="176"/>
    </row>
    <row r="159" spans="1:69" ht="16.5" customHeight="1">
      <c r="A159" s="62"/>
      <c r="B159" s="62"/>
      <c r="C159" s="62"/>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1"/>
      <c r="AS159" s="171"/>
      <c r="AT159" s="171"/>
      <c r="AU159" s="171"/>
      <c r="AV159" s="171"/>
      <c r="AW159" s="171"/>
      <c r="AX159" s="176"/>
      <c r="AY159" s="176"/>
      <c r="AZ159" s="176"/>
      <c r="BA159" s="176"/>
      <c r="BB159" s="176"/>
      <c r="BC159" s="177"/>
      <c r="BD159" s="176"/>
      <c r="BE159" s="171"/>
      <c r="BF159" s="171"/>
      <c r="BG159" s="171"/>
      <c r="BH159" s="171"/>
      <c r="BI159" s="171"/>
      <c r="BJ159" s="171"/>
      <c r="BK159" s="176"/>
      <c r="BL159" s="176"/>
      <c r="BM159" s="176"/>
      <c r="BN159" s="176"/>
      <c r="BO159" s="176"/>
      <c r="BP159" s="177"/>
      <c r="BQ159" s="176"/>
    </row>
    <row r="160" spans="1:69" ht="16.5" customHeight="1">
      <c r="A160" s="62"/>
      <c r="B160" s="62"/>
      <c r="C160" s="62"/>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1"/>
      <c r="AS160" s="171"/>
      <c r="AT160" s="171"/>
      <c r="AU160" s="171"/>
      <c r="AV160" s="171"/>
      <c r="AW160" s="171"/>
      <c r="AX160" s="176"/>
      <c r="AY160" s="176"/>
      <c r="AZ160" s="176"/>
      <c r="BA160" s="176"/>
      <c r="BB160" s="176"/>
      <c r="BC160" s="177"/>
      <c r="BD160" s="176"/>
      <c r="BE160" s="171"/>
      <c r="BF160" s="171"/>
      <c r="BG160" s="171"/>
      <c r="BH160" s="171"/>
      <c r="BI160" s="171"/>
      <c r="BJ160" s="171"/>
      <c r="BK160" s="176"/>
      <c r="BL160" s="176"/>
      <c r="BM160" s="176"/>
      <c r="BN160" s="176"/>
      <c r="BO160" s="176"/>
      <c r="BP160" s="177"/>
      <c r="BQ160" s="176"/>
    </row>
    <row r="161" spans="1:69" ht="16.5" customHeight="1">
      <c r="A161" s="62"/>
      <c r="B161" s="62"/>
      <c r="C161" s="62"/>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1"/>
      <c r="AS161" s="171"/>
      <c r="AT161" s="171"/>
      <c r="AU161" s="171"/>
      <c r="AV161" s="171"/>
      <c r="AW161" s="171"/>
      <c r="AX161" s="176"/>
      <c r="AY161" s="176"/>
      <c r="AZ161" s="176"/>
      <c r="BA161" s="176"/>
      <c r="BB161" s="176"/>
      <c r="BC161" s="177"/>
      <c r="BD161" s="176"/>
      <c r="BE161" s="171"/>
      <c r="BF161" s="171"/>
      <c r="BG161" s="171"/>
      <c r="BH161" s="171"/>
      <c r="BI161" s="171"/>
      <c r="BJ161" s="171"/>
      <c r="BK161" s="176"/>
      <c r="BL161" s="176"/>
      <c r="BM161" s="176"/>
      <c r="BN161" s="176"/>
      <c r="BO161" s="176"/>
      <c r="BP161" s="177"/>
      <c r="BQ161" s="176"/>
    </row>
    <row r="162" spans="1:69" ht="16.5" customHeight="1">
      <c r="A162" s="62"/>
      <c r="B162" s="62"/>
      <c r="C162" s="62"/>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1"/>
      <c r="AS162" s="171"/>
      <c r="AT162" s="171"/>
      <c r="AU162" s="171"/>
      <c r="AV162" s="171"/>
      <c r="AW162" s="171"/>
      <c r="AX162" s="176"/>
      <c r="AY162" s="176"/>
      <c r="AZ162" s="176"/>
      <c r="BA162" s="176"/>
      <c r="BB162" s="176"/>
      <c r="BC162" s="177"/>
      <c r="BD162" s="176"/>
      <c r="BE162" s="171"/>
      <c r="BF162" s="171"/>
      <c r="BG162" s="171"/>
      <c r="BH162" s="171"/>
      <c r="BI162" s="171"/>
      <c r="BJ162" s="171"/>
      <c r="BK162" s="176"/>
      <c r="BL162" s="176"/>
      <c r="BM162" s="176"/>
      <c r="BN162" s="176"/>
      <c r="BO162" s="176"/>
      <c r="BP162" s="177"/>
      <c r="BQ162" s="176"/>
    </row>
    <row r="163" spans="1:69" ht="16.5" customHeight="1">
      <c r="A163" s="62"/>
      <c r="B163" s="62"/>
      <c r="C163" s="62"/>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1"/>
      <c r="AS163" s="171"/>
      <c r="AT163" s="171"/>
      <c r="AU163" s="171"/>
      <c r="AV163" s="171"/>
      <c r="AW163" s="171"/>
      <c r="AX163" s="176"/>
      <c r="AY163" s="176"/>
      <c r="AZ163" s="176"/>
      <c r="BA163" s="176"/>
      <c r="BB163" s="176"/>
      <c r="BC163" s="177"/>
      <c r="BD163" s="176"/>
      <c r="BE163" s="171"/>
      <c r="BF163" s="171"/>
      <c r="BG163" s="171"/>
      <c r="BH163" s="171"/>
      <c r="BI163" s="171"/>
      <c r="BJ163" s="171"/>
      <c r="BK163" s="176"/>
      <c r="BL163" s="176"/>
      <c r="BM163" s="176"/>
      <c r="BN163" s="176"/>
      <c r="BO163" s="176"/>
      <c r="BP163" s="177"/>
      <c r="BQ163" s="176"/>
    </row>
    <row r="164" spans="1:69" ht="16.5" customHeight="1">
      <c r="A164" s="62"/>
      <c r="B164" s="62"/>
      <c r="C164" s="62"/>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1"/>
      <c r="AS164" s="171"/>
      <c r="AT164" s="171"/>
      <c r="AU164" s="171"/>
      <c r="AV164" s="171"/>
      <c r="AW164" s="171"/>
      <c r="AX164" s="176"/>
      <c r="AY164" s="176"/>
      <c r="AZ164" s="176"/>
      <c r="BA164" s="176"/>
      <c r="BB164" s="176"/>
      <c r="BC164" s="177"/>
      <c r="BD164" s="176"/>
      <c r="BE164" s="171"/>
      <c r="BF164" s="171"/>
      <c r="BG164" s="171"/>
      <c r="BH164" s="171"/>
      <c r="BI164" s="171"/>
      <c r="BJ164" s="171"/>
      <c r="BK164" s="176"/>
      <c r="BL164" s="176"/>
      <c r="BM164" s="176"/>
      <c r="BN164" s="176"/>
      <c r="BO164" s="176"/>
      <c r="BP164" s="177"/>
      <c r="BQ164" s="176"/>
    </row>
    <row r="165" spans="1:69" ht="16.5" customHeight="1">
      <c r="A165" s="62"/>
      <c r="B165" s="62"/>
      <c r="C165" s="62"/>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1"/>
      <c r="AS165" s="171"/>
      <c r="AT165" s="171"/>
      <c r="AU165" s="171"/>
      <c r="AV165" s="171"/>
      <c r="AW165" s="171"/>
      <c r="AX165" s="176"/>
      <c r="AY165" s="176"/>
      <c r="AZ165" s="176"/>
      <c r="BA165" s="176"/>
      <c r="BB165" s="176"/>
      <c r="BC165" s="177"/>
      <c r="BD165" s="176"/>
      <c r="BE165" s="171"/>
      <c r="BF165" s="171"/>
      <c r="BG165" s="171"/>
      <c r="BH165" s="171"/>
      <c r="BI165" s="171"/>
      <c r="BJ165" s="171"/>
      <c r="BK165" s="176"/>
      <c r="BL165" s="176"/>
      <c r="BM165" s="176"/>
      <c r="BN165" s="176"/>
      <c r="BO165" s="176"/>
      <c r="BP165" s="177"/>
      <c r="BQ165" s="176"/>
    </row>
    <row r="166" spans="1:69" ht="16.5" customHeight="1">
      <c r="A166" s="62"/>
      <c r="B166" s="62"/>
      <c r="C166" s="62"/>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1"/>
      <c r="AS166" s="171"/>
      <c r="AT166" s="171"/>
      <c r="AU166" s="171"/>
      <c r="AV166" s="171"/>
      <c r="AW166" s="171"/>
      <c r="AX166" s="176"/>
      <c r="AY166" s="176"/>
      <c r="AZ166" s="176"/>
      <c r="BA166" s="176"/>
      <c r="BB166" s="176"/>
      <c r="BC166" s="177"/>
      <c r="BD166" s="176"/>
      <c r="BE166" s="171"/>
      <c r="BF166" s="171"/>
      <c r="BG166" s="171"/>
      <c r="BH166" s="171"/>
      <c r="BI166" s="171"/>
      <c r="BJ166" s="171"/>
      <c r="BK166" s="176"/>
      <c r="BL166" s="176"/>
      <c r="BM166" s="176"/>
      <c r="BN166" s="176"/>
      <c r="BO166" s="176"/>
      <c r="BP166" s="177"/>
      <c r="BQ166" s="176"/>
    </row>
    <row r="167" spans="1:69" ht="16.5" customHeight="1">
      <c r="A167" s="62"/>
      <c r="B167" s="62"/>
      <c r="C167" s="62"/>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1"/>
      <c r="AS167" s="171"/>
      <c r="AT167" s="171"/>
      <c r="AU167" s="171"/>
      <c r="AV167" s="171"/>
      <c r="AW167" s="171"/>
      <c r="AX167" s="176"/>
      <c r="AY167" s="176"/>
      <c r="AZ167" s="176"/>
      <c r="BA167" s="176"/>
      <c r="BB167" s="176"/>
      <c r="BC167" s="177"/>
      <c r="BD167" s="176"/>
      <c r="BE167" s="171"/>
      <c r="BF167" s="171"/>
      <c r="BG167" s="171"/>
      <c r="BH167" s="171"/>
      <c r="BI167" s="171"/>
      <c r="BJ167" s="171"/>
      <c r="BK167" s="176"/>
      <c r="BL167" s="176"/>
      <c r="BM167" s="176"/>
      <c r="BN167" s="176"/>
      <c r="BO167" s="176"/>
      <c r="BP167" s="177"/>
      <c r="BQ167" s="176"/>
    </row>
    <row r="168" spans="1:69" ht="16.5" customHeight="1">
      <c r="A168" s="62"/>
      <c r="B168" s="62"/>
      <c r="C168" s="62"/>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1"/>
      <c r="AS168" s="171"/>
      <c r="AT168" s="171"/>
      <c r="AU168" s="171"/>
      <c r="AV168" s="171"/>
      <c r="AW168" s="171"/>
      <c r="AX168" s="176"/>
      <c r="AY168" s="176"/>
      <c r="AZ168" s="176"/>
      <c r="BA168" s="176"/>
      <c r="BB168" s="176"/>
      <c r="BC168" s="177"/>
      <c r="BD168" s="176"/>
      <c r="BE168" s="171"/>
      <c r="BF168" s="171"/>
      <c r="BG168" s="171"/>
      <c r="BH168" s="171"/>
      <c r="BI168" s="171"/>
      <c r="BJ168" s="171"/>
      <c r="BK168" s="176"/>
      <c r="BL168" s="176"/>
      <c r="BM168" s="176"/>
      <c r="BN168" s="176"/>
      <c r="BO168" s="176"/>
      <c r="BP168" s="177"/>
      <c r="BQ168" s="176"/>
    </row>
    <row r="169" spans="1:69" ht="16.5" customHeight="1">
      <c r="A169" s="62"/>
      <c r="B169" s="62"/>
      <c r="C169" s="62"/>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1"/>
      <c r="AS169" s="171"/>
      <c r="AT169" s="171"/>
      <c r="AU169" s="171"/>
      <c r="AV169" s="171"/>
      <c r="AW169" s="171"/>
      <c r="AX169" s="176"/>
      <c r="AY169" s="176"/>
      <c r="AZ169" s="176"/>
      <c r="BA169" s="176"/>
      <c r="BB169" s="176"/>
      <c r="BC169" s="177"/>
      <c r="BD169" s="176"/>
      <c r="BE169" s="171"/>
      <c r="BF169" s="171"/>
      <c r="BG169" s="171"/>
      <c r="BH169" s="171"/>
      <c r="BI169" s="171"/>
      <c r="BJ169" s="171"/>
      <c r="BK169" s="176"/>
      <c r="BL169" s="176"/>
      <c r="BM169" s="176"/>
      <c r="BN169" s="176"/>
      <c r="BO169" s="176"/>
      <c r="BP169" s="177"/>
      <c r="BQ169" s="176"/>
    </row>
    <row r="170" spans="1:69" ht="16.5" customHeight="1">
      <c r="A170" s="62"/>
      <c r="B170" s="62"/>
      <c r="C170" s="62"/>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1"/>
      <c r="AS170" s="171"/>
      <c r="AT170" s="171"/>
      <c r="AU170" s="171"/>
      <c r="AV170" s="171"/>
      <c r="AW170" s="171"/>
      <c r="AX170" s="176"/>
      <c r="AY170" s="176"/>
      <c r="AZ170" s="176"/>
      <c r="BA170" s="176"/>
      <c r="BB170" s="176"/>
      <c r="BC170" s="177"/>
      <c r="BD170" s="176"/>
      <c r="BE170" s="171"/>
      <c r="BF170" s="171"/>
      <c r="BG170" s="171"/>
      <c r="BH170" s="171"/>
      <c r="BI170" s="171"/>
      <c r="BJ170" s="171"/>
      <c r="BK170" s="176"/>
      <c r="BL170" s="176"/>
      <c r="BM170" s="176"/>
      <c r="BN170" s="176"/>
      <c r="BO170" s="176"/>
      <c r="BP170" s="177"/>
      <c r="BQ170" s="176"/>
    </row>
    <row r="171" spans="1:69" ht="16.5" customHeight="1">
      <c r="A171" s="62"/>
      <c r="B171" s="62"/>
      <c r="C171" s="62"/>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1"/>
      <c r="AS171" s="171"/>
      <c r="AT171" s="171"/>
      <c r="AU171" s="171"/>
      <c r="AV171" s="171"/>
      <c r="AW171" s="171"/>
      <c r="AX171" s="176"/>
      <c r="AY171" s="176"/>
      <c r="AZ171" s="176"/>
      <c r="BA171" s="176"/>
      <c r="BB171" s="176"/>
      <c r="BC171" s="177"/>
      <c r="BD171" s="176"/>
      <c r="BE171" s="171"/>
      <c r="BF171" s="171"/>
      <c r="BG171" s="171"/>
      <c r="BH171" s="171"/>
      <c r="BI171" s="171"/>
      <c r="BJ171" s="171"/>
      <c r="BK171" s="176"/>
      <c r="BL171" s="176"/>
      <c r="BM171" s="176"/>
      <c r="BN171" s="176"/>
      <c r="BO171" s="176"/>
      <c r="BP171" s="177"/>
      <c r="BQ171" s="176"/>
    </row>
    <row r="172" spans="1:69" ht="16.5" customHeight="1">
      <c r="A172" s="62"/>
      <c r="B172" s="62"/>
      <c r="C172" s="62"/>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1"/>
      <c r="AS172" s="171"/>
      <c r="AT172" s="171"/>
      <c r="AU172" s="171"/>
      <c r="AV172" s="171"/>
      <c r="AW172" s="171"/>
      <c r="AX172" s="176"/>
      <c r="AY172" s="176"/>
      <c r="AZ172" s="176"/>
      <c r="BA172" s="176"/>
      <c r="BB172" s="176"/>
      <c r="BC172" s="177"/>
      <c r="BD172" s="176"/>
      <c r="BE172" s="171"/>
      <c r="BF172" s="171"/>
      <c r="BG172" s="171"/>
      <c r="BH172" s="171"/>
      <c r="BI172" s="171"/>
      <c r="BJ172" s="171"/>
      <c r="BK172" s="176"/>
      <c r="BL172" s="176"/>
      <c r="BM172" s="176"/>
      <c r="BN172" s="176"/>
      <c r="BO172" s="176"/>
      <c r="BP172" s="177"/>
      <c r="BQ172" s="176"/>
    </row>
    <row r="173" spans="1:69" ht="16.5" customHeight="1">
      <c r="A173" s="62"/>
      <c r="B173" s="62"/>
      <c r="C173" s="62"/>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1"/>
      <c r="AS173" s="171"/>
      <c r="AT173" s="171"/>
      <c r="AU173" s="171"/>
      <c r="AV173" s="171"/>
      <c r="AW173" s="171"/>
      <c r="AX173" s="176"/>
      <c r="AY173" s="176"/>
      <c r="AZ173" s="176"/>
      <c r="BA173" s="176"/>
      <c r="BB173" s="176"/>
      <c r="BC173" s="177"/>
      <c r="BD173" s="176"/>
      <c r="BE173" s="171"/>
      <c r="BF173" s="171"/>
      <c r="BG173" s="171"/>
      <c r="BH173" s="171"/>
      <c r="BI173" s="171"/>
      <c r="BJ173" s="171"/>
      <c r="BK173" s="176"/>
      <c r="BL173" s="176"/>
      <c r="BM173" s="176"/>
      <c r="BN173" s="176"/>
      <c r="BO173" s="176"/>
      <c r="BP173" s="177"/>
      <c r="BQ173" s="176"/>
    </row>
    <row r="174" spans="1:69" ht="16.5" customHeight="1">
      <c r="A174" s="62"/>
      <c r="B174" s="62"/>
      <c r="C174" s="62"/>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1"/>
      <c r="AS174" s="171"/>
      <c r="AT174" s="171"/>
      <c r="AU174" s="171"/>
      <c r="AV174" s="171"/>
      <c r="AW174" s="171"/>
      <c r="AX174" s="176"/>
      <c r="AY174" s="176"/>
      <c r="AZ174" s="176"/>
      <c r="BA174" s="176"/>
      <c r="BB174" s="176"/>
      <c r="BC174" s="177"/>
      <c r="BD174" s="176"/>
      <c r="BE174" s="171"/>
      <c r="BF174" s="171"/>
      <c r="BG174" s="171"/>
      <c r="BH174" s="171"/>
      <c r="BI174" s="171"/>
      <c r="BJ174" s="171"/>
      <c r="BK174" s="176"/>
      <c r="BL174" s="176"/>
      <c r="BM174" s="176"/>
      <c r="BN174" s="176"/>
      <c r="BO174" s="176"/>
      <c r="BP174" s="177"/>
      <c r="BQ174" s="176"/>
    </row>
    <row r="175" spans="1:69" ht="16.5" customHeight="1">
      <c r="A175" s="62"/>
      <c r="B175" s="62"/>
      <c r="C175" s="62"/>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1"/>
      <c r="AS175" s="171"/>
      <c r="AT175" s="171"/>
      <c r="AU175" s="171"/>
      <c r="AV175" s="171"/>
      <c r="AW175" s="171"/>
      <c r="AX175" s="176"/>
      <c r="AY175" s="176"/>
      <c r="AZ175" s="176"/>
      <c r="BA175" s="176"/>
      <c r="BB175" s="176"/>
      <c r="BC175" s="177"/>
      <c r="BD175" s="176"/>
      <c r="BE175" s="171"/>
      <c r="BF175" s="171"/>
      <c r="BG175" s="171"/>
      <c r="BH175" s="171"/>
      <c r="BI175" s="171"/>
      <c r="BJ175" s="171"/>
      <c r="BK175" s="176"/>
      <c r="BL175" s="176"/>
      <c r="BM175" s="176"/>
      <c r="BN175" s="176"/>
      <c r="BO175" s="176"/>
      <c r="BP175" s="177"/>
      <c r="BQ175" s="176"/>
    </row>
    <row r="176" spans="1:69" ht="16.5" customHeight="1">
      <c r="A176" s="62"/>
      <c r="B176" s="62"/>
      <c r="C176" s="62"/>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1"/>
      <c r="AS176" s="171"/>
      <c r="AT176" s="171"/>
      <c r="AU176" s="171"/>
      <c r="AV176" s="171"/>
      <c r="AW176" s="171"/>
      <c r="AX176" s="176"/>
      <c r="AY176" s="176"/>
      <c r="AZ176" s="176"/>
      <c r="BA176" s="176"/>
      <c r="BB176" s="176"/>
      <c r="BC176" s="177"/>
      <c r="BD176" s="176"/>
      <c r="BE176" s="171"/>
      <c r="BF176" s="171"/>
      <c r="BG176" s="171"/>
      <c r="BH176" s="171"/>
      <c r="BI176" s="171"/>
      <c r="BJ176" s="171"/>
      <c r="BK176" s="176"/>
      <c r="BL176" s="176"/>
      <c r="BM176" s="176"/>
      <c r="BN176" s="176"/>
      <c r="BO176" s="176"/>
      <c r="BP176" s="177"/>
      <c r="BQ176" s="176"/>
    </row>
    <row r="177" spans="1:69" ht="16.5" customHeight="1">
      <c r="A177" s="62"/>
      <c r="B177" s="62"/>
      <c r="C177" s="62"/>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1"/>
      <c r="AS177" s="171"/>
      <c r="AT177" s="171"/>
      <c r="AU177" s="171"/>
      <c r="AV177" s="171"/>
      <c r="AW177" s="171"/>
      <c r="AX177" s="176"/>
      <c r="AY177" s="176"/>
      <c r="AZ177" s="176"/>
      <c r="BA177" s="176"/>
      <c r="BB177" s="176"/>
      <c r="BC177" s="177"/>
      <c r="BD177" s="176"/>
      <c r="BE177" s="171"/>
      <c r="BF177" s="171"/>
      <c r="BG177" s="171"/>
      <c r="BH177" s="171"/>
      <c r="BI177" s="171"/>
      <c r="BJ177" s="171"/>
      <c r="BK177" s="176"/>
      <c r="BL177" s="176"/>
      <c r="BM177" s="176"/>
      <c r="BN177" s="176"/>
      <c r="BO177" s="176"/>
      <c r="BP177" s="177"/>
      <c r="BQ177" s="176"/>
    </row>
    <row r="178" spans="1:69" ht="16.5" customHeight="1">
      <c r="A178" s="62"/>
      <c r="B178" s="62"/>
      <c r="C178" s="62"/>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1"/>
      <c r="AS178" s="171"/>
      <c r="AT178" s="171"/>
      <c r="AU178" s="171"/>
      <c r="AV178" s="171"/>
      <c r="AW178" s="171"/>
      <c r="AX178" s="176"/>
      <c r="AY178" s="176"/>
      <c r="AZ178" s="176"/>
      <c r="BA178" s="176"/>
      <c r="BB178" s="176"/>
      <c r="BC178" s="177"/>
      <c r="BD178" s="176"/>
      <c r="BE178" s="171"/>
      <c r="BF178" s="171"/>
      <c r="BG178" s="171"/>
      <c r="BH178" s="171"/>
      <c r="BI178" s="171"/>
      <c r="BJ178" s="171"/>
      <c r="BK178" s="176"/>
      <c r="BL178" s="176"/>
      <c r="BM178" s="176"/>
      <c r="BN178" s="176"/>
      <c r="BO178" s="176"/>
      <c r="BP178" s="177"/>
      <c r="BQ178" s="176"/>
    </row>
    <row r="179" spans="1:69" ht="16.5" customHeight="1">
      <c r="A179" s="62"/>
      <c r="B179" s="62"/>
      <c r="C179" s="62"/>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1"/>
      <c r="AS179" s="171"/>
      <c r="AT179" s="171"/>
      <c r="AU179" s="171"/>
      <c r="AV179" s="171"/>
      <c r="AW179" s="171"/>
      <c r="AX179" s="176"/>
      <c r="AY179" s="176"/>
      <c r="AZ179" s="176"/>
      <c r="BA179" s="176"/>
      <c r="BB179" s="176"/>
      <c r="BC179" s="177"/>
      <c r="BD179" s="176"/>
      <c r="BE179" s="171"/>
      <c r="BF179" s="171"/>
      <c r="BG179" s="171"/>
      <c r="BH179" s="171"/>
      <c r="BI179" s="171"/>
      <c r="BJ179" s="171"/>
      <c r="BK179" s="176"/>
      <c r="BL179" s="176"/>
      <c r="BM179" s="176"/>
      <c r="BN179" s="176"/>
      <c r="BO179" s="176"/>
      <c r="BP179" s="177"/>
      <c r="BQ179" s="176"/>
    </row>
    <row r="180" spans="1:69" ht="16.5" customHeight="1">
      <c r="A180" s="62"/>
      <c r="B180" s="62"/>
      <c r="C180" s="62"/>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1"/>
      <c r="AS180" s="171"/>
      <c r="AT180" s="171"/>
      <c r="AU180" s="171"/>
      <c r="AV180" s="171"/>
      <c r="AW180" s="171"/>
      <c r="AX180" s="176"/>
      <c r="AY180" s="176"/>
      <c r="AZ180" s="176"/>
      <c r="BA180" s="176"/>
      <c r="BB180" s="176"/>
      <c r="BC180" s="177"/>
      <c r="BD180" s="176"/>
      <c r="BE180" s="171"/>
      <c r="BF180" s="171"/>
      <c r="BG180" s="171"/>
      <c r="BH180" s="171"/>
      <c r="BI180" s="171"/>
      <c r="BJ180" s="171"/>
      <c r="BK180" s="176"/>
      <c r="BL180" s="176"/>
      <c r="BM180" s="176"/>
      <c r="BN180" s="176"/>
      <c r="BO180" s="176"/>
      <c r="BP180" s="177"/>
      <c r="BQ180" s="176"/>
    </row>
    <row r="181" spans="1:69" ht="16.5" customHeight="1">
      <c r="A181" s="62"/>
      <c r="B181" s="62"/>
      <c r="C181" s="62"/>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1"/>
      <c r="AS181" s="171"/>
      <c r="AT181" s="171"/>
      <c r="AU181" s="171"/>
      <c r="AV181" s="171"/>
      <c r="AW181" s="171"/>
      <c r="AX181" s="176"/>
      <c r="AY181" s="176"/>
      <c r="AZ181" s="176"/>
      <c r="BA181" s="176"/>
      <c r="BB181" s="176"/>
      <c r="BC181" s="177"/>
      <c r="BD181" s="176"/>
      <c r="BE181" s="171"/>
      <c r="BF181" s="171"/>
      <c r="BG181" s="171"/>
      <c r="BH181" s="171"/>
      <c r="BI181" s="171"/>
      <c r="BJ181" s="171"/>
      <c r="BK181" s="176"/>
      <c r="BL181" s="176"/>
      <c r="BM181" s="176"/>
      <c r="BN181" s="176"/>
      <c r="BO181" s="176"/>
      <c r="BP181" s="177"/>
      <c r="BQ181" s="176"/>
    </row>
    <row r="182" spans="1:69" ht="16.5" customHeight="1">
      <c r="A182" s="62"/>
      <c r="B182" s="62"/>
      <c r="C182" s="62"/>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1"/>
      <c r="AS182" s="171"/>
      <c r="AT182" s="171"/>
      <c r="AU182" s="171"/>
      <c r="AV182" s="171"/>
      <c r="AW182" s="171"/>
      <c r="AX182" s="176"/>
      <c r="AY182" s="176"/>
      <c r="AZ182" s="176"/>
      <c r="BA182" s="176"/>
      <c r="BB182" s="176"/>
      <c r="BC182" s="177"/>
      <c r="BD182" s="176"/>
      <c r="BE182" s="171"/>
      <c r="BF182" s="171"/>
      <c r="BG182" s="171"/>
      <c r="BH182" s="171"/>
      <c r="BI182" s="171"/>
      <c r="BJ182" s="171"/>
      <c r="BK182" s="176"/>
      <c r="BL182" s="176"/>
      <c r="BM182" s="176"/>
      <c r="BN182" s="176"/>
      <c r="BO182" s="176"/>
      <c r="BP182" s="177"/>
      <c r="BQ182" s="176"/>
    </row>
    <row r="183" spans="1:69" ht="16.5" customHeight="1">
      <c r="A183" s="62"/>
      <c r="B183" s="62"/>
      <c r="C183" s="62"/>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1"/>
      <c r="AS183" s="171"/>
      <c r="AT183" s="171"/>
      <c r="AU183" s="171"/>
      <c r="AV183" s="171"/>
      <c r="AW183" s="171"/>
      <c r="AX183" s="176"/>
      <c r="AY183" s="176"/>
      <c r="AZ183" s="176"/>
      <c r="BA183" s="176"/>
      <c r="BB183" s="176"/>
      <c r="BC183" s="177"/>
      <c r="BD183" s="176"/>
      <c r="BE183" s="171"/>
      <c r="BF183" s="171"/>
      <c r="BG183" s="171"/>
      <c r="BH183" s="171"/>
      <c r="BI183" s="171"/>
      <c r="BJ183" s="171"/>
      <c r="BK183" s="176"/>
      <c r="BL183" s="176"/>
      <c r="BM183" s="176"/>
      <c r="BN183" s="176"/>
      <c r="BO183" s="176"/>
      <c r="BP183" s="177"/>
      <c r="BQ183" s="176"/>
    </row>
    <row r="184" spans="1:69" ht="16.5" customHeight="1">
      <c r="A184" s="62"/>
      <c r="B184" s="62"/>
      <c r="C184" s="62"/>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1"/>
      <c r="AS184" s="171"/>
      <c r="AT184" s="171"/>
      <c r="AU184" s="171"/>
      <c r="AV184" s="171"/>
      <c r="AW184" s="171"/>
      <c r="AX184" s="176"/>
      <c r="AY184" s="176"/>
      <c r="AZ184" s="176"/>
      <c r="BA184" s="176"/>
      <c r="BB184" s="176"/>
      <c r="BC184" s="177"/>
      <c r="BD184" s="176"/>
      <c r="BE184" s="171"/>
      <c r="BF184" s="171"/>
      <c r="BG184" s="171"/>
      <c r="BH184" s="171"/>
      <c r="BI184" s="171"/>
      <c r="BJ184" s="171"/>
      <c r="BK184" s="176"/>
      <c r="BL184" s="176"/>
      <c r="BM184" s="176"/>
      <c r="BN184" s="176"/>
      <c r="BO184" s="176"/>
      <c r="BP184" s="177"/>
      <c r="BQ184" s="176"/>
    </row>
    <row r="185" spans="1:69" ht="16.5" customHeight="1">
      <c r="A185" s="62"/>
      <c r="B185" s="62"/>
      <c r="C185" s="62"/>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1"/>
      <c r="AS185" s="171"/>
      <c r="AT185" s="171"/>
      <c r="AU185" s="171"/>
      <c r="AV185" s="171"/>
      <c r="AW185" s="171"/>
      <c r="AX185" s="176"/>
      <c r="AY185" s="176"/>
      <c r="AZ185" s="176"/>
      <c r="BA185" s="176"/>
      <c r="BB185" s="176"/>
      <c r="BC185" s="177"/>
      <c r="BD185" s="176"/>
      <c r="BE185" s="171"/>
      <c r="BF185" s="171"/>
      <c r="BG185" s="171"/>
      <c r="BH185" s="171"/>
      <c r="BI185" s="171"/>
      <c r="BJ185" s="171"/>
      <c r="BK185" s="176"/>
      <c r="BL185" s="176"/>
      <c r="BM185" s="176"/>
      <c r="BN185" s="176"/>
      <c r="BO185" s="176"/>
      <c r="BP185" s="177"/>
      <c r="BQ185" s="176"/>
    </row>
    <row r="186" spans="1:69" ht="16.5" customHeight="1">
      <c r="A186" s="62"/>
      <c r="B186" s="62"/>
      <c r="C186" s="62"/>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1"/>
      <c r="AS186" s="171"/>
      <c r="AT186" s="171"/>
      <c r="AU186" s="171"/>
      <c r="AV186" s="171"/>
      <c r="AW186" s="171"/>
      <c r="AX186" s="176"/>
      <c r="AY186" s="176"/>
      <c r="AZ186" s="176"/>
      <c r="BA186" s="176"/>
      <c r="BB186" s="176"/>
      <c r="BC186" s="177"/>
      <c r="BD186" s="176"/>
      <c r="BE186" s="171"/>
      <c r="BF186" s="171"/>
      <c r="BG186" s="171"/>
      <c r="BH186" s="171"/>
      <c r="BI186" s="171"/>
      <c r="BJ186" s="171"/>
      <c r="BK186" s="176"/>
      <c r="BL186" s="176"/>
      <c r="BM186" s="176"/>
      <c r="BN186" s="176"/>
      <c r="BO186" s="176"/>
      <c r="BP186" s="177"/>
      <c r="BQ186" s="176"/>
    </row>
    <row r="187" spans="1:69" ht="16.5" customHeight="1">
      <c r="A187" s="62"/>
      <c r="B187" s="62"/>
      <c r="C187" s="62"/>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1"/>
      <c r="AS187" s="171"/>
      <c r="AT187" s="171"/>
      <c r="AU187" s="171"/>
      <c r="AV187" s="171"/>
      <c r="AW187" s="171"/>
      <c r="AX187" s="176"/>
      <c r="AY187" s="176"/>
      <c r="AZ187" s="176"/>
      <c r="BA187" s="176"/>
      <c r="BB187" s="176"/>
      <c r="BC187" s="177"/>
      <c r="BD187" s="176"/>
      <c r="BE187" s="171"/>
      <c r="BF187" s="171"/>
      <c r="BG187" s="171"/>
      <c r="BH187" s="171"/>
      <c r="BI187" s="171"/>
      <c r="BJ187" s="171"/>
      <c r="BK187" s="176"/>
      <c r="BL187" s="176"/>
      <c r="BM187" s="176"/>
      <c r="BN187" s="176"/>
      <c r="BO187" s="176"/>
      <c r="BP187" s="177"/>
      <c r="BQ187" s="176"/>
    </row>
    <row r="188" spans="1:69" ht="16.5" customHeight="1">
      <c r="A188" s="62"/>
      <c r="B188" s="62"/>
      <c r="C188" s="62"/>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1"/>
      <c r="AS188" s="171"/>
      <c r="AT188" s="171"/>
      <c r="AU188" s="171"/>
      <c r="AV188" s="171"/>
      <c r="AW188" s="171"/>
      <c r="AX188" s="176"/>
      <c r="AY188" s="176"/>
      <c r="AZ188" s="176"/>
      <c r="BA188" s="176"/>
      <c r="BB188" s="176"/>
      <c r="BC188" s="177"/>
      <c r="BD188" s="176"/>
      <c r="BE188" s="171"/>
      <c r="BF188" s="171"/>
      <c r="BG188" s="171"/>
      <c r="BH188" s="171"/>
      <c r="BI188" s="171"/>
      <c r="BJ188" s="171"/>
      <c r="BK188" s="176"/>
      <c r="BL188" s="176"/>
      <c r="BM188" s="176"/>
      <c r="BN188" s="176"/>
      <c r="BO188" s="176"/>
      <c r="BP188" s="177"/>
      <c r="BQ188" s="176"/>
    </row>
    <row r="189" spans="1:69" ht="16.5" customHeight="1">
      <c r="A189" s="62"/>
      <c r="B189" s="62"/>
      <c r="C189" s="62"/>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1"/>
      <c r="AS189" s="171"/>
      <c r="AT189" s="171"/>
      <c r="AU189" s="171"/>
      <c r="AV189" s="171"/>
      <c r="AW189" s="171"/>
      <c r="AX189" s="176"/>
      <c r="AY189" s="176"/>
      <c r="AZ189" s="176"/>
      <c r="BA189" s="176"/>
      <c r="BB189" s="176"/>
      <c r="BC189" s="177"/>
      <c r="BD189" s="176"/>
      <c r="BE189" s="171"/>
      <c r="BF189" s="171"/>
      <c r="BG189" s="171"/>
      <c r="BH189" s="171"/>
      <c r="BI189" s="171"/>
      <c r="BJ189" s="171"/>
      <c r="BK189" s="176"/>
      <c r="BL189" s="176"/>
      <c r="BM189" s="176"/>
      <c r="BN189" s="176"/>
      <c r="BO189" s="176"/>
      <c r="BP189" s="177"/>
      <c r="BQ189" s="176"/>
    </row>
    <row r="190" spans="1:69" ht="16.5" customHeight="1">
      <c r="A190" s="62"/>
      <c r="B190" s="62"/>
      <c r="C190" s="62"/>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1"/>
      <c r="AS190" s="171"/>
      <c r="AT190" s="171"/>
      <c r="AU190" s="171"/>
      <c r="AV190" s="171"/>
      <c r="AW190" s="171"/>
      <c r="AX190" s="176"/>
      <c r="AY190" s="176"/>
      <c r="AZ190" s="176"/>
      <c r="BA190" s="176"/>
      <c r="BB190" s="176"/>
      <c r="BC190" s="177"/>
      <c r="BD190" s="176"/>
      <c r="BE190" s="171"/>
      <c r="BF190" s="171"/>
      <c r="BG190" s="171"/>
      <c r="BH190" s="171"/>
      <c r="BI190" s="171"/>
      <c r="BJ190" s="171"/>
      <c r="BK190" s="176"/>
      <c r="BL190" s="176"/>
      <c r="BM190" s="176"/>
      <c r="BN190" s="176"/>
      <c r="BO190" s="176"/>
      <c r="BP190" s="177"/>
      <c r="BQ190" s="176"/>
    </row>
    <row r="191" spans="1:69" ht="16.5" customHeight="1">
      <c r="A191" s="62"/>
      <c r="B191" s="62"/>
      <c r="C191" s="62"/>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1"/>
      <c r="AS191" s="171"/>
      <c r="AT191" s="171"/>
      <c r="AU191" s="171"/>
      <c r="AV191" s="171"/>
      <c r="AW191" s="171"/>
      <c r="AX191" s="176"/>
      <c r="AY191" s="176"/>
      <c r="AZ191" s="176"/>
      <c r="BA191" s="176"/>
      <c r="BB191" s="176"/>
      <c r="BC191" s="177"/>
      <c r="BD191" s="176"/>
      <c r="BE191" s="171"/>
      <c r="BF191" s="171"/>
      <c r="BG191" s="171"/>
      <c r="BH191" s="171"/>
      <c r="BI191" s="171"/>
      <c r="BJ191" s="171"/>
      <c r="BK191" s="176"/>
      <c r="BL191" s="176"/>
      <c r="BM191" s="176"/>
      <c r="BN191" s="176"/>
      <c r="BO191" s="176"/>
      <c r="BP191" s="177"/>
      <c r="BQ191" s="176"/>
    </row>
    <row r="192" spans="1:69" ht="16.5" customHeight="1">
      <c r="A192" s="62"/>
      <c r="B192" s="62"/>
      <c r="C192" s="62"/>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1"/>
      <c r="AS192" s="171"/>
      <c r="AT192" s="171"/>
      <c r="AU192" s="171"/>
      <c r="AV192" s="171"/>
      <c r="AW192" s="171"/>
      <c r="AX192" s="176"/>
      <c r="AY192" s="176"/>
      <c r="AZ192" s="176"/>
      <c r="BA192" s="176"/>
      <c r="BB192" s="176"/>
      <c r="BC192" s="177"/>
      <c r="BD192" s="176"/>
      <c r="BE192" s="171"/>
      <c r="BF192" s="171"/>
      <c r="BG192" s="171"/>
      <c r="BH192" s="171"/>
      <c r="BI192" s="171"/>
      <c r="BJ192" s="171"/>
      <c r="BK192" s="176"/>
      <c r="BL192" s="176"/>
      <c r="BM192" s="176"/>
      <c r="BN192" s="176"/>
      <c r="BO192" s="176"/>
      <c r="BP192" s="177"/>
      <c r="BQ192" s="176"/>
    </row>
    <row r="193" spans="1:69" ht="16.5" customHeight="1">
      <c r="A193" s="62"/>
      <c r="B193" s="62"/>
      <c r="C193" s="62"/>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1"/>
      <c r="AS193" s="171"/>
      <c r="AT193" s="171"/>
      <c r="AU193" s="171"/>
      <c r="AV193" s="171"/>
      <c r="AW193" s="171"/>
      <c r="AX193" s="176"/>
      <c r="AY193" s="176"/>
      <c r="AZ193" s="176"/>
      <c r="BA193" s="176"/>
      <c r="BB193" s="176"/>
      <c r="BC193" s="177"/>
      <c r="BD193" s="176"/>
      <c r="BE193" s="171"/>
      <c r="BF193" s="171"/>
      <c r="BG193" s="171"/>
      <c r="BH193" s="171"/>
      <c r="BI193" s="171"/>
      <c r="BJ193" s="171"/>
      <c r="BK193" s="176"/>
      <c r="BL193" s="176"/>
      <c r="BM193" s="176"/>
      <c r="BN193" s="176"/>
      <c r="BO193" s="176"/>
      <c r="BP193" s="177"/>
      <c r="BQ193" s="176"/>
    </row>
    <row r="194" spans="1:69" ht="16.5" customHeight="1">
      <c r="A194" s="62"/>
      <c r="B194" s="62"/>
      <c r="C194" s="62"/>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1"/>
      <c r="AS194" s="171"/>
      <c r="AT194" s="171"/>
      <c r="AU194" s="171"/>
      <c r="AV194" s="171"/>
      <c r="AW194" s="171"/>
      <c r="AX194" s="176"/>
      <c r="AY194" s="176"/>
      <c r="AZ194" s="176"/>
      <c r="BA194" s="176"/>
      <c r="BB194" s="176"/>
      <c r="BC194" s="177"/>
      <c r="BD194" s="176"/>
      <c r="BE194" s="171"/>
      <c r="BF194" s="171"/>
      <c r="BG194" s="171"/>
      <c r="BH194" s="171"/>
      <c r="BI194" s="171"/>
      <c r="BJ194" s="171"/>
      <c r="BK194" s="176"/>
      <c r="BL194" s="176"/>
      <c r="BM194" s="176"/>
      <c r="BN194" s="176"/>
      <c r="BO194" s="176"/>
      <c r="BP194" s="177"/>
      <c r="BQ194" s="176"/>
    </row>
    <row r="195" spans="1:69" ht="16.5" customHeight="1">
      <c r="A195" s="62"/>
      <c r="B195" s="62"/>
      <c r="C195" s="62"/>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1"/>
      <c r="AS195" s="171"/>
      <c r="AT195" s="171"/>
      <c r="AU195" s="171"/>
      <c r="AV195" s="171"/>
      <c r="AW195" s="171"/>
      <c r="AX195" s="176"/>
      <c r="AY195" s="176"/>
      <c r="AZ195" s="176"/>
      <c r="BA195" s="176"/>
      <c r="BB195" s="176"/>
      <c r="BC195" s="177"/>
      <c r="BD195" s="176"/>
      <c r="BE195" s="171"/>
      <c r="BF195" s="171"/>
      <c r="BG195" s="171"/>
      <c r="BH195" s="171"/>
      <c r="BI195" s="171"/>
      <c r="BJ195" s="171"/>
      <c r="BK195" s="176"/>
      <c r="BL195" s="176"/>
      <c r="BM195" s="176"/>
      <c r="BN195" s="176"/>
      <c r="BO195" s="176"/>
      <c r="BP195" s="177"/>
      <c r="BQ195" s="176"/>
    </row>
    <row r="196" spans="1:69" ht="16.5" customHeight="1">
      <c r="A196" s="62"/>
      <c r="B196" s="62"/>
      <c r="C196" s="62"/>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1"/>
      <c r="AS196" s="171"/>
      <c r="AT196" s="171"/>
      <c r="AU196" s="171"/>
      <c r="AV196" s="171"/>
      <c r="AW196" s="171"/>
      <c r="AX196" s="176"/>
      <c r="AY196" s="176"/>
      <c r="AZ196" s="176"/>
      <c r="BA196" s="176"/>
      <c r="BB196" s="176"/>
      <c r="BC196" s="177"/>
      <c r="BD196" s="176"/>
      <c r="BE196" s="171"/>
      <c r="BF196" s="171"/>
      <c r="BG196" s="171"/>
      <c r="BH196" s="171"/>
      <c r="BI196" s="171"/>
      <c r="BJ196" s="171"/>
      <c r="BK196" s="176"/>
      <c r="BL196" s="176"/>
      <c r="BM196" s="176"/>
      <c r="BN196" s="176"/>
      <c r="BO196" s="176"/>
      <c r="BP196" s="177"/>
      <c r="BQ196" s="176"/>
    </row>
    <row r="197" spans="1:69" ht="16.5" customHeight="1">
      <c r="A197" s="62"/>
      <c r="B197" s="62"/>
      <c r="C197" s="62"/>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1"/>
      <c r="AS197" s="171"/>
      <c r="AT197" s="171"/>
      <c r="AU197" s="171"/>
      <c r="AV197" s="171"/>
      <c r="AW197" s="171"/>
      <c r="AX197" s="176"/>
      <c r="AY197" s="176"/>
      <c r="AZ197" s="176"/>
      <c r="BA197" s="176"/>
      <c r="BB197" s="176"/>
      <c r="BC197" s="177"/>
      <c r="BD197" s="176"/>
      <c r="BE197" s="171"/>
      <c r="BF197" s="171"/>
      <c r="BG197" s="171"/>
      <c r="BH197" s="171"/>
      <c r="BI197" s="171"/>
      <c r="BJ197" s="171"/>
      <c r="BK197" s="176"/>
      <c r="BL197" s="176"/>
      <c r="BM197" s="176"/>
      <c r="BN197" s="176"/>
      <c r="BO197" s="176"/>
      <c r="BP197" s="177"/>
      <c r="BQ197" s="176"/>
    </row>
    <row r="198" spans="1:69" ht="16.5" customHeight="1">
      <c r="A198" s="62"/>
      <c r="B198" s="62"/>
      <c r="C198" s="62"/>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1"/>
      <c r="AS198" s="171"/>
      <c r="AT198" s="171"/>
      <c r="AU198" s="171"/>
      <c r="AV198" s="171"/>
      <c r="AW198" s="171"/>
      <c r="AX198" s="176"/>
      <c r="AY198" s="176"/>
      <c r="AZ198" s="176"/>
      <c r="BA198" s="176"/>
      <c r="BB198" s="176"/>
      <c r="BC198" s="177"/>
      <c r="BD198" s="176"/>
      <c r="BE198" s="171"/>
      <c r="BF198" s="171"/>
      <c r="BG198" s="171"/>
      <c r="BH198" s="171"/>
      <c r="BI198" s="171"/>
      <c r="BJ198" s="171"/>
      <c r="BK198" s="176"/>
      <c r="BL198" s="176"/>
      <c r="BM198" s="176"/>
      <c r="BN198" s="176"/>
      <c r="BO198" s="176"/>
      <c r="BP198" s="177"/>
      <c r="BQ198" s="176"/>
    </row>
    <row r="199" spans="1:69" ht="16.5" customHeight="1">
      <c r="A199" s="62"/>
      <c r="B199" s="62"/>
      <c r="C199" s="62"/>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1"/>
      <c r="AS199" s="171"/>
      <c r="AT199" s="171"/>
      <c r="AU199" s="171"/>
      <c r="AV199" s="171"/>
      <c r="AW199" s="171"/>
      <c r="AX199" s="176"/>
      <c r="AY199" s="176"/>
      <c r="AZ199" s="176"/>
      <c r="BA199" s="176"/>
      <c r="BB199" s="176"/>
      <c r="BC199" s="177"/>
      <c r="BD199" s="176"/>
      <c r="BE199" s="171"/>
      <c r="BF199" s="171"/>
      <c r="BG199" s="171"/>
      <c r="BH199" s="171"/>
      <c r="BI199" s="171"/>
      <c r="BJ199" s="171"/>
      <c r="BK199" s="176"/>
      <c r="BL199" s="176"/>
      <c r="BM199" s="176"/>
      <c r="BN199" s="176"/>
      <c r="BO199" s="176"/>
      <c r="BP199" s="177"/>
      <c r="BQ199" s="176"/>
    </row>
    <row r="200" spans="1:69" ht="16.5" customHeight="1">
      <c r="A200" s="62"/>
      <c r="B200" s="62"/>
      <c r="C200" s="62"/>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1"/>
      <c r="AS200" s="171"/>
      <c r="AT200" s="171"/>
      <c r="AU200" s="171"/>
      <c r="AV200" s="171"/>
      <c r="AW200" s="171"/>
      <c r="AX200" s="176"/>
      <c r="AY200" s="176"/>
      <c r="AZ200" s="176"/>
      <c r="BA200" s="176"/>
      <c r="BB200" s="176"/>
      <c r="BC200" s="177"/>
      <c r="BD200" s="176"/>
      <c r="BE200" s="171"/>
      <c r="BF200" s="171"/>
      <c r="BG200" s="171"/>
      <c r="BH200" s="171"/>
      <c r="BI200" s="171"/>
      <c r="BJ200" s="171"/>
      <c r="BK200" s="176"/>
      <c r="BL200" s="176"/>
      <c r="BM200" s="176"/>
      <c r="BN200" s="176"/>
      <c r="BO200" s="176"/>
      <c r="BP200" s="177"/>
      <c r="BQ200" s="176"/>
    </row>
    <row r="201" spans="1:69" ht="16.5" customHeight="1">
      <c r="A201" s="62"/>
      <c r="B201" s="62"/>
      <c r="C201" s="62"/>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1"/>
      <c r="AS201" s="171"/>
      <c r="AT201" s="171"/>
      <c r="AU201" s="171"/>
      <c r="AV201" s="171"/>
      <c r="AW201" s="171"/>
      <c r="AX201" s="176"/>
      <c r="AY201" s="176"/>
      <c r="AZ201" s="176"/>
      <c r="BA201" s="176"/>
      <c r="BB201" s="176"/>
      <c r="BC201" s="177"/>
      <c r="BD201" s="176"/>
      <c r="BE201" s="171"/>
      <c r="BF201" s="171"/>
      <c r="BG201" s="171"/>
      <c r="BH201" s="171"/>
      <c r="BI201" s="171"/>
      <c r="BJ201" s="171"/>
      <c r="BK201" s="176"/>
      <c r="BL201" s="176"/>
      <c r="BM201" s="176"/>
      <c r="BN201" s="176"/>
      <c r="BO201" s="176"/>
      <c r="BP201" s="177"/>
      <c r="BQ201" s="176"/>
    </row>
    <row r="202" spans="1:69" ht="16.5" customHeight="1">
      <c r="A202" s="62"/>
      <c r="B202" s="62"/>
      <c r="C202" s="62"/>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1"/>
      <c r="AS202" s="171"/>
      <c r="AT202" s="171"/>
      <c r="AU202" s="171"/>
      <c r="AV202" s="171"/>
      <c r="AW202" s="171"/>
      <c r="AX202" s="176"/>
      <c r="AY202" s="176"/>
      <c r="AZ202" s="176"/>
      <c r="BA202" s="176"/>
      <c r="BB202" s="176"/>
      <c r="BC202" s="177"/>
      <c r="BD202" s="176"/>
      <c r="BE202" s="171"/>
      <c r="BF202" s="171"/>
      <c r="BG202" s="171"/>
      <c r="BH202" s="171"/>
      <c r="BI202" s="171"/>
      <c r="BJ202" s="171"/>
      <c r="BK202" s="176"/>
      <c r="BL202" s="176"/>
      <c r="BM202" s="176"/>
      <c r="BN202" s="176"/>
      <c r="BO202" s="176"/>
      <c r="BP202" s="177"/>
      <c r="BQ202" s="176"/>
    </row>
    <row r="203" spans="1:69" ht="16.5" customHeight="1">
      <c r="A203" s="62"/>
      <c r="B203" s="62"/>
      <c r="C203" s="62"/>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1"/>
      <c r="AS203" s="171"/>
      <c r="AT203" s="171"/>
      <c r="AU203" s="171"/>
      <c r="AV203" s="171"/>
      <c r="AW203" s="171"/>
      <c r="AX203" s="176"/>
      <c r="AY203" s="176"/>
      <c r="AZ203" s="176"/>
      <c r="BA203" s="176"/>
      <c r="BB203" s="176"/>
      <c r="BC203" s="177"/>
      <c r="BD203" s="176"/>
      <c r="BE203" s="171"/>
      <c r="BF203" s="171"/>
      <c r="BG203" s="171"/>
      <c r="BH203" s="171"/>
      <c r="BI203" s="171"/>
      <c r="BJ203" s="171"/>
      <c r="BK203" s="176"/>
      <c r="BL203" s="176"/>
      <c r="BM203" s="176"/>
      <c r="BN203" s="176"/>
      <c r="BO203" s="176"/>
      <c r="BP203" s="177"/>
      <c r="BQ203" s="176"/>
    </row>
    <row r="204" spans="1:69" ht="16.5" customHeight="1">
      <c r="A204" s="62"/>
      <c r="B204" s="62"/>
      <c r="C204" s="62"/>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1"/>
      <c r="AS204" s="171"/>
      <c r="AT204" s="171"/>
      <c r="AU204" s="171"/>
      <c r="AV204" s="171"/>
      <c r="AW204" s="171"/>
      <c r="AX204" s="176"/>
      <c r="AY204" s="176"/>
      <c r="AZ204" s="176"/>
      <c r="BA204" s="176"/>
      <c r="BB204" s="176"/>
      <c r="BC204" s="177"/>
      <c r="BD204" s="176"/>
      <c r="BE204" s="171"/>
      <c r="BF204" s="171"/>
      <c r="BG204" s="171"/>
      <c r="BH204" s="171"/>
      <c r="BI204" s="171"/>
      <c r="BJ204" s="171"/>
      <c r="BK204" s="176"/>
      <c r="BL204" s="176"/>
      <c r="BM204" s="176"/>
      <c r="BN204" s="176"/>
      <c r="BO204" s="176"/>
      <c r="BP204" s="177"/>
      <c r="BQ204" s="176"/>
    </row>
    <row r="205" spans="1:69" ht="16.5" customHeight="1">
      <c r="A205" s="62"/>
      <c r="B205" s="62"/>
      <c r="C205" s="62"/>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1"/>
      <c r="AS205" s="171"/>
      <c r="AT205" s="171"/>
      <c r="AU205" s="171"/>
      <c r="AV205" s="171"/>
      <c r="AW205" s="171"/>
      <c r="AX205" s="176"/>
      <c r="AY205" s="176"/>
      <c r="AZ205" s="176"/>
      <c r="BA205" s="176"/>
      <c r="BB205" s="176"/>
      <c r="BC205" s="177"/>
      <c r="BD205" s="176"/>
      <c r="BE205" s="171"/>
      <c r="BF205" s="171"/>
      <c r="BG205" s="171"/>
      <c r="BH205" s="171"/>
      <c r="BI205" s="171"/>
      <c r="BJ205" s="171"/>
      <c r="BK205" s="176"/>
      <c r="BL205" s="176"/>
      <c r="BM205" s="176"/>
      <c r="BN205" s="176"/>
      <c r="BO205" s="176"/>
      <c r="BP205" s="177"/>
      <c r="BQ205" s="176"/>
    </row>
    <row r="206" spans="1:69" ht="16.5" customHeight="1">
      <c r="A206" s="62"/>
      <c r="B206" s="62"/>
      <c r="C206" s="62"/>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1"/>
      <c r="AS206" s="171"/>
      <c r="AT206" s="171"/>
      <c r="AU206" s="171"/>
      <c r="AV206" s="171"/>
      <c r="AW206" s="171"/>
      <c r="AX206" s="176"/>
      <c r="AY206" s="176"/>
      <c r="AZ206" s="176"/>
      <c r="BA206" s="176"/>
      <c r="BB206" s="176"/>
      <c r="BC206" s="177"/>
      <c r="BD206" s="176"/>
      <c r="BE206" s="171"/>
      <c r="BF206" s="171"/>
      <c r="BG206" s="171"/>
      <c r="BH206" s="171"/>
      <c r="BI206" s="171"/>
      <c r="BJ206" s="171"/>
      <c r="BK206" s="176"/>
      <c r="BL206" s="176"/>
      <c r="BM206" s="176"/>
      <c r="BN206" s="176"/>
      <c r="BO206" s="176"/>
      <c r="BP206" s="177"/>
      <c r="BQ206" s="176"/>
    </row>
    <row r="207" spans="1:69" ht="16.5" customHeight="1">
      <c r="A207" s="62"/>
      <c r="B207" s="62"/>
      <c r="C207" s="62"/>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1"/>
      <c r="AS207" s="171"/>
      <c r="AT207" s="171"/>
      <c r="AU207" s="171"/>
      <c r="AV207" s="171"/>
      <c r="AW207" s="171"/>
      <c r="AX207" s="176"/>
      <c r="AY207" s="176"/>
      <c r="AZ207" s="176"/>
      <c r="BA207" s="176"/>
      <c r="BB207" s="176"/>
      <c r="BC207" s="177"/>
      <c r="BD207" s="176"/>
      <c r="BE207" s="171"/>
      <c r="BF207" s="171"/>
      <c r="BG207" s="171"/>
      <c r="BH207" s="171"/>
      <c r="BI207" s="171"/>
      <c r="BJ207" s="171"/>
      <c r="BK207" s="176"/>
      <c r="BL207" s="176"/>
      <c r="BM207" s="176"/>
      <c r="BN207" s="176"/>
      <c r="BO207" s="176"/>
      <c r="BP207" s="177"/>
      <c r="BQ207" s="176"/>
    </row>
    <row r="208" spans="1:69" ht="16.5" customHeight="1">
      <c r="A208" s="62"/>
      <c r="B208" s="62"/>
      <c r="C208" s="62"/>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1"/>
      <c r="AS208" s="171"/>
      <c r="AT208" s="171"/>
      <c r="AU208" s="171"/>
      <c r="AV208" s="171"/>
      <c r="AW208" s="171"/>
      <c r="AX208" s="176"/>
      <c r="AY208" s="176"/>
      <c r="AZ208" s="176"/>
      <c r="BA208" s="176"/>
      <c r="BB208" s="176"/>
      <c r="BC208" s="177"/>
      <c r="BD208" s="176"/>
      <c r="BE208" s="171"/>
      <c r="BF208" s="171"/>
      <c r="BG208" s="171"/>
      <c r="BH208" s="171"/>
      <c r="BI208" s="171"/>
      <c r="BJ208" s="171"/>
      <c r="BK208" s="176"/>
      <c r="BL208" s="176"/>
      <c r="BM208" s="176"/>
      <c r="BN208" s="176"/>
      <c r="BO208" s="176"/>
      <c r="BP208" s="177"/>
      <c r="BQ208" s="176"/>
    </row>
    <row r="209" spans="1:69" ht="16.5" customHeight="1">
      <c r="A209" s="62"/>
      <c r="B209" s="62"/>
      <c r="C209" s="62"/>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1"/>
      <c r="AS209" s="171"/>
      <c r="AT209" s="171"/>
      <c r="AU209" s="171"/>
      <c r="AV209" s="171"/>
      <c r="AW209" s="171"/>
      <c r="AX209" s="176"/>
      <c r="AY209" s="176"/>
      <c r="AZ209" s="176"/>
      <c r="BA209" s="176"/>
      <c r="BB209" s="176"/>
      <c r="BC209" s="177"/>
      <c r="BD209" s="176"/>
      <c r="BE209" s="171"/>
      <c r="BF209" s="171"/>
      <c r="BG209" s="171"/>
      <c r="BH209" s="171"/>
      <c r="BI209" s="171"/>
      <c r="BJ209" s="171"/>
      <c r="BK209" s="176"/>
      <c r="BL209" s="176"/>
      <c r="BM209" s="176"/>
      <c r="BN209" s="176"/>
      <c r="BO209" s="176"/>
      <c r="BP209" s="177"/>
      <c r="BQ209" s="176"/>
    </row>
    <row r="210" spans="1:69" ht="16.5" customHeight="1">
      <c r="A210" s="62"/>
      <c r="B210" s="62"/>
      <c r="C210" s="62"/>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1"/>
      <c r="AS210" s="171"/>
      <c r="AT210" s="171"/>
      <c r="AU210" s="171"/>
      <c r="AV210" s="171"/>
      <c r="AW210" s="171"/>
      <c r="AX210" s="176"/>
      <c r="AY210" s="176"/>
      <c r="AZ210" s="176"/>
      <c r="BA210" s="176"/>
      <c r="BB210" s="176"/>
      <c r="BC210" s="177"/>
      <c r="BD210" s="176"/>
      <c r="BE210" s="171"/>
      <c r="BF210" s="171"/>
      <c r="BG210" s="171"/>
      <c r="BH210" s="171"/>
      <c r="BI210" s="171"/>
      <c r="BJ210" s="171"/>
      <c r="BK210" s="176"/>
      <c r="BL210" s="176"/>
      <c r="BM210" s="176"/>
      <c r="BN210" s="176"/>
      <c r="BO210" s="176"/>
      <c r="BP210" s="177"/>
      <c r="BQ210" s="176"/>
    </row>
    <row r="211" spans="1:69" ht="16.5" customHeight="1">
      <c r="A211" s="62"/>
      <c r="B211" s="62"/>
      <c r="C211" s="62"/>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1"/>
      <c r="AS211" s="171"/>
      <c r="AT211" s="171"/>
      <c r="AU211" s="171"/>
      <c r="AV211" s="171"/>
      <c r="AW211" s="171"/>
      <c r="AX211" s="176"/>
      <c r="AY211" s="176"/>
      <c r="AZ211" s="176"/>
      <c r="BA211" s="176"/>
      <c r="BB211" s="176"/>
      <c r="BC211" s="177"/>
      <c r="BD211" s="176"/>
      <c r="BE211" s="171"/>
      <c r="BF211" s="171"/>
      <c r="BG211" s="171"/>
      <c r="BH211" s="171"/>
      <c r="BI211" s="171"/>
      <c r="BJ211" s="171"/>
      <c r="BK211" s="176"/>
      <c r="BL211" s="176"/>
      <c r="BM211" s="176"/>
      <c r="BN211" s="176"/>
      <c r="BO211" s="176"/>
      <c r="BP211" s="177"/>
      <c r="BQ211" s="176"/>
    </row>
    <row r="212" spans="1:69" ht="16.5" customHeight="1">
      <c r="A212" s="62"/>
      <c r="B212" s="62"/>
      <c r="C212" s="62"/>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1"/>
      <c r="AS212" s="171"/>
      <c r="AT212" s="171"/>
      <c r="AU212" s="171"/>
      <c r="AV212" s="171"/>
      <c r="AW212" s="171"/>
      <c r="AX212" s="176"/>
      <c r="AY212" s="176"/>
      <c r="AZ212" s="176"/>
      <c r="BA212" s="176"/>
      <c r="BB212" s="176"/>
      <c r="BC212" s="177"/>
      <c r="BD212" s="176"/>
      <c r="BE212" s="171"/>
      <c r="BF212" s="171"/>
      <c r="BG212" s="171"/>
      <c r="BH212" s="171"/>
      <c r="BI212" s="171"/>
      <c r="BJ212" s="171"/>
      <c r="BK212" s="176"/>
      <c r="BL212" s="176"/>
      <c r="BM212" s="176"/>
      <c r="BN212" s="176"/>
      <c r="BO212" s="176"/>
      <c r="BP212" s="177"/>
      <c r="BQ212" s="176"/>
    </row>
    <row r="213" spans="1:69" ht="16.5" customHeight="1">
      <c r="A213" s="62"/>
      <c r="B213" s="62"/>
      <c r="C213" s="62"/>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1"/>
      <c r="AS213" s="171"/>
      <c r="AT213" s="171"/>
      <c r="AU213" s="171"/>
      <c r="AV213" s="171"/>
      <c r="AW213" s="171"/>
      <c r="AX213" s="176"/>
      <c r="AY213" s="176"/>
      <c r="AZ213" s="176"/>
      <c r="BA213" s="176"/>
      <c r="BB213" s="176"/>
      <c r="BC213" s="177"/>
      <c r="BD213" s="176"/>
      <c r="BE213" s="171"/>
      <c r="BF213" s="171"/>
      <c r="BG213" s="171"/>
      <c r="BH213" s="171"/>
      <c r="BI213" s="171"/>
      <c r="BJ213" s="171"/>
      <c r="BK213" s="176"/>
      <c r="BL213" s="176"/>
      <c r="BM213" s="176"/>
      <c r="BN213" s="176"/>
      <c r="BO213" s="176"/>
      <c r="BP213" s="177"/>
      <c r="BQ213" s="176"/>
    </row>
    <row r="214" spans="1:69" ht="16.5" customHeight="1">
      <c r="A214" s="62"/>
      <c r="B214" s="62"/>
      <c r="C214" s="62"/>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1"/>
      <c r="AS214" s="171"/>
      <c r="AT214" s="171"/>
      <c r="AU214" s="171"/>
      <c r="AV214" s="171"/>
      <c r="AW214" s="171"/>
      <c r="AX214" s="176"/>
      <c r="AY214" s="176"/>
      <c r="AZ214" s="176"/>
      <c r="BA214" s="176"/>
      <c r="BB214" s="176"/>
      <c r="BC214" s="177"/>
      <c r="BD214" s="176"/>
      <c r="BE214" s="171"/>
      <c r="BF214" s="171"/>
      <c r="BG214" s="171"/>
      <c r="BH214" s="171"/>
      <c r="BI214" s="171"/>
      <c r="BJ214" s="171"/>
      <c r="BK214" s="176"/>
      <c r="BL214" s="176"/>
      <c r="BM214" s="176"/>
      <c r="BN214" s="176"/>
      <c r="BO214" s="176"/>
      <c r="BP214" s="177"/>
      <c r="BQ214" s="176"/>
    </row>
    <row r="215" spans="1:69" ht="16.5" customHeight="1">
      <c r="A215" s="62"/>
      <c r="B215" s="62"/>
      <c r="C215" s="62"/>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1"/>
      <c r="AS215" s="171"/>
      <c r="AT215" s="171"/>
      <c r="AU215" s="171"/>
      <c r="AV215" s="171"/>
      <c r="AW215" s="171"/>
      <c r="AX215" s="176"/>
      <c r="AY215" s="176"/>
      <c r="AZ215" s="176"/>
      <c r="BA215" s="176"/>
      <c r="BB215" s="176"/>
      <c r="BC215" s="177"/>
      <c r="BD215" s="176"/>
      <c r="BE215" s="171"/>
      <c r="BF215" s="171"/>
      <c r="BG215" s="171"/>
      <c r="BH215" s="171"/>
      <c r="BI215" s="171"/>
      <c r="BJ215" s="171"/>
      <c r="BK215" s="176"/>
      <c r="BL215" s="176"/>
      <c r="BM215" s="176"/>
      <c r="BN215" s="176"/>
      <c r="BO215" s="176"/>
      <c r="BP215" s="177"/>
      <c r="BQ215" s="176"/>
    </row>
    <row r="216" spans="1:69" ht="16.5" customHeight="1">
      <c r="A216" s="62"/>
      <c r="B216" s="62"/>
      <c r="C216" s="62"/>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1"/>
      <c r="AS216" s="171"/>
      <c r="AT216" s="171"/>
      <c r="AU216" s="171"/>
      <c r="AV216" s="171"/>
      <c r="AW216" s="171"/>
      <c r="AX216" s="176"/>
      <c r="AY216" s="176"/>
      <c r="AZ216" s="176"/>
      <c r="BA216" s="176"/>
      <c r="BB216" s="176"/>
      <c r="BC216" s="177"/>
      <c r="BD216" s="176"/>
      <c r="BE216" s="171"/>
      <c r="BF216" s="171"/>
      <c r="BG216" s="171"/>
      <c r="BH216" s="171"/>
      <c r="BI216" s="171"/>
      <c r="BJ216" s="171"/>
      <c r="BK216" s="176"/>
      <c r="BL216" s="176"/>
      <c r="BM216" s="176"/>
      <c r="BN216" s="176"/>
      <c r="BO216" s="176"/>
      <c r="BP216" s="177"/>
      <c r="BQ216" s="176"/>
    </row>
    <row r="217" spans="1:69" ht="16.5" customHeight="1">
      <c r="A217" s="62"/>
      <c r="B217" s="62"/>
      <c r="C217" s="62"/>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1"/>
      <c r="AS217" s="171"/>
      <c r="AT217" s="171"/>
      <c r="AU217" s="171"/>
      <c r="AV217" s="171"/>
      <c r="AW217" s="171"/>
      <c r="AX217" s="176"/>
      <c r="AY217" s="176"/>
      <c r="AZ217" s="176"/>
      <c r="BA217" s="176"/>
      <c r="BB217" s="176"/>
      <c r="BC217" s="177"/>
      <c r="BD217" s="176"/>
      <c r="BE217" s="171"/>
      <c r="BF217" s="171"/>
      <c r="BG217" s="171"/>
      <c r="BH217" s="171"/>
      <c r="BI217" s="171"/>
      <c r="BJ217" s="171"/>
      <c r="BK217" s="176"/>
      <c r="BL217" s="176"/>
      <c r="BM217" s="176"/>
      <c r="BN217" s="176"/>
      <c r="BO217" s="176"/>
      <c r="BP217" s="177"/>
      <c r="BQ217" s="176"/>
    </row>
    <row r="218" spans="1:69" ht="16.5" customHeight="1">
      <c r="A218" s="62"/>
      <c r="B218" s="62"/>
      <c r="C218" s="62"/>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1"/>
      <c r="AS218" s="171"/>
      <c r="AT218" s="171"/>
      <c r="AU218" s="171"/>
      <c r="AV218" s="171"/>
      <c r="AW218" s="171"/>
      <c r="AX218" s="176"/>
      <c r="AY218" s="176"/>
      <c r="AZ218" s="176"/>
      <c r="BA218" s="176"/>
      <c r="BB218" s="176"/>
      <c r="BC218" s="177"/>
      <c r="BD218" s="176"/>
      <c r="BE218" s="171"/>
      <c r="BF218" s="171"/>
      <c r="BG218" s="171"/>
      <c r="BH218" s="171"/>
      <c r="BI218" s="171"/>
      <c r="BJ218" s="171"/>
      <c r="BK218" s="176"/>
      <c r="BL218" s="176"/>
      <c r="BM218" s="176"/>
      <c r="BN218" s="176"/>
      <c r="BO218" s="176"/>
      <c r="BP218" s="177"/>
      <c r="BQ218" s="176"/>
    </row>
    <row r="219" spans="1:69" ht="16.5" customHeight="1">
      <c r="A219" s="62"/>
      <c r="B219" s="62"/>
      <c r="C219" s="62"/>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1"/>
      <c r="AS219" s="171"/>
      <c r="AT219" s="171"/>
      <c r="AU219" s="171"/>
      <c r="AV219" s="171"/>
      <c r="AW219" s="171"/>
      <c r="AX219" s="176"/>
      <c r="AY219" s="176"/>
      <c r="AZ219" s="176"/>
      <c r="BA219" s="176"/>
      <c r="BB219" s="176"/>
      <c r="BC219" s="177"/>
      <c r="BD219" s="176"/>
      <c r="BE219" s="171"/>
      <c r="BF219" s="171"/>
      <c r="BG219" s="171"/>
      <c r="BH219" s="171"/>
      <c r="BI219" s="171"/>
      <c r="BJ219" s="171"/>
      <c r="BK219" s="176"/>
      <c r="BL219" s="176"/>
      <c r="BM219" s="176"/>
      <c r="BN219" s="176"/>
      <c r="BO219" s="176"/>
      <c r="BP219" s="177"/>
      <c r="BQ219" s="176"/>
    </row>
    <row r="220" spans="1:69" ht="16.5" customHeight="1">
      <c r="A220" s="62"/>
      <c r="B220" s="62"/>
      <c r="C220" s="62"/>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1"/>
      <c r="AS220" s="171"/>
      <c r="AT220" s="171"/>
      <c r="AU220" s="171"/>
      <c r="AV220" s="171"/>
      <c r="AW220" s="171"/>
      <c r="AX220" s="176"/>
      <c r="AY220" s="176"/>
      <c r="AZ220" s="176"/>
      <c r="BA220" s="176"/>
      <c r="BB220" s="176"/>
      <c r="BC220" s="177"/>
      <c r="BD220" s="176"/>
      <c r="BE220" s="171"/>
      <c r="BF220" s="171"/>
      <c r="BG220" s="171"/>
      <c r="BH220" s="171"/>
      <c r="BI220" s="171"/>
      <c r="BJ220" s="171"/>
      <c r="BK220" s="176"/>
      <c r="BL220" s="176"/>
      <c r="BM220" s="176"/>
      <c r="BN220" s="176"/>
      <c r="BO220" s="176"/>
      <c r="BP220" s="177"/>
      <c r="BQ220" s="176"/>
    </row>
    <row r="221" spans="1:69" ht="16.5" customHeight="1">
      <c r="A221" s="62"/>
      <c r="B221" s="62"/>
      <c r="C221" s="62"/>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1"/>
      <c r="AS221" s="171"/>
      <c r="AT221" s="171"/>
      <c r="AU221" s="171"/>
      <c r="AV221" s="171"/>
      <c r="AW221" s="171"/>
      <c r="AX221" s="176"/>
      <c r="AY221" s="176"/>
      <c r="AZ221" s="176"/>
      <c r="BA221" s="176"/>
      <c r="BB221" s="176"/>
      <c r="BC221" s="177"/>
      <c r="BD221" s="176"/>
      <c r="BE221" s="171"/>
      <c r="BF221" s="171"/>
      <c r="BG221" s="171"/>
      <c r="BH221" s="171"/>
      <c r="BI221" s="171"/>
      <c r="BJ221" s="171"/>
      <c r="BK221" s="176"/>
      <c r="BL221" s="176"/>
      <c r="BM221" s="176"/>
      <c r="BN221" s="176"/>
      <c r="BO221" s="176"/>
      <c r="BP221" s="177"/>
      <c r="BQ221" s="176"/>
    </row>
    <row r="222" spans="1:69" ht="16.5" customHeight="1">
      <c r="A222" s="62"/>
      <c r="B222" s="62"/>
      <c r="C222" s="62"/>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1"/>
      <c r="AS222" s="171"/>
      <c r="AT222" s="171"/>
      <c r="AU222" s="171"/>
      <c r="AV222" s="171"/>
      <c r="AW222" s="171"/>
      <c r="AX222" s="176"/>
      <c r="AY222" s="176"/>
      <c r="AZ222" s="176"/>
      <c r="BA222" s="176"/>
      <c r="BB222" s="176"/>
      <c r="BC222" s="177"/>
      <c r="BD222" s="176"/>
      <c r="BE222" s="171"/>
      <c r="BF222" s="171"/>
      <c r="BG222" s="171"/>
      <c r="BH222" s="171"/>
      <c r="BI222" s="171"/>
      <c r="BJ222" s="171"/>
      <c r="BK222" s="176"/>
      <c r="BL222" s="176"/>
      <c r="BM222" s="176"/>
      <c r="BN222" s="176"/>
      <c r="BO222" s="176"/>
      <c r="BP222" s="177"/>
      <c r="BQ222" s="176"/>
    </row>
    <row r="223" spans="1:69" ht="16.5" customHeight="1">
      <c r="A223" s="62"/>
      <c r="B223" s="62"/>
      <c r="C223" s="62"/>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1"/>
      <c r="AS223" s="171"/>
      <c r="AT223" s="171"/>
      <c r="AU223" s="171"/>
      <c r="AV223" s="171"/>
      <c r="AW223" s="171"/>
      <c r="AX223" s="176"/>
      <c r="AY223" s="176"/>
      <c r="AZ223" s="176"/>
      <c r="BA223" s="176"/>
      <c r="BB223" s="176"/>
      <c r="BC223" s="177"/>
      <c r="BD223" s="176"/>
      <c r="BE223" s="171"/>
      <c r="BF223" s="171"/>
      <c r="BG223" s="171"/>
      <c r="BH223" s="171"/>
      <c r="BI223" s="171"/>
      <c r="BJ223" s="171"/>
      <c r="BK223" s="176"/>
      <c r="BL223" s="176"/>
      <c r="BM223" s="176"/>
      <c r="BN223" s="176"/>
      <c r="BO223" s="176"/>
      <c r="BP223" s="177"/>
      <c r="BQ223" s="176"/>
    </row>
    <row r="224" spans="1:69" ht="16.5" customHeight="1">
      <c r="A224" s="62"/>
      <c r="B224" s="62"/>
      <c r="C224" s="62"/>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1"/>
      <c r="AS224" s="171"/>
      <c r="AT224" s="171"/>
      <c r="AU224" s="171"/>
      <c r="AV224" s="171"/>
      <c r="AW224" s="171"/>
      <c r="AX224" s="176"/>
      <c r="AY224" s="176"/>
      <c r="AZ224" s="176"/>
      <c r="BA224" s="176"/>
      <c r="BB224" s="176"/>
      <c r="BC224" s="177"/>
      <c r="BD224" s="176"/>
      <c r="BE224" s="171"/>
      <c r="BF224" s="171"/>
      <c r="BG224" s="171"/>
      <c r="BH224" s="171"/>
      <c r="BI224" s="171"/>
      <c r="BJ224" s="171"/>
      <c r="BK224" s="176"/>
      <c r="BL224" s="176"/>
      <c r="BM224" s="176"/>
      <c r="BN224" s="176"/>
      <c r="BO224" s="176"/>
      <c r="BP224" s="177"/>
      <c r="BQ224" s="176"/>
    </row>
    <row r="225" spans="1:69" ht="16.5" customHeight="1">
      <c r="A225" s="62"/>
      <c r="B225" s="62"/>
      <c r="C225" s="62"/>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1"/>
      <c r="AS225" s="171"/>
      <c r="AT225" s="171"/>
      <c r="AU225" s="171"/>
      <c r="AV225" s="171"/>
      <c r="AW225" s="171"/>
      <c r="AX225" s="176"/>
      <c r="AY225" s="176"/>
      <c r="AZ225" s="176"/>
      <c r="BA225" s="176"/>
      <c r="BB225" s="176"/>
      <c r="BC225" s="177"/>
      <c r="BD225" s="176"/>
      <c r="BE225" s="171"/>
      <c r="BF225" s="171"/>
      <c r="BG225" s="171"/>
      <c r="BH225" s="171"/>
      <c r="BI225" s="171"/>
      <c r="BJ225" s="171"/>
      <c r="BK225" s="176"/>
      <c r="BL225" s="176"/>
      <c r="BM225" s="176"/>
      <c r="BN225" s="176"/>
      <c r="BO225" s="176"/>
      <c r="BP225" s="177"/>
      <c r="BQ225" s="176"/>
    </row>
    <row r="226" spans="1:69" ht="16.5" customHeight="1">
      <c r="A226" s="62"/>
      <c r="B226" s="62"/>
      <c r="C226" s="62"/>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1"/>
      <c r="AS226" s="171"/>
      <c r="AT226" s="171"/>
      <c r="AU226" s="171"/>
      <c r="AV226" s="171"/>
      <c r="AW226" s="171"/>
      <c r="AX226" s="176"/>
      <c r="AY226" s="176"/>
      <c r="AZ226" s="176"/>
      <c r="BA226" s="176"/>
      <c r="BB226" s="176"/>
      <c r="BC226" s="177"/>
      <c r="BD226" s="176"/>
      <c r="BE226" s="171"/>
      <c r="BF226" s="171"/>
      <c r="BG226" s="171"/>
      <c r="BH226" s="171"/>
      <c r="BI226" s="171"/>
      <c r="BJ226" s="171"/>
      <c r="BK226" s="176"/>
      <c r="BL226" s="176"/>
      <c r="BM226" s="176"/>
      <c r="BN226" s="176"/>
      <c r="BO226" s="176"/>
      <c r="BP226" s="177"/>
      <c r="BQ226" s="176"/>
    </row>
    <row r="227" spans="1:69" ht="16.5" customHeight="1">
      <c r="A227" s="62"/>
      <c r="B227" s="62"/>
      <c r="C227" s="62"/>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1"/>
      <c r="AS227" s="171"/>
      <c r="AT227" s="171"/>
      <c r="AU227" s="171"/>
      <c r="AV227" s="171"/>
      <c r="AW227" s="171"/>
      <c r="AX227" s="176"/>
      <c r="AY227" s="176"/>
      <c r="AZ227" s="176"/>
      <c r="BA227" s="176"/>
      <c r="BB227" s="176"/>
      <c r="BC227" s="177"/>
      <c r="BD227" s="176"/>
      <c r="BE227" s="171"/>
      <c r="BF227" s="171"/>
      <c r="BG227" s="171"/>
      <c r="BH227" s="171"/>
      <c r="BI227" s="171"/>
      <c r="BJ227" s="171"/>
      <c r="BK227" s="176"/>
      <c r="BL227" s="176"/>
      <c r="BM227" s="176"/>
      <c r="BN227" s="176"/>
      <c r="BO227" s="176"/>
      <c r="BP227" s="177"/>
      <c r="BQ227" s="176"/>
    </row>
    <row r="228" spans="1:69" ht="16.5" customHeight="1">
      <c r="A228" s="62"/>
      <c r="B228" s="62"/>
      <c r="C228" s="62"/>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1"/>
      <c r="AS228" s="171"/>
      <c r="AT228" s="171"/>
      <c r="AU228" s="171"/>
      <c r="AV228" s="171"/>
      <c r="AW228" s="171"/>
      <c r="AX228" s="176"/>
      <c r="AY228" s="176"/>
      <c r="AZ228" s="176"/>
      <c r="BA228" s="176"/>
      <c r="BB228" s="176"/>
      <c r="BC228" s="177"/>
      <c r="BD228" s="176"/>
      <c r="BE228" s="171"/>
      <c r="BF228" s="171"/>
      <c r="BG228" s="171"/>
      <c r="BH228" s="171"/>
      <c r="BI228" s="171"/>
      <c r="BJ228" s="171"/>
      <c r="BK228" s="176"/>
      <c r="BL228" s="176"/>
      <c r="BM228" s="176"/>
      <c r="BN228" s="176"/>
      <c r="BO228" s="176"/>
      <c r="BP228" s="177"/>
      <c r="BQ228" s="176"/>
    </row>
    <row r="229" spans="1:69" ht="16.5" customHeight="1">
      <c r="A229" s="62"/>
      <c r="B229" s="62"/>
      <c r="C229" s="62"/>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1"/>
      <c r="AS229" s="171"/>
      <c r="AT229" s="171"/>
      <c r="AU229" s="171"/>
      <c r="AV229" s="171"/>
      <c r="AW229" s="171"/>
      <c r="AX229" s="176"/>
      <c r="AY229" s="176"/>
      <c r="AZ229" s="176"/>
      <c r="BA229" s="176"/>
      <c r="BB229" s="176"/>
      <c r="BC229" s="177"/>
      <c r="BD229" s="176"/>
      <c r="BE229" s="171"/>
      <c r="BF229" s="171"/>
      <c r="BG229" s="171"/>
      <c r="BH229" s="171"/>
      <c r="BI229" s="171"/>
      <c r="BJ229" s="171"/>
      <c r="BK229" s="176"/>
      <c r="BL229" s="176"/>
      <c r="BM229" s="176"/>
      <c r="BN229" s="176"/>
      <c r="BO229" s="176"/>
      <c r="BP229" s="177"/>
      <c r="BQ229" s="176"/>
    </row>
    <row r="230" spans="1:69" ht="16.5" customHeight="1">
      <c r="A230" s="62"/>
      <c r="B230" s="62"/>
      <c r="C230" s="62"/>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1"/>
      <c r="AS230" s="171"/>
      <c r="AT230" s="171"/>
      <c r="AU230" s="171"/>
      <c r="AV230" s="171"/>
      <c r="AW230" s="171"/>
      <c r="AX230" s="176"/>
      <c r="AY230" s="176"/>
      <c r="AZ230" s="176"/>
      <c r="BA230" s="176"/>
      <c r="BB230" s="176"/>
      <c r="BC230" s="177"/>
      <c r="BD230" s="176"/>
      <c r="BE230" s="171"/>
      <c r="BF230" s="171"/>
      <c r="BG230" s="171"/>
      <c r="BH230" s="171"/>
      <c r="BI230" s="171"/>
      <c r="BJ230" s="171"/>
      <c r="BK230" s="176"/>
      <c r="BL230" s="176"/>
      <c r="BM230" s="176"/>
      <c r="BN230" s="176"/>
      <c r="BO230" s="176"/>
      <c r="BP230" s="177"/>
      <c r="BQ230" s="176"/>
    </row>
    <row r="231" spans="1:69" ht="16.5" customHeight="1">
      <c r="A231" s="62"/>
      <c r="B231" s="62"/>
      <c r="C231" s="62"/>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1"/>
      <c r="AS231" s="171"/>
      <c r="AT231" s="171"/>
      <c r="AU231" s="171"/>
      <c r="AV231" s="171"/>
      <c r="AW231" s="171"/>
      <c r="AX231" s="176"/>
      <c r="AY231" s="176"/>
      <c r="AZ231" s="176"/>
      <c r="BA231" s="176"/>
      <c r="BB231" s="176"/>
      <c r="BC231" s="177"/>
      <c r="BD231" s="176"/>
      <c r="BE231" s="171"/>
      <c r="BF231" s="171"/>
      <c r="BG231" s="171"/>
      <c r="BH231" s="171"/>
      <c r="BI231" s="171"/>
      <c r="BJ231" s="171"/>
      <c r="BK231" s="176"/>
      <c r="BL231" s="176"/>
      <c r="BM231" s="176"/>
      <c r="BN231" s="176"/>
      <c r="BO231" s="176"/>
      <c r="BP231" s="177"/>
      <c r="BQ231" s="176"/>
    </row>
    <row r="232" spans="1:69" ht="16.5" customHeight="1">
      <c r="A232" s="62"/>
      <c r="B232" s="62"/>
      <c r="C232" s="62"/>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1"/>
      <c r="AS232" s="171"/>
      <c r="AT232" s="171"/>
      <c r="AU232" s="171"/>
      <c r="AV232" s="171"/>
      <c r="AW232" s="171"/>
      <c r="AX232" s="176"/>
      <c r="AY232" s="176"/>
      <c r="AZ232" s="176"/>
      <c r="BA232" s="176"/>
      <c r="BB232" s="176"/>
      <c r="BC232" s="177"/>
      <c r="BD232" s="176"/>
      <c r="BE232" s="171"/>
      <c r="BF232" s="171"/>
      <c r="BG232" s="171"/>
      <c r="BH232" s="171"/>
      <c r="BI232" s="171"/>
      <c r="BJ232" s="171"/>
      <c r="BK232" s="176"/>
      <c r="BL232" s="176"/>
      <c r="BM232" s="176"/>
      <c r="BN232" s="176"/>
      <c r="BO232" s="176"/>
      <c r="BP232" s="177"/>
      <c r="BQ232" s="176"/>
    </row>
    <row r="233" spans="1:69" ht="16.5" customHeight="1">
      <c r="A233" s="62"/>
      <c r="B233" s="62"/>
      <c r="C233" s="62"/>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1"/>
      <c r="AS233" s="171"/>
      <c r="AT233" s="171"/>
      <c r="AU233" s="171"/>
      <c r="AV233" s="171"/>
      <c r="AW233" s="171"/>
      <c r="AX233" s="176"/>
      <c r="AY233" s="176"/>
      <c r="AZ233" s="176"/>
      <c r="BA233" s="176"/>
      <c r="BB233" s="176"/>
      <c r="BC233" s="177"/>
      <c r="BD233" s="176"/>
      <c r="BE233" s="171"/>
      <c r="BF233" s="171"/>
      <c r="BG233" s="171"/>
      <c r="BH233" s="171"/>
      <c r="BI233" s="171"/>
      <c r="BJ233" s="171"/>
      <c r="BK233" s="176"/>
      <c r="BL233" s="176"/>
      <c r="BM233" s="176"/>
      <c r="BN233" s="176"/>
      <c r="BO233" s="176"/>
      <c r="BP233" s="177"/>
      <c r="BQ233" s="176"/>
    </row>
    <row r="234" spans="1:69" ht="16.5" customHeight="1">
      <c r="A234" s="62"/>
      <c r="B234" s="62"/>
      <c r="C234" s="62"/>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1"/>
      <c r="AS234" s="171"/>
      <c r="AT234" s="171"/>
      <c r="AU234" s="171"/>
      <c r="AV234" s="171"/>
      <c r="AW234" s="171"/>
      <c r="AX234" s="176"/>
      <c r="AY234" s="176"/>
      <c r="AZ234" s="176"/>
      <c r="BA234" s="176"/>
      <c r="BB234" s="176"/>
      <c r="BC234" s="177"/>
      <c r="BD234" s="176"/>
      <c r="BE234" s="171"/>
      <c r="BF234" s="171"/>
      <c r="BG234" s="171"/>
      <c r="BH234" s="171"/>
      <c r="BI234" s="171"/>
      <c r="BJ234" s="171"/>
      <c r="BK234" s="176"/>
      <c r="BL234" s="176"/>
      <c r="BM234" s="176"/>
      <c r="BN234" s="176"/>
      <c r="BO234" s="176"/>
      <c r="BP234" s="177"/>
      <c r="BQ234" s="176"/>
    </row>
    <row r="235" spans="1:69" ht="16.5" customHeight="1">
      <c r="A235" s="62"/>
      <c r="B235" s="62"/>
      <c r="C235" s="62"/>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1"/>
      <c r="AS235" s="171"/>
      <c r="AT235" s="171"/>
      <c r="AU235" s="171"/>
      <c r="AV235" s="171"/>
      <c r="AW235" s="171"/>
      <c r="AX235" s="176"/>
      <c r="AY235" s="176"/>
      <c r="AZ235" s="176"/>
      <c r="BA235" s="176"/>
      <c r="BB235" s="176"/>
      <c r="BC235" s="177"/>
      <c r="BD235" s="176"/>
      <c r="BE235" s="171"/>
      <c r="BF235" s="171"/>
      <c r="BG235" s="171"/>
      <c r="BH235" s="171"/>
      <c r="BI235" s="171"/>
      <c r="BJ235" s="171"/>
      <c r="BK235" s="176"/>
      <c r="BL235" s="176"/>
      <c r="BM235" s="176"/>
      <c r="BN235" s="176"/>
      <c r="BO235" s="176"/>
      <c r="BP235" s="177"/>
      <c r="BQ235" s="176"/>
    </row>
    <row r="236" spans="1:69" ht="16.5" customHeight="1">
      <c r="A236" s="62"/>
      <c r="B236" s="62"/>
      <c r="C236" s="62"/>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1"/>
      <c r="AS236" s="171"/>
      <c r="AT236" s="171"/>
      <c r="AU236" s="171"/>
      <c r="AV236" s="171"/>
      <c r="AW236" s="171"/>
      <c r="AX236" s="176"/>
      <c r="AY236" s="176"/>
      <c r="AZ236" s="176"/>
      <c r="BA236" s="176"/>
      <c r="BB236" s="176"/>
      <c r="BC236" s="177"/>
      <c r="BD236" s="176"/>
      <c r="BE236" s="171"/>
      <c r="BF236" s="171"/>
      <c r="BG236" s="171"/>
      <c r="BH236" s="171"/>
      <c r="BI236" s="171"/>
      <c r="BJ236" s="171"/>
      <c r="BK236" s="176"/>
      <c r="BL236" s="176"/>
      <c r="BM236" s="176"/>
      <c r="BN236" s="176"/>
      <c r="BO236" s="176"/>
      <c r="BP236" s="177"/>
      <c r="BQ236" s="176"/>
    </row>
    <row r="237" spans="1:69" ht="16.5" customHeight="1">
      <c r="A237" s="62"/>
      <c r="B237" s="62"/>
      <c r="C237" s="62"/>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1"/>
      <c r="AS237" s="171"/>
      <c r="AT237" s="171"/>
      <c r="AU237" s="171"/>
      <c r="AV237" s="171"/>
      <c r="AW237" s="171"/>
      <c r="AX237" s="176"/>
      <c r="AY237" s="176"/>
      <c r="AZ237" s="176"/>
      <c r="BA237" s="176"/>
      <c r="BB237" s="176"/>
      <c r="BC237" s="177"/>
      <c r="BD237" s="176"/>
      <c r="BE237" s="171"/>
      <c r="BF237" s="171"/>
      <c r="BG237" s="171"/>
      <c r="BH237" s="171"/>
      <c r="BI237" s="171"/>
      <c r="BJ237" s="171"/>
      <c r="BK237" s="176"/>
      <c r="BL237" s="176"/>
      <c r="BM237" s="176"/>
      <c r="BN237" s="176"/>
      <c r="BO237" s="176"/>
      <c r="BP237" s="177"/>
      <c r="BQ237" s="176"/>
    </row>
    <row r="238" spans="1:69" ht="16.5" customHeight="1">
      <c r="A238" s="62"/>
      <c r="B238" s="62"/>
      <c r="C238" s="62"/>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1"/>
      <c r="AS238" s="171"/>
      <c r="AT238" s="171"/>
      <c r="AU238" s="171"/>
      <c r="AV238" s="171"/>
      <c r="AW238" s="171"/>
      <c r="AX238" s="176"/>
      <c r="AY238" s="176"/>
      <c r="AZ238" s="176"/>
      <c r="BA238" s="176"/>
      <c r="BB238" s="176"/>
      <c r="BC238" s="177"/>
      <c r="BD238" s="176"/>
      <c r="BE238" s="171"/>
      <c r="BF238" s="171"/>
      <c r="BG238" s="171"/>
      <c r="BH238" s="171"/>
      <c r="BI238" s="171"/>
      <c r="BJ238" s="171"/>
      <c r="BK238" s="176"/>
      <c r="BL238" s="176"/>
      <c r="BM238" s="176"/>
      <c r="BN238" s="176"/>
      <c r="BO238" s="176"/>
      <c r="BP238" s="177"/>
      <c r="BQ238" s="176"/>
    </row>
    <row r="239" spans="1:69" ht="16.5" customHeight="1">
      <c r="A239" s="62"/>
      <c r="B239" s="62"/>
      <c r="C239" s="62"/>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1"/>
      <c r="AS239" s="171"/>
      <c r="AT239" s="171"/>
      <c r="AU239" s="171"/>
      <c r="AV239" s="171"/>
      <c r="AW239" s="171"/>
      <c r="AX239" s="176"/>
      <c r="AY239" s="176"/>
      <c r="AZ239" s="176"/>
      <c r="BA239" s="176"/>
      <c r="BB239" s="176"/>
      <c r="BC239" s="177"/>
      <c r="BD239" s="176"/>
      <c r="BE239" s="171"/>
      <c r="BF239" s="171"/>
      <c r="BG239" s="171"/>
      <c r="BH239" s="171"/>
      <c r="BI239" s="171"/>
      <c r="BJ239" s="171"/>
      <c r="BK239" s="176"/>
      <c r="BL239" s="176"/>
      <c r="BM239" s="176"/>
      <c r="BN239" s="176"/>
      <c r="BO239" s="176"/>
      <c r="BP239" s="177"/>
      <c r="BQ239" s="176"/>
    </row>
    <row r="240" spans="1:69" ht="16.5" customHeight="1">
      <c r="A240" s="62"/>
      <c r="B240" s="62"/>
      <c r="C240" s="62"/>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1"/>
      <c r="AS240" s="171"/>
      <c r="AT240" s="171"/>
      <c r="AU240" s="171"/>
      <c r="AV240" s="171"/>
      <c r="AW240" s="171"/>
      <c r="AX240" s="176"/>
      <c r="AY240" s="176"/>
      <c r="AZ240" s="176"/>
      <c r="BA240" s="176"/>
      <c r="BB240" s="176"/>
      <c r="BC240" s="177"/>
      <c r="BD240" s="176"/>
      <c r="BE240" s="171"/>
      <c r="BF240" s="171"/>
      <c r="BG240" s="171"/>
      <c r="BH240" s="171"/>
      <c r="BI240" s="171"/>
      <c r="BJ240" s="171"/>
      <c r="BK240" s="176"/>
      <c r="BL240" s="176"/>
      <c r="BM240" s="176"/>
      <c r="BN240" s="176"/>
      <c r="BO240" s="176"/>
      <c r="BP240" s="177"/>
      <c r="BQ240" s="176"/>
    </row>
    <row r="241" spans="1:69" ht="16.5" customHeight="1">
      <c r="A241" s="62"/>
      <c r="B241" s="62"/>
      <c r="C241" s="62"/>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1"/>
      <c r="AS241" s="171"/>
      <c r="AT241" s="171"/>
      <c r="AU241" s="171"/>
      <c r="AV241" s="171"/>
      <c r="AW241" s="171"/>
      <c r="AX241" s="176"/>
      <c r="AY241" s="176"/>
      <c r="AZ241" s="176"/>
      <c r="BA241" s="176"/>
      <c r="BB241" s="176"/>
      <c r="BC241" s="177"/>
      <c r="BD241" s="176"/>
      <c r="BE241" s="171"/>
      <c r="BF241" s="171"/>
      <c r="BG241" s="171"/>
      <c r="BH241" s="171"/>
      <c r="BI241" s="171"/>
      <c r="BJ241" s="171"/>
      <c r="BK241" s="176"/>
      <c r="BL241" s="176"/>
      <c r="BM241" s="176"/>
      <c r="BN241" s="176"/>
      <c r="BO241" s="176"/>
      <c r="BP241" s="177"/>
      <c r="BQ241" s="176"/>
    </row>
    <row r="242" spans="1:69" ht="16.5" customHeight="1">
      <c r="A242" s="62"/>
      <c r="B242" s="62"/>
      <c r="C242" s="62"/>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1"/>
      <c r="AS242" s="171"/>
      <c r="AT242" s="171"/>
      <c r="AU242" s="171"/>
      <c r="AV242" s="171"/>
      <c r="AW242" s="171"/>
      <c r="AX242" s="176"/>
      <c r="AY242" s="176"/>
      <c r="AZ242" s="176"/>
      <c r="BA242" s="176"/>
      <c r="BB242" s="176"/>
      <c r="BC242" s="177"/>
      <c r="BD242" s="176"/>
      <c r="BE242" s="171"/>
      <c r="BF242" s="171"/>
      <c r="BG242" s="171"/>
      <c r="BH242" s="171"/>
      <c r="BI242" s="171"/>
      <c r="BJ242" s="171"/>
      <c r="BK242" s="176"/>
      <c r="BL242" s="176"/>
      <c r="BM242" s="176"/>
      <c r="BN242" s="176"/>
      <c r="BO242" s="176"/>
      <c r="BP242" s="177"/>
      <c r="BQ242" s="176"/>
    </row>
    <row r="243" spans="1:69" ht="16.5" customHeight="1">
      <c r="A243" s="62"/>
      <c r="B243" s="62"/>
      <c r="C243" s="62"/>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1"/>
      <c r="AS243" s="171"/>
      <c r="AT243" s="171"/>
      <c r="AU243" s="171"/>
      <c r="AV243" s="171"/>
      <c r="AW243" s="171"/>
      <c r="AX243" s="176"/>
      <c r="AY243" s="176"/>
      <c r="AZ243" s="176"/>
      <c r="BA243" s="176"/>
      <c r="BB243" s="176"/>
      <c r="BC243" s="177"/>
      <c r="BD243" s="176"/>
      <c r="BE243" s="171"/>
      <c r="BF243" s="171"/>
      <c r="BG243" s="171"/>
      <c r="BH243" s="171"/>
      <c r="BI243" s="171"/>
      <c r="BJ243" s="171"/>
      <c r="BK243" s="176"/>
      <c r="BL243" s="176"/>
      <c r="BM243" s="176"/>
      <c r="BN243" s="176"/>
      <c r="BO243" s="176"/>
      <c r="BP243" s="177"/>
      <c r="BQ243" s="176"/>
    </row>
    <row r="244" spans="1:69" ht="16.5" customHeight="1">
      <c r="A244" s="62"/>
      <c r="B244" s="62"/>
      <c r="C244" s="62"/>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1"/>
      <c r="AS244" s="171"/>
      <c r="AT244" s="171"/>
      <c r="AU244" s="171"/>
      <c r="AV244" s="171"/>
      <c r="AW244" s="171"/>
      <c r="AX244" s="176"/>
      <c r="AY244" s="176"/>
      <c r="AZ244" s="176"/>
      <c r="BA244" s="176"/>
      <c r="BB244" s="176"/>
      <c r="BC244" s="177"/>
      <c r="BD244" s="176"/>
      <c r="BE244" s="171"/>
      <c r="BF244" s="171"/>
      <c r="BG244" s="171"/>
      <c r="BH244" s="171"/>
      <c r="BI244" s="171"/>
      <c r="BJ244" s="171"/>
      <c r="BK244" s="176"/>
      <c r="BL244" s="176"/>
      <c r="BM244" s="176"/>
      <c r="BN244" s="176"/>
      <c r="BO244" s="176"/>
      <c r="BP244" s="177"/>
      <c r="BQ244" s="176"/>
    </row>
    <row r="245" spans="1:69" ht="16.5" customHeight="1">
      <c r="A245" s="62"/>
      <c r="B245" s="62"/>
      <c r="C245" s="62"/>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1"/>
      <c r="AS245" s="171"/>
      <c r="AT245" s="171"/>
      <c r="AU245" s="171"/>
      <c r="AV245" s="171"/>
      <c r="AW245" s="171"/>
      <c r="AX245" s="176"/>
      <c r="AY245" s="176"/>
      <c r="AZ245" s="176"/>
      <c r="BA245" s="176"/>
      <c r="BB245" s="176"/>
      <c r="BC245" s="177"/>
      <c r="BD245" s="176"/>
      <c r="BE245" s="171"/>
      <c r="BF245" s="171"/>
      <c r="BG245" s="171"/>
      <c r="BH245" s="171"/>
      <c r="BI245" s="171"/>
      <c r="BJ245" s="171"/>
      <c r="BK245" s="176"/>
      <c r="BL245" s="176"/>
      <c r="BM245" s="176"/>
      <c r="BN245" s="176"/>
      <c r="BO245" s="176"/>
      <c r="BP245" s="177"/>
      <c r="BQ245" s="176"/>
    </row>
    <row r="246" spans="1:69" ht="16.5" customHeight="1">
      <c r="A246" s="62"/>
      <c r="B246" s="62"/>
      <c r="C246" s="62"/>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1"/>
      <c r="AS246" s="171"/>
      <c r="AT246" s="171"/>
      <c r="AU246" s="171"/>
      <c r="AV246" s="171"/>
      <c r="AW246" s="171"/>
      <c r="AX246" s="176"/>
      <c r="AY246" s="176"/>
      <c r="AZ246" s="176"/>
      <c r="BA246" s="176"/>
      <c r="BB246" s="176"/>
      <c r="BC246" s="177"/>
      <c r="BD246" s="176"/>
      <c r="BE246" s="171"/>
      <c r="BF246" s="171"/>
      <c r="BG246" s="171"/>
      <c r="BH246" s="171"/>
      <c r="BI246" s="171"/>
      <c r="BJ246" s="171"/>
      <c r="BK246" s="176"/>
      <c r="BL246" s="176"/>
      <c r="BM246" s="176"/>
      <c r="BN246" s="176"/>
      <c r="BO246" s="176"/>
      <c r="BP246" s="177"/>
      <c r="BQ246" s="176"/>
    </row>
    <row r="247" spans="1:69" ht="16.5" customHeight="1">
      <c r="A247" s="62"/>
      <c r="B247" s="62"/>
      <c r="C247" s="62"/>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1"/>
      <c r="AS247" s="171"/>
      <c r="AT247" s="171"/>
      <c r="AU247" s="171"/>
      <c r="AV247" s="171"/>
      <c r="AW247" s="171"/>
      <c r="AX247" s="176"/>
      <c r="AY247" s="176"/>
      <c r="AZ247" s="176"/>
      <c r="BA247" s="176"/>
      <c r="BB247" s="176"/>
      <c r="BC247" s="177"/>
      <c r="BD247" s="176"/>
      <c r="BE247" s="171"/>
      <c r="BF247" s="171"/>
      <c r="BG247" s="171"/>
      <c r="BH247" s="171"/>
      <c r="BI247" s="171"/>
      <c r="BJ247" s="171"/>
      <c r="BK247" s="176"/>
      <c r="BL247" s="176"/>
      <c r="BM247" s="176"/>
      <c r="BN247" s="176"/>
      <c r="BO247" s="176"/>
      <c r="BP247" s="177"/>
      <c r="BQ247" s="176"/>
    </row>
    <row r="248" spans="1:69" ht="16.5" customHeight="1">
      <c r="A248" s="62"/>
      <c r="B248" s="62"/>
      <c r="C248" s="62"/>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1"/>
      <c r="AS248" s="171"/>
      <c r="AT248" s="171"/>
      <c r="AU248" s="171"/>
      <c r="AV248" s="171"/>
      <c r="AW248" s="171"/>
      <c r="AX248" s="176"/>
      <c r="AY248" s="176"/>
      <c r="AZ248" s="176"/>
      <c r="BA248" s="176"/>
      <c r="BB248" s="176"/>
      <c r="BC248" s="177"/>
      <c r="BD248" s="176"/>
      <c r="BE248" s="171"/>
      <c r="BF248" s="171"/>
      <c r="BG248" s="171"/>
      <c r="BH248" s="171"/>
      <c r="BI248" s="171"/>
      <c r="BJ248" s="171"/>
      <c r="BK248" s="176"/>
      <c r="BL248" s="176"/>
      <c r="BM248" s="176"/>
      <c r="BN248" s="176"/>
      <c r="BO248" s="176"/>
      <c r="BP248" s="177"/>
      <c r="BQ248" s="176"/>
    </row>
    <row r="249" spans="1:69" ht="16.5" customHeight="1">
      <c r="A249" s="62"/>
      <c r="B249" s="62"/>
      <c r="C249" s="62"/>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1"/>
      <c r="AS249" s="171"/>
      <c r="AT249" s="171"/>
      <c r="AU249" s="171"/>
      <c r="AV249" s="171"/>
      <c r="AW249" s="171"/>
      <c r="AX249" s="176"/>
      <c r="AY249" s="176"/>
      <c r="AZ249" s="176"/>
      <c r="BA249" s="176"/>
      <c r="BB249" s="176"/>
      <c r="BC249" s="177"/>
      <c r="BD249" s="176"/>
      <c r="BE249" s="171"/>
      <c r="BF249" s="171"/>
      <c r="BG249" s="171"/>
      <c r="BH249" s="171"/>
      <c r="BI249" s="171"/>
      <c r="BJ249" s="171"/>
      <c r="BK249" s="176"/>
      <c r="BL249" s="176"/>
      <c r="BM249" s="176"/>
      <c r="BN249" s="176"/>
      <c r="BO249" s="176"/>
      <c r="BP249" s="177"/>
      <c r="BQ249" s="176"/>
    </row>
    <row r="250" spans="1:69" ht="16.5" customHeight="1">
      <c r="A250" s="62"/>
      <c r="B250" s="62"/>
      <c r="C250" s="62"/>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1"/>
      <c r="AS250" s="171"/>
      <c r="AT250" s="171"/>
      <c r="AU250" s="171"/>
      <c r="AV250" s="171"/>
      <c r="AW250" s="171"/>
      <c r="AX250" s="176"/>
      <c r="AY250" s="176"/>
      <c r="AZ250" s="176"/>
      <c r="BA250" s="176"/>
      <c r="BB250" s="176"/>
      <c r="BC250" s="177"/>
      <c r="BD250" s="176"/>
      <c r="BE250" s="171"/>
      <c r="BF250" s="171"/>
      <c r="BG250" s="171"/>
      <c r="BH250" s="171"/>
      <c r="BI250" s="171"/>
      <c r="BJ250" s="171"/>
      <c r="BK250" s="176"/>
      <c r="BL250" s="176"/>
      <c r="BM250" s="176"/>
      <c r="BN250" s="176"/>
      <c r="BO250" s="176"/>
      <c r="BP250" s="177"/>
      <c r="BQ250" s="176"/>
    </row>
    <row r="251" spans="1:69" ht="16.5" customHeight="1">
      <c r="A251" s="62"/>
      <c r="B251" s="62"/>
      <c r="C251" s="62"/>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1"/>
      <c r="AS251" s="171"/>
      <c r="AT251" s="171"/>
      <c r="AU251" s="171"/>
      <c r="AV251" s="171"/>
      <c r="AW251" s="171"/>
      <c r="AX251" s="176"/>
      <c r="AY251" s="176"/>
      <c r="AZ251" s="176"/>
      <c r="BA251" s="176"/>
      <c r="BB251" s="176"/>
      <c r="BC251" s="177"/>
      <c r="BD251" s="176"/>
      <c r="BE251" s="171"/>
      <c r="BF251" s="171"/>
      <c r="BG251" s="171"/>
      <c r="BH251" s="171"/>
      <c r="BI251" s="171"/>
      <c r="BJ251" s="171"/>
      <c r="BK251" s="176"/>
      <c r="BL251" s="176"/>
      <c r="BM251" s="176"/>
      <c r="BN251" s="176"/>
      <c r="BO251" s="176"/>
      <c r="BP251" s="177"/>
      <c r="BQ251" s="176"/>
    </row>
    <row r="252" spans="1:69" ht="16.5" customHeight="1">
      <c r="A252" s="62"/>
      <c r="B252" s="62"/>
      <c r="C252" s="62"/>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1"/>
      <c r="AS252" s="171"/>
      <c r="AT252" s="171"/>
      <c r="AU252" s="171"/>
      <c r="AV252" s="171"/>
      <c r="AW252" s="171"/>
      <c r="AX252" s="176"/>
      <c r="AY252" s="176"/>
      <c r="AZ252" s="176"/>
      <c r="BA252" s="176"/>
      <c r="BB252" s="176"/>
      <c r="BC252" s="177"/>
      <c r="BD252" s="176"/>
      <c r="BE252" s="171"/>
      <c r="BF252" s="171"/>
      <c r="BG252" s="171"/>
      <c r="BH252" s="171"/>
      <c r="BI252" s="171"/>
      <c r="BJ252" s="171"/>
      <c r="BK252" s="176"/>
      <c r="BL252" s="176"/>
      <c r="BM252" s="176"/>
      <c r="BN252" s="176"/>
      <c r="BO252" s="176"/>
      <c r="BP252" s="177"/>
      <c r="BQ252" s="176"/>
    </row>
    <row r="253" spans="1:69" ht="16.5" customHeight="1">
      <c r="A253" s="62"/>
      <c r="B253" s="62"/>
      <c r="C253" s="62"/>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1"/>
      <c r="AS253" s="171"/>
      <c r="AT253" s="171"/>
      <c r="AU253" s="171"/>
      <c r="AV253" s="171"/>
      <c r="AW253" s="171"/>
      <c r="AX253" s="171"/>
      <c r="AY253" s="171"/>
      <c r="AZ253" s="171"/>
      <c r="BA253" s="171"/>
      <c r="BB253" s="171"/>
      <c r="BC253" s="209"/>
      <c r="BD253" s="171"/>
      <c r="BE253" s="171"/>
      <c r="BF253" s="171"/>
      <c r="BG253" s="171"/>
      <c r="BH253" s="171"/>
      <c r="BI253" s="171"/>
      <c r="BJ253" s="171"/>
      <c r="BK253" s="171"/>
      <c r="BL253" s="171"/>
      <c r="BM253" s="171"/>
      <c r="BN253" s="171"/>
      <c r="BO253" s="171"/>
      <c r="BP253" s="209"/>
      <c r="BQ253" s="171"/>
    </row>
    <row r="254" spans="1:69" ht="16.5" customHeight="1">
      <c r="A254" s="62"/>
      <c r="B254" s="62"/>
      <c r="C254" s="62"/>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t="s">
        <v>801</v>
      </c>
      <c r="AS254" s="170" t="s">
        <v>801</v>
      </c>
      <c r="AT254" s="170"/>
      <c r="AU254" s="170"/>
      <c r="AV254" s="170"/>
      <c r="AW254" s="170"/>
      <c r="AX254" s="170"/>
      <c r="AY254" s="170" t="s">
        <v>801</v>
      </c>
      <c r="AZ254" s="170"/>
      <c r="BA254" s="170"/>
      <c r="BB254" s="170"/>
      <c r="BC254" s="170"/>
      <c r="BD254" s="170"/>
      <c r="BE254" s="170" t="s">
        <v>801</v>
      </c>
      <c r="BF254" s="170" t="s">
        <v>801</v>
      </c>
      <c r="BG254" s="170"/>
      <c r="BH254" s="170"/>
      <c r="BI254" s="170"/>
      <c r="BJ254" s="170"/>
      <c r="BK254" s="170"/>
      <c r="BL254" s="170" t="s">
        <v>801</v>
      </c>
      <c r="BM254" s="170"/>
      <c r="BN254" s="170"/>
      <c r="BO254" s="170"/>
      <c r="BP254" s="170"/>
      <c r="BQ254" s="170"/>
    </row>
    <row r="255" spans="1:69" ht="16.5" customHeight="1">
      <c r="A255" s="62"/>
      <c r="B255" s="62"/>
      <c r="C255" s="62"/>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row>
    <row r="256" spans="1:69" ht="16.5" customHeight="1">
      <c r="A256" s="62"/>
      <c r="B256" s="62"/>
      <c r="C256" s="62"/>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row>
    <row r="257" spans="1:69" ht="16.5" customHeight="1">
      <c r="A257" s="62"/>
      <c r="B257" s="62"/>
      <c r="C257" s="62"/>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row>
    <row r="258" spans="1:69" ht="16.5" customHeight="1">
      <c r="A258" s="62"/>
      <c r="B258" s="62"/>
      <c r="C258" s="62"/>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row>
    <row r="259" spans="1:69" ht="16.5" customHeight="1">
      <c r="A259" s="62"/>
      <c r="B259" s="62"/>
      <c r="C259" s="62"/>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row>
    <row r="260" spans="1:69" ht="16.5" customHeight="1">
      <c r="A260" s="62"/>
      <c r="B260" s="62"/>
      <c r="C260" s="62"/>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row>
    <row r="261" spans="1:69" ht="16.5" customHeight="1">
      <c r="A261" s="62"/>
      <c r="B261" s="62"/>
      <c r="C261" s="62"/>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row>
    <row r="262" spans="1:69" ht="16.5" customHeight="1">
      <c r="A262" s="62"/>
      <c r="B262" s="62"/>
      <c r="C262" s="62"/>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row>
    <row r="263" spans="1:69" ht="16.5" customHeight="1">
      <c r="A263" s="62"/>
      <c r="B263" s="62"/>
      <c r="C263" s="62"/>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row>
    <row r="264" spans="1:69" ht="16.5" customHeight="1">
      <c r="A264" s="62"/>
      <c r="B264" s="62"/>
      <c r="C264" s="62"/>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row>
    <row r="265" spans="1:69" ht="16.5" customHeight="1">
      <c r="A265" s="62"/>
      <c r="B265" s="62"/>
      <c r="C265" s="62"/>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row>
    <row r="266" spans="1:69" ht="16.5" customHeight="1">
      <c r="A266" s="62"/>
      <c r="B266" s="62"/>
      <c r="C266" s="62"/>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row>
    <row r="267" spans="1:69" ht="16.5" customHeight="1">
      <c r="A267" s="62"/>
      <c r="B267" s="62"/>
      <c r="C267" s="62"/>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row>
    <row r="268" spans="1:69" ht="16.5" customHeight="1">
      <c r="A268" s="62"/>
      <c r="B268" s="62"/>
      <c r="C268" s="62"/>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row>
    <row r="269" spans="1:69" ht="16.5" customHeight="1">
      <c r="A269" s="62"/>
      <c r="B269" s="62"/>
      <c r="C269" s="62"/>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row>
    <row r="270" spans="1:69" ht="16.5" customHeight="1">
      <c r="A270" s="62"/>
      <c r="B270" s="62"/>
      <c r="C270" s="62"/>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row>
    <row r="271" spans="1:69" ht="16.5" customHeight="1">
      <c r="A271" s="62"/>
      <c r="B271" s="62"/>
      <c r="C271" s="62"/>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row>
    <row r="272" spans="1:69" ht="16.5" customHeight="1">
      <c r="A272" s="62"/>
      <c r="B272" s="62"/>
      <c r="C272" s="62"/>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row>
    <row r="273" spans="1:69" ht="16.5" customHeight="1">
      <c r="A273" s="62"/>
      <c r="B273" s="62"/>
      <c r="C273" s="62"/>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row>
    <row r="274" spans="1:69" ht="16.5" customHeight="1">
      <c r="A274" s="62"/>
      <c r="B274" s="62"/>
      <c r="C274" s="62"/>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row>
    <row r="275" spans="1:69" ht="16.5" customHeight="1">
      <c r="A275" s="62"/>
      <c r="B275" s="62"/>
      <c r="C275" s="62"/>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row>
    <row r="276" spans="1:69" ht="16.5" customHeight="1">
      <c r="A276" s="62"/>
      <c r="B276" s="62"/>
      <c r="C276" s="62"/>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row>
    <row r="277" spans="1:69" ht="16.5" customHeight="1">
      <c r="A277" s="62"/>
      <c r="B277" s="62"/>
      <c r="C277" s="62"/>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row>
    <row r="278" spans="1:69" ht="16.5" customHeight="1">
      <c r="A278" s="62"/>
      <c r="B278" s="62"/>
      <c r="C278" s="62"/>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row>
    <row r="279" spans="1:69" ht="16.5" customHeight="1">
      <c r="A279" s="62"/>
      <c r="B279" s="62"/>
      <c r="C279" s="62"/>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row>
    <row r="280" spans="1:69" ht="16.5" customHeight="1">
      <c r="A280" s="62"/>
      <c r="B280" s="62"/>
      <c r="C280" s="62"/>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row>
    <row r="281" spans="1:69" ht="16.5" customHeight="1">
      <c r="A281" s="62"/>
      <c r="B281" s="62"/>
      <c r="C281" s="62"/>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row>
    <row r="282" spans="1:69" ht="16.5" customHeight="1">
      <c r="A282" s="62"/>
      <c r="B282" s="62"/>
      <c r="C282" s="62"/>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row>
    <row r="283" spans="1:69" ht="16.5" customHeight="1">
      <c r="A283" s="62"/>
      <c r="B283" s="62"/>
      <c r="C283" s="62"/>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row>
    <row r="284" spans="1:69" ht="16.5" customHeight="1">
      <c r="A284" s="62"/>
      <c r="B284" s="62"/>
      <c r="C284" s="62"/>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row>
    <row r="285" spans="1:69" ht="16.5" customHeight="1">
      <c r="A285" s="62"/>
      <c r="B285" s="62"/>
      <c r="C285" s="62"/>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row>
    <row r="286" spans="1:69" ht="16.5" customHeight="1">
      <c r="A286" s="62"/>
      <c r="B286" s="62"/>
      <c r="C286" s="62"/>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row>
    <row r="287" spans="1:69" ht="16.5" customHeight="1">
      <c r="A287" s="62"/>
      <c r="B287" s="62"/>
      <c r="C287" s="62"/>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row>
    <row r="288" spans="1:69" ht="16.5" customHeight="1">
      <c r="A288" s="62"/>
      <c r="B288" s="62"/>
      <c r="C288" s="62"/>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row>
    <row r="289" spans="1:69" ht="16.5" customHeight="1">
      <c r="A289" s="62"/>
      <c r="B289" s="62"/>
      <c r="C289" s="62"/>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row>
    <row r="290" spans="1:69" ht="16.5" customHeight="1">
      <c r="A290" s="62"/>
      <c r="B290" s="62"/>
      <c r="C290" s="62"/>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row>
    <row r="291" spans="1:69" ht="16.5" customHeight="1">
      <c r="A291" s="62"/>
      <c r="B291" s="62"/>
      <c r="C291" s="62"/>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row>
    <row r="292" spans="1:69" ht="16.5" customHeight="1">
      <c r="A292" s="62"/>
      <c r="B292" s="62"/>
      <c r="C292" s="62"/>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row>
    <row r="293" spans="1:69" ht="16.5" customHeight="1">
      <c r="A293" s="62"/>
      <c r="B293" s="62"/>
      <c r="C293" s="62"/>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row>
    <row r="294" spans="1:69" ht="16.5" customHeight="1">
      <c r="A294" s="62"/>
      <c r="B294" s="62"/>
      <c r="C294" s="62"/>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row>
    <row r="295" spans="1:69" ht="16.5" customHeight="1">
      <c r="A295" s="62"/>
      <c r="B295" s="62"/>
      <c r="C295" s="62"/>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row>
    <row r="296" spans="1:69" ht="16.5" customHeight="1">
      <c r="A296" s="62"/>
      <c r="B296" s="62"/>
      <c r="C296" s="62"/>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row>
    <row r="297" spans="1:69" ht="16.5" customHeight="1">
      <c r="A297" s="62"/>
      <c r="B297" s="62"/>
      <c r="C297" s="62"/>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row>
    <row r="298" spans="1:69" ht="16.5" customHeight="1">
      <c r="A298" s="62"/>
      <c r="B298" s="62"/>
      <c r="C298" s="62"/>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row>
    <row r="299" spans="1:69" ht="16.5" customHeight="1">
      <c r="A299" s="62"/>
      <c r="B299" s="62"/>
      <c r="C299" s="62"/>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row>
    <row r="300" spans="1:69" ht="16.5" customHeight="1">
      <c r="A300" s="62"/>
      <c r="B300" s="62"/>
      <c r="C300" s="62"/>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row>
    <row r="301" spans="1:69" ht="16.5" customHeight="1">
      <c r="A301" s="62"/>
      <c r="B301" s="62"/>
      <c r="C301" s="62"/>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row>
    <row r="302" spans="1:69" ht="16.5" customHeight="1">
      <c r="A302" s="62"/>
      <c r="B302" s="62"/>
      <c r="C302" s="62"/>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row>
    <row r="303" spans="1:69" ht="16.5" customHeight="1">
      <c r="A303" s="62"/>
      <c r="B303" s="62"/>
      <c r="C303" s="62"/>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row>
    <row r="304" spans="1:69" ht="16.5" customHeight="1">
      <c r="A304" s="62"/>
      <c r="B304" s="62"/>
      <c r="C304" s="62"/>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row>
    <row r="305" spans="1:69" ht="16.5" customHeight="1">
      <c r="A305" s="62"/>
      <c r="B305" s="62"/>
      <c r="C305" s="62"/>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row>
    <row r="306" spans="1:69" ht="16.5" customHeight="1">
      <c r="A306" s="62"/>
      <c r="B306" s="62"/>
      <c r="C306" s="62"/>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row>
    <row r="307" spans="1:69" ht="16.5" customHeight="1">
      <c r="A307" s="62"/>
      <c r="B307" s="62"/>
      <c r="C307" s="62"/>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row>
    <row r="308" spans="1:69" ht="16.5" customHeight="1">
      <c r="A308" s="62"/>
      <c r="B308" s="62"/>
      <c r="C308" s="62"/>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row>
    <row r="309" spans="1:69" ht="16.5" customHeight="1">
      <c r="A309" s="62"/>
      <c r="B309" s="62"/>
      <c r="C309" s="62"/>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row>
    <row r="310" spans="1:69" ht="16.5" customHeight="1">
      <c r="A310" s="62"/>
      <c r="B310" s="62"/>
      <c r="C310" s="62"/>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row>
    <row r="311" spans="1:69" ht="16.5" customHeight="1">
      <c r="A311" s="62"/>
      <c r="B311" s="62"/>
      <c r="C311" s="62"/>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row>
    <row r="312" spans="1:69" ht="16.5" customHeight="1">
      <c r="A312" s="62"/>
      <c r="B312" s="62"/>
      <c r="C312" s="62"/>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row>
    <row r="313" spans="1:69" ht="16.5" customHeight="1">
      <c r="A313" s="62"/>
      <c r="B313" s="62"/>
      <c r="C313" s="62"/>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row>
    <row r="314" spans="1:69" ht="16.5" customHeight="1">
      <c r="A314" s="62"/>
      <c r="B314" s="62"/>
      <c r="C314" s="62"/>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row>
    <row r="315" spans="1:69" ht="16.5" customHeight="1">
      <c r="A315" s="62"/>
      <c r="B315" s="62"/>
      <c r="C315" s="62"/>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row>
    <row r="316" spans="1:69" ht="16.5" customHeight="1">
      <c r="A316" s="62"/>
      <c r="B316" s="62"/>
      <c r="C316" s="62"/>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row>
    <row r="317" spans="1:69" ht="16.5" customHeight="1">
      <c r="A317" s="62"/>
      <c r="B317" s="62"/>
      <c r="C317" s="62"/>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row>
    <row r="318" spans="1:69" ht="16.5" customHeight="1">
      <c r="A318" s="62"/>
      <c r="B318" s="62"/>
      <c r="C318" s="62"/>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row>
    <row r="319" spans="1:69" ht="16.5" customHeight="1">
      <c r="A319" s="62"/>
      <c r="B319" s="62"/>
      <c r="C319" s="62"/>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row>
    <row r="320" spans="1:69" ht="16.5" customHeight="1">
      <c r="A320" s="62"/>
      <c r="B320" s="62"/>
      <c r="C320" s="62"/>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row>
    <row r="321" spans="1:69" ht="16.5" customHeight="1">
      <c r="A321" s="62"/>
      <c r="B321" s="62"/>
      <c r="C321" s="62"/>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row>
    <row r="322" spans="1:69" ht="16.5" customHeight="1">
      <c r="A322" s="62"/>
      <c r="B322" s="62"/>
      <c r="C322" s="62"/>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row>
    <row r="323" spans="1:69" ht="16.5" customHeight="1">
      <c r="A323" s="62"/>
      <c r="B323" s="62"/>
      <c r="C323" s="62"/>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row>
    <row r="324" spans="1:69" ht="16.5" customHeight="1">
      <c r="A324" s="62"/>
      <c r="B324" s="62"/>
      <c r="C324" s="62"/>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row>
    <row r="325" spans="1:69" ht="16.5" customHeight="1">
      <c r="A325" s="62"/>
      <c r="B325" s="62"/>
      <c r="C325" s="62"/>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row>
    <row r="326" spans="1:69" ht="16.5" customHeight="1">
      <c r="A326" s="62"/>
      <c r="B326" s="62"/>
      <c r="C326" s="62"/>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row>
    <row r="327" spans="1:69" ht="16.5" customHeight="1">
      <c r="A327" s="62"/>
      <c r="B327" s="62"/>
      <c r="C327" s="62"/>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row>
    <row r="328" spans="1:69" ht="16.5" customHeight="1">
      <c r="A328" s="62"/>
      <c r="B328" s="62"/>
      <c r="C328" s="62"/>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row>
    <row r="329" spans="1:69" ht="16.5" customHeight="1">
      <c r="A329" s="62"/>
      <c r="B329" s="62"/>
      <c r="C329" s="62"/>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row>
    <row r="330" spans="1:69" ht="16.5" customHeight="1">
      <c r="A330" s="62"/>
      <c r="B330" s="62"/>
      <c r="C330" s="62"/>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row>
    <row r="331" spans="1:69" ht="16.5" customHeight="1">
      <c r="A331" s="62"/>
      <c r="B331" s="62"/>
      <c r="C331" s="62"/>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row>
    <row r="332" spans="1:69" ht="16.5" customHeight="1">
      <c r="A332" s="62"/>
      <c r="B332" s="62"/>
      <c r="C332" s="62"/>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row>
    <row r="333" spans="1:69" ht="16.5" customHeight="1">
      <c r="A333" s="62"/>
      <c r="B333" s="62"/>
      <c r="C333" s="62"/>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row>
    <row r="334" spans="1:69" ht="16.5" customHeight="1">
      <c r="A334" s="62"/>
      <c r="B334" s="62"/>
      <c r="C334" s="62"/>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row>
    <row r="335" spans="1:69" ht="16.5" customHeight="1">
      <c r="A335" s="62"/>
      <c r="B335" s="62"/>
      <c r="C335" s="62"/>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row>
    <row r="336" spans="1:69" ht="16.5" customHeight="1">
      <c r="A336" s="62"/>
      <c r="B336" s="62"/>
      <c r="C336" s="62"/>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row>
    <row r="337" spans="1:69" ht="16.5" customHeight="1">
      <c r="A337" s="62"/>
      <c r="B337" s="62"/>
      <c r="C337" s="62"/>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row>
    <row r="338" spans="1:69" ht="16.5" customHeight="1">
      <c r="A338" s="62"/>
      <c r="B338" s="62"/>
      <c r="C338" s="62"/>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row>
    <row r="339" spans="1:69" ht="16.5" customHeight="1">
      <c r="A339" s="62"/>
      <c r="B339" s="62"/>
      <c r="C339" s="62"/>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row>
    <row r="340" spans="1:69" ht="16.5" customHeight="1">
      <c r="A340" s="62"/>
      <c r="B340" s="62"/>
      <c r="C340" s="62"/>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row>
    <row r="341" spans="1:69" ht="16.5" customHeight="1">
      <c r="A341" s="62"/>
      <c r="B341" s="62"/>
      <c r="C341" s="62"/>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row>
    <row r="342" spans="1:69" ht="16.5" customHeight="1">
      <c r="A342" s="62"/>
      <c r="B342" s="62"/>
      <c r="C342" s="62"/>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row>
    <row r="343" spans="1:69" ht="16.5" customHeight="1">
      <c r="A343" s="62"/>
      <c r="B343" s="62"/>
      <c r="C343" s="62"/>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row>
    <row r="344" spans="1:69" ht="16.5" customHeight="1">
      <c r="A344" s="62"/>
      <c r="B344" s="62"/>
      <c r="C344" s="62"/>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row>
    <row r="345" spans="1:69" ht="16.5" customHeight="1">
      <c r="A345" s="62"/>
      <c r="B345" s="62"/>
      <c r="C345" s="62"/>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row>
    <row r="346" spans="1:69" ht="16.5" customHeight="1">
      <c r="A346" s="62"/>
      <c r="B346" s="62"/>
      <c r="C346" s="62"/>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row>
    <row r="347" spans="1:69" ht="16.5" customHeight="1">
      <c r="A347" s="62"/>
      <c r="B347" s="62"/>
      <c r="C347" s="62"/>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row>
    <row r="348" spans="1:69" ht="16.5" customHeight="1">
      <c r="A348" s="62"/>
      <c r="B348" s="62"/>
      <c r="C348" s="62"/>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row>
    <row r="349" spans="1:69" ht="16.5" customHeight="1">
      <c r="A349" s="62"/>
      <c r="B349" s="62"/>
      <c r="C349" s="62"/>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row>
    <row r="350" spans="1:69" ht="16.5" customHeight="1">
      <c r="A350" s="62"/>
      <c r="B350" s="62"/>
      <c r="C350" s="62"/>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row>
    <row r="351" spans="1:69" ht="16.5" customHeight="1">
      <c r="A351" s="62"/>
      <c r="B351" s="62"/>
      <c r="C351" s="62"/>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row>
    <row r="352" spans="1:69" ht="16.5" customHeight="1">
      <c r="A352" s="62"/>
      <c r="B352" s="62"/>
      <c r="C352" s="62"/>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row>
    <row r="353" spans="1:69" ht="16.5" customHeight="1">
      <c r="A353" s="62"/>
      <c r="B353" s="62"/>
      <c r="C353" s="62"/>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row>
    <row r="354" spans="1:69" ht="16.5" customHeight="1">
      <c r="A354" s="62"/>
      <c r="B354" s="62"/>
      <c r="C354" s="62"/>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row>
    <row r="355" spans="1:69" ht="16.5" customHeight="1">
      <c r="A355" s="62"/>
      <c r="B355" s="62"/>
      <c r="C355" s="62"/>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row>
    <row r="356" spans="1:69" ht="16.5" customHeight="1">
      <c r="A356" s="62"/>
      <c r="B356" s="62"/>
      <c r="C356" s="62"/>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row>
    <row r="357" spans="1:69" ht="16.5" customHeight="1">
      <c r="A357" s="62"/>
      <c r="B357" s="62"/>
      <c r="C357" s="62"/>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row>
    <row r="358" spans="1:69" ht="16.5" customHeight="1">
      <c r="A358" s="62"/>
      <c r="B358" s="62"/>
      <c r="C358" s="62"/>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row>
    <row r="359" spans="1:69" ht="16.5" customHeight="1">
      <c r="A359" s="62"/>
      <c r="B359" s="62"/>
      <c r="C359" s="62"/>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row>
    <row r="360" spans="1:69" ht="16.5" customHeight="1">
      <c r="A360" s="62"/>
      <c r="B360" s="62"/>
      <c r="C360" s="62"/>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row>
    <row r="361" spans="1:69" ht="16.5" customHeight="1">
      <c r="A361" s="62"/>
      <c r="B361" s="62"/>
      <c r="C361" s="62"/>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row>
    <row r="362" spans="1:69" ht="16.5" customHeight="1">
      <c r="A362" s="62"/>
      <c r="B362" s="62"/>
      <c r="C362" s="62"/>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row>
    <row r="363" spans="1:69" ht="16.5" customHeight="1">
      <c r="A363" s="62"/>
      <c r="B363" s="62"/>
      <c r="C363" s="62"/>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row>
    <row r="364" spans="1:69" ht="16.5" customHeight="1">
      <c r="A364" s="62"/>
      <c r="B364" s="62"/>
      <c r="C364" s="62"/>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row>
    <row r="365" spans="1:69" ht="16.5" customHeight="1">
      <c r="A365" s="62"/>
      <c r="B365" s="62"/>
      <c r="C365" s="62"/>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row>
    <row r="366" spans="1:69" ht="16.5" customHeight="1">
      <c r="A366" s="62"/>
      <c r="B366" s="62"/>
      <c r="C366" s="62"/>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row>
    <row r="367" spans="1:69" ht="16.5" customHeight="1">
      <c r="A367" s="62"/>
      <c r="B367" s="62"/>
      <c r="C367" s="62"/>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row>
    <row r="368" spans="1:69" ht="16.5" customHeight="1">
      <c r="A368" s="62"/>
      <c r="B368" s="62"/>
      <c r="C368" s="62"/>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row>
    <row r="369" spans="1:69" ht="16.5" customHeight="1">
      <c r="A369" s="62"/>
      <c r="B369" s="62"/>
      <c r="C369" s="62"/>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row>
    <row r="370" spans="1:69" ht="16.5" customHeight="1">
      <c r="A370" s="62"/>
      <c r="B370" s="62"/>
      <c r="C370" s="62"/>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row>
    <row r="371" spans="1:69" ht="16.5" customHeight="1">
      <c r="A371" s="62"/>
      <c r="B371" s="62"/>
      <c r="C371" s="62"/>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row>
    <row r="372" spans="1:69" ht="16.5" customHeight="1">
      <c r="A372" s="62"/>
      <c r="B372" s="62"/>
      <c r="C372" s="62"/>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row>
    <row r="373" spans="1:69" ht="16.5" customHeight="1">
      <c r="A373" s="62"/>
      <c r="B373" s="62"/>
      <c r="C373" s="62"/>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row>
    <row r="374" spans="1:69" ht="16.5" customHeight="1">
      <c r="A374" s="62"/>
      <c r="B374" s="62"/>
      <c r="C374" s="62"/>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row>
    <row r="375" spans="1:69" ht="16.5" customHeight="1">
      <c r="A375" s="62"/>
      <c r="B375" s="62"/>
      <c r="C375" s="62"/>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row>
    <row r="376" spans="1:69" ht="16.5" customHeight="1">
      <c r="A376" s="62"/>
      <c r="B376" s="62"/>
      <c r="C376" s="62"/>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row>
    <row r="377" spans="1:69" ht="16.5" customHeight="1">
      <c r="A377" s="62"/>
      <c r="B377" s="62"/>
      <c r="C377" s="62"/>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row>
    <row r="378" spans="1:69" ht="16.5" customHeight="1">
      <c r="A378" s="62"/>
      <c r="B378" s="62"/>
      <c r="C378" s="62"/>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row>
    <row r="379" spans="1:69" ht="16.5" customHeight="1">
      <c r="A379" s="62"/>
      <c r="B379" s="62"/>
      <c r="C379" s="62"/>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row>
    <row r="380" spans="1:69" ht="16.5" customHeight="1">
      <c r="A380" s="62"/>
      <c r="B380" s="62"/>
      <c r="C380" s="62"/>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row>
    <row r="381" spans="1:69" ht="16.5" customHeight="1">
      <c r="A381" s="62"/>
      <c r="B381" s="62"/>
      <c r="C381" s="62"/>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row>
    <row r="382" spans="1:69" ht="16.5" customHeight="1">
      <c r="A382" s="62"/>
      <c r="B382" s="62"/>
      <c r="C382" s="62"/>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row>
    <row r="383" spans="1:69" ht="16.5" customHeight="1">
      <c r="A383" s="62"/>
      <c r="B383" s="62"/>
      <c r="C383" s="62"/>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row>
    <row r="384" spans="1:69" ht="16.5" customHeight="1">
      <c r="A384" s="62"/>
      <c r="B384" s="62"/>
      <c r="C384" s="62"/>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row>
    <row r="385" spans="1:69" ht="16.5" customHeight="1">
      <c r="A385" s="62"/>
      <c r="B385" s="62"/>
      <c r="C385" s="62"/>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row>
    <row r="386" spans="1:69" ht="16.5" customHeight="1">
      <c r="A386" s="62"/>
      <c r="B386" s="62"/>
      <c r="C386" s="62"/>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row>
    <row r="387" spans="1:69" ht="16.5" customHeight="1">
      <c r="A387" s="62"/>
      <c r="B387" s="62"/>
      <c r="C387" s="62"/>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row>
    <row r="388" spans="1:69" ht="16.5" customHeight="1">
      <c r="A388" s="62"/>
      <c r="B388" s="62"/>
      <c r="C388" s="62"/>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row>
    <row r="389" spans="1:69" ht="16.5" customHeight="1">
      <c r="A389" s="62"/>
      <c r="B389" s="62"/>
      <c r="C389" s="62"/>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row>
    <row r="390" spans="1:69" ht="16.5" customHeight="1">
      <c r="A390" s="62"/>
      <c r="B390" s="62"/>
      <c r="C390" s="62"/>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row>
    <row r="391" spans="1:69" ht="16.5" customHeight="1">
      <c r="A391" s="62"/>
      <c r="B391" s="62"/>
      <c r="C391" s="62"/>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row>
    <row r="392" spans="1:69" ht="16.5" customHeight="1">
      <c r="A392" s="62"/>
      <c r="B392" s="62"/>
      <c r="C392" s="62"/>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row>
    <row r="393" spans="1:69" ht="16.5" customHeight="1">
      <c r="A393" s="62"/>
      <c r="B393" s="62"/>
      <c r="C393" s="62"/>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row>
    <row r="394" spans="1:69" ht="16.5" customHeight="1">
      <c r="A394" s="62"/>
      <c r="B394" s="62"/>
      <c r="C394" s="62"/>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row>
    <row r="395" spans="1:69" ht="16.5" customHeight="1">
      <c r="A395" s="62"/>
      <c r="B395" s="62"/>
      <c r="C395" s="62"/>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row>
    <row r="396" spans="1:69" ht="16.5" customHeight="1">
      <c r="A396" s="62"/>
      <c r="B396" s="62"/>
      <c r="C396" s="62"/>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row>
    <row r="397" spans="1:69" ht="16.5" customHeight="1">
      <c r="A397" s="62"/>
      <c r="B397" s="62"/>
      <c r="C397" s="62"/>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row>
    <row r="398" spans="1:69" ht="16.5" customHeight="1">
      <c r="A398" s="62"/>
      <c r="B398" s="62"/>
      <c r="C398" s="62"/>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row>
    <row r="399" spans="1:69" ht="16.5" customHeight="1">
      <c r="A399" s="62"/>
      <c r="B399" s="62"/>
      <c r="C399" s="62"/>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row>
    <row r="400" spans="1:69" ht="16.5" customHeight="1">
      <c r="A400" s="62"/>
      <c r="B400" s="62"/>
      <c r="C400" s="62"/>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row>
    <row r="401" spans="1:69" ht="16.5" customHeight="1">
      <c r="A401" s="62"/>
      <c r="B401" s="62"/>
      <c r="C401" s="62"/>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row>
    <row r="402" spans="1:69" ht="16.5" customHeight="1">
      <c r="A402" s="62"/>
      <c r="B402" s="62"/>
      <c r="C402" s="62"/>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row>
    <row r="403" spans="1:69" ht="16.5" customHeight="1">
      <c r="A403" s="62"/>
      <c r="B403" s="62"/>
      <c r="C403" s="62"/>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row>
    <row r="404" spans="1:69" ht="16.5" customHeight="1">
      <c r="A404" s="62"/>
      <c r="B404" s="62"/>
      <c r="C404" s="62"/>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row>
    <row r="405" spans="1:69" ht="16.5" customHeight="1">
      <c r="A405" s="62"/>
      <c r="B405" s="62"/>
      <c r="C405" s="62"/>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row>
    <row r="406" spans="1:69" ht="16.5" customHeight="1">
      <c r="A406" s="62"/>
      <c r="B406" s="62"/>
      <c r="C406" s="62"/>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row>
    <row r="407" spans="1:69" ht="16.5" customHeight="1">
      <c r="A407" s="62"/>
      <c r="B407" s="62"/>
      <c r="C407" s="62"/>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row>
    <row r="408" spans="1:69" ht="16.5" customHeight="1">
      <c r="A408" s="62"/>
      <c r="B408" s="62"/>
      <c r="C408" s="62"/>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row>
    <row r="409" spans="1:69" ht="16.5" customHeight="1">
      <c r="A409" s="62"/>
      <c r="B409" s="62"/>
      <c r="C409" s="62"/>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row>
    <row r="410" spans="1:69" ht="16.5" customHeight="1">
      <c r="A410" s="62"/>
      <c r="B410" s="62"/>
      <c r="C410" s="62"/>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row>
    <row r="411" spans="1:69" ht="16.5" customHeight="1">
      <c r="A411" s="62"/>
      <c r="B411" s="62"/>
      <c r="C411" s="62"/>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row>
    <row r="412" spans="1:69" ht="16.5" customHeight="1">
      <c r="A412" s="62"/>
      <c r="B412" s="62"/>
      <c r="C412" s="62"/>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row>
    <row r="413" spans="1:69" ht="16.5" customHeight="1">
      <c r="A413" s="62"/>
      <c r="B413" s="62"/>
      <c r="C413" s="62"/>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row>
    <row r="414" spans="1:69" ht="16.5" customHeight="1">
      <c r="A414" s="62"/>
      <c r="B414" s="62"/>
      <c r="C414" s="62"/>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row>
    <row r="415" spans="1:69" ht="16.5" customHeight="1">
      <c r="A415" s="62"/>
      <c r="B415" s="62"/>
      <c r="C415" s="62"/>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row>
    <row r="416" spans="1:69" ht="16.5" customHeight="1">
      <c r="A416" s="62"/>
      <c r="B416" s="62"/>
      <c r="C416" s="62"/>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row>
    <row r="417" spans="1:69" ht="16.5" customHeight="1">
      <c r="A417" s="62"/>
      <c r="B417" s="62"/>
      <c r="C417" s="62"/>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row>
    <row r="418" spans="1:69" ht="16.5" customHeight="1">
      <c r="A418" s="62"/>
      <c r="B418" s="62"/>
      <c r="C418" s="62"/>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row>
    <row r="419" spans="1:69" ht="16.5" customHeight="1">
      <c r="A419" s="62"/>
      <c r="B419" s="62"/>
      <c r="C419" s="62"/>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row>
    <row r="420" spans="1:69" ht="16.5" customHeight="1">
      <c r="A420" s="62"/>
      <c r="B420" s="62"/>
      <c r="C420" s="62"/>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row>
    <row r="421" spans="1:69" ht="16.5" customHeight="1">
      <c r="A421" s="62"/>
      <c r="B421" s="62"/>
      <c r="C421" s="62"/>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row>
    <row r="422" spans="1:69" ht="16.5" customHeight="1">
      <c r="A422" s="62"/>
      <c r="B422" s="62"/>
      <c r="C422" s="62"/>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row>
    <row r="423" spans="1:69" ht="16.5" customHeight="1">
      <c r="A423" s="62"/>
      <c r="B423" s="62"/>
      <c r="C423" s="62"/>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row>
    <row r="424" spans="1:69" ht="16.5" customHeight="1">
      <c r="A424" s="62"/>
      <c r="B424" s="62"/>
      <c r="C424" s="62"/>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row>
    <row r="425" spans="1:69" ht="16.5" customHeight="1">
      <c r="A425" s="62"/>
      <c r="B425" s="62"/>
      <c r="C425" s="62"/>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row>
    <row r="426" spans="1:69" ht="16.5" customHeight="1">
      <c r="A426" s="62"/>
      <c r="B426" s="62"/>
      <c r="C426" s="62"/>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row>
    <row r="427" spans="1:69" ht="16.5" customHeight="1">
      <c r="A427" s="62"/>
      <c r="B427" s="62"/>
      <c r="C427" s="62"/>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row>
    <row r="428" spans="1:69" ht="16.5" customHeight="1">
      <c r="A428" s="62"/>
      <c r="B428" s="62"/>
      <c r="C428" s="62"/>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row>
    <row r="429" spans="1:69" ht="16.5" customHeight="1">
      <c r="A429" s="62"/>
      <c r="B429" s="62"/>
      <c r="C429" s="62"/>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row>
    <row r="430" spans="1:69" ht="16.5" customHeight="1">
      <c r="A430" s="62"/>
      <c r="B430" s="62"/>
      <c r="C430" s="62"/>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row>
    <row r="431" spans="1:69" ht="16.5" customHeight="1">
      <c r="A431" s="62"/>
      <c r="B431" s="62"/>
      <c r="C431" s="62"/>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row>
    <row r="432" spans="1:69" ht="16.5" customHeight="1">
      <c r="A432" s="62"/>
      <c r="B432" s="62"/>
      <c r="C432" s="62"/>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row>
    <row r="433" spans="1:69" ht="16.5" customHeight="1">
      <c r="A433" s="62"/>
      <c r="B433" s="62"/>
      <c r="C433" s="62"/>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row>
    <row r="434" spans="1:69" ht="16.5" customHeight="1">
      <c r="A434" s="62"/>
      <c r="B434" s="62"/>
      <c r="C434" s="62"/>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row>
    <row r="435" spans="1:69" ht="16.5" customHeight="1">
      <c r="A435" s="62"/>
      <c r="B435" s="62"/>
      <c r="C435" s="62"/>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row>
    <row r="436" spans="1:69" ht="16.5" customHeight="1">
      <c r="A436" s="62"/>
      <c r="B436" s="62"/>
      <c r="C436" s="62"/>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row>
    <row r="437" spans="1:69" ht="16.5" customHeight="1">
      <c r="A437" s="62"/>
      <c r="B437" s="62"/>
      <c r="C437" s="62"/>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row>
    <row r="438" spans="1:69" ht="16.5" customHeight="1">
      <c r="A438" s="62"/>
      <c r="B438" s="62"/>
      <c r="C438" s="62"/>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row>
    <row r="439" spans="1:69" ht="16.5" customHeight="1">
      <c r="A439" s="62"/>
      <c r="B439" s="62"/>
      <c r="C439" s="62"/>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row>
    <row r="440" spans="1:69" ht="16.5" customHeight="1">
      <c r="A440" s="62"/>
      <c r="B440" s="62"/>
      <c r="C440" s="62"/>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row>
    <row r="441" spans="1:69" ht="16.5" customHeight="1">
      <c r="A441" s="62"/>
      <c r="B441" s="62"/>
      <c r="C441" s="62"/>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row>
    <row r="442" spans="1:69" ht="16.5" customHeight="1">
      <c r="A442" s="62"/>
      <c r="B442" s="62"/>
      <c r="C442" s="62"/>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row>
    <row r="443" spans="1:69" ht="16.5" customHeight="1">
      <c r="A443" s="62"/>
      <c r="B443" s="62"/>
      <c r="C443" s="62"/>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row>
    <row r="444" spans="1:69" ht="16.5" customHeight="1">
      <c r="A444" s="62"/>
      <c r="B444" s="62"/>
      <c r="C444" s="62"/>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row>
    <row r="445" spans="1:69" ht="16.5" customHeight="1">
      <c r="A445" s="62"/>
      <c r="B445" s="62"/>
      <c r="C445" s="62"/>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row>
    <row r="446" spans="1:69" ht="16.5" customHeight="1">
      <c r="A446" s="62"/>
      <c r="B446" s="62"/>
      <c r="C446" s="62"/>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row>
    <row r="447" spans="1:69" ht="16.5" customHeight="1">
      <c r="A447" s="62"/>
      <c r="B447" s="62"/>
      <c r="C447" s="62"/>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row>
    <row r="448" spans="1:69" ht="16.5" customHeight="1">
      <c r="A448" s="62"/>
      <c r="B448" s="62"/>
      <c r="C448" s="62"/>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row>
    <row r="449" spans="1:69" ht="16.5" customHeight="1">
      <c r="A449" s="62"/>
      <c r="B449" s="62"/>
      <c r="C449" s="62"/>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row>
    <row r="450" spans="1:69" ht="16.5" customHeight="1">
      <c r="A450" s="62"/>
      <c r="B450" s="62"/>
      <c r="C450" s="62"/>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row>
    <row r="451" spans="1:69" ht="16.5" customHeight="1">
      <c r="A451" s="62"/>
      <c r="B451" s="62"/>
      <c r="C451" s="62"/>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row>
    <row r="452" spans="1:69" ht="16.5" customHeight="1">
      <c r="A452" s="62"/>
      <c r="B452" s="62"/>
      <c r="C452" s="62"/>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row>
    <row r="453" spans="1:69" ht="16.5" customHeight="1">
      <c r="A453" s="62"/>
      <c r="B453" s="62"/>
      <c r="C453" s="62"/>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row>
    <row r="454" spans="1:69" ht="16.5" customHeight="1">
      <c r="A454" s="62"/>
      <c r="B454" s="62"/>
      <c r="C454" s="62"/>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row>
    <row r="455" spans="1:69" ht="16.5" customHeight="1">
      <c r="A455" s="62"/>
      <c r="B455" s="62"/>
      <c r="C455" s="62"/>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row>
    <row r="456" spans="1:69" ht="16.5" customHeight="1">
      <c r="A456" s="62"/>
      <c r="B456" s="62"/>
      <c r="C456" s="62"/>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row>
    <row r="457" spans="1:69" ht="16.5" customHeight="1">
      <c r="A457" s="62"/>
      <c r="B457" s="62"/>
      <c r="C457" s="62"/>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row>
    <row r="458" spans="1:69" ht="16.5" customHeight="1">
      <c r="A458" s="62"/>
      <c r="B458" s="62"/>
      <c r="C458" s="62"/>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row>
    <row r="459" spans="1:69" ht="16.5" customHeight="1">
      <c r="A459" s="62"/>
      <c r="B459" s="62"/>
      <c r="C459" s="62"/>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row>
    <row r="460" spans="1:69" ht="16.5" customHeight="1">
      <c r="A460" s="62"/>
      <c r="B460" s="62"/>
      <c r="C460" s="62"/>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row>
    <row r="461" spans="1:69" ht="16.5" customHeight="1">
      <c r="A461" s="62"/>
      <c r="B461" s="62"/>
      <c r="C461" s="62"/>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row>
    <row r="462" spans="1:69" ht="16.5" customHeight="1">
      <c r="A462" s="62"/>
      <c r="B462" s="62"/>
      <c r="C462" s="62"/>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row>
    <row r="463" spans="1:69" ht="16.5" customHeight="1">
      <c r="A463" s="62"/>
      <c r="B463" s="62"/>
      <c r="C463" s="62"/>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row>
    <row r="464" spans="1:69" ht="16.5" customHeight="1">
      <c r="A464" s="62"/>
      <c r="B464" s="62"/>
      <c r="C464" s="62"/>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row>
    <row r="465" spans="1:69" ht="16.5" customHeight="1">
      <c r="A465" s="62"/>
      <c r="B465" s="62"/>
      <c r="C465" s="62"/>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row>
    <row r="466" spans="1:69" ht="16.5" customHeight="1">
      <c r="A466" s="62"/>
      <c r="B466" s="62"/>
      <c r="C466" s="62"/>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row>
    <row r="467" spans="1:69" ht="16.5" customHeight="1">
      <c r="A467" s="62"/>
      <c r="B467" s="62"/>
      <c r="C467" s="62"/>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row>
    <row r="468" spans="1:69" ht="16.5" customHeight="1">
      <c r="A468" s="62"/>
      <c r="B468" s="62"/>
      <c r="C468" s="62"/>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row>
    <row r="469" spans="1:69" ht="16.5" customHeight="1">
      <c r="A469" s="62"/>
      <c r="B469" s="62"/>
      <c r="C469" s="62"/>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row>
    <row r="470" spans="1:69" ht="16.5" customHeight="1">
      <c r="A470" s="62"/>
      <c r="B470" s="62"/>
      <c r="C470" s="62"/>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row>
    <row r="471" spans="1:69" ht="16.5" customHeight="1">
      <c r="A471" s="62"/>
      <c r="B471" s="62"/>
      <c r="C471" s="62"/>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row>
    <row r="472" spans="1:69" ht="16.5" customHeight="1">
      <c r="A472" s="62"/>
      <c r="B472" s="62"/>
      <c r="C472" s="62"/>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row>
    <row r="473" spans="1:69" ht="16.5" customHeight="1">
      <c r="A473" s="62"/>
      <c r="B473" s="62"/>
      <c r="C473" s="62"/>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row>
    <row r="474" spans="1:69" ht="16.5" customHeight="1">
      <c r="A474" s="62"/>
      <c r="B474" s="62"/>
      <c r="C474" s="62"/>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row>
    <row r="475" spans="1:69" ht="16.5" customHeight="1">
      <c r="A475" s="62"/>
      <c r="B475" s="62"/>
      <c r="C475" s="62"/>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row>
    <row r="476" spans="1:69" ht="16.5" customHeight="1">
      <c r="A476" s="62"/>
      <c r="B476" s="62"/>
      <c r="C476" s="62"/>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row>
    <row r="477" spans="1:69" ht="16.5" customHeight="1">
      <c r="A477" s="62"/>
      <c r="B477" s="62"/>
      <c r="C477" s="62"/>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row>
    <row r="478" spans="1:69" ht="16.5" customHeight="1">
      <c r="A478" s="62"/>
      <c r="B478" s="62"/>
      <c r="C478" s="62"/>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row>
    <row r="479" spans="1:69" ht="16.5" customHeight="1">
      <c r="A479" s="62"/>
      <c r="B479" s="62"/>
      <c r="C479" s="62"/>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row>
    <row r="480" spans="1:69" ht="16.5" customHeight="1">
      <c r="A480" s="62"/>
      <c r="B480" s="62"/>
      <c r="C480" s="62"/>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row>
    <row r="481" spans="1:69" ht="16.5" customHeight="1">
      <c r="A481" s="62"/>
      <c r="B481" s="62"/>
      <c r="C481" s="62"/>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row>
    <row r="482" spans="1:69" ht="16.5" customHeight="1">
      <c r="A482" s="62"/>
      <c r="B482" s="62"/>
      <c r="C482" s="62"/>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row>
    <row r="483" spans="1:69" ht="16.5" customHeight="1">
      <c r="A483" s="62"/>
      <c r="B483" s="62"/>
      <c r="C483" s="62"/>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row>
    <row r="484" spans="1:69" ht="16.5" customHeight="1">
      <c r="A484" s="62"/>
      <c r="B484" s="62"/>
      <c r="C484" s="62"/>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row>
    <row r="485" spans="1:69" ht="16.5" customHeight="1">
      <c r="A485" s="62"/>
      <c r="B485" s="62"/>
      <c r="C485" s="62"/>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row>
    <row r="486" spans="1:69" ht="16.5" customHeight="1">
      <c r="A486" s="62"/>
      <c r="B486" s="62"/>
      <c r="C486" s="62"/>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row>
    <row r="487" spans="1:69" ht="16.5" customHeight="1">
      <c r="A487" s="62"/>
      <c r="B487" s="62"/>
      <c r="C487" s="62"/>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row>
    <row r="488" spans="1:69" ht="16.5" customHeight="1">
      <c r="A488" s="62"/>
      <c r="B488" s="62"/>
      <c r="C488" s="62"/>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row>
    <row r="489" spans="1:69" ht="16.5" customHeight="1">
      <c r="A489" s="62"/>
      <c r="B489" s="62"/>
      <c r="C489" s="62"/>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row>
    <row r="490" spans="1:69" ht="16.5" customHeight="1">
      <c r="A490" s="62"/>
      <c r="B490" s="62"/>
      <c r="C490" s="62"/>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row>
    <row r="491" spans="1:69" ht="16.5" customHeight="1">
      <c r="A491" s="62"/>
      <c r="B491" s="62"/>
      <c r="C491" s="62"/>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row>
    <row r="492" spans="1:69" ht="16.5" customHeight="1">
      <c r="A492" s="62"/>
      <c r="B492" s="62"/>
      <c r="C492" s="62"/>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row>
    <row r="493" spans="1:69" ht="16.5" customHeight="1">
      <c r="A493" s="62"/>
      <c r="B493" s="62"/>
      <c r="C493" s="62"/>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row>
    <row r="494" spans="1:69" ht="16.5" customHeight="1">
      <c r="A494" s="62"/>
      <c r="B494" s="62"/>
      <c r="C494" s="62"/>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row>
    <row r="495" spans="1:69" ht="16.5" customHeight="1">
      <c r="A495" s="62"/>
      <c r="B495" s="62"/>
      <c r="C495" s="62"/>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row>
    <row r="496" spans="1:69" ht="16.5" customHeight="1">
      <c r="A496" s="62"/>
      <c r="B496" s="62"/>
      <c r="C496" s="62"/>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row>
    <row r="497" spans="1:69" ht="16.5" customHeight="1">
      <c r="A497" s="62"/>
      <c r="B497" s="62"/>
      <c r="C497" s="62"/>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row>
    <row r="498" spans="1:69" ht="16.5" customHeight="1">
      <c r="A498" s="62"/>
      <c r="B498" s="62"/>
      <c r="C498" s="62"/>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row>
    <row r="499" spans="1:69" ht="16.5" customHeight="1">
      <c r="A499" s="62"/>
      <c r="B499" s="62"/>
      <c r="C499" s="62"/>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row>
    <row r="500" spans="1:69" ht="16.5" customHeight="1">
      <c r="A500" s="62"/>
      <c r="B500" s="62"/>
      <c r="C500" s="62"/>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row>
    <row r="501" spans="1:69" ht="16.5" customHeight="1">
      <c r="A501" s="62"/>
      <c r="B501" s="62"/>
      <c r="C501" s="62"/>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row>
    <row r="502" spans="1:69" ht="16.5" customHeight="1">
      <c r="A502" s="62"/>
      <c r="B502" s="62"/>
      <c r="C502" s="62"/>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row>
    <row r="503" spans="1:69" ht="16.5" customHeight="1">
      <c r="A503" s="62"/>
      <c r="B503" s="62"/>
      <c r="C503" s="62"/>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row>
    <row r="504" spans="1:69" ht="16.5" customHeight="1">
      <c r="A504" s="62"/>
      <c r="B504" s="62"/>
      <c r="C504" s="62"/>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row>
    <row r="505" spans="1:69" ht="16.5" customHeight="1">
      <c r="A505" s="62"/>
      <c r="B505" s="62"/>
      <c r="C505" s="62"/>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row>
    <row r="506" spans="1:69" ht="16.5" customHeight="1">
      <c r="A506" s="62"/>
      <c r="B506" s="62"/>
      <c r="C506" s="62"/>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row>
    <row r="507" spans="1:69" ht="16.5" customHeight="1">
      <c r="A507" s="62"/>
      <c r="B507" s="62"/>
      <c r="C507" s="62"/>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row>
    <row r="508" spans="1:69" ht="16.5" customHeight="1">
      <c r="A508" s="62"/>
      <c r="B508" s="62"/>
      <c r="C508" s="62"/>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row>
    <row r="509" spans="1:69" ht="16.5" customHeight="1">
      <c r="A509" s="62"/>
      <c r="B509" s="62"/>
      <c r="C509" s="62"/>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row>
    <row r="510" spans="1:69" ht="16.5" customHeight="1">
      <c r="A510" s="62"/>
      <c r="B510" s="62"/>
      <c r="C510" s="62"/>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row>
    <row r="511" spans="1:69" ht="16.5" customHeight="1">
      <c r="A511" s="62"/>
      <c r="B511" s="62"/>
      <c r="C511" s="62"/>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row>
    <row r="512" spans="1:69" ht="16.5" customHeight="1">
      <c r="A512" s="62"/>
      <c r="B512" s="62"/>
      <c r="C512" s="62"/>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row>
    <row r="513" spans="1:69" ht="16.5" customHeight="1">
      <c r="A513" s="62"/>
      <c r="B513" s="62"/>
      <c r="C513" s="62"/>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row>
    <row r="514" spans="1:69" ht="16.5" customHeight="1">
      <c r="A514" s="62"/>
      <c r="B514" s="62"/>
      <c r="C514" s="62"/>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row>
    <row r="515" spans="1:69" ht="16.5" customHeight="1">
      <c r="A515" s="62"/>
      <c r="B515" s="62"/>
      <c r="C515" s="62"/>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row>
    <row r="516" spans="1:69" ht="16.5" customHeight="1">
      <c r="A516" s="62"/>
      <c r="B516" s="62"/>
      <c r="C516" s="62"/>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row>
    <row r="517" spans="1:69" ht="16.5" customHeight="1">
      <c r="A517" s="62"/>
      <c r="B517" s="62"/>
      <c r="C517" s="62"/>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row>
    <row r="518" spans="1:69" ht="16.5" customHeight="1">
      <c r="A518" s="62"/>
      <c r="B518" s="62"/>
      <c r="C518" s="62"/>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row>
    <row r="519" spans="1:69" ht="16.5" customHeight="1">
      <c r="A519" s="62"/>
      <c r="B519" s="62"/>
      <c r="C519" s="62"/>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row>
    <row r="520" spans="1:69" ht="16.5" customHeight="1">
      <c r="A520" s="62"/>
      <c r="B520" s="62"/>
      <c r="C520" s="62"/>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row>
    <row r="521" spans="1:69" ht="16.5" customHeight="1">
      <c r="A521" s="62"/>
      <c r="B521" s="62"/>
      <c r="C521" s="62"/>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row>
    <row r="522" spans="1:69" ht="16.5" customHeight="1">
      <c r="A522" s="62"/>
      <c r="B522" s="62"/>
      <c r="C522" s="62"/>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row>
    <row r="523" spans="1:69" ht="16.5" customHeight="1">
      <c r="A523" s="62"/>
      <c r="B523" s="62"/>
      <c r="C523" s="62"/>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row>
    <row r="524" spans="1:69" ht="16.5" customHeight="1">
      <c r="A524" s="62"/>
      <c r="B524" s="62"/>
      <c r="C524" s="62"/>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row>
    <row r="525" spans="1:69" ht="16.5" customHeight="1">
      <c r="A525" s="62"/>
      <c r="B525" s="62"/>
      <c r="C525" s="62"/>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row>
    <row r="526" spans="1:69" ht="16.5" customHeight="1">
      <c r="A526" s="62"/>
      <c r="B526" s="62"/>
      <c r="C526" s="62"/>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row>
    <row r="527" spans="1:69" ht="16.5" customHeight="1">
      <c r="A527" s="62"/>
      <c r="B527" s="62"/>
      <c r="C527" s="62"/>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row>
    <row r="528" spans="1:69" ht="16.5" customHeight="1">
      <c r="A528" s="62"/>
      <c r="B528" s="62"/>
      <c r="C528" s="62"/>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row>
    <row r="529" spans="1:69" ht="16.5" customHeight="1">
      <c r="A529" s="62"/>
      <c r="B529" s="62"/>
      <c r="C529" s="62"/>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row>
    <row r="530" spans="1:69" ht="16.5" customHeight="1">
      <c r="A530" s="62"/>
      <c r="B530" s="62"/>
      <c r="C530" s="62"/>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row>
    <row r="531" spans="1:69" ht="16.5" customHeight="1">
      <c r="A531" s="62"/>
      <c r="B531" s="62"/>
      <c r="C531" s="62"/>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row>
    <row r="532" spans="1:69" ht="16.5" customHeight="1">
      <c r="A532" s="62"/>
      <c r="B532" s="62"/>
      <c r="C532" s="62"/>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row>
    <row r="533" spans="1:69" ht="16.5" customHeight="1">
      <c r="A533" s="62"/>
      <c r="B533" s="62"/>
      <c r="C533" s="62"/>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row>
    <row r="534" spans="1:69" ht="16.5" customHeight="1">
      <c r="A534" s="62"/>
      <c r="B534" s="62"/>
      <c r="C534" s="62"/>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row>
    <row r="535" spans="1:69" ht="16.5" customHeight="1">
      <c r="A535" s="62"/>
      <c r="B535" s="62"/>
      <c r="C535" s="62"/>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row>
    <row r="536" spans="1:69" ht="16.5" customHeight="1">
      <c r="A536" s="62"/>
      <c r="B536" s="62"/>
      <c r="C536" s="62"/>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row>
    <row r="537" spans="1:69" ht="16.5" customHeight="1">
      <c r="A537" s="62"/>
      <c r="B537" s="62"/>
      <c r="C537" s="62"/>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row>
    <row r="538" spans="1:69" ht="16.5" customHeight="1">
      <c r="A538" s="62"/>
      <c r="B538" s="62"/>
      <c r="C538" s="62"/>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row>
    <row r="539" spans="1:69" ht="16.5" customHeight="1">
      <c r="A539" s="62"/>
      <c r="B539" s="62"/>
      <c r="C539" s="62"/>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row>
    <row r="540" spans="1:69" ht="16.5" customHeight="1">
      <c r="A540" s="62"/>
      <c r="B540" s="62"/>
      <c r="C540" s="62"/>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row>
    <row r="541" spans="1:69" ht="16.5" customHeight="1">
      <c r="A541" s="62"/>
      <c r="B541" s="62"/>
      <c r="C541" s="62"/>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row>
    <row r="542" spans="1:69" ht="16.5" customHeight="1">
      <c r="A542" s="62"/>
      <c r="B542" s="62"/>
      <c r="C542" s="62"/>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row>
    <row r="543" spans="1:69" ht="16.5" customHeight="1">
      <c r="A543" s="62"/>
      <c r="B543" s="62"/>
      <c r="C543" s="62"/>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row>
    <row r="544" spans="1:69" ht="16.5" customHeight="1">
      <c r="A544" s="62"/>
      <c r="B544" s="62"/>
      <c r="C544" s="62"/>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row>
    <row r="545" spans="1:69" ht="16.5" customHeight="1">
      <c r="A545" s="62"/>
      <c r="B545" s="62"/>
      <c r="C545" s="62"/>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row>
    <row r="546" spans="1:69" ht="16.5" customHeight="1">
      <c r="A546" s="62"/>
      <c r="B546" s="62"/>
      <c r="C546" s="62"/>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row>
    <row r="547" spans="1:69" ht="16.5" customHeight="1">
      <c r="A547" s="62"/>
      <c r="B547" s="62"/>
      <c r="C547" s="62"/>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row>
    <row r="548" spans="1:69" ht="16.5" customHeight="1">
      <c r="A548" s="62"/>
      <c r="B548" s="62"/>
      <c r="C548" s="62"/>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row>
    <row r="549" spans="1:69" ht="16.5" customHeight="1">
      <c r="A549" s="62"/>
      <c r="B549" s="62"/>
      <c r="C549" s="62"/>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row>
    <row r="550" spans="1:69" ht="16.5" customHeight="1">
      <c r="A550" s="62"/>
      <c r="B550" s="62"/>
      <c r="C550" s="62"/>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row>
    <row r="551" spans="1:69" ht="16.5" customHeight="1">
      <c r="A551" s="62"/>
      <c r="B551" s="62"/>
      <c r="C551" s="62"/>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row>
    <row r="552" spans="1:69" ht="16.5" customHeight="1">
      <c r="A552" s="62"/>
      <c r="B552" s="62"/>
      <c r="C552" s="62"/>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row>
    <row r="553" spans="1:69" ht="16.5" customHeight="1">
      <c r="A553" s="62"/>
      <c r="B553" s="62"/>
      <c r="C553" s="62"/>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row>
    <row r="554" spans="1:69" ht="16.5" customHeight="1">
      <c r="A554" s="62"/>
      <c r="B554" s="62"/>
      <c r="C554" s="62"/>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row>
    <row r="555" spans="1:69" ht="16.5" customHeight="1">
      <c r="A555" s="62"/>
      <c r="B555" s="62"/>
      <c r="C555" s="62"/>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row>
    <row r="556" spans="1:69" ht="16.5" customHeight="1">
      <c r="A556" s="62"/>
      <c r="B556" s="62"/>
      <c r="C556" s="62"/>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row>
    <row r="557" spans="1:69" ht="16.5" customHeight="1">
      <c r="A557" s="62"/>
      <c r="B557" s="62"/>
      <c r="C557" s="62"/>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row>
    <row r="558" spans="1:69" ht="16.5" customHeight="1">
      <c r="A558" s="62"/>
      <c r="B558" s="62"/>
      <c r="C558" s="62"/>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row>
    <row r="559" spans="1:69" ht="16.5" customHeight="1">
      <c r="A559" s="62"/>
      <c r="B559" s="62"/>
      <c r="C559" s="62"/>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row>
    <row r="560" spans="1:69" ht="16.5" customHeight="1">
      <c r="A560" s="62"/>
      <c r="B560" s="62"/>
      <c r="C560" s="62"/>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row>
    <row r="561" spans="1:69" ht="16.5" customHeight="1">
      <c r="A561" s="62"/>
      <c r="B561" s="62"/>
      <c r="C561" s="62"/>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row>
    <row r="562" spans="1:69" ht="16.5" customHeight="1">
      <c r="A562" s="62"/>
      <c r="B562" s="62"/>
      <c r="C562" s="62"/>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row>
    <row r="563" spans="1:69" ht="16.5" customHeight="1">
      <c r="A563" s="62"/>
      <c r="B563" s="62"/>
      <c r="C563" s="62"/>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row>
    <row r="564" spans="1:69" ht="16.5" customHeight="1">
      <c r="A564" s="62"/>
      <c r="B564" s="62"/>
      <c r="C564" s="62"/>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row>
    <row r="565" spans="1:69" ht="16.5" customHeight="1">
      <c r="A565" s="62"/>
      <c r="B565" s="62"/>
      <c r="C565" s="62"/>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row>
    <row r="566" spans="1:69" ht="16.5" customHeight="1">
      <c r="A566" s="62"/>
      <c r="B566" s="62"/>
      <c r="C566" s="62"/>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row>
    <row r="567" spans="1:69" ht="16.5" customHeight="1">
      <c r="A567" s="62"/>
      <c r="B567" s="62"/>
      <c r="C567" s="62"/>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row>
    <row r="568" spans="1:69" ht="16.5" customHeight="1">
      <c r="A568" s="62"/>
      <c r="B568" s="62"/>
      <c r="C568" s="62"/>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row>
    <row r="569" spans="1:69" ht="16.5" customHeight="1">
      <c r="A569" s="62"/>
      <c r="B569" s="62"/>
      <c r="C569" s="62"/>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row>
    <row r="570" spans="1:69" ht="16.5" customHeight="1">
      <c r="A570" s="62"/>
      <c r="B570" s="62"/>
      <c r="C570" s="62"/>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row>
    <row r="571" spans="1:69" ht="16.5" customHeight="1">
      <c r="A571" s="62"/>
      <c r="B571" s="62"/>
      <c r="C571" s="62"/>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row>
    <row r="572" spans="1:69" ht="16.5" customHeight="1">
      <c r="A572" s="62"/>
      <c r="B572" s="62"/>
      <c r="C572" s="62"/>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row>
    <row r="573" spans="1:69" ht="16.5" customHeight="1">
      <c r="A573" s="62"/>
      <c r="B573" s="62"/>
      <c r="C573" s="62"/>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row>
    <row r="574" spans="1:69" ht="16.5" customHeight="1">
      <c r="A574" s="62"/>
      <c r="B574" s="62"/>
      <c r="C574" s="62"/>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row>
    <row r="575" spans="1:69" ht="16.5" customHeight="1">
      <c r="A575" s="62"/>
      <c r="B575" s="62"/>
      <c r="C575" s="62"/>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row>
    <row r="576" spans="1:69" ht="16.5" customHeight="1">
      <c r="A576" s="62"/>
      <c r="B576" s="62"/>
      <c r="C576" s="62"/>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row>
    <row r="577" spans="1:69" ht="16.5" customHeight="1">
      <c r="A577" s="62"/>
      <c r="B577" s="62"/>
      <c r="C577" s="62"/>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row>
    <row r="578" spans="1:69" ht="16.5" customHeight="1">
      <c r="A578" s="62"/>
      <c r="B578" s="62"/>
      <c r="C578" s="62"/>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row>
    <row r="579" spans="1:69" ht="16.5" customHeight="1">
      <c r="A579" s="62"/>
      <c r="B579" s="62"/>
      <c r="C579" s="62"/>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row>
    <row r="580" spans="1:69" ht="16.5" customHeight="1">
      <c r="A580" s="62"/>
      <c r="B580" s="62"/>
      <c r="C580" s="62"/>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row>
    <row r="581" spans="1:69" ht="16.5" customHeight="1">
      <c r="A581" s="62"/>
      <c r="B581" s="62"/>
      <c r="C581" s="62"/>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row>
    <row r="582" spans="1:69" ht="16.5" customHeight="1">
      <c r="A582" s="62"/>
      <c r="B582" s="62"/>
      <c r="C582" s="62"/>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row>
    <row r="583" spans="1:69" ht="16.5" customHeight="1">
      <c r="A583" s="62"/>
      <c r="B583" s="62"/>
      <c r="C583" s="62"/>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row>
    <row r="584" spans="1:69" ht="16.5" customHeight="1">
      <c r="A584" s="62"/>
      <c r="B584" s="62"/>
      <c r="C584" s="62"/>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row>
    <row r="585" spans="1:69" ht="16.5" customHeight="1">
      <c r="A585" s="62"/>
      <c r="B585" s="62"/>
      <c r="C585" s="62"/>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row>
    <row r="586" spans="1:69" ht="16.5" customHeight="1">
      <c r="A586" s="62"/>
      <c r="B586" s="62"/>
      <c r="C586" s="62"/>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row>
    <row r="587" spans="1:69" ht="16.5" customHeight="1">
      <c r="A587" s="62"/>
      <c r="B587" s="62"/>
      <c r="C587" s="62"/>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row>
    <row r="588" spans="1:69" ht="16.5" customHeight="1">
      <c r="A588" s="62"/>
      <c r="B588" s="62"/>
      <c r="C588" s="62"/>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row>
    <row r="589" spans="1:69" ht="16.5" customHeight="1">
      <c r="A589" s="62"/>
      <c r="B589" s="62"/>
      <c r="C589" s="62"/>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row>
    <row r="590" spans="1:69" ht="16.5" customHeight="1">
      <c r="A590" s="62"/>
      <c r="B590" s="62"/>
      <c r="C590" s="62"/>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row>
    <row r="591" spans="1:69" ht="16.5" customHeight="1">
      <c r="A591" s="62"/>
      <c r="B591" s="62"/>
      <c r="C591" s="62"/>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row>
    <row r="592" spans="1:69" ht="16.5" customHeight="1">
      <c r="A592" s="62"/>
      <c r="B592" s="62"/>
      <c r="C592" s="62"/>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row>
    <row r="593" spans="1:69" ht="16.5" customHeight="1">
      <c r="A593" s="62"/>
      <c r="B593" s="62"/>
      <c r="C593" s="62"/>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row>
    <row r="594" spans="1:69" ht="16.5" customHeight="1">
      <c r="A594" s="62"/>
      <c r="B594" s="62"/>
      <c r="C594" s="62"/>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row>
    <row r="595" spans="1:69" ht="16.5" customHeight="1">
      <c r="A595" s="62"/>
      <c r="B595" s="62"/>
      <c r="C595" s="62"/>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row>
    <row r="596" spans="1:69" ht="16.5" customHeight="1">
      <c r="A596" s="62"/>
      <c r="B596" s="62"/>
      <c r="C596" s="62"/>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row>
    <row r="597" spans="1:69" ht="16.5" customHeight="1">
      <c r="A597" s="62"/>
      <c r="B597" s="62"/>
      <c r="C597" s="62"/>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row>
    <row r="598" spans="1:69" ht="16.5" customHeight="1">
      <c r="A598" s="62"/>
      <c r="B598" s="62"/>
      <c r="C598" s="62"/>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row>
    <row r="599" spans="1:69" ht="16.5" customHeight="1">
      <c r="A599" s="62"/>
      <c r="B599" s="62"/>
      <c r="C599" s="62"/>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row>
    <row r="600" spans="1:69" ht="16.5" customHeight="1">
      <c r="A600" s="62"/>
      <c r="B600" s="62"/>
      <c r="C600" s="62"/>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row>
    <row r="601" spans="1:69" ht="16.5" customHeight="1">
      <c r="A601" s="62"/>
      <c r="B601" s="62"/>
      <c r="C601" s="62"/>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row>
    <row r="602" spans="1:69" ht="16.5" customHeight="1">
      <c r="A602" s="62"/>
      <c r="B602" s="62"/>
      <c r="C602" s="62"/>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row>
    <row r="603" spans="1:69" ht="16.5" customHeight="1">
      <c r="A603" s="62"/>
      <c r="B603" s="62"/>
      <c r="C603" s="62"/>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row>
    <row r="604" spans="1:69" ht="16.5" customHeight="1">
      <c r="A604" s="62"/>
      <c r="B604" s="62"/>
      <c r="C604" s="62"/>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row>
    <row r="605" spans="1:69" ht="16.5" customHeight="1">
      <c r="A605" s="62"/>
      <c r="B605" s="62"/>
      <c r="C605" s="62"/>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row>
    <row r="606" spans="1:69" ht="16.5" customHeight="1">
      <c r="A606" s="62"/>
      <c r="B606" s="62"/>
      <c r="C606" s="62"/>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row>
    <row r="607" spans="1:69" ht="16.5" customHeight="1">
      <c r="A607" s="62"/>
      <c r="B607" s="62"/>
      <c r="C607" s="62"/>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row>
    <row r="608" spans="1:69" ht="16.5" customHeight="1">
      <c r="A608" s="62"/>
      <c r="B608" s="62"/>
      <c r="C608" s="62"/>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row>
    <row r="609" spans="1:69" ht="16.5" customHeight="1">
      <c r="A609" s="62"/>
      <c r="B609" s="62"/>
      <c r="C609" s="62"/>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row>
    <row r="610" spans="1:69" ht="16.5" customHeight="1">
      <c r="A610" s="62"/>
      <c r="B610" s="62"/>
      <c r="C610" s="62"/>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row>
    <row r="611" spans="1:69" ht="16.5" customHeight="1">
      <c r="A611" s="62"/>
      <c r="B611" s="62"/>
      <c r="C611" s="62"/>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row>
    <row r="612" spans="1:69" ht="16.5" customHeight="1">
      <c r="A612" s="62"/>
      <c r="B612" s="62"/>
      <c r="C612" s="62"/>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row>
    <row r="613" spans="1:69" ht="16.5" customHeight="1">
      <c r="A613" s="62"/>
      <c r="B613" s="62"/>
      <c r="C613" s="62"/>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row>
    <row r="614" spans="1:69" ht="16.5" customHeight="1">
      <c r="A614" s="62"/>
      <c r="B614" s="62"/>
      <c r="C614" s="62"/>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row>
    <row r="615" spans="1:69" ht="16.5" customHeight="1">
      <c r="A615" s="62"/>
      <c r="B615" s="62"/>
      <c r="C615" s="62"/>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row>
    <row r="616" spans="1:69" ht="16.5" customHeight="1">
      <c r="A616" s="62"/>
      <c r="B616" s="62"/>
      <c r="C616" s="62"/>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row>
    <row r="617" spans="1:69" ht="16.5" customHeight="1">
      <c r="A617" s="62"/>
      <c r="B617" s="62"/>
      <c r="C617" s="62"/>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row>
    <row r="618" spans="1:69" ht="16.5" customHeight="1">
      <c r="A618" s="62"/>
      <c r="B618" s="62"/>
      <c r="C618" s="62"/>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row>
    <row r="619" spans="1:69" ht="16.5" customHeight="1">
      <c r="A619" s="62"/>
      <c r="B619" s="62"/>
      <c r="C619" s="62"/>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row>
    <row r="620" spans="1:69" ht="16.5" customHeight="1">
      <c r="A620" s="62"/>
      <c r="B620" s="62"/>
      <c r="C620" s="62"/>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row>
    <row r="621" spans="1:69" ht="16.5" customHeight="1">
      <c r="A621" s="62"/>
      <c r="B621" s="62"/>
      <c r="C621" s="62"/>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row>
    <row r="622" spans="1:69" ht="16.5" customHeight="1">
      <c r="A622" s="62"/>
      <c r="B622" s="62"/>
      <c r="C622" s="62"/>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row>
    <row r="623" spans="1:69" ht="16.5" customHeight="1">
      <c r="A623" s="62"/>
      <c r="B623" s="62"/>
      <c r="C623" s="62"/>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row>
    <row r="624" spans="1:69" ht="16.5" customHeight="1">
      <c r="A624" s="62"/>
      <c r="B624" s="62"/>
      <c r="C624" s="62"/>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row>
    <row r="625" spans="1:69" ht="16.5" customHeight="1">
      <c r="A625" s="62"/>
      <c r="B625" s="62"/>
      <c r="C625" s="62"/>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row>
    <row r="626" spans="1:69" ht="16.5" customHeight="1">
      <c r="A626" s="62"/>
      <c r="B626" s="62"/>
      <c r="C626" s="62"/>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row>
    <row r="627" spans="1:69" ht="16.5" customHeight="1">
      <c r="A627" s="62"/>
      <c r="B627" s="62"/>
      <c r="C627" s="62"/>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row>
    <row r="628" spans="1:69" ht="16.5" customHeight="1">
      <c r="A628" s="62"/>
      <c r="B628" s="62"/>
      <c r="C628" s="62"/>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row>
    <row r="629" spans="1:69" ht="16.5" customHeight="1">
      <c r="A629" s="62"/>
      <c r="B629" s="62"/>
      <c r="C629" s="62"/>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row>
    <row r="630" spans="1:69" ht="16.5" customHeight="1">
      <c r="A630" s="62"/>
      <c r="B630" s="62"/>
      <c r="C630" s="62"/>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row>
    <row r="631" spans="1:69" ht="16.5" customHeight="1">
      <c r="A631" s="62"/>
      <c r="B631" s="62"/>
      <c r="C631" s="62"/>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row>
    <row r="632" spans="1:69" ht="16.5" customHeight="1">
      <c r="A632" s="62"/>
      <c r="B632" s="62"/>
      <c r="C632" s="62"/>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row>
    <row r="633" spans="1:69" ht="16.5" customHeight="1">
      <c r="A633" s="62"/>
      <c r="B633" s="62"/>
      <c r="C633" s="62"/>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row>
    <row r="634" spans="1:69" ht="16.5" customHeight="1">
      <c r="A634" s="62"/>
      <c r="B634" s="62"/>
      <c r="C634" s="62"/>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row>
    <row r="635" spans="1:69" ht="16.5" customHeight="1">
      <c r="A635" s="62"/>
      <c r="B635" s="62"/>
      <c r="C635" s="62"/>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row>
    <row r="636" spans="1:69" ht="16.5" customHeight="1">
      <c r="A636" s="62"/>
      <c r="B636" s="62"/>
      <c r="C636" s="62"/>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row>
    <row r="637" spans="1:69" ht="16.5" customHeight="1">
      <c r="A637" s="62"/>
      <c r="B637" s="62"/>
      <c r="C637" s="62"/>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row>
    <row r="638" spans="1:69" ht="16.5" customHeight="1">
      <c r="A638" s="62"/>
      <c r="B638" s="62"/>
      <c r="C638" s="62"/>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row>
    <row r="639" spans="1:69" ht="16.5" customHeight="1">
      <c r="A639" s="62"/>
      <c r="B639" s="62"/>
      <c r="C639" s="62"/>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row>
    <row r="640" spans="1:69" ht="16.5" customHeight="1">
      <c r="A640" s="62"/>
      <c r="B640" s="62"/>
      <c r="C640" s="62"/>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row>
    <row r="641" spans="1:69" ht="16.5" customHeight="1">
      <c r="A641" s="62"/>
      <c r="B641" s="62"/>
      <c r="C641" s="62"/>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row>
    <row r="642" spans="1:69" ht="16.5" customHeight="1">
      <c r="A642" s="62"/>
      <c r="B642" s="62"/>
      <c r="C642" s="62"/>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row>
    <row r="643" spans="1:69" ht="16.5" customHeight="1">
      <c r="A643" s="62"/>
      <c r="B643" s="62"/>
      <c r="C643" s="62"/>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row>
    <row r="644" spans="1:69" ht="16.5" customHeight="1">
      <c r="A644" s="62"/>
      <c r="B644" s="62"/>
      <c r="C644" s="62"/>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row>
    <row r="645" spans="1:69" ht="16.5" customHeight="1">
      <c r="A645" s="62"/>
      <c r="B645" s="62"/>
      <c r="C645" s="62"/>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row>
    <row r="646" spans="1:69" ht="16.5" customHeight="1">
      <c r="A646" s="62"/>
      <c r="B646" s="62"/>
      <c r="C646" s="62"/>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row>
    <row r="647" spans="1:69" ht="16.5" customHeight="1">
      <c r="A647" s="62"/>
      <c r="B647" s="62"/>
      <c r="C647" s="62"/>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row>
    <row r="648" spans="1:69" ht="16.5" customHeight="1">
      <c r="A648" s="62"/>
      <c r="B648" s="62"/>
      <c r="C648" s="62"/>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row>
    <row r="649" spans="1:69" ht="16.5" customHeight="1">
      <c r="A649" s="62"/>
      <c r="B649" s="62"/>
      <c r="C649" s="62"/>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row>
    <row r="650" spans="1:69" ht="16.5" customHeight="1">
      <c r="A650" s="62"/>
      <c r="B650" s="62"/>
      <c r="C650" s="62"/>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row>
    <row r="651" spans="1:69" ht="16.5" customHeight="1">
      <c r="A651" s="62"/>
      <c r="B651" s="62"/>
      <c r="C651" s="62"/>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row>
    <row r="652" spans="1:69" ht="16.5" customHeight="1">
      <c r="A652" s="62"/>
      <c r="B652" s="62"/>
      <c r="C652" s="62"/>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row>
    <row r="653" spans="1:69" ht="16.5" customHeight="1">
      <c r="A653" s="62"/>
      <c r="B653" s="62"/>
      <c r="C653" s="62"/>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row>
    <row r="654" spans="1:69" ht="16.5" customHeight="1">
      <c r="A654" s="62"/>
      <c r="B654" s="62"/>
      <c r="C654" s="62"/>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row>
    <row r="655" spans="1:69" ht="16.5" customHeight="1">
      <c r="A655" s="62"/>
      <c r="B655" s="62"/>
      <c r="C655" s="62"/>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row>
    <row r="656" spans="1:69" ht="16.5" customHeight="1">
      <c r="A656" s="62"/>
      <c r="B656" s="62"/>
      <c r="C656" s="62"/>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row>
    <row r="657" spans="1:69" ht="16.5" customHeight="1">
      <c r="A657" s="62"/>
      <c r="B657" s="62"/>
      <c r="C657" s="62"/>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row>
    <row r="658" spans="1:69" ht="16.5" customHeight="1">
      <c r="A658" s="62"/>
      <c r="B658" s="62"/>
      <c r="C658" s="62"/>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row>
    <row r="659" spans="1:69" ht="16.5" customHeight="1">
      <c r="A659" s="62"/>
      <c r="B659" s="62"/>
      <c r="C659" s="62"/>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row>
    <row r="660" spans="1:69" ht="16.5" customHeight="1">
      <c r="A660" s="62"/>
      <c r="B660" s="62"/>
      <c r="C660" s="62"/>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row>
    <row r="661" spans="1:69" ht="16.5" customHeight="1">
      <c r="A661" s="62"/>
      <c r="B661" s="62"/>
      <c r="C661" s="62"/>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row>
    <row r="662" spans="1:69" ht="16.5" customHeight="1">
      <c r="A662" s="62"/>
      <c r="B662" s="62"/>
      <c r="C662" s="62"/>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row>
    <row r="663" spans="1:69" ht="16.5" customHeight="1">
      <c r="A663" s="62"/>
      <c r="B663" s="62"/>
      <c r="C663" s="62"/>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row>
    <row r="664" spans="1:69" ht="16.5" customHeight="1">
      <c r="A664" s="62"/>
      <c r="B664" s="62"/>
      <c r="C664" s="62"/>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row>
    <row r="665" spans="1:69" ht="16.5" customHeight="1">
      <c r="A665" s="62"/>
      <c r="B665" s="62"/>
      <c r="C665" s="62"/>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row>
    <row r="666" spans="1:69" ht="16.5" customHeight="1">
      <c r="A666" s="62"/>
      <c r="B666" s="62"/>
      <c r="C666" s="62"/>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row>
    <row r="667" spans="1:69" ht="16.5" customHeight="1">
      <c r="A667" s="62"/>
      <c r="B667" s="62"/>
      <c r="C667" s="62"/>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row>
    <row r="668" spans="1:69" ht="16.5" customHeight="1">
      <c r="A668" s="62"/>
      <c r="B668" s="62"/>
      <c r="C668" s="62"/>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row>
    <row r="669" spans="1:69" ht="16.5" customHeight="1">
      <c r="A669" s="62"/>
      <c r="B669" s="62"/>
      <c r="C669" s="62"/>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row>
    <row r="670" spans="1:69" ht="16.5" customHeight="1">
      <c r="A670" s="62"/>
      <c r="B670" s="62"/>
      <c r="C670" s="62"/>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row>
    <row r="671" spans="1:69" ht="16.5" customHeight="1">
      <c r="A671" s="62"/>
      <c r="B671" s="62"/>
      <c r="C671" s="62"/>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row>
    <row r="672" spans="1:69" ht="16.5" customHeight="1">
      <c r="A672" s="62"/>
      <c r="B672" s="62"/>
      <c r="C672" s="62"/>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row>
    <row r="673" spans="1:69" ht="16.5" customHeight="1">
      <c r="A673" s="62"/>
      <c r="B673" s="62"/>
      <c r="C673" s="62"/>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row>
    <row r="674" spans="1:69" ht="16.5" customHeight="1">
      <c r="A674" s="62"/>
      <c r="B674" s="62"/>
      <c r="C674" s="62"/>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row>
    <row r="675" spans="1:69" ht="16.5" customHeight="1">
      <c r="A675" s="62"/>
      <c r="B675" s="62"/>
      <c r="C675" s="62"/>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row>
    <row r="676" spans="1:69" ht="16.5" customHeight="1">
      <c r="A676" s="62"/>
      <c r="B676" s="62"/>
      <c r="C676" s="62"/>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row>
    <row r="677" spans="1:69" ht="16.5" customHeight="1">
      <c r="A677" s="62"/>
      <c r="B677" s="62"/>
      <c r="C677" s="62"/>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row>
    <row r="678" spans="1:69" ht="16.5" customHeight="1">
      <c r="A678" s="62"/>
      <c r="B678" s="62"/>
      <c r="C678" s="62"/>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row>
    <row r="679" spans="1:69" ht="16.5" customHeight="1">
      <c r="A679" s="62"/>
      <c r="B679" s="62"/>
      <c r="C679" s="62"/>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row>
    <row r="680" spans="1:69" ht="16.5" customHeight="1">
      <c r="A680" s="62"/>
      <c r="B680" s="62"/>
      <c r="C680" s="62"/>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row>
    <row r="681" spans="1:69" ht="16.5" customHeight="1">
      <c r="A681" s="62"/>
      <c r="B681" s="62"/>
      <c r="C681" s="62"/>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row>
    <row r="682" spans="1:69" ht="16.5" customHeight="1">
      <c r="A682" s="62"/>
      <c r="B682" s="62"/>
      <c r="C682" s="62"/>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row>
    <row r="683" spans="1:69" ht="16.5" customHeight="1">
      <c r="A683" s="62"/>
      <c r="B683" s="62"/>
      <c r="C683" s="62"/>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row>
    <row r="684" spans="1:69" ht="16.5" customHeight="1">
      <c r="A684" s="62"/>
      <c r="B684" s="62"/>
      <c r="C684" s="62"/>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row>
    <row r="685" spans="1:69" ht="16.5" customHeight="1">
      <c r="A685" s="62"/>
      <c r="B685" s="62"/>
      <c r="C685" s="62"/>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row>
    <row r="686" spans="1:69" ht="16.5" customHeight="1">
      <c r="A686" s="62"/>
      <c r="B686" s="62"/>
      <c r="C686" s="62"/>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row>
    <row r="687" spans="1:69" ht="16.5" customHeight="1">
      <c r="A687" s="62"/>
      <c r="B687" s="62"/>
      <c r="C687" s="62"/>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row>
    <row r="688" spans="1:69" ht="16.5" customHeight="1">
      <c r="A688" s="62"/>
      <c r="B688" s="62"/>
      <c r="C688" s="62"/>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row>
    <row r="689" spans="1:69" ht="16.5" customHeight="1">
      <c r="A689" s="62"/>
      <c r="B689" s="62"/>
      <c r="C689" s="62"/>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row>
    <row r="690" spans="1:69" ht="16.5" customHeight="1">
      <c r="A690" s="62"/>
      <c r="B690" s="62"/>
      <c r="C690" s="62"/>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row>
    <row r="691" spans="1:69" ht="16.5" customHeight="1">
      <c r="A691" s="62"/>
      <c r="B691" s="62"/>
      <c r="C691" s="62"/>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row>
    <row r="692" spans="1:69" ht="16.5" customHeight="1">
      <c r="A692" s="62"/>
      <c r="B692" s="62"/>
      <c r="C692" s="62"/>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row>
    <row r="693" spans="1:69" ht="16.5" customHeight="1">
      <c r="A693" s="62"/>
      <c r="B693" s="62"/>
      <c r="C693" s="62"/>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row>
    <row r="694" spans="1:69" ht="16.5" customHeight="1">
      <c r="A694" s="62"/>
      <c r="B694" s="62"/>
      <c r="C694" s="62"/>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row>
    <row r="695" spans="1:69" ht="16.5" customHeight="1">
      <c r="A695" s="62"/>
      <c r="B695" s="62"/>
      <c r="C695" s="62"/>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row>
    <row r="696" spans="1:69" ht="16.5" customHeight="1">
      <c r="A696" s="62"/>
      <c r="B696" s="62"/>
      <c r="C696" s="62"/>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row>
    <row r="697" spans="1:69" ht="16.5" customHeight="1">
      <c r="A697" s="62"/>
      <c r="B697" s="62"/>
      <c r="C697" s="62"/>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row>
    <row r="698" spans="1:69" ht="16.5" customHeight="1">
      <c r="A698" s="62"/>
      <c r="B698" s="62"/>
      <c r="C698" s="62"/>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row>
    <row r="699" spans="1:69" ht="16.5" customHeight="1">
      <c r="A699" s="62"/>
      <c r="B699" s="62"/>
      <c r="C699" s="62"/>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row>
    <row r="700" spans="1:69" ht="16.5" customHeight="1">
      <c r="A700" s="62"/>
      <c r="B700" s="62"/>
      <c r="C700" s="62"/>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row>
    <row r="701" spans="1:69" ht="16.5" customHeight="1">
      <c r="A701" s="62"/>
      <c r="B701" s="62"/>
      <c r="C701" s="62"/>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row>
    <row r="702" spans="1:69" ht="16.5" customHeight="1">
      <c r="A702" s="62"/>
      <c r="B702" s="62"/>
      <c r="C702" s="62"/>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row>
    <row r="703" spans="1:69" ht="16.5" customHeight="1">
      <c r="A703" s="62"/>
      <c r="B703" s="62"/>
      <c r="C703" s="62"/>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row>
    <row r="704" spans="1:69" ht="16.5" customHeight="1">
      <c r="A704" s="62"/>
      <c r="B704" s="62"/>
      <c r="C704" s="62"/>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row>
    <row r="705" spans="1:69" ht="16.5" customHeight="1">
      <c r="A705" s="62"/>
      <c r="B705" s="62"/>
      <c r="C705" s="62"/>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row>
    <row r="706" spans="1:69" ht="16.5" customHeight="1">
      <c r="A706" s="62"/>
      <c r="B706" s="62"/>
      <c r="C706" s="62"/>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row>
    <row r="707" spans="1:69" ht="16.5" customHeight="1">
      <c r="A707" s="62"/>
      <c r="B707" s="62"/>
      <c r="C707" s="62"/>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row>
    <row r="708" spans="1:69" ht="16.5" customHeight="1">
      <c r="A708" s="62"/>
      <c r="B708" s="62"/>
      <c r="C708" s="62"/>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row>
    <row r="709" spans="1:69" ht="16.5" customHeight="1">
      <c r="A709" s="62"/>
      <c r="B709" s="62"/>
      <c r="C709" s="62"/>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row>
    <row r="710" spans="1:69" ht="16.5" customHeight="1">
      <c r="A710" s="62"/>
      <c r="B710" s="62"/>
      <c r="C710" s="62"/>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row>
    <row r="711" spans="1:69" ht="16.5" customHeight="1">
      <c r="A711" s="62"/>
      <c r="B711" s="62"/>
      <c r="C711" s="62"/>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row>
    <row r="712" spans="1:69" ht="16.5" customHeight="1">
      <c r="A712" s="62"/>
      <c r="B712" s="62"/>
      <c r="C712" s="62"/>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row>
    <row r="713" spans="1:69" ht="16.5" customHeight="1">
      <c r="A713" s="62"/>
      <c r="B713" s="62"/>
      <c r="C713" s="62"/>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row>
    <row r="714" spans="1:69" ht="16.5" customHeight="1">
      <c r="A714" s="62"/>
      <c r="B714" s="62"/>
      <c r="C714" s="62"/>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row>
    <row r="715" spans="1:69" ht="16.5" customHeight="1">
      <c r="A715" s="62"/>
      <c r="B715" s="62"/>
      <c r="C715" s="62"/>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row>
    <row r="716" spans="1:69" ht="16.5" customHeight="1">
      <c r="A716" s="62"/>
      <c r="B716" s="62"/>
      <c r="C716" s="62"/>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row>
    <row r="717" spans="1:69" ht="16.5" customHeight="1">
      <c r="A717" s="62"/>
      <c r="B717" s="62"/>
      <c r="C717" s="62"/>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row>
    <row r="718" spans="1:69" ht="16.5" customHeight="1">
      <c r="A718" s="62"/>
      <c r="B718" s="62"/>
      <c r="C718" s="62"/>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row>
    <row r="719" spans="1:69" ht="16.5" customHeight="1">
      <c r="A719" s="62"/>
      <c r="B719" s="62"/>
      <c r="C719" s="62"/>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row>
    <row r="720" spans="1:69" ht="16.5" customHeight="1">
      <c r="A720" s="62"/>
      <c r="B720" s="62"/>
      <c r="C720" s="62"/>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row>
    <row r="721" spans="1:69" ht="16.5" customHeight="1">
      <c r="A721" s="62"/>
      <c r="B721" s="62"/>
      <c r="C721" s="62"/>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row>
    <row r="722" spans="1:69" ht="16.5" customHeight="1">
      <c r="A722" s="62"/>
      <c r="B722" s="62"/>
      <c r="C722" s="62"/>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row>
    <row r="723" spans="1:69" ht="16.5" customHeight="1">
      <c r="A723" s="62"/>
      <c r="B723" s="62"/>
      <c r="C723" s="62"/>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row>
    <row r="724" spans="1:69" ht="16.5" customHeight="1">
      <c r="A724" s="62"/>
      <c r="B724" s="62"/>
      <c r="C724" s="62"/>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row>
    <row r="725" spans="1:69" ht="16.5" customHeight="1">
      <c r="A725" s="62"/>
      <c r="B725" s="62"/>
      <c r="C725" s="62"/>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row>
    <row r="726" spans="1:69" ht="16.5" customHeight="1">
      <c r="A726" s="62"/>
      <c r="B726" s="62"/>
      <c r="C726" s="62"/>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row>
    <row r="727" spans="1:69" ht="16.5" customHeight="1">
      <c r="A727" s="62"/>
      <c r="B727" s="62"/>
      <c r="C727" s="62"/>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row>
    <row r="728" spans="1:69" ht="16.5" customHeight="1">
      <c r="A728" s="62"/>
      <c r="B728" s="62"/>
      <c r="C728" s="62"/>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row>
    <row r="729" spans="1:69" ht="16.5" customHeight="1">
      <c r="A729" s="62"/>
      <c r="B729" s="62"/>
      <c r="C729" s="62"/>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row>
    <row r="730" spans="1:69" ht="16.5" customHeight="1">
      <c r="A730" s="62"/>
      <c r="B730" s="62"/>
      <c r="C730" s="62"/>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row>
    <row r="731" spans="1:69" ht="16.5" customHeight="1">
      <c r="A731" s="62"/>
      <c r="B731" s="62"/>
      <c r="C731" s="62"/>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row>
    <row r="732" spans="1:69" ht="16.5" customHeight="1">
      <c r="A732" s="62"/>
      <c r="B732" s="62"/>
      <c r="C732" s="62"/>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row>
    <row r="733" spans="1:69" ht="16.5" customHeight="1">
      <c r="A733" s="62"/>
      <c r="B733" s="62"/>
      <c r="C733" s="62"/>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row>
    <row r="734" spans="1:69" ht="16.5" customHeight="1">
      <c r="A734" s="62"/>
      <c r="B734" s="62"/>
      <c r="C734" s="62"/>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row>
    <row r="735" spans="1:69" ht="16.5" customHeight="1">
      <c r="A735" s="62"/>
      <c r="B735" s="62"/>
      <c r="C735" s="62"/>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row>
    <row r="736" spans="1:69" ht="16.5" customHeight="1">
      <c r="A736" s="62"/>
      <c r="B736" s="62"/>
      <c r="C736" s="62"/>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row>
    <row r="737" spans="1:69" ht="16.5" customHeight="1">
      <c r="A737" s="62"/>
      <c r="B737" s="62"/>
      <c r="C737" s="62"/>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row>
    <row r="738" spans="1:69" ht="16.5" customHeight="1">
      <c r="A738" s="62"/>
      <c r="B738" s="62"/>
      <c r="C738" s="62"/>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row>
    <row r="739" spans="1:69" ht="16.5" customHeight="1">
      <c r="A739" s="62"/>
      <c r="B739" s="62"/>
      <c r="C739" s="62"/>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row>
    <row r="740" spans="1:69" ht="16.5" customHeight="1">
      <c r="A740" s="62"/>
      <c r="B740" s="62"/>
      <c r="C740" s="62"/>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row>
    <row r="741" spans="1:69" ht="16.5" customHeight="1">
      <c r="A741" s="62"/>
      <c r="B741" s="62"/>
      <c r="C741" s="62"/>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row>
    <row r="742" spans="1:69" ht="16.5" customHeight="1">
      <c r="A742" s="62"/>
      <c r="B742" s="62"/>
      <c r="C742" s="62"/>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row>
    <row r="743" spans="1:69" ht="16.5" customHeight="1">
      <c r="A743" s="62"/>
      <c r="B743" s="62"/>
      <c r="C743" s="62"/>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row>
    <row r="744" spans="1:69" ht="16.5" customHeight="1">
      <c r="A744" s="62"/>
      <c r="B744" s="62"/>
      <c r="C744" s="62"/>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row>
    <row r="745" spans="1:69" ht="16.5" customHeight="1">
      <c r="A745" s="62"/>
      <c r="B745" s="62"/>
      <c r="C745" s="62"/>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row>
    <row r="746" spans="1:69" ht="16.5" customHeight="1">
      <c r="A746" s="62"/>
      <c r="B746" s="62"/>
      <c r="C746" s="62"/>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row>
    <row r="747" spans="1:69" ht="16.5" customHeight="1">
      <c r="A747" s="62"/>
      <c r="B747" s="62"/>
      <c r="C747" s="62"/>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row>
    <row r="748" spans="1:69" ht="16.5" customHeight="1">
      <c r="A748" s="62"/>
      <c r="B748" s="62"/>
      <c r="C748" s="62"/>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row>
    <row r="749" spans="1:69" ht="16.5" customHeight="1">
      <c r="A749" s="62"/>
      <c r="B749" s="62"/>
      <c r="C749" s="62"/>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row>
    <row r="750" spans="1:69" ht="16.5" customHeight="1">
      <c r="A750" s="62"/>
      <c r="B750" s="62"/>
      <c r="C750" s="62"/>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row>
    <row r="751" spans="1:69" ht="16.5" customHeight="1">
      <c r="A751" s="62"/>
      <c r="B751" s="62"/>
      <c r="C751" s="62"/>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row>
    <row r="752" spans="1:69" ht="16.5" customHeight="1">
      <c r="A752" s="62"/>
      <c r="B752" s="62"/>
      <c r="C752" s="62"/>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row>
    <row r="753" spans="1:69" ht="16.5" customHeight="1">
      <c r="A753" s="62"/>
      <c r="B753" s="62"/>
      <c r="C753" s="62"/>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row>
    <row r="754" spans="1:69" ht="16.5" customHeight="1">
      <c r="A754" s="62"/>
      <c r="B754" s="62"/>
      <c r="C754" s="62"/>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row>
    <row r="755" spans="1:69" ht="16.5" customHeight="1">
      <c r="A755" s="62"/>
      <c r="B755" s="62"/>
      <c r="C755" s="62"/>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row>
    <row r="756" spans="1:69" ht="16.5" customHeight="1">
      <c r="A756" s="62"/>
      <c r="B756" s="62"/>
      <c r="C756" s="62"/>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row>
    <row r="757" spans="1:69" ht="16.5" customHeight="1">
      <c r="A757" s="62"/>
      <c r="B757" s="62"/>
      <c r="C757" s="62"/>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row>
    <row r="758" spans="1:69" ht="16.5" customHeight="1">
      <c r="A758" s="62"/>
      <c r="B758" s="62"/>
      <c r="C758" s="62"/>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row>
    <row r="759" spans="1:69" ht="16.5" customHeight="1">
      <c r="A759" s="62"/>
      <c r="B759" s="62"/>
      <c r="C759" s="62"/>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row>
    <row r="760" spans="1:69" ht="16.5" customHeight="1">
      <c r="A760" s="62"/>
      <c r="B760" s="62"/>
      <c r="C760" s="62"/>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row>
    <row r="761" spans="1:69" ht="16.5" customHeight="1">
      <c r="A761" s="62"/>
      <c r="B761" s="62"/>
      <c r="C761" s="62"/>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row>
    <row r="762" spans="1:69" ht="16.5" customHeight="1">
      <c r="A762" s="62"/>
      <c r="B762" s="62"/>
      <c r="C762" s="62"/>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row>
    <row r="763" spans="1:69" ht="16.5" customHeight="1">
      <c r="A763" s="62"/>
      <c r="B763" s="62"/>
      <c r="C763" s="62"/>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row>
    <row r="764" spans="1:69" ht="16.5" customHeight="1">
      <c r="A764" s="62"/>
      <c r="B764" s="62"/>
      <c r="C764" s="62"/>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row>
    <row r="765" spans="1:69" ht="16.5" customHeight="1">
      <c r="A765" s="62"/>
      <c r="B765" s="62"/>
      <c r="C765" s="62"/>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row>
    <row r="766" spans="1:69" ht="16.5" customHeight="1">
      <c r="A766" s="62"/>
      <c r="B766" s="62"/>
      <c r="C766" s="62"/>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row>
    <row r="767" spans="1:69" ht="16.5" customHeight="1">
      <c r="A767" s="62"/>
      <c r="B767" s="62"/>
      <c r="C767" s="62"/>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row>
    <row r="768" spans="1:69" ht="16.5" customHeight="1">
      <c r="A768" s="62"/>
      <c r="B768" s="62"/>
      <c r="C768" s="62"/>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row>
    <row r="769" spans="1:69" ht="16.5" customHeight="1">
      <c r="A769" s="62"/>
      <c r="B769" s="62"/>
      <c r="C769" s="62"/>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row>
    <row r="770" spans="1:69" ht="16.5" customHeight="1">
      <c r="A770" s="62"/>
      <c r="B770" s="62"/>
      <c r="C770" s="62"/>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row>
    <row r="771" spans="1:69" ht="16.5" customHeight="1">
      <c r="A771" s="62"/>
      <c r="B771" s="62"/>
      <c r="C771" s="62"/>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row>
    <row r="772" spans="1:69" ht="16.5" customHeight="1">
      <c r="A772" s="62"/>
      <c r="B772" s="62"/>
      <c r="C772" s="62"/>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row>
    <row r="773" spans="1:69" ht="16.5" customHeight="1">
      <c r="A773" s="62"/>
      <c r="B773" s="62"/>
      <c r="C773" s="62"/>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row>
    <row r="774" spans="1:69" ht="16.5" customHeight="1">
      <c r="A774" s="62"/>
      <c r="B774" s="62"/>
      <c r="C774" s="62"/>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row>
    <row r="775" spans="1:69" ht="16.5" customHeight="1">
      <c r="A775" s="62"/>
      <c r="B775" s="62"/>
      <c r="C775" s="62"/>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row>
    <row r="776" spans="1:69" ht="16.5" customHeight="1">
      <c r="A776" s="62"/>
      <c r="B776" s="62"/>
      <c r="C776" s="62"/>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row>
    <row r="777" spans="1:69" ht="16.5" customHeight="1">
      <c r="A777" s="62"/>
      <c r="B777" s="62"/>
      <c r="C777" s="62"/>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row>
    <row r="778" spans="1:69" ht="16.5" customHeight="1">
      <c r="A778" s="62"/>
      <c r="B778" s="62"/>
      <c r="C778" s="62"/>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row>
    <row r="779" spans="1:69" ht="16.5" customHeight="1">
      <c r="A779" s="62"/>
      <c r="B779" s="62"/>
      <c r="C779" s="62"/>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row>
    <row r="780" spans="1:69" ht="16.5" customHeight="1">
      <c r="A780" s="62"/>
      <c r="B780" s="62"/>
      <c r="C780" s="62"/>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row>
    <row r="781" spans="1:69" ht="16.5" customHeight="1">
      <c r="A781" s="62"/>
      <c r="B781" s="62"/>
      <c r="C781" s="62"/>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row>
    <row r="782" spans="1:69" ht="16.5" customHeight="1">
      <c r="A782" s="62"/>
      <c r="B782" s="62"/>
      <c r="C782" s="62"/>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row>
    <row r="783" spans="1:69" ht="16.5" customHeight="1">
      <c r="A783" s="62"/>
      <c r="B783" s="62"/>
      <c r="C783" s="62"/>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row>
    <row r="784" spans="1:69" ht="16.5" customHeight="1">
      <c r="A784" s="62"/>
      <c r="B784" s="62"/>
      <c r="C784" s="62"/>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row>
    <row r="785" spans="1:69" ht="16.5" customHeight="1">
      <c r="A785" s="62"/>
      <c r="B785" s="62"/>
      <c r="C785" s="62"/>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row>
    <row r="786" spans="1:69" ht="16.5" customHeight="1">
      <c r="A786" s="62"/>
      <c r="B786" s="62"/>
      <c r="C786" s="62"/>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row>
    <row r="787" spans="1:69" ht="16.5" customHeight="1">
      <c r="A787" s="62"/>
      <c r="B787" s="62"/>
      <c r="C787" s="62"/>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row>
    <row r="788" spans="1:69" ht="16.5" customHeight="1">
      <c r="A788" s="62"/>
      <c r="B788" s="62"/>
      <c r="C788" s="62"/>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row>
    <row r="789" spans="1:69" ht="16.5" customHeight="1">
      <c r="A789" s="62"/>
      <c r="B789" s="62"/>
      <c r="C789" s="62"/>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row>
    <row r="790" spans="1:69" ht="16.5" customHeight="1">
      <c r="A790" s="62"/>
      <c r="B790" s="62"/>
      <c r="C790" s="62"/>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row>
    <row r="791" spans="1:69" ht="16.5" customHeight="1">
      <c r="A791" s="62"/>
      <c r="B791" s="62"/>
      <c r="C791" s="62"/>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row>
    <row r="792" spans="1:69" ht="16.5" customHeight="1">
      <c r="A792" s="62"/>
      <c r="B792" s="62"/>
      <c r="C792" s="62"/>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row>
    <row r="793" spans="1:69" ht="16.5" customHeight="1">
      <c r="A793" s="62"/>
      <c r="B793" s="62"/>
      <c r="C793" s="62"/>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row>
    <row r="794" spans="1:69" ht="16.5" customHeight="1">
      <c r="A794" s="62"/>
      <c r="B794" s="62"/>
      <c r="C794" s="62"/>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row>
    <row r="795" spans="1:69" ht="16.5" customHeight="1">
      <c r="A795" s="62"/>
      <c r="B795" s="62"/>
      <c r="C795" s="62"/>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row>
    <row r="796" spans="1:69" ht="16.5" customHeight="1">
      <c r="A796" s="62"/>
      <c r="B796" s="62"/>
      <c r="C796" s="62"/>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row>
    <row r="797" spans="1:69" ht="16.5" customHeight="1">
      <c r="A797" s="62"/>
      <c r="B797" s="62"/>
      <c r="C797" s="62"/>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row>
    <row r="798" spans="1:69" ht="16.5" customHeight="1">
      <c r="A798" s="62"/>
      <c r="B798" s="62"/>
      <c r="C798" s="62"/>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row>
    <row r="799" spans="1:69" ht="16.5" customHeight="1">
      <c r="A799" s="62"/>
      <c r="B799" s="62"/>
      <c r="C799" s="62"/>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row>
    <row r="800" spans="1:69" ht="16.5" customHeight="1">
      <c r="A800" s="62"/>
      <c r="B800" s="62"/>
      <c r="C800" s="62"/>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row>
    <row r="801" spans="1:69" ht="16.5" customHeight="1">
      <c r="A801" s="62"/>
      <c r="B801" s="62"/>
      <c r="C801" s="62"/>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row>
    <row r="802" spans="1:69" ht="16.5" customHeight="1">
      <c r="A802" s="62"/>
      <c r="B802" s="62"/>
      <c r="C802" s="62"/>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row>
    <row r="803" spans="1:69" ht="16.5" customHeight="1">
      <c r="A803" s="62"/>
      <c r="B803" s="62"/>
      <c r="C803" s="62"/>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row>
    <row r="804" spans="1:69" ht="16.5" customHeight="1">
      <c r="A804" s="62"/>
      <c r="B804" s="62"/>
      <c r="C804" s="62"/>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row>
    <row r="805" spans="1:69" ht="16.5" customHeight="1">
      <c r="A805" s="62"/>
      <c r="B805" s="62"/>
      <c r="C805" s="62"/>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row>
    <row r="806" spans="1:69" ht="16.5" customHeight="1">
      <c r="A806" s="62"/>
      <c r="B806" s="62"/>
      <c r="C806" s="62"/>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row>
    <row r="807" spans="1:69" ht="16.5" customHeight="1">
      <c r="A807" s="62"/>
      <c r="B807" s="62"/>
      <c r="C807" s="62"/>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row>
    <row r="808" spans="1:69" ht="16.5" customHeight="1">
      <c r="A808" s="62"/>
      <c r="B808" s="62"/>
      <c r="C808" s="62"/>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row>
    <row r="809" spans="1:69" ht="16.5" customHeight="1">
      <c r="A809" s="62"/>
      <c r="B809" s="62"/>
      <c r="C809" s="62"/>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row>
    <row r="810" spans="1:69" ht="16.5" customHeight="1">
      <c r="A810" s="62"/>
      <c r="B810" s="62"/>
      <c r="C810" s="62"/>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row>
    <row r="811" spans="1:69" ht="16.5" customHeight="1">
      <c r="A811" s="62"/>
      <c r="B811" s="62"/>
      <c r="C811" s="62"/>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row>
    <row r="812" spans="1:69" ht="16.5" customHeight="1">
      <c r="A812" s="62"/>
      <c r="B812" s="62"/>
      <c r="C812" s="62"/>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row>
    <row r="813" spans="1:69" ht="16.5" customHeight="1">
      <c r="A813" s="62"/>
      <c r="B813" s="62"/>
      <c r="C813" s="62"/>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row>
    <row r="814" spans="1:69" ht="16.5" customHeight="1">
      <c r="A814" s="62"/>
      <c r="B814" s="62"/>
      <c r="C814" s="62"/>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row>
    <row r="815" spans="1:69" ht="16.5" customHeight="1">
      <c r="A815" s="62"/>
      <c r="B815" s="62"/>
      <c r="C815" s="62"/>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row>
    <row r="816" spans="1:69" ht="16.5" customHeight="1">
      <c r="A816" s="62"/>
      <c r="B816" s="62"/>
      <c r="C816" s="62"/>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row>
    <row r="817" spans="1:69" ht="16.5" customHeight="1">
      <c r="A817" s="62"/>
      <c r="B817" s="62"/>
      <c r="C817" s="62"/>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row>
    <row r="818" spans="1:69" ht="16.5" customHeight="1">
      <c r="A818" s="62"/>
      <c r="B818" s="62"/>
      <c r="C818" s="62"/>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row>
    <row r="819" spans="1:69" ht="16.5" customHeight="1">
      <c r="A819" s="62"/>
      <c r="B819" s="62"/>
      <c r="C819" s="62"/>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row>
    <row r="820" spans="1:69" ht="16.5" customHeight="1">
      <c r="A820" s="62"/>
      <c r="B820" s="62"/>
      <c r="C820" s="62"/>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row>
    <row r="821" spans="1:69" ht="16.5" customHeight="1">
      <c r="A821" s="62"/>
      <c r="B821" s="62"/>
      <c r="C821" s="62"/>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row>
    <row r="822" spans="1:69" ht="16.5" customHeight="1">
      <c r="A822" s="62"/>
      <c r="B822" s="62"/>
      <c r="C822" s="62"/>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row>
    <row r="823" spans="1:69" ht="16.5" customHeight="1">
      <c r="A823" s="62"/>
      <c r="B823" s="62"/>
      <c r="C823" s="62"/>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row>
    <row r="824" spans="1:69" ht="16.5" customHeight="1">
      <c r="A824" s="62"/>
      <c r="B824" s="62"/>
      <c r="C824" s="62"/>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row>
    <row r="825" spans="1:69" ht="16.5" customHeight="1">
      <c r="A825" s="62"/>
      <c r="B825" s="62"/>
      <c r="C825" s="62"/>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row>
    <row r="826" spans="1:69" ht="16.5" customHeight="1">
      <c r="A826" s="62"/>
      <c r="B826" s="62"/>
      <c r="C826" s="62"/>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row>
    <row r="827" spans="1:69" ht="16.5" customHeight="1">
      <c r="A827" s="62"/>
      <c r="B827" s="62"/>
      <c r="C827" s="62"/>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row>
    <row r="828" spans="1:69" ht="16.5" customHeight="1">
      <c r="A828" s="62"/>
      <c r="B828" s="62"/>
      <c r="C828" s="62"/>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row>
    <row r="829" spans="1:69" ht="16.5" customHeight="1">
      <c r="A829" s="62"/>
      <c r="B829" s="62"/>
      <c r="C829" s="62"/>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row>
    <row r="830" spans="1:69" ht="16.5" customHeight="1">
      <c r="A830" s="62"/>
      <c r="B830" s="62"/>
      <c r="C830" s="62"/>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row>
    <row r="831" spans="1:69" ht="16.5" customHeight="1">
      <c r="A831" s="62"/>
      <c r="B831" s="62"/>
      <c r="C831" s="62"/>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row>
    <row r="832" spans="1:69" ht="16.5" customHeight="1">
      <c r="A832" s="62"/>
      <c r="B832" s="62"/>
      <c r="C832" s="62"/>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row>
    <row r="833" spans="1:69" ht="16.5" customHeight="1">
      <c r="A833" s="62"/>
      <c r="B833" s="62"/>
      <c r="C833" s="62"/>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row>
    <row r="834" spans="1:69" ht="16.5" customHeight="1">
      <c r="A834" s="62"/>
      <c r="B834" s="62"/>
      <c r="C834" s="62"/>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row>
    <row r="835" spans="1:69" ht="16.5" customHeight="1">
      <c r="A835" s="62"/>
      <c r="B835" s="62"/>
      <c r="C835" s="62"/>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row>
    <row r="836" spans="1:69" ht="16.5" customHeight="1">
      <c r="A836" s="62"/>
      <c r="B836" s="62"/>
      <c r="C836" s="62"/>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row>
    <row r="837" spans="1:69" ht="16.5" customHeight="1">
      <c r="A837" s="62"/>
      <c r="B837" s="62"/>
      <c r="C837" s="62"/>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row>
    <row r="838" spans="1:69" ht="16.5" customHeight="1">
      <c r="A838" s="62"/>
      <c r="B838" s="62"/>
      <c r="C838" s="62"/>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row>
    <row r="839" spans="1:69" ht="16.5" customHeight="1">
      <c r="A839" s="62"/>
      <c r="B839" s="62"/>
      <c r="C839" s="62"/>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row>
    <row r="840" spans="1:69" ht="16.5" customHeight="1">
      <c r="A840" s="62"/>
      <c r="B840" s="62"/>
      <c r="C840" s="62"/>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row>
    <row r="841" spans="1:69" ht="16.5" customHeight="1">
      <c r="A841" s="62"/>
      <c r="B841" s="62"/>
      <c r="C841" s="62"/>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row>
    <row r="842" spans="1:69" ht="16.5" customHeight="1">
      <c r="A842" s="62"/>
      <c r="B842" s="62"/>
      <c r="C842" s="62"/>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row>
    <row r="843" spans="1:69" ht="16.5" customHeight="1">
      <c r="A843" s="62"/>
      <c r="B843" s="62"/>
      <c r="C843" s="62"/>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row>
    <row r="844" spans="1:69" ht="16.5" customHeight="1">
      <c r="A844" s="62"/>
      <c r="B844" s="62"/>
      <c r="C844" s="62"/>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row>
    <row r="845" spans="1:69" ht="16.5" customHeight="1">
      <c r="A845" s="62"/>
      <c r="B845" s="62"/>
      <c r="C845" s="62"/>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row>
    <row r="846" spans="1:69" ht="16.5" customHeight="1">
      <c r="A846" s="62"/>
      <c r="B846" s="62"/>
      <c r="C846" s="62"/>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row>
    <row r="847" spans="1:69" ht="16.5" customHeight="1">
      <c r="A847" s="62"/>
      <c r="B847" s="62"/>
      <c r="C847" s="62"/>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row>
    <row r="848" spans="1:69" ht="16.5" customHeight="1">
      <c r="A848" s="62"/>
      <c r="B848" s="62"/>
      <c r="C848" s="62"/>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row>
    <row r="849" spans="1:69" ht="16.5" customHeight="1">
      <c r="A849" s="62"/>
      <c r="B849" s="62"/>
      <c r="C849" s="62"/>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row>
    <row r="850" spans="1:69" ht="16.5" customHeight="1">
      <c r="A850" s="62"/>
      <c r="B850" s="62"/>
      <c r="C850" s="62"/>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row>
    <row r="851" spans="1:69" ht="16.5" customHeight="1">
      <c r="A851" s="62"/>
      <c r="B851" s="62"/>
      <c r="C851" s="62"/>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row>
    <row r="852" spans="1:69" ht="16.5" customHeight="1">
      <c r="A852" s="62"/>
      <c r="B852" s="62"/>
      <c r="C852" s="62"/>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row>
    <row r="853" spans="1:69" ht="16.5" customHeight="1">
      <c r="A853" s="62"/>
      <c r="B853" s="62"/>
      <c r="C853" s="62"/>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row>
    <row r="854" spans="1:69" ht="16.5" customHeight="1">
      <c r="A854" s="62"/>
      <c r="B854" s="62"/>
      <c r="C854" s="62"/>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row>
    <row r="855" spans="1:69" ht="16.5" customHeight="1">
      <c r="A855" s="62"/>
      <c r="B855" s="62"/>
      <c r="C855" s="62"/>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row>
    <row r="856" spans="1:69" ht="16.5" customHeight="1">
      <c r="A856" s="62"/>
      <c r="B856" s="62"/>
      <c r="C856" s="62"/>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row>
    <row r="857" spans="1:69" ht="16.5" customHeight="1">
      <c r="A857" s="62"/>
      <c r="B857" s="62"/>
      <c r="C857" s="62"/>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row>
    <row r="858" spans="1:69" ht="16.5" customHeight="1">
      <c r="A858" s="62"/>
      <c r="B858" s="62"/>
      <c r="C858" s="62"/>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row>
    <row r="859" spans="1:69" ht="16.5" customHeight="1">
      <c r="A859" s="62"/>
      <c r="B859" s="62"/>
      <c r="C859" s="62"/>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row>
    <row r="860" spans="1:69" ht="16.5" customHeight="1">
      <c r="A860" s="62"/>
      <c r="B860" s="62"/>
      <c r="C860" s="62"/>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row>
    <row r="861" spans="1:69" ht="16.5" customHeight="1">
      <c r="A861" s="62"/>
      <c r="B861" s="62"/>
      <c r="C861" s="62"/>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row>
    <row r="862" spans="1:69" ht="16.5" customHeight="1">
      <c r="A862" s="62"/>
      <c r="B862" s="62"/>
      <c r="C862" s="62"/>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row>
    <row r="863" spans="1:69" ht="16.5" customHeight="1">
      <c r="A863" s="62"/>
      <c r="B863" s="62"/>
      <c r="C863" s="62"/>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row>
    <row r="864" spans="1:69" ht="16.5" customHeight="1">
      <c r="A864" s="62"/>
      <c r="B864" s="62"/>
      <c r="C864" s="62"/>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row>
    <row r="865" spans="1:69" ht="16.5" customHeight="1">
      <c r="A865" s="62"/>
      <c r="B865" s="62"/>
      <c r="C865" s="62"/>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row>
    <row r="866" spans="1:69" ht="16.5" customHeight="1">
      <c r="A866" s="62"/>
      <c r="B866" s="62"/>
      <c r="C866" s="62"/>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row>
    <row r="867" spans="1:69" ht="16.5" customHeight="1">
      <c r="A867" s="62"/>
      <c r="B867" s="62"/>
      <c r="C867" s="62"/>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row>
    <row r="868" spans="1:69" ht="16.5" customHeight="1">
      <c r="A868" s="62"/>
      <c r="B868" s="62"/>
      <c r="C868" s="62"/>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row>
    <row r="869" spans="1:69" ht="16.5" customHeight="1">
      <c r="A869" s="62"/>
      <c r="B869" s="62"/>
      <c r="C869" s="62"/>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row>
    <row r="870" spans="1:69" ht="16.5" customHeight="1">
      <c r="A870" s="62"/>
      <c r="B870" s="62"/>
      <c r="C870" s="62"/>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row>
    <row r="871" spans="1:69" ht="16.5" customHeight="1">
      <c r="A871" s="62"/>
      <c r="B871" s="62"/>
      <c r="C871" s="62"/>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row>
    <row r="872" spans="1:69" ht="16.5" customHeight="1">
      <c r="A872" s="62"/>
      <c r="B872" s="62"/>
      <c r="C872" s="62"/>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row>
    <row r="873" spans="1:69" ht="16.5" customHeight="1">
      <c r="A873" s="62"/>
      <c r="B873" s="62"/>
      <c r="C873" s="62"/>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row>
    <row r="874" spans="1:69" ht="16.5" customHeight="1">
      <c r="A874" s="62"/>
      <c r="B874" s="62"/>
      <c r="C874" s="62"/>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row>
    <row r="875" spans="1:69" ht="16.5" customHeight="1">
      <c r="A875" s="62"/>
      <c r="B875" s="62"/>
      <c r="C875" s="62"/>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row>
    <row r="876" spans="1:69" ht="16.5" customHeight="1">
      <c r="A876" s="62"/>
      <c r="B876" s="62"/>
      <c r="C876" s="62"/>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row>
    <row r="877" spans="1:69" ht="16.5" customHeight="1">
      <c r="A877" s="62"/>
      <c r="B877" s="62"/>
      <c r="C877" s="62"/>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row>
    <row r="878" spans="1:69" ht="16.5" customHeight="1">
      <c r="A878" s="62"/>
      <c r="B878" s="62"/>
      <c r="C878" s="62"/>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row>
    <row r="879" spans="1:69" ht="16.5" customHeight="1">
      <c r="A879" s="62"/>
      <c r="B879" s="62"/>
      <c r="C879" s="62"/>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row>
    <row r="880" spans="1:69" ht="16.5" customHeight="1">
      <c r="A880" s="62"/>
      <c r="B880" s="62"/>
      <c r="C880" s="62"/>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row>
    <row r="881" spans="1:69" ht="16.5" customHeight="1">
      <c r="A881" s="62"/>
      <c r="B881" s="62"/>
      <c r="C881" s="62"/>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row>
    <row r="882" spans="1:69" ht="16.5" customHeight="1">
      <c r="A882" s="62"/>
      <c r="B882" s="62"/>
      <c r="C882" s="62"/>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row>
    <row r="883" spans="1:69" ht="16.5" customHeight="1">
      <c r="A883" s="62"/>
      <c r="B883" s="62"/>
      <c r="C883" s="62"/>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row>
    <row r="884" spans="1:69" ht="16.5" customHeight="1">
      <c r="A884" s="62"/>
      <c r="B884" s="62"/>
      <c r="C884" s="62"/>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row>
    <row r="885" spans="1:69" ht="16.5" customHeight="1">
      <c r="A885" s="62"/>
      <c r="B885" s="62"/>
      <c r="C885" s="62"/>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row>
    <row r="886" spans="1:69" ht="16.5" customHeight="1">
      <c r="A886" s="62"/>
      <c r="B886" s="62"/>
      <c r="C886" s="62"/>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row>
    <row r="887" spans="1:69" ht="16.5" customHeight="1">
      <c r="A887" s="62"/>
      <c r="B887" s="62"/>
      <c r="C887" s="62"/>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row>
    <row r="888" spans="1:69" ht="16.5" customHeight="1">
      <c r="A888" s="62"/>
      <c r="B888" s="62"/>
      <c r="C888" s="62"/>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row>
    <row r="889" spans="1:69" ht="16.5" customHeight="1">
      <c r="A889" s="62"/>
      <c r="B889" s="62"/>
      <c r="C889" s="62"/>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row>
    <row r="890" spans="1:69" ht="16.5" customHeight="1">
      <c r="A890" s="62"/>
      <c r="B890" s="62"/>
      <c r="C890" s="62"/>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row>
    <row r="891" spans="1:69" ht="16.5" customHeight="1">
      <c r="A891" s="62"/>
      <c r="B891" s="62"/>
      <c r="C891" s="62"/>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row>
    <row r="892" spans="1:69" ht="16.5" customHeight="1">
      <c r="A892" s="62"/>
      <c r="B892" s="62"/>
      <c r="C892" s="62"/>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row>
    <row r="893" spans="1:69" ht="16.5" customHeight="1">
      <c r="A893" s="62"/>
      <c r="B893" s="62"/>
      <c r="C893" s="62"/>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row>
    <row r="894" spans="1:69" ht="16.5" customHeight="1">
      <c r="A894" s="62"/>
      <c r="B894" s="62"/>
      <c r="C894" s="62"/>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row>
    <row r="895" spans="1:69" ht="16.5" customHeight="1">
      <c r="A895" s="62"/>
      <c r="B895" s="62"/>
      <c r="C895" s="62"/>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row>
    <row r="896" spans="1:69" ht="16.5" customHeight="1">
      <c r="A896" s="62"/>
      <c r="B896" s="62"/>
      <c r="C896" s="62"/>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row>
    <row r="897" spans="1:69" ht="16.5" customHeight="1">
      <c r="A897" s="62"/>
      <c r="B897" s="62"/>
      <c r="C897" s="62"/>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row>
    <row r="898" spans="1:69" ht="16.5" customHeight="1">
      <c r="A898" s="62"/>
      <c r="B898" s="62"/>
      <c r="C898" s="62"/>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row>
    <row r="899" spans="1:69" ht="16.5" customHeight="1">
      <c r="A899" s="62"/>
      <c r="B899" s="62"/>
      <c r="C899" s="62"/>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row>
    <row r="900" spans="1:69" ht="16.5" customHeight="1">
      <c r="A900" s="62"/>
      <c r="B900" s="62"/>
      <c r="C900" s="62"/>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row>
    <row r="901" spans="1:69" ht="16.5" customHeight="1">
      <c r="A901" s="62"/>
      <c r="B901" s="62"/>
      <c r="C901" s="62"/>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row>
    <row r="902" spans="1:69" ht="16.5" customHeight="1">
      <c r="A902" s="62"/>
      <c r="B902" s="62"/>
      <c r="C902" s="62"/>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row>
    <row r="903" spans="1:69" ht="16.5" customHeight="1">
      <c r="A903" s="62"/>
      <c r="B903" s="62"/>
      <c r="C903" s="62"/>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row>
    <row r="904" spans="1:69" ht="16.5" customHeight="1">
      <c r="A904" s="62"/>
      <c r="B904" s="62"/>
      <c r="C904" s="62"/>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row>
    <row r="905" spans="1:69" ht="16.5" customHeight="1">
      <c r="A905" s="62"/>
      <c r="B905" s="62"/>
      <c r="C905" s="62"/>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row>
    <row r="906" spans="1:69" ht="16.5" customHeight="1">
      <c r="A906" s="62"/>
      <c r="B906" s="62"/>
      <c r="C906" s="62"/>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row>
    <row r="907" spans="1:69" ht="16.5" customHeight="1">
      <c r="A907" s="62"/>
      <c r="B907" s="62"/>
      <c r="C907" s="62"/>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row>
    <row r="908" spans="1:69" ht="16.5" customHeight="1">
      <c r="A908" s="62"/>
      <c r="B908" s="62"/>
      <c r="C908" s="62"/>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row>
    <row r="909" spans="1:69" ht="16.5" customHeight="1">
      <c r="A909" s="62"/>
      <c r="B909" s="62"/>
      <c r="C909" s="62"/>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row>
    <row r="910" spans="1:69" ht="16.5" customHeight="1">
      <c r="A910" s="62"/>
      <c r="B910" s="62"/>
      <c r="C910" s="62"/>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row>
    <row r="911" spans="1:69" ht="16.5" customHeight="1">
      <c r="A911" s="62"/>
      <c r="B911" s="62"/>
      <c r="C911" s="62"/>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row>
    <row r="912" spans="1:69" ht="16.5" customHeight="1">
      <c r="A912" s="62"/>
      <c r="B912" s="62"/>
      <c r="C912" s="62"/>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row>
    <row r="913" spans="1:69" ht="16.5" customHeight="1">
      <c r="A913" s="62"/>
      <c r="B913" s="62"/>
      <c r="C913" s="62"/>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row>
    <row r="914" spans="1:69" ht="16.5" customHeight="1">
      <c r="A914" s="62"/>
      <c r="B914" s="62"/>
      <c r="C914" s="62"/>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row>
    <row r="915" spans="1:69" ht="16.5" customHeight="1">
      <c r="A915" s="62"/>
      <c r="B915" s="62"/>
      <c r="C915" s="62"/>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row>
    <row r="916" spans="1:69" ht="16.5" customHeight="1">
      <c r="A916" s="62"/>
      <c r="B916" s="62"/>
      <c r="C916" s="62"/>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row>
    <row r="917" spans="1:69" ht="16.5" customHeight="1">
      <c r="A917" s="62"/>
      <c r="B917" s="62"/>
      <c r="C917" s="62"/>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row>
    <row r="918" spans="1:69" ht="16.5" customHeight="1">
      <c r="A918" s="62"/>
      <c r="B918" s="62"/>
      <c r="C918" s="62"/>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row>
    <row r="919" spans="1:69" ht="16.5" customHeight="1">
      <c r="A919" s="62"/>
      <c r="B919" s="62"/>
      <c r="C919" s="62"/>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row>
    <row r="920" spans="1:69" ht="16.5" customHeight="1">
      <c r="A920" s="62"/>
      <c r="B920" s="62"/>
      <c r="C920" s="62"/>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row>
    <row r="921" spans="1:69" ht="16.5" customHeight="1">
      <c r="A921" s="62"/>
      <c r="B921" s="62"/>
      <c r="C921" s="62"/>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row>
    <row r="922" spans="1:69" ht="16.5" customHeight="1">
      <c r="A922" s="62"/>
      <c r="B922" s="62"/>
      <c r="C922" s="62"/>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row>
    <row r="923" spans="1:69" ht="16.5" customHeight="1">
      <c r="A923" s="62"/>
      <c r="B923" s="62"/>
      <c r="C923" s="62"/>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row>
    <row r="924" spans="1:69" ht="16.5" customHeight="1">
      <c r="A924" s="62"/>
      <c r="B924" s="62"/>
      <c r="C924" s="62"/>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row>
    <row r="925" spans="1:69" ht="16.5" customHeight="1">
      <c r="A925" s="62"/>
      <c r="B925" s="62"/>
      <c r="C925" s="62"/>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row>
    <row r="926" spans="1:69" ht="16.5" customHeight="1">
      <c r="A926" s="62"/>
      <c r="B926" s="62"/>
      <c r="C926" s="62"/>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row>
    <row r="927" spans="1:69" ht="16.5" customHeight="1">
      <c r="A927" s="62"/>
      <c r="B927" s="62"/>
      <c r="C927" s="62"/>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row>
    <row r="928" spans="1:69" ht="16.5" customHeight="1">
      <c r="A928" s="62"/>
      <c r="B928" s="62"/>
      <c r="C928" s="62"/>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row>
    <row r="929" spans="1:69" ht="16.5" customHeight="1">
      <c r="A929" s="62"/>
      <c r="B929" s="62"/>
      <c r="C929" s="62"/>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row>
    <row r="930" spans="1:69" ht="16.5" customHeight="1">
      <c r="A930" s="62"/>
      <c r="B930" s="62"/>
      <c r="C930" s="62"/>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row>
    <row r="931" spans="1:69" ht="16.5" customHeight="1">
      <c r="A931" s="62"/>
      <c r="B931" s="62"/>
      <c r="C931" s="62"/>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row>
    <row r="932" spans="1:69" ht="16.5" customHeight="1">
      <c r="A932" s="62"/>
      <c r="B932" s="62"/>
      <c r="C932" s="62"/>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row>
    <row r="933" spans="1:69" ht="16.5" customHeight="1">
      <c r="A933" s="62"/>
      <c r="B933" s="62"/>
      <c r="C933" s="62"/>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row>
    <row r="934" spans="1:69" ht="16.5" customHeight="1">
      <c r="A934" s="62"/>
      <c r="B934" s="62"/>
      <c r="C934" s="62"/>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row>
    <row r="935" spans="1:69" ht="16.5" customHeight="1">
      <c r="A935" s="62"/>
      <c r="B935" s="62"/>
      <c r="C935" s="62"/>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row>
    <row r="936" spans="1:69" ht="16.5" customHeight="1">
      <c r="A936" s="62"/>
      <c r="B936" s="62"/>
      <c r="C936" s="62"/>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row>
    <row r="937" spans="1:69" ht="16.5" customHeight="1">
      <c r="A937" s="62"/>
      <c r="B937" s="62"/>
      <c r="C937" s="62"/>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row>
    <row r="938" spans="1:69" ht="16.5" customHeight="1">
      <c r="A938" s="62"/>
      <c r="B938" s="62"/>
      <c r="C938" s="62"/>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row>
    <row r="939" spans="1:69" ht="16.5" customHeight="1">
      <c r="A939" s="62"/>
      <c r="B939" s="62"/>
      <c r="C939" s="62"/>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row>
    <row r="940" spans="1:69" ht="16.5" customHeight="1">
      <c r="A940" s="62"/>
      <c r="B940" s="62"/>
      <c r="C940" s="62"/>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row>
    <row r="941" spans="1:69" ht="16.5" customHeight="1">
      <c r="A941" s="62"/>
      <c r="B941" s="62"/>
      <c r="C941" s="62"/>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row>
    <row r="942" spans="1:69" ht="16.5" customHeight="1">
      <c r="A942" s="62"/>
      <c r="B942" s="62"/>
      <c r="C942" s="62"/>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row>
    <row r="943" spans="1:69" ht="16.5" customHeight="1">
      <c r="A943" s="62"/>
      <c r="B943" s="62"/>
      <c r="C943" s="62"/>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row>
    <row r="944" spans="1:69" ht="16.5" customHeight="1">
      <c r="A944" s="62"/>
      <c r="B944" s="62"/>
      <c r="C944" s="62"/>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row>
    <row r="945" spans="1:69" ht="16.5" customHeight="1">
      <c r="A945" s="62"/>
      <c r="B945" s="62"/>
      <c r="C945" s="62"/>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row>
    <row r="946" spans="1:69" ht="16.5" customHeight="1">
      <c r="A946" s="62"/>
      <c r="B946" s="62"/>
      <c r="C946" s="62"/>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row>
    <row r="947" spans="1:69" ht="16.5" customHeight="1">
      <c r="A947" s="62"/>
      <c r="B947" s="62"/>
      <c r="C947" s="62"/>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row>
    <row r="948" spans="1:69" ht="16.5" customHeight="1">
      <c r="A948" s="62"/>
      <c r="B948" s="62"/>
      <c r="C948" s="62"/>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row>
    <row r="949" spans="1:69" ht="16.5" customHeight="1">
      <c r="A949" s="62"/>
      <c r="B949" s="62"/>
      <c r="C949" s="62"/>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row>
    <row r="950" spans="1:69" ht="16.5" customHeight="1">
      <c r="A950" s="62"/>
      <c r="B950" s="62"/>
      <c r="C950" s="62"/>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row>
    <row r="951" spans="1:69" ht="16.5" customHeight="1">
      <c r="A951" s="62"/>
      <c r="B951" s="62"/>
      <c r="C951" s="62"/>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row>
    <row r="952" spans="1:69" ht="16.5" customHeight="1">
      <c r="A952" s="62"/>
      <c r="B952" s="62"/>
      <c r="C952" s="62"/>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row>
    <row r="953" spans="1:69" ht="16.5" customHeight="1">
      <c r="A953" s="62"/>
      <c r="B953" s="62"/>
      <c r="C953" s="62"/>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row>
    <row r="954" spans="1:69" ht="16.5" customHeight="1">
      <c r="A954" s="62"/>
      <c r="B954" s="62"/>
      <c r="C954" s="62"/>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row>
    <row r="955" spans="1:69" ht="16.5" customHeight="1">
      <c r="A955" s="62"/>
      <c r="B955" s="62"/>
      <c r="C955" s="62"/>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row>
    <row r="956" spans="1:69" ht="16.5" customHeight="1">
      <c r="A956" s="62"/>
      <c r="B956" s="62"/>
      <c r="C956" s="62"/>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row>
    <row r="957" spans="1:69" ht="16.5" customHeight="1">
      <c r="A957" s="62"/>
      <c r="B957" s="62"/>
      <c r="C957" s="62"/>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row>
    <row r="958" spans="1:69" ht="16.5" customHeight="1">
      <c r="A958" s="62"/>
      <c r="B958" s="62"/>
      <c r="C958" s="62"/>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row>
    <row r="959" spans="1:69" ht="16.5" customHeight="1">
      <c r="A959" s="62"/>
      <c r="B959" s="62"/>
      <c r="C959" s="62"/>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row>
    <row r="960" spans="1:69" ht="16.5" customHeight="1">
      <c r="A960" s="62"/>
      <c r="B960" s="62"/>
      <c r="C960" s="62"/>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row>
    <row r="961" spans="1:69" ht="16.5" customHeight="1">
      <c r="A961" s="62"/>
      <c r="B961" s="62"/>
      <c r="C961" s="62"/>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row>
    <row r="962" spans="1:69" ht="16.5" customHeight="1">
      <c r="A962" s="62"/>
      <c r="B962" s="62"/>
      <c r="C962" s="62"/>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row>
    <row r="963" spans="1:69" ht="16.5" customHeight="1">
      <c r="A963" s="62"/>
      <c r="B963" s="62"/>
      <c r="C963" s="62"/>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row>
    <row r="964" spans="1:69" ht="16.5" customHeight="1">
      <c r="A964" s="62"/>
      <c r="B964" s="62"/>
      <c r="C964" s="62"/>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row>
    <row r="965" spans="1:69" ht="16.5" customHeight="1">
      <c r="A965" s="62"/>
      <c r="B965" s="62"/>
      <c r="C965" s="62"/>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row>
    <row r="966" spans="1:69" ht="16.5" customHeight="1">
      <c r="A966" s="62"/>
      <c r="B966" s="62"/>
      <c r="C966" s="62"/>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row>
    <row r="967" spans="1:69" ht="16.5" customHeight="1">
      <c r="A967" s="62"/>
      <c r="B967" s="62"/>
      <c r="C967" s="62"/>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row>
    <row r="968" spans="1:69" ht="16.5" customHeight="1">
      <c r="A968" s="62"/>
      <c r="B968" s="62"/>
      <c r="C968" s="62"/>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row>
    <row r="969" spans="1:69" ht="16.5" customHeight="1">
      <c r="A969" s="62"/>
      <c r="B969" s="62"/>
      <c r="C969" s="62"/>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row>
    <row r="970" spans="1:69" ht="16.5" customHeight="1">
      <c r="A970" s="62"/>
      <c r="B970" s="62"/>
      <c r="C970" s="62"/>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row>
    <row r="971" spans="1:69" ht="16.5" customHeight="1">
      <c r="A971" s="62"/>
      <c r="B971" s="62"/>
      <c r="C971" s="62"/>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c r="BJ971" s="170"/>
      <c r="BK971" s="170"/>
      <c r="BL971" s="170"/>
      <c r="BM971" s="170"/>
      <c r="BN971" s="170"/>
      <c r="BO971" s="170"/>
      <c r="BP971" s="170"/>
      <c r="BQ971" s="170"/>
    </row>
    <row r="972" spans="1:69" ht="16.5" customHeight="1">
      <c r="A972" s="62"/>
      <c r="B972" s="62"/>
      <c r="C972" s="62"/>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row>
    <row r="973" spans="1:69" ht="16.5" customHeight="1">
      <c r="A973" s="62"/>
      <c r="B973" s="62"/>
      <c r="C973" s="62"/>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row>
    <row r="974" spans="1:69" ht="16.5" customHeight="1">
      <c r="A974" s="62"/>
      <c r="B974" s="62"/>
      <c r="C974" s="62"/>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row>
    <row r="975" spans="1:69" ht="16.5" customHeight="1">
      <c r="A975" s="62"/>
      <c r="B975" s="62"/>
      <c r="C975" s="62"/>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row>
    <row r="976" spans="1:69" ht="16.5" customHeight="1">
      <c r="A976" s="62"/>
      <c r="B976" s="62"/>
      <c r="C976" s="62"/>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row>
    <row r="977" spans="1:69" ht="16.5" customHeight="1">
      <c r="A977" s="62"/>
      <c r="B977" s="62"/>
      <c r="C977" s="62"/>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row>
    <row r="978" spans="1:69" ht="16.5" customHeight="1">
      <c r="A978" s="62"/>
      <c r="B978" s="62"/>
      <c r="C978" s="62"/>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row>
    <row r="979" spans="1:69" ht="16.5" customHeight="1">
      <c r="A979" s="62"/>
      <c r="B979" s="62"/>
      <c r="C979" s="62"/>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row>
    <row r="980" spans="1:69" ht="16.5" customHeight="1">
      <c r="A980" s="62"/>
      <c r="B980" s="62"/>
      <c r="C980" s="62"/>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row>
    <row r="981" spans="1:69" ht="16.5" customHeight="1">
      <c r="A981" s="62"/>
      <c r="B981" s="62"/>
      <c r="C981" s="62"/>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row>
    <row r="982" spans="1:69" ht="16.5" customHeight="1">
      <c r="A982" s="62"/>
      <c r="B982" s="62"/>
      <c r="C982" s="62"/>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row>
    <row r="983" spans="1:69" ht="16.5" customHeight="1">
      <c r="A983" s="62"/>
      <c r="B983" s="62"/>
      <c r="C983" s="62"/>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row>
    <row r="984" spans="1:69" ht="16.5" customHeight="1">
      <c r="A984" s="62"/>
      <c r="B984" s="62"/>
      <c r="C984" s="62"/>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row>
    <row r="985" spans="1:69" ht="16.5" customHeight="1">
      <c r="A985" s="62"/>
      <c r="B985" s="62"/>
      <c r="C985" s="62"/>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row>
    <row r="986" spans="1:69" ht="16.5" customHeight="1">
      <c r="A986" s="62"/>
      <c r="B986" s="62"/>
      <c r="C986" s="62"/>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row>
    <row r="987" spans="1:69" ht="16.5" customHeight="1">
      <c r="A987" s="62"/>
      <c r="B987" s="62"/>
      <c r="C987" s="62"/>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row>
    <row r="988" spans="1:69" ht="16.5" customHeight="1">
      <c r="A988" s="62"/>
      <c r="B988" s="62"/>
      <c r="C988" s="62"/>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row>
    <row r="989" spans="1:69" ht="16.5" customHeight="1">
      <c r="A989" s="62"/>
      <c r="B989" s="62"/>
      <c r="C989" s="62"/>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row>
    <row r="990" spans="1:69" ht="16.5" customHeight="1">
      <c r="A990" s="62"/>
      <c r="B990" s="62"/>
      <c r="C990" s="62"/>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row>
    <row r="991" spans="1:69" ht="16.5" customHeight="1">
      <c r="A991" s="62"/>
      <c r="B991" s="62"/>
      <c r="C991" s="62"/>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row>
    <row r="992" spans="1:69" ht="16.5" customHeight="1">
      <c r="A992" s="62"/>
      <c r="B992" s="62"/>
      <c r="C992" s="62"/>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row>
    <row r="993" spans="1:69" ht="16.5" customHeight="1">
      <c r="A993" s="62"/>
      <c r="B993" s="62"/>
      <c r="C993" s="62"/>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row>
    <row r="994" spans="1:69" ht="16.5" customHeight="1">
      <c r="A994" s="62"/>
      <c r="B994" s="62"/>
      <c r="C994" s="62"/>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row>
    <row r="995" spans="1:69" ht="16.5" customHeight="1">
      <c r="A995" s="62"/>
      <c r="B995" s="62"/>
      <c r="C995" s="62"/>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row>
    <row r="996" spans="1:69" ht="16.5" customHeight="1">
      <c r="A996" s="62"/>
      <c r="B996" s="62"/>
      <c r="C996" s="62"/>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row>
    <row r="997" spans="1:69" ht="16.5" customHeight="1">
      <c r="A997" s="62"/>
      <c r="B997" s="62"/>
      <c r="C997" s="62"/>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row>
    <row r="998" spans="1:69" ht="16.5" customHeight="1">
      <c r="A998" s="62"/>
      <c r="B998" s="62"/>
      <c r="C998" s="62"/>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row>
    <row r="999" spans="1:69" ht="16.5" customHeight="1">
      <c r="A999" s="62"/>
      <c r="B999" s="62"/>
      <c r="C999" s="62"/>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row>
    <row r="1000" spans="1:69" ht="16.5" customHeight="1">
      <c r="A1000" s="62"/>
      <c r="B1000" s="62"/>
      <c r="C1000" s="62"/>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row>
    <row r="1001" spans="1:69" ht="16.5" customHeight="1">
      <c r="A1001" s="62"/>
      <c r="B1001" s="62"/>
      <c r="C1001" s="62"/>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row>
  </sheetData>
  <autoFilter ref="A7:BQ94">
    <filterColumn colId="1">
      <filters>
        <filter val="Gestión Contractual"/>
      </filters>
    </filterColumn>
    <sortState ref="A7:BQ94">
      <sortCondition ref="B7:B94"/>
    </sortState>
  </autoFilter>
  <customSheetViews>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 guid="{AD082AAB-66F9-459E-A77D-F05739C99F5F}" filter="1" showAutoFilter="1">
      <pageMargins left="0.7" right="0.7" top="0.75" bottom="0.75" header="0.3" footer="0.3"/>
      <autoFilter ref="A7:BQ94"/>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50" zoomScaleNormal="50" workbookViewId="0">
      <pane xSplit="2" ySplit="4" topLeftCell="BY18" activePane="bottomRight" state="frozen"/>
      <selection activeCell="A4" sqref="A4"/>
      <selection pane="topRight" activeCell="C4" sqref="C4"/>
      <selection pane="bottomLeft" activeCell="A8" sqref="A8"/>
      <selection pane="bottomRight" activeCell="CA18" sqref="CA18"/>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hidden="1" customWidth="1"/>
    <col min="34" max="34" width="35.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63.375" customWidth="1"/>
    <col min="80"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562" t="s">
        <v>1306</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4"/>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565"/>
      <c r="B2" s="566"/>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c r="BL2" s="566"/>
      <c r="BM2" s="566"/>
      <c r="BN2" s="566"/>
      <c r="BO2" s="566"/>
      <c r="BP2" s="567"/>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568" t="s">
        <v>90</v>
      </c>
      <c r="B4" s="569"/>
      <c r="C4" s="569"/>
      <c r="D4" s="572"/>
      <c r="E4" s="568" t="s">
        <v>904</v>
      </c>
      <c r="F4" s="569"/>
      <c r="G4" s="569"/>
      <c r="H4" s="569"/>
      <c r="I4" s="569"/>
      <c r="J4" s="569"/>
      <c r="K4" s="569"/>
      <c r="L4" s="569"/>
      <c r="M4" s="569"/>
      <c r="N4" s="569"/>
      <c r="O4" s="569"/>
      <c r="P4" s="569"/>
      <c r="Q4" s="569"/>
      <c r="R4" s="569"/>
      <c r="S4" s="569"/>
      <c r="T4" s="569"/>
      <c r="U4" s="569"/>
      <c r="V4" s="569"/>
      <c r="W4" s="569"/>
      <c r="X4" s="569"/>
      <c r="Y4" s="569"/>
      <c r="Z4" s="569"/>
      <c r="AA4" s="569"/>
      <c r="AB4" s="569"/>
      <c r="AC4" s="569"/>
      <c r="AD4" s="572"/>
      <c r="AE4" s="64"/>
      <c r="AF4" s="568" t="s">
        <v>115</v>
      </c>
      <c r="AG4" s="569"/>
      <c r="AH4" s="569"/>
      <c r="AI4" s="569"/>
      <c r="AJ4" s="569"/>
      <c r="AK4" s="569"/>
      <c r="AL4" s="569"/>
      <c r="AM4" s="569"/>
      <c r="AN4" s="569"/>
      <c r="AO4" s="569"/>
      <c r="AP4" s="569"/>
      <c r="AQ4" s="569"/>
      <c r="AR4" s="569"/>
      <c r="AS4" s="569"/>
      <c r="AT4" s="569"/>
      <c r="AU4" s="569"/>
      <c r="AV4" s="569"/>
      <c r="AW4" s="569"/>
      <c r="AX4" s="569"/>
      <c r="AY4" s="569"/>
      <c r="AZ4" s="569"/>
      <c r="BA4" s="569"/>
      <c r="BB4" s="569"/>
      <c r="BC4" s="572"/>
      <c r="BD4" s="568" t="s">
        <v>116</v>
      </c>
      <c r="BE4" s="572"/>
      <c r="BF4" s="65"/>
      <c r="BG4" s="568" t="s">
        <v>117</v>
      </c>
      <c r="BH4" s="569"/>
      <c r="BI4" s="569"/>
      <c r="BJ4" s="572"/>
      <c r="BK4" s="592" t="s">
        <v>118</v>
      </c>
      <c r="BL4" s="584"/>
      <c r="BM4" s="584"/>
      <c r="BN4" s="584"/>
      <c r="BO4" s="584"/>
      <c r="BP4" s="593"/>
      <c r="BQ4" s="574" t="s">
        <v>956</v>
      </c>
      <c r="BR4" s="575"/>
      <c r="BS4" s="575"/>
      <c r="BT4" s="575"/>
      <c r="BU4" s="575"/>
      <c r="BV4" s="575"/>
      <c r="BW4" s="575"/>
      <c r="BX4" s="575"/>
      <c r="BY4" s="575"/>
      <c r="BZ4" s="575"/>
      <c r="CA4" s="575"/>
      <c r="CB4" s="575"/>
      <c r="CC4" s="577"/>
      <c r="CD4" s="574" t="s">
        <v>120</v>
      </c>
      <c r="CE4" s="575"/>
      <c r="CF4" s="575"/>
      <c r="CG4" s="575"/>
      <c r="CH4" s="575"/>
      <c r="CI4" s="575"/>
      <c r="CJ4" s="575"/>
      <c r="CK4" s="575"/>
      <c r="CL4" s="575"/>
      <c r="CM4" s="575"/>
      <c r="CN4" s="575"/>
      <c r="CO4" s="575"/>
      <c r="CP4" s="577"/>
    </row>
    <row r="5" spans="1:94" ht="16.5" customHeight="1">
      <c r="A5" s="66"/>
      <c r="B5" s="67"/>
      <c r="C5" s="68"/>
      <c r="D5" s="69"/>
      <c r="E5" s="69"/>
      <c r="F5" s="609" t="s">
        <v>842</v>
      </c>
      <c r="G5" s="593"/>
      <c r="H5" s="568" t="s">
        <v>15</v>
      </c>
      <c r="I5" s="569"/>
      <c r="J5" s="569"/>
      <c r="K5" s="569"/>
      <c r="L5" s="569"/>
      <c r="M5" s="569"/>
      <c r="N5" s="569"/>
      <c r="O5" s="569"/>
      <c r="P5" s="569"/>
      <c r="Q5" s="569"/>
      <c r="R5" s="569"/>
      <c r="S5" s="569"/>
      <c r="T5" s="569"/>
      <c r="U5" s="569"/>
      <c r="V5" s="569"/>
      <c r="W5" s="569"/>
      <c r="X5" s="569"/>
      <c r="Y5" s="569"/>
      <c r="Z5" s="572"/>
      <c r="AA5" s="69"/>
      <c r="AB5" s="69"/>
      <c r="AC5" s="69"/>
      <c r="AD5" s="69"/>
      <c r="AE5" s="69"/>
      <c r="AF5" s="70"/>
      <c r="AG5" s="70"/>
      <c r="AH5" s="68"/>
      <c r="AI5" s="68"/>
      <c r="AJ5" s="571" t="s">
        <v>121</v>
      </c>
      <c r="AK5" s="569"/>
      <c r="AL5" s="569"/>
      <c r="AM5" s="569"/>
      <c r="AN5" s="569"/>
      <c r="AO5" s="569"/>
      <c r="AP5" s="569"/>
      <c r="AQ5" s="569"/>
      <c r="AR5" s="569"/>
      <c r="AS5" s="569"/>
      <c r="AT5" s="569"/>
      <c r="AU5" s="569"/>
      <c r="AV5" s="569"/>
      <c r="AW5" s="569"/>
      <c r="AX5" s="569"/>
      <c r="AY5" s="569"/>
      <c r="AZ5" s="569"/>
      <c r="BA5" s="569"/>
      <c r="BB5" s="569"/>
      <c r="BC5" s="572"/>
      <c r="BD5" s="210"/>
      <c r="BE5" s="210"/>
      <c r="BF5" s="211"/>
      <c r="BG5" s="37"/>
      <c r="BH5" s="37"/>
      <c r="BI5" s="37"/>
      <c r="BJ5" s="37"/>
      <c r="BK5" s="586"/>
      <c r="BL5" s="587"/>
      <c r="BM5" s="587"/>
      <c r="BN5" s="587"/>
      <c r="BO5" s="587"/>
      <c r="BP5" s="594"/>
      <c r="BQ5" s="571" t="s">
        <v>122</v>
      </c>
      <c r="BR5" s="569"/>
      <c r="BS5" s="569"/>
      <c r="BT5" s="569"/>
      <c r="BU5" s="569"/>
      <c r="BV5" s="572"/>
      <c r="BW5" s="571" t="s">
        <v>123</v>
      </c>
      <c r="BX5" s="569"/>
      <c r="BY5" s="569"/>
      <c r="BZ5" s="572"/>
      <c r="CA5" s="568" t="s">
        <v>124</v>
      </c>
      <c r="CB5" s="569"/>
      <c r="CC5" s="572"/>
      <c r="CD5" s="571" t="s">
        <v>122</v>
      </c>
      <c r="CE5" s="569"/>
      <c r="CF5" s="569"/>
      <c r="CG5" s="569"/>
      <c r="CH5" s="569"/>
      <c r="CI5" s="572"/>
      <c r="CJ5" s="571" t="s">
        <v>123</v>
      </c>
      <c r="CK5" s="569"/>
      <c r="CL5" s="569"/>
      <c r="CM5" s="572"/>
      <c r="CN5" s="568" t="s">
        <v>124</v>
      </c>
      <c r="CO5" s="569"/>
      <c r="CP5" s="572"/>
    </row>
    <row r="6" spans="1:94" ht="16.5" customHeight="1">
      <c r="A6" s="72"/>
      <c r="B6" s="73"/>
      <c r="C6" s="74"/>
      <c r="D6" s="75"/>
      <c r="E6" s="75"/>
      <c r="F6" s="586"/>
      <c r="G6" s="594"/>
      <c r="H6" s="568" t="s">
        <v>905</v>
      </c>
      <c r="I6" s="569"/>
      <c r="J6" s="569"/>
      <c r="K6" s="569"/>
      <c r="L6" s="569"/>
      <c r="M6" s="569"/>
      <c r="N6" s="569"/>
      <c r="O6" s="569"/>
      <c r="P6" s="569"/>
      <c r="Q6" s="569"/>
      <c r="R6" s="569"/>
      <c r="S6" s="569"/>
      <c r="T6" s="569"/>
      <c r="U6" s="569"/>
      <c r="V6" s="569"/>
      <c r="W6" s="569"/>
      <c r="X6" s="569"/>
      <c r="Y6" s="569"/>
      <c r="Z6" s="572"/>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571" t="s">
        <v>125</v>
      </c>
      <c r="BR6" s="572"/>
      <c r="BS6" s="573" t="s">
        <v>117</v>
      </c>
      <c r="BT6" s="572"/>
      <c r="BU6" s="602" t="s">
        <v>118</v>
      </c>
      <c r="BV6" s="572"/>
      <c r="BW6" s="37"/>
      <c r="BX6" s="37"/>
      <c r="BY6" s="80"/>
      <c r="BZ6" s="80"/>
      <c r="CA6" s="37"/>
      <c r="CB6" s="81"/>
      <c r="CC6" s="37"/>
      <c r="CD6" s="571" t="s">
        <v>125</v>
      </c>
      <c r="CE6" s="572"/>
      <c r="CF6" s="573" t="s">
        <v>117</v>
      </c>
      <c r="CG6" s="572"/>
      <c r="CH6" s="602" t="s">
        <v>118</v>
      </c>
      <c r="CI6" s="572"/>
      <c r="CJ6" s="37"/>
      <c r="CK6" s="37"/>
      <c r="CL6" s="80"/>
      <c r="CM6" s="80"/>
      <c r="CN6" s="37"/>
      <c r="CO6" s="81"/>
      <c r="CP6" s="37"/>
    </row>
    <row r="7" spans="1:94" ht="48" customHeight="1">
      <c r="A7" s="82" t="s">
        <v>906</v>
      </c>
      <c r="B7" s="39" t="s">
        <v>7</v>
      </c>
      <c r="C7" s="40" t="s">
        <v>96</v>
      </c>
      <c r="D7" s="40" t="s">
        <v>97</v>
      </c>
      <c r="E7" s="40" t="s">
        <v>23</v>
      </c>
      <c r="F7" s="39" t="s">
        <v>907</v>
      </c>
      <c r="G7" s="65" t="s">
        <v>908</v>
      </c>
      <c r="H7" s="212" t="s">
        <v>909</v>
      </c>
      <c r="I7" s="212" t="s">
        <v>910</v>
      </c>
      <c r="J7" s="212" t="s">
        <v>911</v>
      </c>
      <c r="K7" s="212" t="s">
        <v>912</v>
      </c>
      <c r="L7" s="212" t="s">
        <v>913</v>
      </c>
      <c r="M7" s="212" t="s">
        <v>914</v>
      </c>
      <c r="N7" s="212" t="s">
        <v>915</v>
      </c>
      <c r="O7" s="212" t="s">
        <v>916</v>
      </c>
      <c r="P7" s="212" t="s">
        <v>917</v>
      </c>
      <c r="Q7" s="212" t="s">
        <v>918</v>
      </c>
      <c r="R7" s="212" t="s">
        <v>919</v>
      </c>
      <c r="S7" s="212" t="s">
        <v>920</v>
      </c>
      <c r="T7" s="212" t="s">
        <v>921</v>
      </c>
      <c r="U7" s="212" t="s">
        <v>922</v>
      </c>
      <c r="V7" s="212" t="s">
        <v>923</v>
      </c>
      <c r="W7" s="212" t="s">
        <v>924</v>
      </c>
      <c r="X7" s="212" t="s">
        <v>925</v>
      </c>
      <c r="Y7" s="212" t="s">
        <v>926</v>
      </c>
      <c r="Z7" s="212"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7">
        <v>1</v>
      </c>
      <c r="G8" s="213"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13">
        <f t="shared" ref="AA8:AA66" si="0">COUNTIF(H8:Z8,"Sí")</f>
        <v>14</v>
      </c>
      <c r="AB8" s="214" t="str">
        <f t="shared" ref="AB8:AB66" si="1">+IF(AA8&gt;0,IF(AA8&gt;=12,"Catastrófico",IF(AA8&gt;=6,"Mayor","Moderado")),"")</f>
        <v>Catastrófico</v>
      </c>
      <c r="AC8" s="213" t="str">
        <f t="shared" ref="AC8:AC66" si="2">CONCATENATE(G8," ",AB8)</f>
        <v>Rara vez Catastrófico</v>
      </c>
      <c r="AD8" s="215" t="str">
        <f>IFERROR(VLOOKUP(AC8,'Listas y tablas'!$AH$3:$AI$17,2,FALSE),"")</f>
        <v>Moderado</v>
      </c>
      <c r="AE8" s="213" t="str">
        <f t="shared" ref="AE8:AE66" si="3">+IF(ISTEXT(D8),"C","")</f>
        <v>C</v>
      </c>
      <c r="AF8" s="216">
        <f>IF(ISTEXT(D8),1,"")</f>
        <v>1</v>
      </c>
      <c r="AG8" s="216" t="str">
        <f t="shared" ref="AG8:AG66" si="4">IF(ISTEXT(D8),CONCATENATE(AE8,AF8),"")</f>
        <v>C1</v>
      </c>
      <c r="AH8" s="410" t="s">
        <v>1637</v>
      </c>
      <c r="AI8" s="216" t="str">
        <f t="shared" ref="AI8:AI66" si="5">IF(OR(AJ8="Preventivo",AJ8="Detectivo"),"Probabilidad",IF(AJ8="Correctivo","Impacto",""))</f>
        <v>Probabilidad</v>
      </c>
      <c r="AJ8" s="57" t="s">
        <v>187</v>
      </c>
      <c r="AK8" s="57" t="s">
        <v>777</v>
      </c>
      <c r="AL8" s="216">
        <f>IF(AK8="Sí",15,0)</f>
        <v>15</v>
      </c>
      <c r="AM8" s="57" t="s">
        <v>777</v>
      </c>
      <c r="AN8" s="216">
        <f>IF(AM8="Sí",5,0)</f>
        <v>5</v>
      </c>
      <c r="AO8" s="57" t="s">
        <v>291</v>
      </c>
      <c r="AP8" s="216">
        <f t="shared" ref="AP8:AP13" si="6">IF(AO8="Sí",15,0)</f>
        <v>0</v>
      </c>
      <c r="AQ8" s="57" t="s">
        <v>777</v>
      </c>
      <c r="AR8" s="216">
        <f t="shared" ref="AR8:AR17" si="7">IF(AQ8="Sí",10,0)</f>
        <v>10</v>
      </c>
      <c r="AS8" s="57" t="s">
        <v>777</v>
      </c>
      <c r="AT8" s="216">
        <f t="shared" ref="AT8:AT17" si="8">IF(AS8="Sí",15,0)</f>
        <v>15</v>
      </c>
      <c r="AU8" s="57" t="s">
        <v>777</v>
      </c>
      <c r="AV8" s="216">
        <f t="shared" ref="AV8:AV13" si="9">IF(AU8="Sí",10,0)</f>
        <v>10</v>
      </c>
      <c r="AW8" s="57" t="s">
        <v>777</v>
      </c>
      <c r="AX8" s="216">
        <f t="shared" ref="AX8:AX66" si="10">IF(AW8="Sí",30,0)</f>
        <v>30</v>
      </c>
      <c r="AY8" s="216">
        <f t="shared" ref="AY8:AY66" si="11">+AL8+AN8+AP8+AR8+AT8+AV8+AX8</f>
        <v>85</v>
      </c>
      <c r="AZ8" s="216">
        <f t="shared" ref="AZ8:AZ66" si="12">+IF(AY8&gt;=76,2,IF(AY8&gt;50,1,0))</f>
        <v>2</v>
      </c>
      <c r="BA8" s="216">
        <f t="shared" ref="BA8:BA66" si="13">IF(ISTEXT(AJ8),IF(F8-AZ8&lt;1,1,F8-AZ8),"")</f>
        <v>1</v>
      </c>
      <c r="BB8" s="216" t="str">
        <f>IFERROR(IF(ISNUMBER(BA8),VLOOKUP(BA8,'Listas y tablas'!$AC$2:$AF$7,2,FALSE),""),"")</f>
        <v>Rara vez</v>
      </c>
      <c r="BC8" s="216" t="str">
        <f t="shared" ref="BC8:BC66" si="14">CONCATENATE(BB8," ",AB8)</f>
        <v>Rara vez Catastrófico</v>
      </c>
      <c r="BD8" s="217" t="str">
        <f>IFERROR(VLOOKUP(BC8,'Listas y tablas'!$AH$3:$AI$17,2,FALSE),"")</f>
        <v>Moderado</v>
      </c>
      <c r="BE8" s="94" t="s">
        <v>192</v>
      </c>
      <c r="BF8" s="411" t="s">
        <v>1638</v>
      </c>
      <c r="BG8" s="428" t="s">
        <v>1736</v>
      </c>
      <c r="BH8" s="428" t="s">
        <v>1639</v>
      </c>
      <c r="BI8" s="429">
        <v>44593</v>
      </c>
      <c r="BJ8" s="429">
        <v>44926</v>
      </c>
      <c r="BK8" s="465" t="s">
        <v>1640</v>
      </c>
      <c r="BL8" s="466" t="s">
        <v>307</v>
      </c>
      <c r="BM8" s="428" t="s">
        <v>308</v>
      </c>
      <c r="BN8" s="428" t="s">
        <v>309</v>
      </c>
      <c r="BO8" s="428" t="s">
        <v>310</v>
      </c>
      <c r="BP8" s="426"/>
      <c r="BQ8" s="112" t="s">
        <v>1801</v>
      </c>
      <c r="BR8" s="112" t="s">
        <v>1802</v>
      </c>
      <c r="BS8" s="157" t="s">
        <v>1803</v>
      </c>
      <c r="BT8" s="121" t="s">
        <v>283</v>
      </c>
      <c r="BU8" s="121" t="s">
        <v>291</v>
      </c>
      <c r="BV8" s="121"/>
      <c r="BW8" s="104" t="s">
        <v>1799</v>
      </c>
      <c r="BX8" s="104" t="s">
        <v>201</v>
      </c>
      <c r="BY8" s="104" t="s">
        <v>1804</v>
      </c>
      <c r="BZ8" s="104"/>
      <c r="CA8" s="495" t="s">
        <v>1807</v>
      </c>
      <c r="CB8" s="105" t="s">
        <v>1805</v>
      </c>
      <c r="CC8" s="104" t="s">
        <v>1808</v>
      </c>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8">
        <v>1</v>
      </c>
      <c r="G9" s="213" t="str">
        <f>IF(ISNUMBER(F9),VLOOKUP(F9,'Listas y tablas'!$AC$2:$AF$7,2,FALSE),"")</f>
        <v>Rara vez</v>
      </c>
      <c r="H9" s="218" t="s">
        <v>777</v>
      </c>
      <c r="I9" s="218" t="s">
        <v>777</v>
      </c>
      <c r="J9" s="218" t="s">
        <v>291</v>
      </c>
      <c r="K9" s="218" t="s">
        <v>291</v>
      </c>
      <c r="L9" s="218" t="s">
        <v>777</v>
      </c>
      <c r="M9" s="218" t="s">
        <v>777</v>
      </c>
      <c r="N9" s="218" t="s">
        <v>777</v>
      </c>
      <c r="O9" s="218" t="s">
        <v>291</v>
      </c>
      <c r="P9" s="218" t="s">
        <v>291</v>
      </c>
      <c r="Q9" s="218" t="s">
        <v>777</v>
      </c>
      <c r="R9" s="218" t="s">
        <v>777</v>
      </c>
      <c r="S9" s="218" t="s">
        <v>777</v>
      </c>
      <c r="T9" s="218" t="s">
        <v>777</v>
      </c>
      <c r="U9" s="218" t="s">
        <v>291</v>
      </c>
      <c r="V9" s="218" t="s">
        <v>291</v>
      </c>
      <c r="W9" s="218" t="s">
        <v>291</v>
      </c>
      <c r="X9" s="218" t="s">
        <v>291</v>
      </c>
      <c r="Y9" s="218" t="s">
        <v>291</v>
      </c>
      <c r="Z9" s="218" t="s">
        <v>291</v>
      </c>
      <c r="AA9" s="213">
        <f t="shared" si="0"/>
        <v>9</v>
      </c>
      <c r="AB9" s="214" t="str">
        <f t="shared" si="1"/>
        <v>Mayor</v>
      </c>
      <c r="AC9" s="213" t="str">
        <f t="shared" si="2"/>
        <v>Rara vez Mayor</v>
      </c>
      <c r="AD9" s="215" t="str">
        <f>IFERROR(VLOOKUP(AC9,'Listas y tablas'!$AH$3:$AI$17,2,FALSE),"")</f>
        <v>Bajo</v>
      </c>
      <c r="AE9" s="213" t="str">
        <f t="shared" si="3"/>
        <v>C</v>
      </c>
      <c r="AF9" s="216">
        <f t="shared" ref="AF9:AF66" si="15">IF(ISTEXT(D9),1+AF8,"")</f>
        <v>2</v>
      </c>
      <c r="AG9" s="216" t="str">
        <f t="shared" si="4"/>
        <v>C2</v>
      </c>
      <c r="AH9" s="187" t="s">
        <v>1641</v>
      </c>
      <c r="AI9" s="216" t="str">
        <f t="shared" si="5"/>
        <v>Probabilidad</v>
      </c>
      <c r="AJ9" s="57" t="s">
        <v>187</v>
      </c>
      <c r="AK9" s="57" t="s">
        <v>777</v>
      </c>
      <c r="AL9" s="216">
        <f>IF(AK9="Sí",15,0)</f>
        <v>15</v>
      </c>
      <c r="AM9" s="57" t="s">
        <v>777</v>
      </c>
      <c r="AN9" s="216">
        <f>IF(AM9="Sí",5,0)</f>
        <v>5</v>
      </c>
      <c r="AO9" s="57" t="s">
        <v>291</v>
      </c>
      <c r="AP9" s="216">
        <f t="shared" si="6"/>
        <v>0</v>
      </c>
      <c r="AQ9" s="57" t="s">
        <v>777</v>
      </c>
      <c r="AR9" s="216">
        <f t="shared" si="7"/>
        <v>10</v>
      </c>
      <c r="AS9" s="57" t="s">
        <v>777</v>
      </c>
      <c r="AT9" s="216">
        <f t="shared" si="8"/>
        <v>15</v>
      </c>
      <c r="AU9" s="57" t="s">
        <v>777</v>
      </c>
      <c r="AV9" s="216">
        <f t="shared" si="9"/>
        <v>10</v>
      </c>
      <c r="AW9" s="57" t="s">
        <v>777</v>
      </c>
      <c r="AX9" s="216">
        <f t="shared" si="10"/>
        <v>30</v>
      </c>
      <c r="AY9" s="216">
        <f t="shared" si="11"/>
        <v>85</v>
      </c>
      <c r="AZ9" s="216">
        <f t="shared" si="12"/>
        <v>2</v>
      </c>
      <c r="BA9" s="216">
        <f t="shared" si="13"/>
        <v>1</v>
      </c>
      <c r="BB9" s="216" t="str">
        <f>IFERROR(IF(ISNUMBER(BA9),VLOOKUP(BA9,'Listas y tablas'!$AC$2:$AF$7,2,FALSE),""),"")</f>
        <v>Rara vez</v>
      </c>
      <c r="BC9" s="216" t="str">
        <f t="shared" si="14"/>
        <v>Rara vez Mayor</v>
      </c>
      <c r="BD9" s="217" t="str">
        <f>IFERROR(VLOOKUP(BC9,'Listas y tablas'!$AH$3:$AI$17,2,FALSE),"")</f>
        <v>Bajo</v>
      </c>
      <c r="BE9" s="162" t="s">
        <v>192</v>
      </c>
      <c r="BF9" s="116" t="s">
        <v>1732</v>
      </c>
      <c r="BG9" s="53" t="s">
        <v>1642</v>
      </c>
      <c r="BH9" s="417"/>
      <c r="BI9" s="483">
        <v>44607</v>
      </c>
      <c r="BJ9" s="483">
        <v>44711</v>
      </c>
      <c r="BK9" s="116" t="s">
        <v>1643</v>
      </c>
      <c r="BL9" s="116" t="s">
        <v>1644</v>
      </c>
      <c r="BM9" s="53" t="s">
        <v>209</v>
      </c>
      <c r="BN9" s="53" t="s">
        <v>1645</v>
      </c>
      <c r="BO9" s="53" t="s">
        <v>1646</v>
      </c>
      <c r="BP9" s="53" t="s">
        <v>1647</v>
      </c>
      <c r="BQ9" s="157" t="s">
        <v>1821</v>
      </c>
      <c r="BR9" s="157" t="s">
        <v>1822</v>
      </c>
      <c r="BS9" s="157" t="s">
        <v>1823</v>
      </c>
      <c r="BT9" s="121" t="s">
        <v>517</v>
      </c>
      <c r="BU9" s="121" t="s">
        <v>1812</v>
      </c>
      <c r="BV9" s="121"/>
      <c r="BW9" s="104" t="s">
        <v>1824</v>
      </c>
      <c r="BX9" s="201" t="s">
        <v>201</v>
      </c>
      <c r="BY9" s="104" t="s">
        <v>1825</v>
      </c>
      <c r="BZ9" s="104" t="s">
        <v>262</v>
      </c>
      <c r="CA9" s="495" t="s">
        <v>1807</v>
      </c>
      <c r="CB9" s="105" t="s">
        <v>1805</v>
      </c>
      <c r="CC9" s="104" t="s">
        <v>1808</v>
      </c>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8">
        <v>1</v>
      </c>
      <c r="G10" s="213" t="str">
        <f>IF(ISNUMBER(F10),VLOOKUP(F10,'Listas y tablas'!$AC$2:$AF$7,2,FALSE),"")</f>
        <v>Rara vez</v>
      </c>
      <c r="H10" s="218" t="s">
        <v>777</v>
      </c>
      <c r="I10" s="218" t="s">
        <v>291</v>
      </c>
      <c r="J10" s="218" t="s">
        <v>291</v>
      </c>
      <c r="K10" s="218" t="s">
        <v>291</v>
      </c>
      <c r="L10" s="218" t="s">
        <v>777</v>
      </c>
      <c r="M10" s="218" t="s">
        <v>291</v>
      </c>
      <c r="N10" s="218" t="s">
        <v>291</v>
      </c>
      <c r="O10" s="218" t="s">
        <v>291</v>
      </c>
      <c r="P10" s="218" t="s">
        <v>291</v>
      </c>
      <c r="Q10" s="218" t="s">
        <v>777</v>
      </c>
      <c r="R10" s="218" t="s">
        <v>777</v>
      </c>
      <c r="S10" s="218" t="s">
        <v>777</v>
      </c>
      <c r="T10" s="218" t="s">
        <v>291</v>
      </c>
      <c r="U10" s="218" t="s">
        <v>777</v>
      </c>
      <c r="V10" s="218" t="s">
        <v>291</v>
      </c>
      <c r="W10" s="218" t="s">
        <v>291</v>
      </c>
      <c r="X10" s="218" t="s">
        <v>291</v>
      </c>
      <c r="Y10" s="218" t="s">
        <v>291</v>
      </c>
      <c r="Z10" s="218" t="s">
        <v>291</v>
      </c>
      <c r="AA10" s="213">
        <f t="shared" si="0"/>
        <v>6</v>
      </c>
      <c r="AB10" s="214" t="str">
        <f t="shared" si="1"/>
        <v>Mayor</v>
      </c>
      <c r="AC10" s="213" t="str">
        <f t="shared" si="2"/>
        <v>Rara vez Mayor</v>
      </c>
      <c r="AD10" s="215" t="str">
        <f>IFERROR(VLOOKUP(AC10,'Listas y tablas'!$AH$3:$AI$17,2,FALSE),"")</f>
        <v>Bajo</v>
      </c>
      <c r="AE10" s="213" t="str">
        <f t="shared" si="3"/>
        <v>C</v>
      </c>
      <c r="AF10" s="216">
        <f t="shared" si="15"/>
        <v>3</v>
      </c>
      <c r="AG10" s="216" t="str">
        <f t="shared" si="4"/>
        <v>C3</v>
      </c>
      <c r="AH10" s="187" t="s">
        <v>1648</v>
      </c>
      <c r="AI10" s="216" t="str">
        <f t="shared" si="5"/>
        <v>Probabilidad</v>
      </c>
      <c r="AJ10" s="57" t="s">
        <v>187</v>
      </c>
      <c r="AK10" s="57" t="s">
        <v>291</v>
      </c>
      <c r="AL10" s="216">
        <f>IF(AK10="Sí",15,0)</f>
        <v>0</v>
      </c>
      <c r="AM10" s="57" t="s">
        <v>777</v>
      </c>
      <c r="AN10" s="216">
        <f>IF(AM10="Sí",5,0)</f>
        <v>5</v>
      </c>
      <c r="AO10" s="57" t="s">
        <v>291</v>
      </c>
      <c r="AP10" s="216">
        <f t="shared" si="6"/>
        <v>0</v>
      </c>
      <c r="AQ10" s="57" t="s">
        <v>777</v>
      </c>
      <c r="AR10" s="216">
        <f t="shared" si="7"/>
        <v>10</v>
      </c>
      <c r="AS10" s="57" t="s">
        <v>777</v>
      </c>
      <c r="AT10" s="216">
        <f t="shared" si="8"/>
        <v>15</v>
      </c>
      <c r="AU10" s="57" t="s">
        <v>777</v>
      </c>
      <c r="AV10" s="216">
        <f t="shared" si="9"/>
        <v>10</v>
      </c>
      <c r="AW10" s="57" t="s">
        <v>777</v>
      </c>
      <c r="AX10" s="216">
        <f t="shared" si="10"/>
        <v>30</v>
      </c>
      <c r="AY10" s="216">
        <f t="shared" si="11"/>
        <v>70</v>
      </c>
      <c r="AZ10" s="216">
        <f t="shared" si="12"/>
        <v>1</v>
      </c>
      <c r="BA10" s="216">
        <f t="shared" si="13"/>
        <v>1</v>
      </c>
      <c r="BB10" s="216" t="str">
        <f>IFERROR(IF(ISNUMBER(BA10),VLOOKUP(BA10,'Listas y tablas'!$AC$2:$AF$7,2,FALSE),""),"")</f>
        <v>Rara vez</v>
      </c>
      <c r="BC10" s="216" t="str">
        <f t="shared" si="14"/>
        <v>Rara vez Mayor</v>
      </c>
      <c r="BD10" s="217" t="str">
        <f>IFERROR(VLOOKUP(BC10,'Listas y tablas'!$AH$3:$AI$17,2,FALSE),"")</f>
        <v>Bajo</v>
      </c>
      <c r="BE10" s="162" t="s">
        <v>192</v>
      </c>
      <c r="BF10" s="116" t="s">
        <v>1649</v>
      </c>
      <c r="BG10" s="53" t="s">
        <v>1650</v>
      </c>
      <c r="BH10" s="53" t="s">
        <v>1651</v>
      </c>
      <c r="BI10" s="167">
        <v>44409</v>
      </c>
      <c r="BJ10" s="167">
        <v>44561</v>
      </c>
      <c r="BK10" s="167" t="s">
        <v>1652</v>
      </c>
      <c r="BL10" s="218" t="s">
        <v>283</v>
      </c>
      <c r="BM10" s="53" t="s">
        <v>1653</v>
      </c>
      <c r="BN10" s="53" t="s">
        <v>1654</v>
      </c>
      <c r="BO10" s="53" t="s">
        <v>1655</v>
      </c>
      <c r="BP10" s="53" t="s">
        <v>1656</v>
      </c>
      <c r="BQ10" s="157" t="s">
        <v>1834</v>
      </c>
      <c r="BR10" s="112" t="s">
        <v>283</v>
      </c>
      <c r="BS10" s="157" t="s">
        <v>1835</v>
      </c>
      <c r="BT10" s="112" t="s">
        <v>283</v>
      </c>
      <c r="BU10" s="121"/>
      <c r="BV10" s="121"/>
      <c r="BW10" s="104" t="s">
        <v>1836</v>
      </c>
      <c r="BX10" s="201" t="s">
        <v>292</v>
      </c>
      <c r="BY10" s="104" t="s">
        <v>1837</v>
      </c>
      <c r="BZ10" s="104" t="s">
        <v>285</v>
      </c>
      <c r="CA10" s="495" t="s">
        <v>1838</v>
      </c>
      <c r="CB10" s="105" t="s">
        <v>1805</v>
      </c>
      <c r="CC10" s="104" t="s">
        <v>1808</v>
      </c>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8">
        <v>1</v>
      </c>
      <c r="G11" s="213" t="str">
        <f>IF(ISNUMBER(F11),VLOOKUP(F11,'Listas y tablas'!$AC$2:$AF$7,2,FALSE),"")</f>
        <v>Rara vez</v>
      </c>
      <c r="H11" s="218" t="s">
        <v>777</v>
      </c>
      <c r="I11" s="218" t="s">
        <v>777</v>
      </c>
      <c r="J11" s="218" t="s">
        <v>291</v>
      </c>
      <c r="K11" s="218" t="s">
        <v>291</v>
      </c>
      <c r="L11" s="218" t="s">
        <v>777</v>
      </c>
      <c r="M11" s="218" t="s">
        <v>777</v>
      </c>
      <c r="N11" s="218" t="s">
        <v>291</v>
      </c>
      <c r="O11" s="218" t="s">
        <v>291</v>
      </c>
      <c r="P11" s="218" t="s">
        <v>777</v>
      </c>
      <c r="Q11" s="218" t="s">
        <v>777</v>
      </c>
      <c r="R11" s="218" t="s">
        <v>777</v>
      </c>
      <c r="S11" s="218" t="s">
        <v>777</v>
      </c>
      <c r="T11" s="218" t="s">
        <v>777</v>
      </c>
      <c r="U11" s="218" t="s">
        <v>777</v>
      </c>
      <c r="V11" s="218" t="s">
        <v>291</v>
      </c>
      <c r="W11" s="218" t="s">
        <v>291</v>
      </c>
      <c r="X11" s="218" t="s">
        <v>291</v>
      </c>
      <c r="Y11" s="218" t="s">
        <v>291</v>
      </c>
      <c r="Z11" s="218" t="s">
        <v>291</v>
      </c>
      <c r="AA11" s="213">
        <f t="shared" si="0"/>
        <v>10</v>
      </c>
      <c r="AB11" s="214" t="str">
        <f t="shared" si="1"/>
        <v>Mayor</v>
      </c>
      <c r="AC11" s="213" t="str">
        <f t="shared" si="2"/>
        <v>Rara vez Mayor</v>
      </c>
      <c r="AD11" s="215" t="str">
        <f>IFERROR(VLOOKUP(AC11,'Listas y tablas'!$AH$3:$AI$17,2,FALSE),"")</f>
        <v>Bajo</v>
      </c>
      <c r="AE11" s="213" t="str">
        <f t="shared" si="3"/>
        <v>C</v>
      </c>
      <c r="AF11" s="216">
        <f t="shared" si="15"/>
        <v>4</v>
      </c>
      <c r="AG11" s="216" t="str">
        <f t="shared" si="4"/>
        <v>C4</v>
      </c>
      <c r="AH11" s="187" t="s">
        <v>1657</v>
      </c>
      <c r="AI11" s="216" t="str">
        <f t="shared" si="5"/>
        <v>Probabilidad</v>
      </c>
      <c r="AJ11" s="57" t="s">
        <v>187</v>
      </c>
      <c r="AK11" s="57" t="s">
        <v>777</v>
      </c>
      <c r="AL11" s="216">
        <f t="shared" ref="AL11:AL74" si="16">IF(AK11="Sí",15,0)</f>
        <v>15</v>
      </c>
      <c r="AM11" s="57" t="s">
        <v>777</v>
      </c>
      <c r="AN11" s="216">
        <f t="shared" ref="AN11:AN61" si="17">IF(AM11="Sí",5,0)</f>
        <v>5</v>
      </c>
      <c r="AO11" s="57" t="s">
        <v>291</v>
      </c>
      <c r="AP11" s="216">
        <f t="shared" si="6"/>
        <v>0</v>
      </c>
      <c r="AQ11" s="57" t="s">
        <v>777</v>
      </c>
      <c r="AR11" s="216">
        <f t="shared" si="7"/>
        <v>10</v>
      </c>
      <c r="AS11" s="57" t="s">
        <v>777</v>
      </c>
      <c r="AT11" s="216">
        <f t="shared" si="8"/>
        <v>15</v>
      </c>
      <c r="AU11" s="57" t="s">
        <v>777</v>
      </c>
      <c r="AV11" s="216">
        <f t="shared" si="9"/>
        <v>10</v>
      </c>
      <c r="AW11" s="57" t="s">
        <v>777</v>
      </c>
      <c r="AX11" s="216">
        <f t="shared" si="10"/>
        <v>30</v>
      </c>
      <c r="AY11" s="216">
        <f t="shared" si="11"/>
        <v>85</v>
      </c>
      <c r="AZ11" s="216">
        <f t="shared" si="12"/>
        <v>2</v>
      </c>
      <c r="BA11" s="216">
        <f t="shared" si="13"/>
        <v>1</v>
      </c>
      <c r="BB11" s="216" t="str">
        <f>IFERROR(IF(ISNUMBER(BA11),VLOOKUP(BA11,'Listas y tablas'!$AC$2:$AF$7,2,FALSE),""),"")</f>
        <v>Rara vez</v>
      </c>
      <c r="BC11" s="216" t="str">
        <f t="shared" si="14"/>
        <v>Rara vez Mayor</v>
      </c>
      <c r="BD11" s="217" t="str">
        <f>IFERROR(VLOOKUP(BC11,'Listas y tablas'!$AH$3:$AI$17,2,FALSE),"")</f>
        <v>Bajo</v>
      </c>
      <c r="BE11" s="162" t="s">
        <v>192</v>
      </c>
      <c r="BF11" s="118" t="s">
        <v>1659</v>
      </c>
      <c r="BG11" s="118" t="s">
        <v>1660</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8">
        <v>1</v>
      </c>
      <c r="G12" s="213" t="str">
        <f>IF(ISNUMBER(F12),VLOOKUP(F12,'Listas y tablas'!$AC$2:$AF$7,2,FALSE),"")</f>
        <v>Rara vez</v>
      </c>
      <c r="H12" s="218" t="s">
        <v>777</v>
      </c>
      <c r="I12" s="218" t="s">
        <v>777</v>
      </c>
      <c r="J12" s="218" t="s">
        <v>291</v>
      </c>
      <c r="K12" s="218" t="s">
        <v>291</v>
      </c>
      <c r="L12" s="218" t="s">
        <v>777</v>
      </c>
      <c r="M12" s="218" t="s">
        <v>777</v>
      </c>
      <c r="N12" s="218" t="s">
        <v>291</v>
      </c>
      <c r="O12" s="218" t="s">
        <v>291</v>
      </c>
      <c r="P12" s="218" t="s">
        <v>777</v>
      </c>
      <c r="Q12" s="218" t="s">
        <v>777</v>
      </c>
      <c r="R12" s="218" t="s">
        <v>777</v>
      </c>
      <c r="S12" s="218" t="s">
        <v>777</v>
      </c>
      <c r="T12" s="218" t="s">
        <v>777</v>
      </c>
      <c r="U12" s="218" t="s">
        <v>777</v>
      </c>
      <c r="V12" s="218" t="s">
        <v>291</v>
      </c>
      <c r="W12" s="218" t="s">
        <v>291</v>
      </c>
      <c r="X12" s="218" t="s">
        <v>291</v>
      </c>
      <c r="Y12" s="218" t="s">
        <v>291</v>
      </c>
      <c r="Z12" s="218" t="s">
        <v>291</v>
      </c>
      <c r="AA12" s="213">
        <f t="shared" si="0"/>
        <v>10</v>
      </c>
      <c r="AB12" s="214" t="str">
        <f t="shared" si="1"/>
        <v>Mayor</v>
      </c>
      <c r="AC12" s="213" t="str">
        <f t="shared" si="2"/>
        <v>Rara vez Mayor</v>
      </c>
      <c r="AD12" s="215" t="str">
        <f>IFERROR(VLOOKUP(AC12,'Listas y tablas'!$AH$3:$AI$17,2,FALSE),"")</f>
        <v>Bajo</v>
      </c>
      <c r="AE12" s="213" t="str">
        <f t="shared" si="3"/>
        <v>C</v>
      </c>
      <c r="AF12" s="216">
        <f t="shared" si="15"/>
        <v>5</v>
      </c>
      <c r="AG12" s="216" t="str">
        <f t="shared" si="4"/>
        <v>C5</v>
      </c>
      <c r="AH12" s="187" t="s">
        <v>1658</v>
      </c>
      <c r="AI12" s="216" t="str">
        <f t="shared" si="5"/>
        <v>Probabilidad</v>
      </c>
      <c r="AJ12" s="57" t="s">
        <v>187</v>
      </c>
      <c r="AK12" s="57" t="s">
        <v>777</v>
      </c>
      <c r="AL12" s="216">
        <f t="shared" si="16"/>
        <v>15</v>
      </c>
      <c r="AM12" s="57" t="s">
        <v>777</v>
      </c>
      <c r="AN12" s="216">
        <f t="shared" si="17"/>
        <v>5</v>
      </c>
      <c r="AO12" s="57" t="s">
        <v>291</v>
      </c>
      <c r="AP12" s="216">
        <f t="shared" si="6"/>
        <v>0</v>
      </c>
      <c r="AQ12" s="57" t="s">
        <v>777</v>
      </c>
      <c r="AR12" s="216">
        <f t="shared" si="7"/>
        <v>10</v>
      </c>
      <c r="AS12" s="57" t="s">
        <v>777</v>
      </c>
      <c r="AT12" s="216">
        <f t="shared" si="8"/>
        <v>15</v>
      </c>
      <c r="AU12" s="57" t="s">
        <v>777</v>
      </c>
      <c r="AV12" s="216">
        <f t="shared" si="9"/>
        <v>10</v>
      </c>
      <c r="AW12" s="57" t="s">
        <v>777</v>
      </c>
      <c r="AX12" s="216">
        <f t="shared" si="10"/>
        <v>30</v>
      </c>
      <c r="AY12" s="216">
        <f t="shared" si="11"/>
        <v>85</v>
      </c>
      <c r="AZ12" s="216">
        <f t="shared" si="12"/>
        <v>2</v>
      </c>
      <c r="BA12" s="216">
        <f t="shared" si="13"/>
        <v>1</v>
      </c>
      <c r="BB12" s="216" t="str">
        <f>IFERROR(IF(ISNUMBER(BA12),VLOOKUP(BA12,'Listas y tablas'!$AC$2:$AF$7,2,FALSE),""),"")</f>
        <v>Rara vez</v>
      </c>
      <c r="BC12" s="216" t="str">
        <f t="shared" si="14"/>
        <v>Rara vez Mayor</v>
      </c>
      <c r="BD12" s="217" t="str">
        <f>IFERROR(VLOOKUP(BC12,'Listas y tablas'!$AH$3:$AI$17,2,FALSE),"")</f>
        <v>Bajo</v>
      </c>
      <c r="BE12" s="162" t="s">
        <v>192</v>
      </c>
      <c r="BF12" s="118" t="s">
        <v>1661</v>
      </c>
      <c r="BG12" s="118" t="s">
        <v>1662</v>
      </c>
      <c r="BH12" s="118" t="s">
        <v>257</v>
      </c>
      <c r="BI12" s="167">
        <v>44621</v>
      </c>
      <c r="BJ12" s="167">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8">
        <v>3</v>
      </c>
      <c r="G13" s="213" t="str">
        <f>IF(ISNUMBER(F13),VLOOKUP(F13,'Listas y tablas'!$AC$2:$AF$7,2,FALSE),"")</f>
        <v>Posible</v>
      </c>
      <c r="H13" s="218" t="s">
        <v>777</v>
      </c>
      <c r="I13" s="218" t="s">
        <v>291</v>
      </c>
      <c r="J13" s="218" t="s">
        <v>777</v>
      </c>
      <c r="K13" s="218" t="s">
        <v>777</v>
      </c>
      <c r="L13" s="218" t="s">
        <v>777</v>
      </c>
      <c r="M13" s="218" t="s">
        <v>291</v>
      </c>
      <c r="N13" s="218" t="s">
        <v>777</v>
      </c>
      <c r="O13" s="218" t="s">
        <v>777</v>
      </c>
      <c r="P13" s="218" t="s">
        <v>291</v>
      </c>
      <c r="Q13" s="218" t="s">
        <v>777</v>
      </c>
      <c r="R13" s="218" t="s">
        <v>777</v>
      </c>
      <c r="S13" s="218" t="s">
        <v>777</v>
      </c>
      <c r="T13" s="218" t="s">
        <v>777</v>
      </c>
      <c r="U13" s="218" t="s">
        <v>777</v>
      </c>
      <c r="V13" s="218" t="s">
        <v>777</v>
      </c>
      <c r="W13" s="218" t="s">
        <v>291</v>
      </c>
      <c r="X13" s="218" t="s">
        <v>291</v>
      </c>
      <c r="Y13" s="218" t="s">
        <v>291</v>
      </c>
      <c r="Z13" s="218" t="s">
        <v>291</v>
      </c>
      <c r="AA13" s="213">
        <f t="shared" si="0"/>
        <v>12</v>
      </c>
      <c r="AB13" s="214" t="str">
        <f t="shared" si="1"/>
        <v>Catastrófico</v>
      </c>
      <c r="AC13" s="213" t="str">
        <f t="shared" si="2"/>
        <v>Posible Catastrófico</v>
      </c>
      <c r="AD13" s="215" t="str">
        <f>IFERROR(VLOOKUP(AC13,'Listas y tablas'!$AH$3:$AI$17,2,FALSE),"")</f>
        <v>Extremo</v>
      </c>
      <c r="AE13" s="213" t="str">
        <f t="shared" si="3"/>
        <v>C</v>
      </c>
      <c r="AF13" s="216">
        <f t="shared" si="15"/>
        <v>6</v>
      </c>
      <c r="AG13" s="216" t="str">
        <f t="shared" si="4"/>
        <v>C6</v>
      </c>
      <c r="AH13" s="187" t="s">
        <v>1663</v>
      </c>
      <c r="AI13" s="216" t="str">
        <f t="shared" si="5"/>
        <v>Probabilidad</v>
      </c>
      <c r="AJ13" s="57" t="s">
        <v>187</v>
      </c>
      <c r="AK13" s="57" t="s">
        <v>777</v>
      </c>
      <c r="AL13" s="216">
        <f t="shared" si="16"/>
        <v>15</v>
      </c>
      <c r="AM13" s="57" t="s">
        <v>777</v>
      </c>
      <c r="AN13" s="216">
        <f t="shared" si="17"/>
        <v>5</v>
      </c>
      <c r="AO13" s="57" t="s">
        <v>291</v>
      </c>
      <c r="AP13" s="216">
        <f t="shared" si="6"/>
        <v>0</v>
      </c>
      <c r="AQ13" s="57" t="s">
        <v>777</v>
      </c>
      <c r="AR13" s="216">
        <f t="shared" si="7"/>
        <v>10</v>
      </c>
      <c r="AS13" s="57" t="s">
        <v>777</v>
      </c>
      <c r="AT13" s="216">
        <f t="shared" si="8"/>
        <v>15</v>
      </c>
      <c r="AU13" s="57" t="s">
        <v>777</v>
      </c>
      <c r="AV13" s="216">
        <f t="shared" si="9"/>
        <v>10</v>
      </c>
      <c r="AW13" s="57" t="s">
        <v>777</v>
      </c>
      <c r="AX13" s="216">
        <f t="shared" si="10"/>
        <v>30</v>
      </c>
      <c r="AY13" s="216">
        <f t="shared" si="11"/>
        <v>85</v>
      </c>
      <c r="AZ13" s="216">
        <f t="shared" si="12"/>
        <v>2</v>
      </c>
      <c r="BA13" s="216">
        <f t="shared" si="13"/>
        <v>1</v>
      </c>
      <c r="BB13" s="216" t="str">
        <f>IFERROR(IF(ISNUMBER(BA13),VLOOKUP(BA13,'Listas y tablas'!$AC$2:$AF$7,2,FALSE),""),"")</f>
        <v>Rara vez</v>
      </c>
      <c r="BC13" s="216" t="str">
        <f t="shared" si="14"/>
        <v>Rara vez Catastrófico</v>
      </c>
      <c r="BD13" s="217" t="str">
        <f>IFERROR(VLOOKUP(BC13,'Listas y tablas'!$AH$3:$AI$17,2,FALSE),"")</f>
        <v>Moderado</v>
      </c>
      <c r="BE13" s="162" t="s">
        <v>192</v>
      </c>
      <c r="BF13" s="116" t="s">
        <v>1665</v>
      </c>
      <c r="BG13" s="53" t="s">
        <v>1666</v>
      </c>
      <c r="BH13" s="53" t="s">
        <v>1667</v>
      </c>
      <c r="BI13" s="167">
        <v>44593</v>
      </c>
      <c r="BJ13" s="167">
        <v>44926</v>
      </c>
      <c r="BK13" s="44"/>
      <c r="BL13" s="44"/>
      <c r="BM13" s="44"/>
      <c r="BN13" s="44"/>
      <c r="BO13" s="44"/>
      <c r="BP13" s="44"/>
      <c r="BQ13" s="157" t="s">
        <v>1859</v>
      </c>
      <c r="BR13" s="157" t="s">
        <v>1860</v>
      </c>
      <c r="BS13" s="157" t="s">
        <v>1861</v>
      </c>
      <c r="BT13" s="112" t="s">
        <v>283</v>
      </c>
      <c r="BU13" s="121"/>
      <c r="BV13" s="121"/>
      <c r="BW13" s="104" t="s">
        <v>1799</v>
      </c>
      <c r="BX13" s="104" t="s">
        <v>201</v>
      </c>
      <c r="BY13" s="104" t="s">
        <v>1804</v>
      </c>
      <c r="BZ13" s="104"/>
      <c r="CA13" s="495" t="s">
        <v>1807</v>
      </c>
      <c r="CB13" s="105" t="s">
        <v>1805</v>
      </c>
      <c r="CC13" s="104" t="s">
        <v>1808</v>
      </c>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8">
        <v>3</v>
      </c>
      <c r="G14" s="213" t="str">
        <f>IF(ISNUMBER(F14),VLOOKUP(F14,'Listas y tablas'!$AC$2:$AF$7,2,FALSE),"")</f>
        <v>Posible</v>
      </c>
      <c r="H14" s="218" t="s">
        <v>777</v>
      </c>
      <c r="I14" s="218" t="s">
        <v>291</v>
      </c>
      <c r="J14" s="218" t="s">
        <v>777</v>
      </c>
      <c r="K14" s="218" t="s">
        <v>777</v>
      </c>
      <c r="L14" s="218" t="s">
        <v>777</v>
      </c>
      <c r="M14" s="218" t="s">
        <v>291</v>
      </c>
      <c r="N14" s="218" t="s">
        <v>777</v>
      </c>
      <c r="O14" s="218" t="s">
        <v>777</v>
      </c>
      <c r="P14" s="218" t="s">
        <v>291</v>
      </c>
      <c r="Q14" s="218" t="s">
        <v>777</v>
      </c>
      <c r="R14" s="218" t="s">
        <v>777</v>
      </c>
      <c r="S14" s="218" t="s">
        <v>777</v>
      </c>
      <c r="T14" s="218" t="s">
        <v>777</v>
      </c>
      <c r="U14" s="218" t="s">
        <v>777</v>
      </c>
      <c r="V14" s="218" t="s">
        <v>777</v>
      </c>
      <c r="W14" s="218" t="s">
        <v>291</v>
      </c>
      <c r="X14" s="218" t="s">
        <v>291</v>
      </c>
      <c r="Y14" s="218" t="s">
        <v>291</v>
      </c>
      <c r="Z14" s="218" t="s">
        <v>291</v>
      </c>
      <c r="AA14" s="213">
        <f t="shared" si="0"/>
        <v>12</v>
      </c>
      <c r="AB14" s="214" t="str">
        <f t="shared" si="1"/>
        <v>Catastrófico</v>
      </c>
      <c r="AC14" s="213" t="str">
        <f t="shared" si="2"/>
        <v>Posible Catastrófico</v>
      </c>
      <c r="AD14" s="215" t="str">
        <f>IFERROR(VLOOKUP(AC14,'Listas y tablas'!$AH$3:$AI$17,2,FALSE),"")</f>
        <v>Extremo</v>
      </c>
      <c r="AE14" s="213" t="str">
        <f t="shared" si="3"/>
        <v>C</v>
      </c>
      <c r="AF14" s="216">
        <f t="shared" si="15"/>
        <v>7</v>
      </c>
      <c r="AG14" s="216" t="str">
        <f t="shared" si="4"/>
        <v>C7</v>
      </c>
      <c r="AH14" s="187" t="s">
        <v>1664</v>
      </c>
      <c r="AI14" s="216" t="str">
        <f t="shared" si="5"/>
        <v>Probabilidad</v>
      </c>
      <c r="AJ14" s="57" t="s">
        <v>233</v>
      </c>
      <c r="AK14" s="57" t="s">
        <v>777</v>
      </c>
      <c r="AL14" s="216">
        <f t="shared" si="16"/>
        <v>15</v>
      </c>
      <c r="AM14" s="57" t="s">
        <v>777</v>
      </c>
      <c r="AN14" s="216">
        <f t="shared" si="17"/>
        <v>5</v>
      </c>
      <c r="AO14" s="57" t="s">
        <v>291</v>
      </c>
      <c r="AP14" s="216">
        <f t="shared" ref="AP14:AP19" si="18">IF(AO14="Sí",15,0)</f>
        <v>0</v>
      </c>
      <c r="AQ14" s="57" t="s">
        <v>777</v>
      </c>
      <c r="AR14" s="216">
        <f t="shared" si="7"/>
        <v>10</v>
      </c>
      <c r="AS14" s="57" t="s">
        <v>777</v>
      </c>
      <c r="AT14" s="216">
        <f t="shared" si="8"/>
        <v>15</v>
      </c>
      <c r="AU14" s="57" t="s">
        <v>777</v>
      </c>
      <c r="AV14" s="216">
        <f t="shared" ref="AV14:AV23" si="19">IF(AU14="Sí",10,0)</f>
        <v>10</v>
      </c>
      <c r="AW14" s="57" t="s">
        <v>777</v>
      </c>
      <c r="AX14" s="216">
        <f t="shared" si="10"/>
        <v>30</v>
      </c>
      <c r="AY14" s="216">
        <f t="shared" si="11"/>
        <v>85</v>
      </c>
      <c r="AZ14" s="216">
        <f t="shared" si="12"/>
        <v>2</v>
      </c>
      <c r="BA14" s="216">
        <f t="shared" si="13"/>
        <v>1</v>
      </c>
      <c r="BB14" s="216" t="str">
        <f>IFERROR(IF(ISNUMBER(BA14),VLOOKUP(BA14,'Listas y tablas'!$AC$2:$AF$7,2,FALSE),""),"")</f>
        <v>Rara vez</v>
      </c>
      <c r="BC14" s="216" t="str">
        <f t="shared" si="14"/>
        <v>Rara vez Catastrófico</v>
      </c>
      <c r="BD14" s="217" t="str">
        <f>IFERROR(VLOOKUP(BC14,'Listas y tablas'!$AH$3:$AI$17,2,FALSE),"")</f>
        <v>Moderado</v>
      </c>
      <c r="BE14" s="162" t="s">
        <v>192</v>
      </c>
      <c r="BF14" s="116" t="s">
        <v>1668</v>
      </c>
      <c r="BG14" s="53" t="s">
        <v>1669</v>
      </c>
      <c r="BH14" s="53" t="s">
        <v>1667</v>
      </c>
      <c r="BI14" s="167">
        <v>44593</v>
      </c>
      <c r="BJ14" s="167">
        <v>44926</v>
      </c>
      <c r="BK14" s="99"/>
      <c r="BL14" s="99"/>
      <c r="BM14" s="44"/>
      <c r="BN14" s="44"/>
      <c r="BO14" s="44"/>
      <c r="BP14" s="44"/>
      <c r="BQ14" s="135" t="s">
        <v>1862</v>
      </c>
      <c r="BR14" s="157" t="s">
        <v>1863</v>
      </c>
      <c r="BS14" s="157" t="s">
        <v>1864</v>
      </c>
      <c r="BT14" s="112" t="s">
        <v>283</v>
      </c>
      <c r="BU14" s="121"/>
      <c r="BV14" s="121"/>
      <c r="BW14" s="104" t="s">
        <v>1799</v>
      </c>
      <c r="BX14" s="104" t="s">
        <v>201</v>
      </c>
      <c r="BY14" s="104" t="s">
        <v>1804</v>
      </c>
      <c r="BZ14" s="104"/>
      <c r="CA14" s="495" t="s">
        <v>1807</v>
      </c>
      <c r="CB14" s="105" t="s">
        <v>1805</v>
      </c>
      <c r="CC14" s="104" t="s">
        <v>1808</v>
      </c>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8">
        <v>3</v>
      </c>
      <c r="G15" s="213" t="str">
        <f>IF(ISNUMBER(F15),VLOOKUP(F15,'Listas y tablas'!$AC$2:$AF$7,2,FALSE),"")</f>
        <v>Posible</v>
      </c>
      <c r="H15" s="218" t="s">
        <v>777</v>
      </c>
      <c r="I15" s="218" t="s">
        <v>291</v>
      </c>
      <c r="J15" s="218" t="s">
        <v>777</v>
      </c>
      <c r="K15" s="218" t="s">
        <v>777</v>
      </c>
      <c r="L15" s="218" t="s">
        <v>777</v>
      </c>
      <c r="M15" s="218" t="s">
        <v>291</v>
      </c>
      <c r="N15" s="218" t="s">
        <v>777</v>
      </c>
      <c r="O15" s="218" t="s">
        <v>777</v>
      </c>
      <c r="P15" s="218" t="s">
        <v>291</v>
      </c>
      <c r="Q15" s="218" t="s">
        <v>777</v>
      </c>
      <c r="R15" s="218" t="s">
        <v>777</v>
      </c>
      <c r="S15" s="218" t="s">
        <v>777</v>
      </c>
      <c r="T15" s="218" t="s">
        <v>777</v>
      </c>
      <c r="U15" s="218" t="s">
        <v>777</v>
      </c>
      <c r="V15" s="218" t="s">
        <v>777</v>
      </c>
      <c r="W15" s="218" t="s">
        <v>291</v>
      </c>
      <c r="X15" s="218" t="s">
        <v>291</v>
      </c>
      <c r="Y15" s="218" t="s">
        <v>291</v>
      </c>
      <c r="Z15" s="218" t="s">
        <v>291</v>
      </c>
      <c r="AA15" s="213">
        <f t="shared" si="0"/>
        <v>12</v>
      </c>
      <c r="AB15" s="214" t="str">
        <f t="shared" si="1"/>
        <v>Catastrófico</v>
      </c>
      <c r="AC15" s="213" t="str">
        <f t="shared" si="2"/>
        <v>Posible Catastrófico</v>
      </c>
      <c r="AD15" s="215" t="str">
        <f>IFERROR(VLOOKUP(AC15,'Listas y tablas'!$AH$3:$AI$17,2,FALSE),"")</f>
        <v>Extremo</v>
      </c>
      <c r="AE15" s="213" t="str">
        <f t="shared" si="3"/>
        <v>C</v>
      </c>
      <c r="AF15" s="216">
        <f t="shared" si="15"/>
        <v>8</v>
      </c>
      <c r="AG15" s="216" t="str">
        <f t="shared" si="4"/>
        <v>C8</v>
      </c>
      <c r="AH15" s="187" t="s">
        <v>1663</v>
      </c>
      <c r="AI15" s="216" t="str">
        <f t="shared" si="5"/>
        <v>Probabilidad</v>
      </c>
      <c r="AJ15" s="57" t="s">
        <v>187</v>
      </c>
      <c r="AK15" s="57" t="s">
        <v>777</v>
      </c>
      <c r="AL15" s="216">
        <f t="shared" si="16"/>
        <v>15</v>
      </c>
      <c r="AM15" s="57" t="s">
        <v>777</v>
      </c>
      <c r="AN15" s="216">
        <f t="shared" si="17"/>
        <v>5</v>
      </c>
      <c r="AO15" s="57" t="s">
        <v>291</v>
      </c>
      <c r="AP15" s="216">
        <f t="shared" si="18"/>
        <v>0</v>
      </c>
      <c r="AQ15" s="57" t="s">
        <v>777</v>
      </c>
      <c r="AR15" s="216">
        <f t="shared" si="7"/>
        <v>10</v>
      </c>
      <c r="AS15" s="57" t="s">
        <v>777</v>
      </c>
      <c r="AT15" s="216">
        <f t="shared" si="8"/>
        <v>15</v>
      </c>
      <c r="AU15" s="57" t="s">
        <v>777</v>
      </c>
      <c r="AV15" s="216">
        <f t="shared" si="19"/>
        <v>10</v>
      </c>
      <c r="AW15" s="57" t="s">
        <v>777</v>
      </c>
      <c r="AX15" s="216">
        <f t="shared" si="10"/>
        <v>30</v>
      </c>
      <c r="AY15" s="216">
        <f t="shared" si="11"/>
        <v>85</v>
      </c>
      <c r="AZ15" s="216">
        <f t="shared" si="12"/>
        <v>2</v>
      </c>
      <c r="BA15" s="216">
        <f t="shared" si="13"/>
        <v>1</v>
      </c>
      <c r="BB15" s="216" t="str">
        <f>IFERROR(IF(ISNUMBER(BA15),VLOOKUP(BA15,'Listas y tablas'!$AC$2:$AF$7,2,FALSE),""),"")</f>
        <v>Rara vez</v>
      </c>
      <c r="BC15" s="216" t="str">
        <f t="shared" si="14"/>
        <v>Rara vez Catastrófico</v>
      </c>
      <c r="BD15" s="217" t="str">
        <f>IFERROR(VLOOKUP(BC15,'Listas y tablas'!$AH$3:$AI$17,2,FALSE),"")</f>
        <v>Moderado</v>
      </c>
      <c r="BE15" s="162" t="s">
        <v>192</v>
      </c>
      <c r="BF15" s="116" t="s">
        <v>1665</v>
      </c>
      <c r="BG15" s="53" t="s">
        <v>1666</v>
      </c>
      <c r="BH15" s="53" t="s">
        <v>1667</v>
      </c>
      <c r="BI15" s="167">
        <v>44593</v>
      </c>
      <c r="BJ15" s="167">
        <v>44926</v>
      </c>
      <c r="BK15" s="44"/>
      <c r="BL15" s="44"/>
      <c r="BM15" s="44"/>
      <c r="BN15" s="44"/>
      <c r="BO15" s="44"/>
      <c r="BP15" s="44"/>
      <c r="BQ15" s="157" t="s">
        <v>1859</v>
      </c>
      <c r="BR15" s="157" t="s">
        <v>1860</v>
      </c>
      <c r="BS15" s="157" t="s">
        <v>1865</v>
      </c>
      <c r="BT15" s="112" t="s">
        <v>283</v>
      </c>
      <c r="BU15" s="121"/>
      <c r="BV15" s="121"/>
      <c r="BW15" s="104" t="s">
        <v>1799</v>
      </c>
      <c r="BX15" s="104" t="s">
        <v>201</v>
      </c>
      <c r="BY15" s="104" t="s">
        <v>1804</v>
      </c>
      <c r="BZ15" s="104"/>
      <c r="CA15" s="495" t="s">
        <v>1807</v>
      </c>
      <c r="CB15" s="105" t="s">
        <v>1805</v>
      </c>
      <c r="CC15" s="104" t="s">
        <v>1808</v>
      </c>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8">
        <v>3</v>
      </c>
      <c r="G16" s="213" t="str">
        <f>IF(ISNUMBER(F16),VLOOKUP(F16,'Listas y tablas'!$AC$2:$AF$7,2,FALSE),"")</f>
        <v>Posible</v>
      </c>
      <c r="H16" s="218" t="s">
        <v>777</v>
      </c>
      <c r="I16" s="218" t="s">
        <v>291</v>
      </c>
      <c r="J16" s="218" t="s">
        <v>777</v>
      </c>
      <c r="K16" s="218" t="s">
        <v>777</v>
      </c>
      <c r="L16" s="218" t="s">
        <v>777</v>
      </c>
      <c r="M16" s="218" t="s">
        <v>291</v>
      </c>
      <c r="N16" s="218" t="s">
        <v>777</v>
      </c>
      <c r="O16" s="218" t="s">
        <v>777</v>
      </c>
      <c r="P16" s="218" t="s">
        <v>291</v>
      </c>
      <c r="Q16" s="218" t="s">
        <v>777</v>
      </c>
      <c r="R16" s="218" t="s">
        <v>777</v>
      </c>
      <c r="S16" s="218" t="s">
        <v>777</v>
      </c>
      <c r="T16" s="218" t="s">
        <v>777</v>
      </c>
      <c r="U16" s="218" t="s">
        <v>777</v>
      </c>
      <c r="V16" s="218" t="s">
        <v>777</v>
      </c>
      <c r="W16" s="218" t="s">
        <v>291</v>
      </c>
      <c r="X16" s="218" t="s">
        <v>291</v>
      </c>
      <c r="Y16" s="218" t="s">
        <v>291</v>
      </c>
      <c r="Z16" s="218" t="s">
        <v>291</v>
      </c>
      <c r="AA16" s="213">
        <f t="shared" si="0"/>
        <v>12</v>
      </c>
      <c r="AB16" s="214" t="str">
        <f t="shared" si="1"/>
        <v>Catastrófico</v>
      </c>
      <c r="AC16" s="213" t="str">
        <f t="shared" si="2"/>
        <v>Posible Catastrófico</v>
      </c>
      <c r="AD16" s="215" t="str">
        <f>IFERROR(VLOOKUP(AC16,'Listas y tablas'!$AH$3:$AI$17,2,FALSE),"")</f>
        <v>Extremo</v>
      </c>
      <c r="AE16" s="213" t="str">
        <f t="shared" si="3"/>
        <v>C</v>
      </c>
      <c r="AF16" s="216">
        <f t="shared" si="15"/>
        <v>9</v>
      </c>
      <c r="AG16" s="216" t="str">
        <f t="shared" si="4"/>
        <v>C9</v>
      </c>
      <c r="AH16" s="187" t="s">
        <v>1664</v>
      </c>
      <c r="AI16" s="216" t="str">
        <f t="shared" si="5"/>
        <v>Probabilidad</v>
      </c>
      <c r="AJ16" s="57" t="s">
        <v>233</v>
      </c>
      <c r="AK16" s="57" t="s">
        <v>777</v>
      </c>
      <c r="AL16" s="216">
        <f t="shared" si="16"/>
        <v>15</v>
      </c>
      <c r="AM16" s="57" t="s">
        <v>777</v>
      </c>
      <c r="AN16" s="216">
        <f t="shared" si="17"/>
        <v>5</v>
      </c>
      <c r="AO16" s="57" t="s">
        <v>291</v>
      </c>
      <c r="AP16" s="216">
        <f t="shared" si="18"/>
        <v>0</v>
      </c>
      <c r="AQ16" s="57" t="s">
        <v>777</v>
      </c>
      <c r="AR16" s="216">
        <f t="shared" si="7"/>
        <v>10</v>
      </c>
      <c r="AS16" s="57" t="s">
        <v>777</v>
      </c>
      <c r="AT16" s="216">
        <f t="shared" si="8"/>
        <v>15</v>
      </c>
      <c r="AU16" s="57" t="s">
        <v>777</v>
      </c>
      <c r="AV16" s="216">
        <f t="shared" si="19"/>
        <v>10</v>
      </c>
      <c r="AW16" s="57" t="s">
        <v>777</v>
      </c>
      <c r="AX16" s="216">
        <f t="shared" si="10"/>
        <v>30</v>
      </c>
      <c r="AY16" s="216">
        <f t="shared" si="11"/>
        <v>85</v>
      </c>
      <c r="AZ16" s="216">
        <f t="shared" si="12"/>
        <v>2</v>
      </c>
      <c r="BA16" s="216">
        <f t="shared" si="13"/>
        <v>1</v>
      </c>
      <c r="BB16" s="216" t="str">
        <f>IFERROR(IF(ISNUMBER(BA16),VLOOKUP(BA16,'Listas y tablas'!$AC$2:$AF$7,2,FALSE),""),"")</f>
        <v>Rara vez</v>
      </c>
      <c r="BC16" s="216" t="str">
        <f t="shared" si="14"/>
        <v>Rara vez Catastrófico</v>
      </c>
      <c r="BD16" s="217" t="str">
        <f>IFERROR(VLOOKUP(BC16,'Listas y tablas'!$AH$3:$AI$17,2,FALSE),"")</f>
        <v>Moderado</v>
      </c>
      <c r="BE16" s="162" t="s">
        <v>192</v>
      </c>
      <c r="BF16" s="116" t="s">
        <v>1668</v>
      </c>
      <c r="BG16" s="53" t="s">
        <v>1670</v>
      </c>
      <c r="BH16" s="53" t="s">
        <v>1667</v>
      </c>
      <c r="BI16" s="167">
        <v>44593</v>
      </c>
      <c r="BJ16" s="167">
        <v>44926</v>
      </c>
      <c r="BK16" s="44"/>
      <c r="BL16" s="44"/>
      <c r="BM16" s="44"/>
      <c r="BN16" s="44"/>
      <c r="BO16" s="44"/>
      <c r="BP16" s="44"/>
      <c r="BQ16" s="135" t="s">
        <v>1866</v>
      </c>
      <c r="BR16" s="157" t="s">
        <v>1867</v>
      </c>
      <c r="BS16" s="157" t="s">
        <v>1868</v>
      </c>
      <c r="BT16" s="112" t="s">
        <v>283</v>
      </c>
      <c r="BU16" s="121"/>
      <c r="BV16" s="121"/>
      <c r="BW16" s="104" t="s">
        <v>1799</v>
      </c>
      <c r="BX16" s="104" t="s">
        <v>201</v>
      </c>
      <c r="BY16" s="104" t="s">
        <v>1804</v>
      </c>
      <c r="BZ16" s="201"/>
      <c r="CA16" s="495" t="s">
        <v>1807</v>
      </c>
      <c r="CB16" s="105" t="s">
        <v>1805</v>
      </c>
      <c r="CC16" s="104" t="s">
        <v>1808</v>
      </c>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8">
        <v>1</v>
      </c>
      <c r="G17" s="213" t="str">
        <f>IF(ISNUMBER(F17),VLOOKUP(F17,'Listas y tablas'!$AC$2:$AF$7,2,FALSE),"")</f>
        <v>Rara vez</v>
      </c>
      <c r="H17" s="218" t="s">
        <v>777</v>
      </c>
      <c r="I17" s="218" t="s">
        <v>777</v>
      </c>
      <c r="J17" s="218" t="s">
        <v>291</v>
      </c>
      <c r="K17" s="218" t="s">
        <v>291</v>
      </c>
      <c r="L17" s="218" t="s">
        <v>777</v>
      </c>
      <c r="M17" s="218" t="s">
        <v>777</v>
      </c>
      <c r="N17" s="218" t="s">
        <v>291</v>
      </c>
      <c r="O17" s="218" t="s">
        <v>291</v>
      </c>
      <c r="P17" s="218" t="s">
        <v>291</v>
      </c>
      <c r="Q17" s="218" t="s">
        <v>777</v>
      </c>
      <c r="R17" s="218" t="s">
        <v>777</v>
      </c>
      <c r="S17" s="218" t="s">
        <v>777</v>
      </c>
      <c r="T17" s="218" t="s">
        <v>777</v>
      </c>
      <c r="U17" s="218" t="s">
        <v>291</v>
      </c>
      <c r="V17" s="218" t="s">
        <v>291</v>
      </c>
      <c r="W17" s="218" t="s">
        <v>291</v>
      </c>
      <c r="X17" s="218" t="s">
        <v>291</v>
      </c>
      <c r="Y17" s="218" t="s">
        <v>291</v>
      </c>
      <c r="Z17" s="218" t="s">
        <v>291</v>
      </c>
      <c r="AA17" s="213">
        <f t="shared" si="0"/>
        <v>8</v>
      </c>
      <c r="AB17" s="214" t="str">
        <f t="shared" si="1"/>
        <v>Mayor</v>
      </c>
      <c r="AC17" s="213" t="str">
        <f t="shared" si="2"/>
        <v>Rara vez Mayor</v>
      </c>
      <c r="AD17" s="215" t="str">
        <f>IFERROR(VLOOKUP(AC17,'Listas y tablas'!$AH$3:$AI$17,2,FALSE),"")</f>
        <v>Bajo</v>
      </c>
      <c r="AE17" s="213" t="str">
        <f t="shared" si="3"/>
        <v>C</v>
      </c>
      <c r="AF17" s="216">
        <f t="shared" si="15"/>
        <v>10</v>
      </c>
      <c r="AG17" s="216" t="str">
        <f t="shared" si="4"/>
        <v>C10</v>
      </c>
      <c r="AH17" s="187" t="s">
        <v>1671</v>
      </c>
      <c r="AI17" s="216" t="str">
        <f t="shared" si="5"/>
        <v>Probabilidad</v>
      </c>
      <c r="AJ17" s="57" t="s">
        <v>233</v>
      </c>
      <c r="AK17" s="57" t="s">
        <v>291</v>
      </c>
      <c r="AL17" s="216">
        <f t="shared" si="16"/>
        <v>0</v>
      </c>
      <c r="AM17" s="57" t="s">
        <v>777</v>
      </c>
      <c r="AN17" s="216">
        <f t="shared" si="17"/>
        <v>5</v>
      </c>
      <c r="AO17" s="57" t="s">
        <v>291</v>
      </c>
      <c r="AP17" s="216">
        <f t="shared" si="18"/>
        <v>0</v>
      </c>
      <c r="AQ17" s="57" t="s">
        <v>777</v>
      </c>
      <c r="AR17" s="216">
        <f t="shared" si="7"/>
        <v>10</v>
      </c>
      <c r="AS17" s="57" t="s">
        <v>777</v>
      </c>
      <c r="AT17" s="216">
        <f t="shared" si="8"/>
        <v>15</v>
      </c>
      <c r="AU17" s="57" t="s">
        <v>777</v>
      </c>
      <c r="AV17" s="216">
        <f t="shared" si="19"/>
        <v>10</v>
      </c>
      <c r="AW17" s="57" t="s">
        <v>777</v>
      </c>
      <c r="AX17" s="216">
        <f t="shared" si="10"/>
        <v>30</v>
      </c>
      <c r="AY17" s="216">
        <f t="shared" si="11"/>
        <v>70</v>
      </c>
      <c r="AZ17" s="216">
        <f t="shared" si="12"/>
        <v>1</v>
      </c>
      <c r="BA17" s="216">
        <f t="shared" si="13"/>
        <v>1</v>
      </c>
      <c r="BB17" s="216" t="str">
        <f>IFERROR(IF(ISNUMBER(BA17),VLOOKUP(BA17,'Listas y tablas'!$AC$2:$AF$7,2,FALSE),""),"")</f>
        <v>Rara vez</v>
      </c>
      <c r="BC17" s="216" t="str">
        <f t="shared" si="14"/>
        <v>Rara vez Mayor</v>
      </c>
      <c r="BD17" s="217" t="str">
        <f>IFERROR(VLOOKUP(BC17,'Listas y tablas'!$AH$3:$AI$17,2,FALSE),"")</f>
        <v>Bajo</v>
      </c>
      <c r="BE17" s="162" t="s">
        <v>192</v>
      </c>
      <c r="BF17" s="119" t="s">
        <v>1672</v>
      </c>
      <c r="BG17" s="53" t="s">
        <v>1673</v>
      </c>
      <c r="BH17" s="53" t="s">
        <v>1674</v>
      </c>
      <c r="BI17" s="467">
        <v>44562</v>
      </c>
      <c r="BJ17" s="467">
        <v>44926</v>
      </c>
      <c r="BK17" s="116" t="s">
        <v>1675</v>
      </c>
      <c r="BL17" s="116" t="s">
        <v>1676</v>
      </c>
      <c r="BM17" s="53" t="s">
        <v>1674</v>
      </c>
      <c r="BN17" s="53" t="s">
        <v>1677</v>
      </c>
      <c r="BO17" s="53" t="s">
        <v>1678</v>
      </c>
      <c r="BP17" s="53" t="s">
        <v>1679</v>
      </c>
      <c r="BQ17" s="219" t="s">
        <v>2001</v>
      </c>
      <c r="BR17" s="136" t="s">
        <v>2002</v>
      </c>
      <c r="BS17" s="219" t="s">
        <v>2003</v>
      </c>
      <c r="BT17" s="121" t="s">
        <v>283</v>
      </c>
      <c r="BU17" s="157"/>
      <c r="BV17" s="121"/>
      <c r="BW17" s="104" t="s">
        <v>2004</v>
      </c>
      <c r="BX17" s="201" t="s">
        <v>201</v>
      </c>
      <c r="BY17" s="104" t="s">
        <v>2005</v>
      </c>
      <c r="BZ17" s="104"/>
      <c r="CA17" s="495" t="s">
        <v>2007</v>
      </c>
      <c r="CB17" s="105" t="s">
        <v>1805</v>
      </c>
      <c r="CC17" s="104" t="s">
        <v>1808</v>
      </c>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8">
        <v>1</v>
      </c>
      <c r="G18" s="213" t="str">
        <f>IF(ISNUMBER(F18),VLOOKUP(F18,'Listas y tablas'!$AC$2:$AF$7,2,FALSE),"")</f>
        <v>Rara vez</v>
      </c>
      <c r="H18" s="218" t="s">
        <v>777</v>
      </c>
      <c r="I18" s="218" t="s">
        <v>777</v>
      </c>
      <c r="J18" s="218" t="s">
        <v>777</v>
      </c>
      <c r="K18" s="218" t="s">
        <v>291</v>
      </c>
      <c r="L18" s="218" t="s">
        <v>777</v>
      </c>
      <c r="M18" s="218" t="s">
        <v>777</v>
      </c>
      <c r="N18" s="218" t="s">
        <v>777</v>
      </c>
      <c r="O18" s="218" t="s">
        <v>777</v>
      </c>
      <c r="P18" s="218" t="s">
        <v>291</v>
      </c>
      <c r="Q18" s="218" t="s">
        <v>777</v>
      </c>
      <c r="R18" s="218" t="s">
        <v>777</v>
      </c>
      <c r="S18" s="218" t="s">
        <v>777</v>
      </c>
      <c r="T18" s="218" t="s">
        <v>777</v>
      </c>
      <c r="U18" s="218" t="s">
        <v>777</v>
      </c>
      <c r="V18" s="218" t="s">
        <v>777</v>
      </c>
      <c r="W18" s="218" t="s">
        <v>291</v>
      </c>
      <c r="X18" s="218" t="s">
        <v>291</v>
      </c>
      <c r="Y18" s="218" t="s">
        <v>291</v>
      </c>
      <c r="Z18" s="218" t="s">
        <v>291</v>
      </c>
      <c r="AA18" s="213">
        <f t="shared" si="0"/>
        <v>13</v>
      </c>
      <c r="AB18" s="214" t="str">
        <f t="shared" si="1"/>
        <v>Catastrófico</v>
      </c>
      <c r="AC18" s="213" t="str">
        <f t="shared" si="2"/>
        <v>Rara vez Catastrófico</v>
      </c>
      <c r="AD18" s="215" t="str">
        <f>IFERROR(VLOOKUP(AC18,'Listas y tablas'!$AH$3:$AI$17,2,FALSE),"")</f>
        <v>Moderado</v>
      </c>
      <c r="AE18" s="213" t="str">
        <f t="shared" si="3"/>
        <v>C</v>
      </c>
      <c r="AF18" s="216">
        <f t="shared" si="15"/>
        <v>11</v>
      </c>
      <c r="AG18" s="216" t="str">
        <f t="shared" si="4"/>
        <v>C11</v>
      </c>
      <c r="AH18" s="410" t="s">
        <v>1761</v>
      </c>
      <c r="AI18" s="216" t="str">
        <f t="shared" si="5"/>
        <v>Probabilidad</v>
      </c>
      <c r="AJ18" s="57" t="s">
        <v>187</v>
      </c>
      <c r="AK18" s="57" t="s">
        <v>777</v>
      </c>
      <c r="AL18" s="216">
        <f t="shared" si="16"/>
        <v>15</v>
      </c>
      <c r="AM18" s="57" t="s">
        <v>777</v>
      </c>
      <c r="AN18" s="216">
        <f t="shared" si="17"/>
        <v>5</v>
      </c>
      <c r="AO18" s="57" t="s">
        <v>291</v>
      </c>
      <c r="AP18" s="216">
        <f t="shared" si="18"/>
        <v>0</v>
      </c>
      <c r="AQ18" s="57" t="s">
        <v>777</v>
      </c>
      <c r="AR18" s="216">
        <f t="shared" ref="AR18:AR66" si="20">IF(AQ18="Sí",10,0)</f>
        <v>10</v>
      </c>
      <c r="AS18" s="57" t="s">
        <v>777</v>
      </c>
      <c r="AT18" s="216">
        <f t="shared" ref="AT18:AT66" si="21">IF(AS18="Sí",15,0)</f>
        <v>15</v>
      </c>
      <c r="AU18" s="57" t="s">
        <v>777</v>
      </c>
      <c r="AV18" s="216">
        <f t="shared" si="19"/>
        <v>10</v>
      </c>
      <c r="AW18" s="57" t="s">
        <v>777</v>
      </c>
      <c r="AX18" s="216">
        <f t="shared" si="10"/>
        <v>30</v>
      </c>
      <c r="AY18" s="216">
        <f t="shared" si="11"/>
        <v>85</v>
      </c>
      <c r="AZ18" s="216">
        <f t="shared" si="12"/>
        <v>2</v>
      </c>
      <c r="BA18" s="216">
        <f t="shared" si="13"/>
        <v>1</v>
      </c>
      <c r="BB18" s="216" t="str">
        <f>IFERROR(IF(ISNUMBER(BA18),VLOOKUP(BA18,'Listas y tablas'!$AC$2:$AF$7,2,FALSE),""),"")</f>
        <v>Rara vez</v>
      </c>
      <c r="BC18" s="216" t="str">
        <f t="shared" si="14"/>
        <v>Rara vez Catastrófico</v>
      </c>
      <c r="BD18" s="217" t="str">
        <f>IFERROR(VLOOKUP(BC18,'Listas y tablas'!$AH$3:$AI$17,2,FALSE),"")</f>
        <v>Moderado</v>
      </c>
      <c r="BE18" s="162" t="s">
        <v>192</v>
      </c>
      <c r="BF18" s="411" t="s">
        <v>1762</v>
      </c>
      <c r="BG18" s="450" t="s">
        <v>1680</v>
      </c>
      <c r="BH18" s="450" t="s">
        <v>1681</v>
      </c>
      <c r="BI18" s="469">
        <v>44348</v>
      </c>
      <c r="BJ18" s="469">
        <v>44561</v>
      </c>
      <c r="BK18" s="450" t="s">
        <v>1682</v>
      </c>
      <c r="BL18" s="450" t="s">
        <v>1683</v>
      </c>
      <c r="BM18" s="359" t="s">
        <v>1684</v>
      </c>
      <c r="BN18" s="359" t="s">
        <v>1685</v>
      </c>
      <c r="BO18" s="359" t="s">
        <v>1686</v>
      </c>
      <c r="BP18" s="359" t="s">
        <v>1687</v>
      </c>
      <c r="BQ18" s="219" t="s">
        <v>2062</v>
      </c>
      <c r="BR18" s="219" t="s">
        <v>2063</v>
      </c>
      <c r="BS18" s="157" t="s">
        <v>2064</v>
      </c>
      <c r="BT18" s="121" t="s">
        <v>283</v>
      </c>
      <c r="BU18" s="121" t="s">
        <v>291</v>
      </c>
      <c r="BV18" s="121"/>
      <c r="BW18" s="104" t="s">
        <v>2065</v>
      </c>
      <c r="BX18" s="201" t="s">
        <v>201</v>
      </c>
      <c r="BY18" s="104" t="s">
        <v>2066</v>
      </c>
      <c r="BZ18" s="201" t="s">
        <v>285</v>
      </c>
      <c r="CA18" s="495" t="s">
        <v>2074</v>
      </c>
      <c r="CB18" s="105" t="s">
        <v>1805</v>
      </c>
      <c r="CC18" s="104" t="s">
        <v>1808</v>
      </c>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8">
        <v>1</v>
      </c>
      <c r="G19" s="213" t="str">
        <f>IF(ISNUMBER(F19),VLOOKUP(F19,'Listas y tablas'!$AC$2:$AF$7,2,FALSE),"")</f>
        <v>Rara vez</v>
      </c>
      <c r="H19" s="218" t="s">
        <v>777</v>
      </c>
      <c r="I19" s="218" t="s">
        <v>777</v>
      </c>
      <c r="J19" s="218" t="s">
        <v>777</v>
      </c>
      <c r="K19" s="218" t="s">
        <v>291</v>
      </c>
      <c r="L19" s="218" t="s">
        <v>777</v>
      </c>
      <c r="M19" s="218" t="s">
        <v>777</v>
      </c>
      <c r="N19" s="218" t="s">
        <v>777</v>
      </c>
      <c r="O19" s="218" t="s">
        <v>777</v>
      </c>
      <c r="P19" s="218" t="s">
        <v>291</v>
      </c>
      <c r="Q19" s="218" t="s">
        <v>777</v>
      </c>
      <c r="R19" s="218" t="s">
        <v>777</v>
      </c>
      <c r="S19" s="218" t="s">
        <v>777</v>
      </c>
      <c r="T19" s="218" t="s">
        <v>777</v>
      </c>
      <c r="U19" s="218" t="s">
        <v>777</v>
      </c>
      <c r="V19" s="218" t="s">
        <v>777</v>
      </c>
      <c r="W19" s="218" t="s">
        <v>291</v>
      </c>
      <c r="X19" s="218" t="s">
        <v>291</v>
      </c>
      <c r="Y19" s="218" t="s">
        <v>291</v>
      </c>
      <c r="Z19" s="218" t="s">
        <v>291</v>
      </c>
      <c r="AA19" s="213">
        <f t="shared" si="0"/>
        <v>13</v>
      </c>
      <c r="AB19" s="214" t="str">
        <f t="shared" si="1"/>
        <v>Catastrófico</v>
      </c>
      <c r="AC19" s="213" t="str">
        <f t="shared" si="2"/>
        <v>Rara vez Catastrófico</v>
      </c>
      <c r="AD19" s="215" t="str">
        <f>IFERROR(VLOOKUP(AC19,'Listas y tablas'!$AH$3:$AI$17,2,FALSE),"")</f>
        <v>Moderado</v>
      </c>
      <c r="AE19" s="213" t="str">
        <f t="shared" si="3"/>
        <v>C</v>
      </c>
      <c r="AF19" s="216">
        <f t="shared" si="15"/>
        <v>12</v>
      </c>
      <c r="AG19" s="216" t="str">
        <f t="shared" si="4"/>
        <v>C12</v>
      </c>
      <c r="AH19" s="442" t="s">
        <v>1763</v>
      </c>
      <c r="AI19" s="216" t="str">
        <f t="shared" si="5"/>
        <v>Probabilidad</v>
      </c>
      <c r="AJ19" s="57" t="s">
        <v>233</v>
      </c>
      <c r="AK19" s="57" t="s">
        <v>777</v>
      </c>
      <c r="AL19" s="216">
        <f t="shared" si="16"/>
        <v>15</v>
      </c>
      <c r="AM19" s="57" t="s">
        <v>777</v>
      </c>
      <c r="AN19" s="216">
        <f t="shared" si="17"/>
        <v>5</v>
      </c>
      <c r="AO19" s="57" t="s">
        <v>291</v>
      </c>
      <c r="AP19" s="216">
        <f t="shared" si="18"/>
        <v>0</v>
      </c>
      <c r="AQ19" s="57" t="s">
        <v>777</v>
      </c>
      <c r="AR19" s="216">
        <f t="shared" si="20"/>
        <v>10</v>
      </c>
      <c r="AS19" s="57" t="s">
        <v>777</v>
      </c>
      <c r="AT19" s="216">
        <f t="shared" si="21"/>
        <v>15</v>
      </c>
      <c r="AU19" s="57" t="s">
        <v>777</v>
      </c>
      <c r="AV19" s="216">
        <f t="shared" si="19"/>
        <v>10</v>
      </c>
      <c r="AW19" s="57" t="s">
        <v>777</v>
      </c>
      <c r="AX19" s="216">
        <f t="shared" si="10"/>
        <v>30</v>
      </c>
      <c r="AY19" s="216">
        <f t="shared" si="11"/>
        <v>85</v>
      </c>
      <c r="AZ19" s="216">
        <f t="shared" si="12"/>
        <v>2</v>
      </c>
      <c r="BA19" s="216">
        <f t="shared" si="13"/>
        <v>1</v>
      </c>
      <c r="BB19" s="216" t="str">
        <f>IFERROR(IF(ISNUMBER(BA19),VLOOKUP(BA19,'Listas y tablas'!$AC$2:$AF$7,2,FALSE),""),"")</f>
        <v>Rara vez</v>
      </c>
      <c r="BC19" s="216" t="str">
        <f t="shared" si="14"/>
        <v>Rara vez Catastrófico</v>
      </c>
      <c r="BD19" s="217" t="str">
        <f>IFERROR(VLOOKUP(BC19,'Listas y tablas'!$AH$3:$AI$17,2,FALSE),"")</f>
        <v>Moderado</v>
      </c>
      <c r="BE19" s="162" t="s">
        <v>192</v>
      </c>
      <c r="BF19" s="470" t="s">
        <v>1688</v>
      </c>
      <c r="BG19" s="603" t="s">
        <v>1765</v>
      </c>
      <c r="BH19" s="605" t="s">
        <v>1766</v>
      </c>
      <c r="BI19" s="607">
        <v>44562</v>
      </c>
      <c r="BJ19" s="607">
        <v>44926</v>
      </c>
      <c r="BK19" s="359"/>
      <c r="BL19" s="359"/>
      <c r="BM19" s="359"/>
      <c r="BN19" s="359"/>
      <c r="BO19" s="359"/>
      <c r="BP19" s="471"/>
      <c r="BQ19" s="157" t="s">
        <v>2067</v>
      </c>
      <c r="BR19" s="157" t="s">
        <v>2068</v>
      </c>
      <c r="BS19" s="157" t="s">
        <v>2069</v>
      </c>
      <c r="BT19" s="157" t="s">
        <v>283</v>
      </c>
      <c r="BU19" s="121" t="s">
        <v>291</v>
      </c>
      <c r="BV19" s="121"/>
      <c r="BW19" s="104" t="s">
        <v>2070</v>
      </c>
      <c r="BX19" s="201" t="s">
        <v>201</v>
      </c>
      <c r="BY19" s="104" t="s">
        <v>2066</v>
      </c>
      <c r="BZ19" s="201" t="s">
        <v>285</v>
      </c>
      <c r="CA19" s="495" t="s">
        <v>2007</v>
      </c>
      <c r="CB19" s="105" t="s">
        <v>1805</v>
      </c>
      <c r="CC19" s="104" t="s">
        <v>1808</v>
      </c>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8">
        <v>1</v>
      </c>
      <c r="G20" s="213" t="str">
        <f>IF(ISNUMBER(F20),VLOOKUP(F20,'Listas y tablas'!$AC$2:$AF$7,2,FALSE),"")</f>
        <v>Rara vez</v>
      </c>
      <c r="H20" s="218" t="s">
        <v>777</v>
      </c>
      <c r="I20" s="218" t="s">
        <v>777</v>
      </c>
      <c r="J20" s="218" t="s">
        <v>777</v>
      </c>
      <c r="K20" s="218" t="s">
        <v>291</v>
      </c>
      <c r="L20" s="218" t="s">
        <v>777</v>
      </c>
      <c r="M20" s="218" t="s">
        <v>777</v>
      </c>
      <c r="N20" s="218" t="s">
        <v>777</v>
      </c>
      <c r="O20" s="218" t="s">
        <v>777</v>
      </c>
      <c r="P20" s="218" t="s">
        <v>291</v>
      </c>
      <c r="Q20" s="218" t="s">
        <v>777</v>
      </c>
      <c r="R20" s="218" t="s">
        <v>777</v>
      </c>
      <c r="S20" s="218" t="s">
        <v>777</v>
      </c>
      <c r="T20" s="218" t="s">
        <v>777</v>
      </c>
      <c r="U20" s="218" t="s">
        <v>777</v>
      </c>
      <c r="V20" s="218" t="s">
        <v>777</v>
      </c>
      <c r="W20" s="218" t="s">
        <v>291</v>
      </c>
      <c r="X20" s="218" t="s">
        <v>291</v>
      </c>
      <c r="Y20" s="218" t="s">
        <v>291</v>
      </c>
      <c r="Z20" s="218" t="s">
        <v>291</v>
      </c>
      <c r="AA20" s="213">
        <f t="shared" si="0"/>
        <v>13</v>
      </c>
      <c r="AB20" s="214" t="str">
        <f t="shared" si="1"/>
        <v>Catastrófico</v>
      </c>
      <c r="AC20" s="213" t="str">
        <f t="shared" si="2"/>
        <v>Rara vez Catastrófico</v>
      </c>
      <c r="AD20" s="215" t="str">
        <f>IFERROR(VLOOKUP(AC20,'Listas y tablas'!$AH$3:$AI$17,2,FALSE),"")</f>
        <v>Moderado</v>
      </c>
      <c r="AE20" s="213" t="str">
        <f t="shared" si="3"/>
        <v>C</v>
      </c>
      <c r="AF20" s="216">
        <f t="shared" si="15"/>
        <v>13</v>
      </c>
      <c r="AG20" s="216" t="str">
        <f t="shared" si="4"/>
        <v>C13</v>
      </c>
      <c r="AH20" s="468" t="s">
        <v>1764</v>
      </c>
      <c r="AI20" s="216" t="str">
        <f t="shared" si="5"/>
        <v>Probabilidad</v>
      </c>
      <c r="AJ20" s="57" t="s">
        <v>233</v>
      </c>
      <c r="AK20" s="57" t="s">
        <v>777</v>
      </c>
      <c r="AL20" s="216">
        <f t="shared" si="16"/>
        <v>15</v>
      </c>
      <c r="AM20" s="57" t="s">
        <v>777</v>
      </c>
      <c r="AN20" s="216">
        <f t="shared" si="17"/>
        <v>5</v>
      </c>
      <c r="AO20" s="57" t="s">
        <v>291</v>
      </c>
      <c r="AP20" s="216">
        <f t="shared" ref="AP20:AP66" si="22">IF(AO20="Sí",15,0)</f>
        <v>0</v>
      </c>
      <c r="AQ20" s="57" t="s">
        <v>777</v>
      </c>
      <c r="AR20" s="216">
        <f t="shared" si="20"/>
        <v>10</v>
      </c>
      <c r="AS20" s="57" t="s">
        <v>777</v>
      </c>
      <c r="AT20" s="216">
        <f t="shared" si="21"/>
        <v>15</v>
      </c>
      <c r="AU20" s="57" t="s">
        <v>777</v>
      </c>
      <c r="AV20" s="216">
        <f t="shared" si="19"/>
        <v>10</v>
      </c>
      <c r="AW20" s="57" t="s">
        <v>777</v>
      </c>
      <c r="AX20" s="216">
        <f t="shared" si="10"/>
        <v>30</v>
      </c>
      <c r="AY20" s="216">
        <f t="shared" si="11"/>
        <v>85</v>
      </c>
      <c r="AZ20" s="216">
        <f t="shared" si="12"/>
        <v>2</v>
      </c>
      <c r="BA20" s="216">
        <f t="shared" si="13"/>
        <v>1</v>
      </c>
      <c r="BB20" s="216" t="str">
        <f>IFERROR(IF(ISNUMBER(BA20),VLOOKUP(BA20,'Listas y tablas'!$AC$2:$AF$7,2,FALSE),""),"")</f>
        <v>Rara vez</v>
      </c>
      <c r="BC20" s="216" t="str">
        <f t="shared" si="14"/>
        <v>Rara vez Catastrófico</v>
      </c>
      <c r="BD20" s="217" t="str">
        <f>IFERROR(VLOOKUP(BC20,'Listas y tablas'!$AH$3:$AI$17,2,FALSE),"")</f>
        <v>Moderado</v>
      </c>
      <c r="BE20" s="162" t="s">
        <v>192</v>
      </c>
      <c r="BF20" s="472" t="s">
        <v>1689</v>
      </c>
      <c r="BG20" s="604"/>
      <c r="BH20" s="606"/>
      <c r="BI20" s="608"/>
      <c r="BJ20" s="608"/>
      <c r="BK20" s="359"/>
      <c r="BL20" s="359"/>
      <c r="BM20" s="359"/>
      <c r="BN20" s="359"/>
      <c r="BO20" s="359"/>
      <c r="BP20" s="471"/>
      <c r="BQ20" s="157" t="s">
        <v>2071</v>
      </c>
      <c r="BR20" s="157" t="s">
        <v>2072</v>
      </c>
      <c r="BS20" s="157" t="s">
        <v>2069</v>
      </c>
      <c r="BT20" s="121" t="s">
        <v>283</v>
      </c>
      <c r="BU20" s="121" t="s">
        <v>291</v>
      </c>
      <c r="BV20" s="121"/>
      <c r="BW20" s="104" t="s">
        <v>2073</v>
      </c>
      <c r="BX20" s="201" t="s">
        <v>201</v>
      </c>
      <c r="BY20" s="104" t="s">
        <v>2066</v>
      </c>
      <c r="BZ20" s="201" t="s">
        <v>285</v>
      </c>
      <c r="CA20" s="495" t="s">
        <v>2007</v>
      </c>
      <c r="CB20" s="105" t="s">
        <v>1805</v>
      </c>
      <c r="CC20" s="104" t="s">
        <v>1808</v>
      </c>
      <c r="CD20" s="54"/>
      <c r="CE20" s="54"/>
      <c r="CF20" s="54"/>
      <c r="CG20" s="54"/>
      <c r="CH20" s="54"/>
      <c r="CI20" s="54"/>
      <c r="CJ20" s="47"/>
      <c r="CK20" s="47"/>
      <c r="CL20" s="47"/>
      <c r="CM20" s="47"/>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8">
        <v>1</v>
      </c>
      <c r="G21" s="213" t="str">
        <f>IF(ISNUMBER(F21),VLOOKUP(F21,'Listas y tablas'!$AC$2:$AF$7,2,FALSE),"")</f>
        <v>Rara vez</v>
      </c>
      <c r="H21" s="218" t="s">
        <v>777</v>
      </c>
      <c r="I21" s="218" t="s">
        <v>777</v>
      </c>
      <c r="J21" s="218" t="s">
        <v>777</v>
      </c>
      <c r="K21" s="218" t="s">
        <v>291</v>
      </c>
      <c r="L21" s="218" t="s">
        <v>777</v>
      </c>
      <c r="M21" s="218" t="s">
        <v>777</v>
      </c>
      <c r="N21" s="218" t="s">
        <v>777</v>
      </c>
      <c r="O21" s="218" t="s">
        <v>777</v>
      </c>
      <c r="P21" s="218" t="s">
        <v>291</v>
      </c>
      <c r="Q21" s="218" t="s">
        <v>777</v>
      </c>
      <c r="R21" s="218" t="s">
        <v>777</v>
      </c>
      <c r="S21" s="218" t="s">
        <v>777</v>
      </c>
      <c r="T21" s="218" t="s">
        <v>777</v>
      </c>
      <c r="U21" s="218" t="s">
        <v>777</v>
      </c>
      <c r="V21" s="218" t="s">
        <v>777</v>
      </c>
      <c r="W21" s="218" t="s">
        <v>291</v>
      </c>
      <c r="X21" s="218" t="s">
        <v>777</v>
      </c>
      <c r="Y21" s="218" t="s">
        <v>777</v>
      </c>
      <c r="Z21" s="218" t="s">
        <v>291</v>
      </c>
      <c r="AA21" s="213">
        <f t="shared" si="0"/>
        <v>15</v>
      </c>
      <c r="AB21" s="214" t="str">
        <f t="shared" si="1"/>
        <v>Catastrófico</v>
      </c>
      <c r="AC21" s="213" t="str">
        <f t="shared" si="2"/>
        <v>Rara vez Catastrófico</v>
      </c>
      <c r="AD21" s="215" t="str">
        <f>IFERROR(VLOOKUP(AC21,'Listas y tablas'!$AH$3:$AI$17,2,FALSE),"")</f>
        <v>Moderado</v>
      </c>
      <c r="AE21" s="213" t="str">
        <f t="shared" si="3"/>
        <v>C</v>
      </c>
      <c r="AF21" s="216">
        <f t="shared" si="15"/>
        <v>14</v>
      </c>
      <c r="AG21" s="216" t="str">
        <f t="shared" si="4"/>
        <v>C14</v>
      </c>
      <c r="AH21" s="404" t="s">
        <v>1690</v>
      </c>
      <c r="AI21" s="216" t="str">
        <f t="shared" si="5"/>
        <v>Probabilidad</v>
      </c>
      <c r="AJ21" s="57" t="s">
        <v>187</v>
      </c>
      <c r="AK21" s="57" t="s">
        <v>777</v>
      </c>
      <c r="AL21" s="216">
        <f t="shared" si="16"/>
        <v>15</v>
      </c>
      <c r="AM21" s="57" t="s">
        <v>777</v>
      </c>
      <c r="AN21" s="216">
        <f t="shared" si="17"/>
        <v>5</v>
      </c>
      <c r="AO21" s="57" t="s">
        <v>291</v>
      </c>
      <c r="AP21" s="216">
        <f t="shared" si="22"/>
        <v>0</v>
      </c>
      <c r="AQ21" s="57" t="s">
        <v>777</v>
      </c>
      <c r="AR21" s="216">
        <f t="shared" si="20"/>
        <v>10</v>
      </c>
      <c r="AS21" s="57" t="s">
        <v>777</v>
      </c>
      <c r="AT21" s="216">
        <f t="shared" si="21"/>
        <v>15</v>
      </c>
      <c r="AU21" s="57" t="s">
        <v>777</v>
      </c>
      <c r="AV21" s="216">
        <f t="shared" si="19"/>
        <v>10</v>
      </c>
      <c r="AW21" s="57" t="s">
        <v>777</v>
      </c>
      <c r="AX21" s="216">
        <f t="shared" si="10"/>
        <v>30</v>
      </c>
      <c r="AY21" s="216">
        <f t="shared" si="11"/>
        <v>85</v>
      </c>
      <c r="AZ21" s="216">
        <f t="shared" si="12"/>
        <v>2</v>
      </c>
      <c r="BA21" s="216">
        <f t="shared" si="13"/>
        <v>1</v>
      </c>
      <c r="BB21" s="216" t="str">
        <f>IFERROR(IF(ISNUMBER(BA21),VLOOKUP(BA21,'Listas y tablas'!$AC$2:$AF$7,2,FALSE),""),"")</f>
        <v>Rara vez</v>
      </c>
      <c r="BC21" s="216" t="str">
        <f t="shared" si="14"/>
        <v>Rara vez Catastrófico</v>
      </c>
      <c r="BD21" s="217" t="str">
        <f>IFERROR(VLOOKUP(BC21,'Listas y tablas'!$AH$3:$AI$17,2,FALSE),"")</f>
        <v>Moderado</v>
      </c>
      <c r="BE21" s="162" t="s">
        <v>192</v>
      </c>
      <c r="BF21" s="403" t="s">
        <v>1691</v>
      </c>
      <c r="BG21" s="403" t="s">
        <v>1692</v>
      </c>
      <c r="BH21" s="374" t="s">
        <v>1693</v>
      </c>
      <c r="BI21" s="437">
        <v>44348</v>
      </c>
      <c r="BJ21" s="437">
        <v>44926</v>
      </c>
      <c r="BK21" s="99"/>
      <c r="BL21" s="99"/>
      <c r="BM21" s="44"/>
      <c r="BN21" s="44"/>
      <c r="BO21" s="44"/>
      <c r="BP21" s="44"/>
      <c r="BQ21" s="157" t="s">
        <v>2114</v>
      </c>
      <c r="BR21" s="121" t="s">
        <v>2115</v>
      </c>
      <c r="BS21" s="157" t="s">
        <v>2108</v>
      </c>
      <c r="BT21" s="121" t="s">
        <v>283</v>
      </c>
      <c r="BU21" s="121"/>
      <c r="BV21" s="121"/>
      <c r="BW21" s="201"/>
      <c r="BX21" s="201"/>
      <c r="BY21" s="201"/>
      <c r="BZ21" s="201"/>
      <c r="CA21" s="495" t="s">
        <v>2187</v>
      </c>
      <c r="CB21" s="105" t="s">
        <v>1805</v>
      </c>
      <c r="CC21" s="104" t="s">
        <v>1808</v>
      </c>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1123</v>
      </c>
      <c r="F22" s="218">
        <v>4</v>
      </c>
      <c r="G22" s="213" t="str">
        <f>IF(ISNUMBER(F22),VLOOKUP(F22,'Listas y tablas'!$AC$2:$AF$7,2,FALSE),"")</f>
        <v>Probable</v>
      </c>
      <c r="H22" s="218" t="s">
        <v>777</v>
      </c>
      <c r="I22" s="218" t="s">
        <v>777</v>
      </c>
      <c r="J22" s="218" t="s">
        <v>777</v>
      </c>
      <c r="K22" s="218" t="s">
        <v>777</v>
      </c>
      <c r="L22" s="218" t="s">
        <v>777</v>
      </c>
      <c r="M22" s="218" t="s">
        <v>777</v>
      </c>
      <c r="N22" s="218" t="s">
        <v>777</v>
      </c>
      <c r="O22" s="218" t="s">
        <v>291</v>
      </c>
      <c r="P22" s="218" t="s">
        <v>777</v>
      </c>
      <c r="Q22" s="218" t="s">
        <v>777</v>
      </c>
      <c r="R22" s="218" t="s">
        <v>777</v>
      </c>
      <c r="S22" s="218" t="s">
        <v>777</v>
      </c>
      <c r="T22" s="218" t="s">
        <v>291</v>
      </c>
      <c r="U22" s="218" t="s">
        <v>777</v>
      </c>
      <c r="V22" s="218" t="s">
        <v>777</v>
      </c>
      <c r="W22" s="218" t="s">
        <v>291</v>
      </c>
      <c r="X22" s="218" t="s">
        <v>291</v>
      </c>
      <c r="Y22" s="218" t="s">
        <v>291</v>
      </c>
      <c r="Z22" s="218" t="s">
        <v>291</v>
      </c>
      <c r="AA22" s="213">
        <f t="shared" si="0"/>
        <v>13</v>
      </c>
      <c r="AB22" s="214" t="str">
        <f t="shared" si="1"/>
        <v>Catastrófico</v>
      </c>
      <c r="AC22" s="213" t="str">
        <f t="shared" si="2"/>
        <v>Probable Catastrófico</v>
      </c>
      <c r="AD22" s="215" t="str">
        <f>IFERROR(VLOOKUP(AC22,'Listas y tablas'!$AH$3:$AI$17,2,FALSE),"")</f>
        <v>Extremo</v>
      </c>
      <c r="AE22" s="213" t="str">
        <f t="shared" si="3"/>
        <v>C</v>
      </c>
      <c r="AF22" s="216">
        <f t="shared" si="15"/>
        <v>15</v>
      </c>
      <c r="AG22" s="216" t="str">
        <f t="shared" si="4"/>
        <v>C15</v>
      </c>
      <c r="AH22" s="187" t="s">
        <v>1694</v>
      </c>
      <c r="AI22" s="216" t="str">
        <f t="shared" si="5"/>
        <v>Probabilidad</v>
      </c>
      <c r="AJ22" s="57" t="s">
        <v>187</v>
      </c>
      <c r="AK22" s="57" t="s">
        <v>291</v>
      </c>
      <c r="AL22" s="216">
        <f t="shared" si="16"/>
        <v>0</v>
      </c>
      <c r="AM22" s="57" t="s">
        <v>777</v>
      </c>
      <c r="AN22" s="216">
        <f t="shared" si="17"/>
        <v>5</v>
      </c>
      <c r="AO22" s="57" t="s">
        <v>291</v>
      </c>
      <c r="AP22" s="216">
        <f t="shared" si="22"/>
        <v>0</v>
      </c>
      <c r="AQ22" s="57" t="s">
        <v>777</v>
      </c>
      <c r="AR22" s="216">
        <f t="shared" si="20"/>
        <v>10</v>
      </c>
      <c r="AS22" s="57" t="s">
        <v>777</v>
      </c>
      <c r="AT22" s="216">
        <f t="shared" si="21"/>
        <v>15</v>
      </c>
      <c r="AU22" s="57" t="s">
        <v>777</v>
      </c>
      <c r="AV22" s="216">
        <f t="shared" si="19"/>
        <v>10</v>
      </c>
      <c r="AW22" s="57" t="s">
        <v>777</v>
      </c>
      <c r="AX22" s="216">
        <f t="shared" si="10"/>
        <v>30</v>
      </c>
      <c r="AY22" s="216">
        <f t="shared" si="11"/>
        <v>70</v>
      </c>
      <c r="AZ22" s="216">
        <f t="shared" si="12"/>
        <v>1</v>
      </c>
      <c r="BA22" s="216">
        <f t="shared" si="13"/>
        <v>3</v>
      </c>
      <c r="BB22" s="216" t="str">
        <f>IFERROR(IF(ISNUMBER(BA22),VLOOKUP(BA22,'Listas y tablas'!$AC$2:$AF$7,2,FALSE),""),"")</f>
        <v>Posible</v>
      </c>
      <c r="BC22" s="216" t="str">
        <f t="shared" si="14"/>
        <v>Posible Catastrófico</v>
      </c>
      <c r="BD22" s="217" t="str">
        <f>IFERROR(VLOOKUP(BC22,'Listas y tablas'!$AH$3:$AI$17,2,FALSE),"")</f>
        <v>Extremo</v>
      </c>
      <c r="BE22" s="162" t="s">
        <v>192</v>
      </c>
      <c r="BF22" s="116" t="s">
        <v>1695</v>
      </c>
      <c r="BG22" s="53" t="s">
        <v>1696</v>
      </c>
      <c r="BH22" s="53" t="s">
        <v>702</v>
      </c>
      <c r="BI22" s="451">
        <v>44743</v>
      </c>
      <c r="BJ22" s="451">
        <v>44804</v>
      </c>
      <c r="BK22" s="53" t="s">
        <v>1697</v>
      </c>
      <c r="BL22" s="53" t="s">
        <v>1698</v>
      </c>
      <c r="BM22" s="53" t="s">
        <v>702</v>
      </c>
      <c r="BN22" s="53" t="s">
        <v>1699</v>
      </c>
      <c r="BO22" s="53" t="s">
        <v>1700</v>
      </c>
      <c r="BP22" s="53" t="s">
        <v>1701</v>
      </c>
      <c r="BQ22" s="157" t="s">
        <v>2134</v>
      </c>
      <c r="BR22" s="157" t="s">
        <v>2135</v>
      </c>
      <c r="BS22" s="121" t="s">
        <v>283</v>
      </c>
      <c r="BT22" s="121" t="s">
        <v>283</v>
      </c>
      <c r="BU22" s="121"/>
      <c r="BV22" s="121"/>
      <c r="BW22" s="104" t="s">
        <v>2122</v>
      </c>
      <c r="BX22" s="201" t="s">
        <v>201</v>
      </c>
      <c r="BY22" s="104" t="s">
        <v>2132</v>
      </c>
      <c r="BZ22" s="201" t="s">
        <v>2136</v>
      </c>
      <c r="CA22" s="495" t="s">
        <v>2138</v>
      </c>
      <c r="CB22" s="105" t="s">
        <v>1805</v>
      </c>
      <c r="CC22" s="104" t="s">
        <v>1808</v>
      </c>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8">
        <v>2</v>
      </c>
      <c r="G23" s="213" t="str">
        <f>IF(ISNUMBER(F23),VLOOKUP(F23,'Listas y tablas'!$AC$2:$AF$7,2,FALSE),"")</f>
        <v>Improbable</v>
      </c>
      <c r="H23" s="218" t="s">
        <v>777</v>
      </c>
      <c r="I23" s="218" t="s">
        <v>291</v>
      </c>
      <c r="J23" s="218" t="s">
        <v>291</v>
      </c>
      <c r="K23" s="218" t="s">
        <v>291</v>
      </c>
      <c r="L23" s="218" t="s">
        <v>777</v>
      </c>
      <c r="M23" s="218" t="s">
        <v>777</v>
      </c>
      <c r="N23" s="218" t="s">
        <v>291</v>
      </c>
      <c r="O23" s="218" t="s">
        <v>291</v>
      </c>
      <c r="P23" s="218" t="s">
        <v>291</v>
      </c>
      <c r="Q23" s="218" t="s">
        <v>777</v>
      </c>
      <c r="R23" s="218" t="s">
        <v>777</v>
      </c>
      <c r="S23" s="218" t="s">
        <v>777</v>
      </c>
      <c r="T23" s="218" t="s">
        <v>777</v>
      </c>
      <c r="U23" s="218" t="s">
        <v>777</v>
      </c>
      <c r="V23" s="218" t="s">
        <v>777</v>
      </c>
      <c r="W23" s="218" t="s">
        <v>291</v>
      </c>
      <c r="X23" s="218" t="s">
        <v>291</v>
      </c>
      <c r="Y23" s="218" t="s">
        <v>291</v>
      </c>
      <c r="Z23" s="218" t="s">
        <v>291</v>
      </c>
      <c r="AA23" s="213">
        <f t="shared" si="0"/>
        <v>9</v>
      </c>
      <c r="AB23" s="214" t="str">
        <f t="shared" si="1"/>
        <v>Mayor</v>
      </c>
      <c r="AC23" s="213" t="str">
        <f t="shared" si="2"/>
        <v>Improbable Mayor</v>
      </c>
      <c r="AD23" s="215" t="str">
        <f>IFERROR(VLOOKUP(AC23,'Listas y tablas'!$AH$3:$AI$17,2,FALSE),"")</f>
        <v>Moderado</v>
      </c>
      <c r="AE23" s="213" t="str">
        <f t="shared" si="3"/>
        <v>C</v>
      </c>
      <c r="AF23" s="216">
        <f t="shared" si="15"/>
        <v>16</v>
      </c>
      <c r="AG23" s="216" t="str">
        <f t="shared" si="4"/>
        <v>C16</v>
      </c>
      <c r="AH23" s="187" t="s">
        <v>1702</v>
      </c>
      <c r="AI23" s="216" t="str">
        <f t="shared" si="5"/>
        <v>Probabilidad</v>
      </c>
      <c r="AJ23" s="57" t="s">
        <v>187</v>
      </c>
      <c r="AK23" s="57" t="s">
        <v>777</v>
      </c>
      <c r="AL23" s="216">
        <f t="shared" si="16"/>
        <v>15</v>
      </c>
      <c r="AM23" s="57" t="s">
        <v>777</v>
      </c>
      <c r="AN23" s="216">
        <f t="shared" si="17"/>
        <v>5</v>
      </c>
      <c r="AO23" s="57" t="s">
        <v>291</v>
      </c>
      <c r="AP23" s="216">
        <f t="shared" si="22"/>
        <v>0</v>
      </c>
      <c r="AQ23" s="57" t="s">
        <v>777</v>
      </c>
      <c r="AR23" s="216">
        <f t="shared" si="20"/>
        <v>10</v>
      </c>
      <c r="AS23" s="57" t="s">
        <v>777</v>
      </c>
      <c r="AT23" s="216">
        <f t="shared" si="21"/>
        <v>15</v>
      </c>
      <c r="AU23" s="57" t="s">
        <v>777</v>
      </c>
      <c r="AV23" s="216">
        <f t="shared" si="19"/>
        <v>10</v>
      </c>
      <c r="AW23" s="57" t="s">
        <v>777</v>
      </c>
      <c r="AX23" s="216">
        <f t="shared" si="10"/>
        <v>30</v>
      </c>
      <c r="AY23" s="216">
        <f t="shared" si="11"/>
        <v>85</v>
      </c>
      <c r="AZ23" s="216">
        <f t="shared" si="12"/>
        <v>2</v>
      </c>
      <c r="BA23" s="216">
        <f t="shared" si="13"/>
        <v>1</v>
      </c>
      <c r="BB23" s="216" t="str">
        <f>IFERROR(IF(ISNUMBER(BA23),VLOOKUP(BA23,'Listas y tablas'!$AC$2:$AF$7,2,FALSE),""),"")</f>
        <v>Rara vez</v>
      </c>
      <c r="BC23" s="216" t="str">
        <f t="shared" si="14"/>
        <v>Rara vez Mayor</v>
      </c>
      <c r="BD23" s="217" t="str">
        <f>IFERROR(VLOOKUP(BC23,'Listas y tablas'!$AH$3:$AI$17,2,FALSE),"")</f>
        <v>Bajo</v>
      </c>
      <c r="BE23" s="162" t="s">
        <v>192</v>
      </c>
      <c r="BF23" s="433" t="s">
        <v>1703</v>
      </c>
      <c r="BG23" s="417" t="s">
        <v>1704</v>
      </c>
      <c r="BH23" s="417" t="s">
        <v>741</v>
      </c>
      <c r="BI23" s="435">
        <v>44805</v>
      </c>
      <c r="BJ23" s="435">
        <v>44926</v>
      </c>
      <c r="BK23" s="433" t="s">
        <v>1705</v>
      </c>
      <c r="BL23" s="433" t="s">
        <v>283</v>
      </c>
      <c r="BM23" s="417" t="s">
        <v>1706</v>
      </c>
      <c r="BN23" s="417" t="s">
        <v>1707</v>
      </c>
      <c r="BO23" s="417" t="s">
        <v>1708</v>
      </c>
      <c r="BP23" s="417" t="s">
        <v>1709</v>
      </c>
      <c r="BQ23" s="157" t="s">
        <v>2139</v>
      </c>
      <c r="BR23" s="157" t="s">
        <v>2140</v>
      </c>
      <c r="BS23" s="121" t="s">
        <v>2141</v>
      </c>
      <c r="BT23" s="121" t="s">
        <v>283</v>
      </c>
      <c r="BU23" s="121" t="s">
        <v>291</v>
      </c>
      <c r="BV23" s="121"/>
      <c r="BW23" s="104" t="s">
        <v>2142</v>
      </c>
      <c r="BX23" s="104" t="s">
        <v>261</v>
      </c>
      <c r="BY23" s="104" t="s">
        <v>2143</v>
      </c>
      <c r="BZ23" s="104" t="s">
        <v>285</v>
      </c>
      <c r="CA23" s="495" t="s">
        <v>2144</v>
      </c>
      <c r="CB23" s="105" t="s">
        <v>1805</v>
      </c>
      <c r="CC23" s="104" t="s">
        <v>1808</v>
      </c>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8">
        <v>3</v>
      </c>
      <c r="G24" s="213" t="str">
        <f>IF(ISNUMBER(F24),VLOOKUP(F24,'Listas y tablas'!$AC$2:$AF$7,2,FALSE),"")</f>
        <v>Posible</v>
      </c>
      <c r="H24" s="218" t="s">
        <v>291</v>
      </c>
      <c r="I24" s="218" t="s">
        <v>777</v>
      </c>
      <c r="J24" s="218" t="s">
        <v>777</v>
      </c>
      <c r="K24" s="218" t="s">
        <v>777</v>
      </c>
      <c r="L24" s="218" t="s">
        <v>777</v>
      </c>
      <c r="M24" s="218" t="s">
        <v>777</v>
      </c>
      <c r="N24" s="218" t="s">
        <v>777</v>
      </c>
      <c r="O24" s="218" t="s">
        <v>291</v>
      </c>
      <c r="P24" s="218" t="s">
        <v>777</v>
      </c>
      <c r="Q24" s="218" t="s">
        <v>777</v>
      </c>
      <c r="R24" s="218" t="s">
        <v>777</v>
      </c>
      <c r="S24" s="218" t="s">
        <v>777</v>
      </c>
      <c r="T24" s="218" t="s">
        <v>777</v>
      </c>
      <c r="U24" s="218" t="s">
        <v>777</v>
      </c>
      <c r="V24" s="218" t="s">
        <v>777</v>
      </c>
      <c r="W24" s="218" t="s">
        <v>291</v>
      </c>
      <c r="X24" s="218" t="s">
        <v>291</v>
      </c>
      <c r="Y24" s="218" t="s">
        <v>291</v>
      </c>
      <c r="Z24" s="218" t="s">
        <v>291</v>
      </c>
      <c r="AA24" s="213">
        <f t="shared" si="0"/>
        <v>13</v>
      </c>
      <c r="AB24" s="214" t="str">
        <f t="shared" si="1"/>
        <v>Catastrófico</v>
      </c>
      <c r="AC24" s="213" t="str">
        <f t="shared" si="2"/>
        <v>Posible Catastrófico</v>
      </c>
      <c r="AD24" s="215" t="str">
        <f>IFERROR(VLOOKUP(AC24,'Listas y tablas'!$AH$3:$AI$17,2,FALSE),"")</f>
        <v>Extremo</v>
      </c>
      <c r="AE24" s="213" t="str">
        <f t="shared" si="3"/>
        <v>C</v>
      </c>
      <c r="AF24" s="216">
        <f t="shared" si="15"/>
        <v>17</v>
      </c>
      <c r="AG24" s="216" t="str">
        <f t="shared" si="4"/>
        <v>C17</v>
      </c>
      <c r="AH24" s="473" t="s">
        <v>1787</v>
      </c>
      <c r="AI24" s="216" t="str">
        <f t="shared" si="5"/>
        <v>Probabilidad</v>
      </c>
      <c r="AJ24" s="57" t="s">
        <v>187</v>
      </c>
      <c r="AK24" s="57" t="s">
        <v>291</v>
      </c>
      <c r="AL24" s="216">
        <f t="shared" si="16"/>
        <v>0</v>
      </c>
      <c r="AM24" s="57" t="s">
        <v>777</v>
      </c>
      <c r="AN24" s="216">
        <f t="shared" si="17"/>
        <v>5</v>
      </c>
      <c r="AO24" s="57" t="s">
        <v>291</v>
      </c>
      <c r="AP24" s="216">
        <f t="shared" si="22"/>
        <v>0</v>
      </c>
      <c r="AQ24" s="57" t="s">
        <v>777</v>
      </c>
      <c r="AR24" s="216">
        <f t="shared" si="20"/>
        <v>10</v>
      </c>
      <c r="AS24" s="57" t="s">
        <v>777</v>
      </c>
      <c r="AT24" s="216">
        <f t="shared" si="21"/>
        <v>15</v>
      </c>
      <c r="AU24" s="57" t="s">
        <v>777</v>
      </c>
      <c r="AV24" s="216">
        <f t="shared" ref="AV24:AV66" si="23">IF(AU24="Sí",10,0)</f>
        <v>10</v>
      </c>
      <c r="AW24" s="57" t="s">
        <v>291</v>
      </c>
      <c r="AX24" s="216">
        <f t="shared" si="10"/>
        <v>0</v>
      </c>
      <c r="AY24" s="216">
        <f t="shared" si="11"/>
        <v>40</v>
      </c>
      <c r="AZ24" s="216">
        <f t="shared" si="12"/>
        <v>0</v>
      </c>
      <c r="BA24" s="216">
        <f t="shared" si="13"/>
        <v>3</v>
      </c>
      <c r="BB24" s="216" t="str">
        <f>IFERROR(IF(ISNUMBER(BA24),VLOOKUP(BA24,'Listas y tablas'!$AC$2:$AF$7,2,FALSE),""),"")</f>
        <v>Posible</v>
      </c>
      <c r="BC24" s="216" t="str">
        <f t="shared" si="14"/>
        <v>Posible Catastrófico</v>
      </c>
      <c r="BD24" s="217" t="str">
        <f>IFERROR(VLOOKUP(BC24,'Listas y tablas'!$AH$3:$AI$17,2,FALSE),"")</f>
        <v>Extremo</v>
      </c>
      <c r="BE24" s="162" t="s">
        <v>192</v>
      </c>
      <c r="BF24" s="411" t="s">
        <v>1788</v>
      </c>
      <c r="BG24" s="428" t="s">
        <v>1789</v>
      </c>
      <c r="BH24" s="428" t="s">
        <v>1710</v>
      </c>
      <c r="BI24" s="429">
        <v>44652</v>
      </c>
      <c r="BJ24" s="429">
        <v>44742</v>
      </c>
      <c r="BK24" s="428" t="s">
        <v>1711</v>
      </c>
      <c r="BL24" s="428" t="s">
        <v>1712</v>
      </c>
      <c r="BM24" s="428" t="s">
        <v>1710</v>
      </c>
      <c r="BN24" s="428" t="s">
        <v>1713</v>
      </c>
      <c r="BO24" s="428" t="s">
        <v>1714</v>
      </c>
      <c r="BP24" s="428" t="s">
        <v>1790</v>
      </c>
      <c r="BQ24" s="157" t="s">
        <v>2156</v>
      </c>
      <c r="BR24" s="121" t="s">
        <v>2157</v>
      </c>
      <c r="BS24" s="121" t="s">
        <v>2158</v>
      </c>
      <c r="BT24" s="121" t="s">
        <v>283</v>
      </c>
      <c r="BU24" s="121"/>
      <c r="BV24" s="121"/>
      <c r="BW24" s="104" t="s">
        <v>2122</v>
      </c>
      <c r="BX24" s="104" t="s">
        <v>201</v>
      </c>
      <c r="BY24" s="104" t="s">
        <v>2159</v>
      </c>
      <c r="BZ24" s="104" t="s">
        <v>262</v>
      </c>
      <c r="CA24" s="495" t="s">
        <v>2160</v>
      </c>
      <c r="CB24" s="105" t="s">
        <v>1805</v>
      </c>
      <c r="CC24" s="104" t="s">
        <v>1808</v>
      </c>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8"/>
      <c r="G25" s="213" t="str">
        <f>IF(ISNUMBER(F25),VLOOKUP(F25,'Listas y tablas'!$AC$2:$AF$7,2,FALSE),"")</f>
        <v/>
      </c>
      <c r="H25" s="218"/>
      <c r="I25" s="218"/>
      <c r="J25" s="218"/>
      <c r="K25" s="218"/>
      <c r="L25" s="218"/>
      <c r="M25" s="218"/>
      <c r="N25" s="218"/>
      <c r="O25" s="218"/>
      <c r="P25" s="218"/>
      <c r="Q25" s="218"/>
      <c r="R25" s="218"/>
      <c r="S25" s="218"/>
      <c r="T25" s="218"/>
      <c r="U25" s="218"/>
      <c r="V25" s="218"/>
      <c r="W25" s="218"/>
      <c r="X25" s="218"/>
      <c r="Y25" s="218"/>
      <c r="Z25" s="218"/>
      <c r="AA25" s="213">
        <f t="shared" si="0"/>
        <v>0</v>
      </c>
      <c r="AB25" s="214" t="str">
        <f t="shared" si="1"/>
        <v/>
      </c>
      <c r="AC25" s="213" t="str">
        <f t="shared" si="2"/>
        <v xml:space="preserve"> </v>
      </c>
      <c r="AD25" s="215" t="str">
        <f>IFERROR(VLOOKUP(AC25,'Listas y tablas'!$AH$3:$AI$17,2,FALSE),"")</f>
        <v/>
      </c>
      <c r="AE25" s="213" t="str">
        <f t="shared" si="3"/>
        <v>C</v>
      </c>
      <c r="AF25" s="216">
        <f t="shared" si="15"/>
        <v>18</v>
      </c>
      <c r="AG25" s="216" t="str">
        <f t="shared" si="4"/>
        <v>C18</v>
      </c>
      <c r="AH25" s="93"/>
      <c r="AI25" s="216" t="str">
        <f t="shared" si="5"/>
        <v/>
      </c>
      <c r="AJ25" s="57"/>
      <c r="AK25" s="57"/>
      <c r="AL25" s="216">
        <f t="shared" si="16"/>
        <v>0</v>
      </c>
      <c r="AM25" s="57"/>
      <c r="AN25" s="216">
        <f t="shared" si="17"/>
        <v>0</v>
      </c>
      <c r="AO25" s="57"/>
      <c r="AP25" s="216">
        <f t="shared" si="22"/>
        <v>0</v>
      </c>
      <c r="AQ25" s="57"/>
      <c r="AR25" s="216">
        <f t="shared" si="20"/>
        <v>0</v>
      </c>
      <c r="AS25" s="57"/>
      <c r="AT25" s="216">
        <f t="shared" si="21"/>
        <v>0</v>
      </c>
      <c r="AU25" s="57"/>
      <c r="AV25" s="216">
        <f t="shared" si="23"/>
        <v>0</v>
      </c>
      <c r="AW25" s="57"/>
      <c r="AX25" s="216">
        <f t="shared" si="10"/>
        <v>0</v>
      </c>
      <c r="AY25" s="216">
        <f t="shared" si="11"/>
        <v>0</v>
      </c>
      <c r="AZ25" s="216">
        <f t="shared" si="12"/>
        <v>0</v>
      </c>
      <c r="BA25" s="216" t="str">
        <f t="shared" si="13"/>
        <v/>
      </c>
      <c r="BB25" s="216" t="str">
        <f>IFERROR(IF(ISNUMBER(BA25),VLOOKUP(BA25,'Listas y tablas'!$AC$2:$AF$7,2,FALSE),""),"")</f>
        <v/>
      </c>
      <c r="BC25" s="216" t="str">
        <f t="shared" si="14"/>
        <v xml:space="preserve"> </v>
      </c>
      <c r="BD25" s="217" t="str">
        <f>IFERROR(VLOOKUP(BC25,'Listas y tablas'!$AH$3:$AI$17,2,FALSE),"")</f>
        <v/>
      </c>
      <c r="BE25" s="162"/>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8"/>
      <c r="G26" s="213" t="str">
        <f>IF(ISNUMBER(F26),VLOOKUP(F26,'Listas y tablas'!$AC$2:$AF$7,2,FALSE),"")</f>
        <v/>
      </c>
      <c r="H26" s="218"/>
      <c r="I26" s="218"/>
      <c r="J26" s="218"/>
      <c r="K26" s="218"/>
      <c r="L26" s="218"/>
      <c r="M26" s="218"/>
      <c r="N26" s="218"/>
      <c r="O26" s="218"/>
      <c r="P26" s="218"/>
      <c r="Q26" s="218"/>
      <c r="R26" s="218"/>
      <c r="S26" s="218"/>
      <c r="T26" s="218"/>
      <c r="U26" s="218"/>
      <c r="V26" s="218"/>
      <c r="W26" s="218"/>
      <c r="X26" s="218"/>
      <c r="Y26" s="218"/>
      <c r="Z26" s="218"/>
      <c r="AA26" s="213">
        <f t="shared" si="0"/>
        <v>0</v>
      </c>
      <c r="AB26" s="214" t="str">
        <f t="shared" si="1"/>
        <v/>
      </c>
      <c r="AC26" s="213" t="str">
        <f t="shared" si="2"/>
        <v xml:space="preserve"> </v>
      </c>
      <c r="AD26" s="215" t="str">
        <f>IFERROR(VLOOKUP(AC26,'Listas y tablas'!$AH$3:$AI$17,2,FALSE),"")</f>
        <v/>
      </c>
      <c r="AE26" s="213" t="str">
        <f t="shared" si="3"/>
        <v>C</v>
      </c>
      <c r="AF26" s="216">
        <f t="shared" si="15"/>
        <v>19</v>
      </c>
      <c r="AG26" s="216" t="str">
        <f t="shared" si="4"/>
        <v>C19</v>
      </c>
      <c r="AH26" s="93"/>
      <c r="AI26" s="216" t="str">
        <f t="shared" si="5"/>
        <v/>
      </c>
      <c r="AJ26" s="57"/>
      <c r="AK26" s="57"/>
      <c r="AL26" s="216">
        <f t="shared" si="16"/>
        <v>0</v>
      </c>
      <c r="AM26" s="57"/>
      <c r="AN26" s="216">
        <f t="shared" si="17"/>
        <v>0</v>
      </c>
      <c r="AO26" s="57"/>
      <c r="AP26" s="216">
        <f t="shared" si="22"/>
        <v>0</v>
      </c>
      <c r="AQ26" s="57"/>
      <c r="AR26" s="216">
        <f t="shared" si="20"/>
        <v>0</v>
      </c>
      <c r="AS26" s="57"/>
      <c r="AT26" s="216">
        <f t="shared" si="21"/>
        <v>0</v>
      </c>
      <c r="AU26" s="57"/>
      <c r="AV26" s="216">
        <f t="shared" si="23"/>
        <v>0</v>
      </c>
      <c r="AW26" s="57"/>
      <c r="AX26" s="216">
        <f t="shared" si="10"/>
        <v>0</v>
      </c>
      <c r="AY26" s="216">
        <f t="shared" si="11"/>
        <v>0</v>
      </c>
      <c r="AZ26" s="216">
        <f t="shared" si="12"/>
        <v>0</v>
      </c>
      <c r="BA26" s="216" t="str">
        <f t="shared" si="13"/>
        <v/>
      </c>
      <c r="BB26" s="216" t="str">
        <f>IFERROR(IF(ISNUMBER(BA26),VLOOKUP(BA26,'Listas y tablas'!$AC$2:$AF$7,2,FALSE),""),"")</f>
        <v/>
      </c>
      <c r="BC26" s="216" t="str">
        <f t="shared" si="14"/>
        <v xml:space="preserve"> </v>
      </c>
      <c r="BD26" s="217" t="str">
        <f>IFERROR(VLOOKUP(BC26,'Listas y tablas'!$AH$3:$AI$17,2,FALSE),"")</f>
        <v/>
      </c>
      <c r="BE26" s="162"/>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8"/>
      <c r="G27" s="213" t="str">
        <f>IF(ISNUMBER(F27),VLOOKUP(F27,'Listas y tablas'!$AC$2:$AF$7,2,FALSE),"")</f>
        <v/>
      </c>
      <c r="H27" s="218"/>
      <c r="I27" s="218"/>
      <c r="J27" s="218"/>
      <c r="K27" s="218"/>
      <c r="L27" s="218"/>
      <c r="M27" s="218"/>
      <c r="N27" s="218"/>
      <c r="O27" s="218"/>
      <c r="P27" s="218"/>
      <c r="Q27" s="218"/>
      <c r="R27" s="218"/>
      <c r="S27" s="218"/>
      <c r="T27" s="218"/>
      <c r="U27" s="218"/>
      <c r="V27" s="218"/>
      <c r="W27" s="218"/>
      <c r="X27" s="218"/>
      <c r="Y27" s="218"/>
      <c r="Z27" s="218"/>
      <c r="AA27" s="213">
        <f t="shared" si="0"/>
        <v>0</v>
      </c>
      <c r="AB27" s="214" t="str">
        <f t="shared" si="1"/>
        <v/>
      </c>
      <c r="AC27" s="213" t="str">
        <f t="shared" si="2"/>
        <v xml:space="preserve"> </v>
      </c>
      <c r="AD27" s="215" t="str">
        <f>IFERROR(VLOOKUP(AC27,'Listas y tablas'!$AH$3:$AI$17,2,FALSE),"")</f>
        <v/>
      </c>
      <c r="AE27" s="213" t="str">
        <f t="shared" si="3"/>
        <v>C</v>
      </c>
      <c r="AF27" s="216">
        <f t="shared" si="15"/>
        <v>20</v>
      </c>
      <c r="AG27" s="216" t="str">
        <f t="shared" si="4"/>
        <v>C20</v>
      </c>
      <c r="AH27" s="93"/>
      <c r="AI27" s="216" t="str">
        <f t="shared" si="5"/>
        <v/>
      </c>
      <c r="AJ27" s="57"/>
      <c r="AK27" s="57"/>
      <c r="AL27" s="216">
        <f t="shared" si="16"/>
        <v>0</v>
      </c>
      <c r="AM27" s="57"/>
      <c r="AN27" s="216">
        <f t="shared" si="17"/>
        <v>0</v>
      </c>
      <c r="AO27" s="57"/>
      <c r="AP27" s="216">
        <f t="shared" si="22"/>
        <v>0</v>
      </c>
      <c r="AQ27" s="57"/>
      <c r="AR27" s="216">
        <f t="shared" si="20"/>
        <v>0</v>
      </c>
      <c r="AS27" s="57"/>
      <c r="AT27" s="216">
        <f t="shared" si="21"/>
        <v>0</v>
      </c>
      <c r="AU27" s="57"/>
      <c r="AV27" s="216">
        <f t="shared" si="23"/>
        <v>0</v>
      </c>
      <c r="AW27" s="57"/>
      <c r="AX27" s="216">
        <f t="shared" si="10"/>
        <v>0</v>
      </c>
      <c r="AY27" s="216">
        <f t="shared" si="11"/>
        <v>0</v>
      </c>
      <c r="AZ27" s="216">
        <f t="shared" si="12"/>
        <v>0</v>
      </c>
      <c r="BA27" s="216" t="str">
        <f t="shared" si="13"/>
        <v/>
      </c>
      <c r="BB27" s="216" t="str">
        <f>IFERROR(IF(ISNUMBER(BA27),VLOOKUP(BA27,'Listas y tablas'!$AC$2:$AF$7,2,FALSE),""),"")</f>
        <v/>
      </c>
      <c r="BC27" s="216" t="str">
        <f t="shared" si="14"/>
        <v xml:space="preserve"> </v>
      </c>
      <c r="BD27" s="217" t="str">
        <f>IFERROR(VLOOKUP(BC27,'Listas y tablas'!$AH$3:$AI$17,2,FALSE),"")</f>
        <v/>
      </c>
      <c r="BE27" s="162"/>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8"/>
      <c r="G28" s="213" t="str">
        <f>IF(ISNUMBER(F28),VLOOKUP(F28,'Listas y tablas'!$AC$2:$AF$7,2,FALSE),"")</f>
        <v/>
      </c>
      <c r="H28" s="218"/>
      <c r="I28" s="218"/>
      <c r="J28" s="218"/>
      <c r="K28" s="218"/>
      <c r="L28" s="218"/>
      <c r="M28" s="218"/>
      <c r="N28" s="218"/>
      <c r="O28" s="218"/>
      <c r="P28" s="218"/>
      <c r="Q28" s="218"/>
      <c r="R28" s="218"/>
      <c r="S28" s="218"/>
      <c r="T28" s="218"/>
      <c r="U28" s="218"/>
      <c r="V28" s="218"/>
      <c r="W28" s="218"/>
      <c r="X28" s="218"/>
      <c r="Y28" s="218"/>
      <c r="Z28" s="218"/>
      <c r="AA28" s="213">
        <f t="shared" si="0"/>
        <v>0</v>
      </c>
      <c r="AB28" s="214" t="str">
        <f t="shared" si="1"/>
        <v/>
      </c>
      <c r="AC28" s="213" t="str">
        <f t="shared" si="2"/>
        <v xml:space="preserve"> </v>
      </c>
      <c r="AD28" s="215" t="str">
        <f>IFERROR(VLOOKUP(AC28,'Listas y tablas'!$AH$3:$AI$17,2,FALSE),"")</f>
        <v/>
      </c>
      <c r="AE28" s="213" t="str">
        <f t="shared" si="3"/>
        <v>C</v>
      </c>
      <c r="AF28" s="216">
        <f t="shared" si="15"/>
        <v>21</v>
      </c>
      <c r="AG28" s="216" t="str">
        <f t="shared" si="4"/>
        <v>C21</v>
      </c>
      <c r="AH28" s="108"/>
      <c r="AI28" s="216" t="str">
        <f t="shared" si="5"/>
        <v/>
      </c>
      <c r="AJ28" s="57"/>
      <c r="AK28" s="57"/>
      <c r="AL28" s="216">
        <f t="shared" si="16"/>
        <v>0</v>
      </c>
      <c r="AM28" s="57"/>
      <c r="AN28" s="216">
        <f t="shared" si="17"/>
        <v>0</v>
      </c>
      <c r="AO28" s="57"/>
      <c r="AP28" s="216">
        <f t="shared" si="22"/>
        <v>0</v>
      </c>
      <c r="AQ28" s="57"/>
      <c r="AR28" s="216">
        <f t="shared" si="20"/>
        <v>0</v>
      </c>
      <c r="AS28" s="57"/>
      <c r="AT28" s="216">
        <f t="shared" si="21"/>
        <v>0</v>
      </c>
      <c r="AU28" s="57"/>
      <c r="AV28" s="216">
        <f t="shared" si="23"/>
        <v>0</v>
      </c>
      <c r="AW28" s="57"/>
      <c r="AX28" s="216">
        <f t="shared" si="10"/>
        <v>0</v>
      </c>
      <c r="AY28" s="216">
        <f t="shared" si="11"/>
        <v>0</v>
      </c>
      <c r="AZ28" s="216">
        <f t="shared" si="12"/>
        <v>0</v>
      </c>
      <c r="BA28" s="216" t="str">
        <f t="shared" si="13"/>
        <v/>
      </c>
      <c r="BB28" s="216" t="str">
        <f>IFERROR(IF(ISNUMBER(BA28),VLOOKUP(BA28,'Listas y tablas'!$AC$2:$AF$7,2,FALSE),""),"")</f>
        <v/>
      </c>
      <c r="BC28" s="216" t="str">
        <f t="shared" si="14"/>
        <v xml:space="preserve"> </v>
      </c>
      <c r="BD28" s="217" t="str">
        <f>IFERROR(VLOOKUP(BC28,'Listas y tablas'!$AH$3:$AI$17,2,FALSE),"")</f>
        <v/>
      </c>
      <c r="BE28" s="162"/>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8"/>
      <c r="G29" s="213" t="str">
        <f>IF(ISNUMBER(F29),VLOOKUP(F29,'Listas y tablas'!$AC$2:$AF$7,2,FALSE),"")</f>
        <v/>
      </c>
      <c r="H29" s="218"/>
      <c r="I29" s="218"/>
      <c r="J29" s="218"/>
      <c r="K29" s="218"/>
      <c r="L29" s="218"/>
      <c r="M29" s="218"/>
      <c r="N29" s="218"/>
      <c r="O29" s="218"/>
      <c r="P29" s="218"/>
      <c r="Q29" s="218"/>
      <c r="R29" s="218"/>
      <c r="S29" s="218"/>
      <c r="T29" s="218"/>
      <c r="U29" s="218"/>
      <c r="V29" s="218"/>
      <c r="W29" s="218"/>
      <c r="X29" s="218"/>
      <c r="Y29" s="218"/>
      <c r="Z29" s="218"/>
      <c r="AA29" s="213">
        <f t="shared" si="0"/>
        <v>0</v>
      </c>
      <c r="AB29" s="214" t="str">
        <f t="shared" si="1"/>
        <v/>
      </c>
      <c r="AC29" s="213" t="str">
        <f t="shared" si="2"/>
        <v xml:space="preserve"> </v>
      </c>
      <c r="AD29" s="215" t="str">
        <f>IFERROR(VLOOKUP(AC29,'Listas y tablas'!$AH$3:$AI$17,2,FALSE),"")</f>
        <v/>
      </c>
      <c r="AE29" s="213" t="str">
        <f t="shared" si="3"/>
        <v>C</v>
      </c>
      <c r="AF29" s="216">
        <f t="shared" si="15"/>
        <v>22</v>
      </c>
      <c r="AG29" s="216" t="str">
        <f t="shared" si="4"/>
        <v>C22</v>
      </c>
      <c r="AH29" s="93"/>
      <c r="AI29" s="216" t="str">
        <f t="shared" si="5"/>
        <v/>
      </c>
      <c r="AJ29" s="57"/>
      <c r="AK29" s="57"/>
      <c r="AL29" s="216">
        <f t="shared" si="16"/>
        <v>0</v>
      </c>
      <c r="AM29" s="57"/>
      <c r="AN29" s="216">
        <f t="shared" si="17"/>
        <v>0</v>
      </c>
      <c r="AO29" s="57"/>
      <c r="AP29" s="216">
        <f t="shared" si="22"/>
        <v>0</v>
      </c>
      <c r="AQ29" s="57"/>
      <c r="AR29" s="216">
        <f t="shared" si="20"/>
        <v>0</v>
      </c>
      <c r="AS29" s="57"/>
      <c r="AT29" s="216">
        <f t="shared" si="21"/>
        <v>0</v>
      </c>
      <c r="AU29" s="57"/>
      <c r="AV29" s="216">
        <f t="shared" si="23"/>
        <v>0</v>
      </c>
      <c r="AW29" s="57"/>
      <c r="AX29" s="216">
        <f t="shared" si="10"/>
        <v>0</v>
      </c>
      <c r="AY29" s="216">
        <f t="shared" si="11"/>
        <v>0</v>
      </c>
      <c r="AZ29" s="216">
        <f t="shared" si="12"/>
        <v>0</v>
      </c>
      <c r="BA29" s="216" t="str">
        <f t="shared" si="13"/>
        <v/>
      </c>
      <c r="BB29" s="216" t="str">
        <f>IFERROR(IF(ISNUMBER(BA29),VLOOKUP(BA29,'Listas y tablas'!$AC$2:$AF$7,2,FALSE),""),"")</f>
        <v/>
      </c>
      <c r="BC29" s="216" t="str">
        <f t="shared" si="14"/>
        <v xml:space="preserve"> </v>
      </c>
      <c r="BD29" s="217" t="str">
        <f>IFERROR(VLOOKUP(BC29,'Listas y tablas'!$AH$3:$AI$17,2,FALSE),"")</f>
        <v/>
      </c>
      <c r="BE29" s="162"/>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8"/>
      <c r="G30" s="213" t="str">
        <f>IF(ISNUMBER(F30),VLOOKUP(F30,'Listas y tablas'!$AC$2:$AF$7,2,FALSE),"")</f>
        <v/>
      </c>
      <c r="H30" s="218"/>
      <c r="I30" s="218"/>
      <c r="J30" s="218"/>
      <c r="K30" s="218"/>
      <c r="L30" s="218"/>
      <c r="M30" s="218"/>
      <c r="N30" s="218"/>
      <c r="O30" s="218"/>
      <c r="P30" s="218"/>
      <c r="Q30" s="218"/>
      <c r="R30" s="218"/>
      <c r="S30" s="218"/>
      <c r="T30" s="218"/>
      <c r="U30" s="218"/>
      <c r="V30" s="218"/>
      <c r="W30" s="218"/>
      <c r="X30" s="218"/>
      <c r="Y30" s="218"/>
      <c r="Z30" s="218"/>
      <c r="AA30" s="213">
        <f t="shared" si="0"/>
        <v>0</v>
      </c>
      <c r="AB30" s="214" t="str">
        <f t="shared" si="1"/>
        <v/>
      </c>
      <c r="AC30" s="213" t="str">
        <f t="shared" si="2"/>
        <v xml:space="preserve"> </v>
      </c>
      <c r="AD30" s="215" t="str">
        <f>IFERROR(VLOOKUP(AC30,'Listas y tablas'!$AH$3:$AI$17,2,FALSE),"")</f>
        <v/>
      </c>
      <c r="AE30" s="213" t="str">
        <f t="shared" si="3"/>
        <v>C</v>
      </c>
      <c r="AF30" s="216">
        <f t="shared" si="15"/>
        <v>23</v>
      </c>
      <c r="AG30" s="216" t="str">
        <f t="shared" si="4"/>
        <v>C23</v>
      </c>
      <c r="AH30" s="93"/>
      <c r="AI30" s="216" t="str">
        <f t="shared" si="5"/>
        <v/>
      </c>
      <c r="AJ30" s="57"/>
      <c r="AK30" s="57"/>
      <c r="AL30" s="216">
        <f t="shared" si="16"/>
        <v>0</v>
      </c>
      <c r="AM30" s="57"/>
      <c r="AN30" s="216">
        <f t="shared" si="17"/>
        <v>0</v>
      </c>
      <c r="AO30" s="57"/>
      <c r="AP30" s="216">
        <f t="shared" si="22"/>
        <v>0</v>
      </c>
      <c r="AQ30" s="57"/>
      <c r="AR30" s="216">
        <f t="shared" si="20"/>
        <v>0</v>
      </c>
      <c r="AS30" s="57"/>
      <c r="AT30" s="216">
        <f t="shared" si="21"/>
        <v>0</v>
      </c>
      <c r="AU30" s="57"/>
      <c r="AV30" s="216">
        <f t="shared" si="23"/>
        <v>0</v>
      </c>
      <c r="AW30" s="57"/>
      <c r="AX30" s="216">
        <f t="shared" si="10"/>
        <v>0</v>
      </c>
      <c r="AY30" s="216">
        <f t="shared" si="11"/>
        <v>0</v>
      </c>
      <c r="AZ30" s="216">
        <f t="shared" si="12"/>
        <v>0</v>
      </c>
      <c r="BA30" s="216" t="str">
        <f t="shared" si="13"/>
        <v/>
      </c>
      <c r="BB30" s="216" t="str">
        <f>IFERROR(IF(ISNUMBER(BA30),VLOOKUP(BA30,'Listas y tablas'!$AC$2:$AF$7,2,FALSE),""),"")</f>
        <v/>
      </c>
      <c r="BC30" s="216" t="str">
        <f t="shared" si="14"/>
        <v xml:space="preserve"> </v>
      </c>
      <c r="BD30" s="217" t="str">
        <f>IFERROR(VLOOKUP(BC30,'Listas y tablas'!$AH$3:$AI$17,2,FALSE),"")</f>
        <v/>
      </c>
      <c r="BE30" s="162"/>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8"/>
      <c r="G31" s="213" t="str">
        <f>IF(ISNUMBER(F31),VLOOKUP(F31,'Listas y tablas'!$AC$2:$AF$7,2,FALSE),"")</f>
        <v/>
      </c>
      <c r="H31" s="218"/>
      <c r="I31" s="218"/>
      <c r="J31" s="218"/>
      <c r="K31" s="218"/>
      <c r="L31" s="218"/>
      <c r="M31" s="218"/>
      <c r="N31" s="218"/>
      <c r="O31" s="218"/>
      <c r="P31" s="218"/>
      <c r="Q31" s="218"/>
      <c r="R31" s="218"/>
      <c r="S31" s="218"/>
      <c r="T31" s="218"/>
      <c r="U31" s="218"/>
      <c r="V31" s="218"/>
      <c r="W31" s="218"/>
      <c r="X31" s="218"/>
      <c r="Y31" s="218"/>
      <c r="Z31" s="218"/>
      <c r="AA31" s="213">
        <f t="shared" si="0"/>
        <v>0</v>
      </c>
      <c r="AB31" s="214" t="str">
        <f t="shared" si="1"/>
        <v/>
      </c>
      <c r="AC31" s="213" t="str">
        <f t="shared" si="2"/>
        <v xml:space="preserve"> </v>
      </c>
      <c r="AD31" s="215" t="str">
        <f>IFERROR(VLOOKUP(AC31,'Listas y tablas'!$AH$3:$AI$17,2,FALSE),"")</f>
        <v/>
      </c>
      <c r="AE31" s="213" t="str">
        <f t="shared" si="3"/>
        <v>C</v>
      </c>
      <c r="AF31" s="216">
        <f t="shared" si="15"/>
        <v>24</v>
      </c>
      <c r="AG31" s="216" t="str">
        <f t="shared" si="4"/>
        <v>C24</v>
      </c>
      <c r="AH31" s="93"/>
      <c r="AI31" s="216" t="str">
        <f t="shared" si="5"/>
        <v/>
      </c>
      <c r="AJ31" s="57"/>
      <c r="AK31" s="57"/>
      <c r="AL31" s="216">
        <f t="shared" si="16"/>
        <v>0</v>
      </c>
      <c r="AM31" s="57"/>
      <c r="AN31" s="216">
        <f t="shared" si="17"/>
        <v>0</v>
      </c>
      <c r="AO31" s="57"/>
      <c r="AP31" s="216">
        <f t="shared" si="22"/>
        <v>0</v>
      </c>
      <c r="AQ31" s="57"/>
      <c r="AR31" s="216">
        <f t="shared" si="20"/>
        <v>0</v>
      </c>
      <c r="AS31" s="57"/>
      <c r="AT31" s="216">
        <f t="shared" si="21"/>
        <v>0</v>
      </c>
      <c r="AU31" s="57"/>
      <c r="AV31" s="216">
        <f t="shared" si="23"/>
        <v>0</v>
      </c>
      <c r="AW31" s="57"/>
      <c r="AX31" s="216">
        <f t="shared" si="10"/>
        <v>0</v>
      </c>
      <c r="AY31" s="216">
        <f t="shared" si="11"/>
        <v>0</v>
      </c>
      <c r="AZ31" s="216">
        <f t="shared" si="12"/>
        <v>0</v>
      </c>
      <c r="BA31" s="216" t="str">
        <f t="shared" si="13"/>
        <v/>
      </c>
      <c r="BB31" s="216" t="str">
        <f>IFERROR(IF(ISNUMBER(BA31),VLOOKUP(BA31,'Listas y tablas'!$AC$2:$AF$7,2,FALSE),""),"")</f>
        <v/>
      </c>
      <c r="BC31" s="216" t="str">
        <f t="shared" si="14"/>
        <v xml:space="preserve"> </v>
      </c>
      <c r="BD31" s="217" t="str">
        <f>IFERROR(VLOOKUP(BC31,'Listas y tablas'!$AH$3:$AI$17,2,FALSE),"")</f>
        <v/>
      </c>
      <c r="BE31" s="162"/>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8"/>
      <c r="G32" s="213" t="str">
        <f>IF(ISNUMBER(F32),VLOOKUP(F32,'Listas y tablas'!$AC$2:$AF$7,2,FALSE),"")</f>
        <v/>
      </c>
      <c r="H32" s="218"/>
      <c r="I32" s="218"/>
      <c r="J32" s="218"/>
      <c r="K32" s="218"/>
      <c r="L32" s="218"/>
      <c r="M32" s="218"/>
      <c r="N32" s="218"/>
      <c r="O32" s="218"/>
      <c r="P32" s="218"/>
      <c r="Q32" s="218"/>
      <c r="R32" s="218"/>
      <c r="S32" s="218"/>
      <c r="T32" s="218"/>
      <c r="U32" s="218"/>
      <c r="V32" s="218"/>
      <c r="W32" s="218"/>
      <c r="X32" s="218"/>
      <c r="Y32" s="218"/>
      <c r="Z32" s="218"/>
      <c r="AA32" s="213">
        <f t="shared" si="0"/>
        <v>0</v>
      </c>
      <c r="AB32" s="214" t="str">
        <f t="shared" si="1"/>
        <v/>
      </c>
      <c r="AC32" s="213" t="str">
        <f t="shared" si="2"/>
        <v xml:space="preserve"> </v>
      </c>
      <c r="AD32" s="215" t="str">
        <f>IFERROR(VLOOKUP(AC32,'Listas y tablas'!$AH$3:$AI$17,2,FALSE),"")</f>
        <v/>
      </c>
      <c r="AE32" s="213" t="str">
        <f t="shared" si="3"/>
        <v>C</v>
      </c>
      <c r="AF32" s="216">
        <f t="shared" si="15"/>
        <v>25</v>
      </c>
      <c r="AG32" s="216" t="str">
        <f t="shared" si="4"/>
        <v>C25</v>
      </c>
      <c r="AH32" s="93"/>
      <c r="AI32" s="216" t="str">
        <f t="shared" si="5"/>
        <v/>
      </c>
      <c r="AJ32" s="57"/>
      <c r="AK32" s="57"/>
      <c r="AL32" s="216">
        <f t="shared" si="16"/>
        <v>0</v>
      </c>
      <c r="AM32" s="57"/>
      <c r="AN32" s="216">
        <f t="shared" si="17"/>
        <v>0</v>
      </c>
      <c r="AO32" s="57"/>
      <c r="AP32" s="216">
        <f t="shared" si="22"/>
        <v>0</v>
      </c>
      <c r="AQ32" s="57"/>
      <c r="AR32" s="216">
        <f t="shared" si="20"/>
        <v>0</v>
      </c>
      <c r="AS32" s="57"/>
      <c r="AT32" s="216">
        <f t="shared" si="21"/>
        <v>0</v>
      </c>
      <c r="AU32" s="57"/>
      <c r="AV32" s="216">
        <f t="shared" si="23"/>
        <v>0</v>
      </c>
      <c r="AW32" s="57"/>
      <c r="AX32" s="216">
        <f t="shared" si="10"/>
        <v>0</v>
      </c>
      <c r="AY32" s="216">
        <f t="shared" si="11"/>
        <v>0</v>
      </c>
      <c r="AZ32" s="216">
        <f t="shared" si="12"/>
        <v>0</v>
      </c>
      <c r="BA32" s="216" t="str">
        <f t="shared" si="13"/>
        <v/>
      </c>
      <c r="BB32" s="216" t="str">
        <f>IFERROR(IF(ISNUMBER(BA32),VLOOKUP(BA32,'Listas y tablas'!$AC$2:$AF$7,2,FALSE),""),"")</f>
        <v/>
      </c>
      <c r="BC32" s="216" t="str">
        <f t="shared" si="14"/>
        <v xml:space="preserve"> </v>
      </c>
      <c r="BD32" s="217" t="str">
        <f>IFERROR(VLOOKUP(BC32,'Listas y tablas'!$AH$3:$AI$17,2,FALSE),"")</f>
        <v/>
      </c>
      <c r="BE32" s="162"/>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8"/>
      <c r="G33" s="213" t="str">
        <f>IF(ISNUMBER(F33),VLOOKUP(F33,'Listas y tablas'!$AC$2:$AF$7,2,FALSE),"")</f>
        <v/>
      </c>
      <c r="H33" s="218"/>
      <c r="I33" s="218"/>
      <c r="J33" s="218"/>
      <c r="K33" s="218"/>
      <c r="L33" s="218"/>
      <c r="M33" s="218"/>
      <c r="N33" s="218"/>
      <c r="O33" s="218"/>
      <c r="P33" s="218"/>
      <c r="Q33" s="218"/>
      <c r="R33" s="218"/>
      <c r="S33" s="218"/>
      <c r="T33" s="218"/>
      <c r="U33" s="218"/>
      <c r="V33" s="218"/>
      <c r="W33" s="218"/>
      <c r="X33" s="218"/>
      <c r="Y33" s="218"/>
      <c r="Z33" s="218"/>
      <c r="AA33" s="213">
        <f t="shared" si="0"/>
        <v>0</v>
      </c>
      <c r="AB33" s="214" t="str">
        <f t="shared" si="1"/>
        <v/>
      </c>
      <c r="AC33" s="213" t="str">
        <f t="shared" si="2"/>
        <v xml:space="preserve"> </v>
      </c>
      <c r="AD33" s="215" t="str">
        <f>IFERROR(VLOOKUP(AC33,'Listas y tablas'!$AH$3:$AI$17,2,FALSE),"")</f>
        <v/>
      </c>
      <c r="AE33" s="213" t="str">
        <f t="shared" si="3"/>
        <v>C</v>
      </c>
      <c r="AF33" s="216">
        <f t="shared" si="15"/>
        <v>26</v>
      </c>
      <c r="AG33" s="216" t="str">
        <f t="shared" si="4"/>
        <v>C26</v>
      </c>
      <c r="AH33" s="93"/>
      <c r="AI33" s="216" t="str">
        <f t="shared" si="5"/>
        <v/>
      </c>
      <c r="AJ33" s="57"/>
      <c r="AK33" s="57"/>
      <c r="AL33" s="216">
        <f t="shared" si="16"/>
        <v>0</v>
      </c>
      <c r="AM33" s="57"/>
      <c r="AN33" s="216">
        <f t="shared" si="17"/>
        <v>0</v>
      </c>
      <c r="AO33" s="57"/>
      <c r="AP33" s="216">
        <f t="shared" si="22"/>
        <v>0</v>
      </c>
      <c r="AQ33" s="57"/>
      <c r="AR33" s="216">
        <f t="shared" si="20"/>
        <v>0</v>
      </c>
      <c r="AS33" s="57"/>
      <c r="AT33" s="216">
        <f t="shared" si="21"/>
        <v>0</v>
      </c>
      <c r="AU33" s="57"/>
      <c r="AV33" s="216">
        <f t="shared" si="23"/>
        <v>0</v>
      </c>
      <c r="AW33" s="57"/>
      <c r="AX33" s="216">
        <f t="shared" si="10"/>
        <v>0</v>
      </c>
      <c r="AY33" s="216">
        <f t="shared" si="11"/>
        <v>0</v>
      </c>
      <c r="AZ33" s="216">
        <f t="shared" si="12"/>
        <v>0</v>
      </c>
      <c r="BA33" s="216" t="str">
        <f t="shared" si="13"/>
        <v/>
      </c>
      <c r="BB33" s="216" t="str">
        <f>IFERROR(IF(ISNUMBER(BA33),VLOOKUP(BA33,'Listas y tablas'!$AC$2:$AF$7,2,FALSE),""),"")</f>
        <v/>
      </c>
      <c r="BC33" s="216" t="str">
        <f t="shared" si="14"/>
        <v xml:space="preserve"> </v>
      </c>
      <c r="BD33" s="217" t="str">
        <f>IFERROR(VLOOKUP(BC33,'Listas y tablas'!$AH$3:$AI$17,2,FALSE),"")</f>
        <v/>
      </c>
      <c r="BE33" s="162"/>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8"/>
      <c r="G34" s="213" t="str">
        <f>IF(ISNUMBER(F34),VLOOKUP(F34,'Listas y tablas'!$AC$2:$AF$7,2,FALSE),"")</f>
        <v/>
      </c>
      <c r="H34" s="218"/>
      <c r="I34" s="218"/>
      <c r="J34" s="218"/>
      <c r="K34" s="218"/>
      <c r="L34" s="218"/>
      <c r="M34" s="218"/>
      <c r="N34" s="218"/>
      <c r="O34" s="218"/>
      <c r="P34" s="218"/>
      <c r="Q34" s="218"/>
      <c r="R34" s="218"/>
      <c r="S34" s="218"/>
      <c r="T34" s="218"/>
      <c r="U34" s="218"/>
      <c r="V34" s="218"/>
      <c r="W34" s="218"/>
      <c r="X34" s="218"/>
      <c r="Y34" s="218"/>
      <c r="Z34" s="218"/>
      <c r="AA34" s="213">
        <f t="shared" si="0"/>
        <v>0</v>
      </c>
      <c r="AB34" s="214" t="str">
        <f t="shared" si="1"/>
        <v/>
      </c>
      <c r="AC34" s="213" t="str">
        <f t="shared" si="2"/>
        <v xml:space="preserve"> </v>
      </c>
      <c r="AD34" s="215" t="str">
        <f>IFERROR(VLOOKUP(AC34,'Listas y tablas'!$AH$3:$AI$17,2,FALSE),"")</f>
        <v/>
      </c>
      <c r="AE34" s="213" t="str">
        <f t="shared" si="3"/>
        <v>C</v>
      </c>
      <c r="AF34" s="216">
        <f t="shared" si="15"/>
        <v>27</v>
      </c>
      <c r="AG34" s="216" t="str">
        <f t="shared" si="4"/>
        <v>C27</v>
      </c>
      <c r="AH34" s="108"/>
      <c r="AI34" s="216" t="str">
        <f t="shared" si="5"/>
        <v/>
      </c>
      <c r="AJ34" s="57"/>
      <c r="AK34" s="57"/>
      <c r="AL34" s="216">
        <f t="shared" si="16"/>
        <v>0</v>
      </c>
      <c r="AM34" s="57"/>
      <c r="AN34" s="216">
        <f t="shared" si="17"/>
        <v>0</v>
      </c>
      <c r="AO34" s="57"/>
      <c r="AP34" s="216">
        <f t="shared" si="22"/>
        <v>0</v>
      </c>
      <c r="AQ34" s="57"/>
      <c r="AR34" s="216">
        <f t="shared" si="20"/>
        <v>0</v>
      </c>
      <c r="AS34" s="57"/>
      <c r="AT34" s="216">
        <f t="shared" si="21"/>
        <v>0</v>
      </c>
      <c r="AU34" s="57"/>
      <c r="AV34" s="216">
        <f t="shared" si="23"/>
        <v>0</v>
      </c>
      <c r="AW34" s="57"/>
      <c r="AX34" s="216">
        <f t="shared" si="10"/>
        <v>0</v>
      </c>
      <c r="AY34" s="216">
        <f t="shared" si="11"/>
        <v>0</v>
      </c>
      <c r="AZ34" s="216">
        <f t="shared" si="12"/>
        <v>0</v>
      </c>
      <c r="BA34" s="216" t="str">
        <f t="shared" si="13"/>
        <v/>
      </c>
      <c r="BB34" s="216" t="str">
        <f>IFERROR(IF(ISNUMBER(BA34),VLOOKUP(BA34,'Listas y tablas'!$AC$2:$AF$7,2,FALSE),""),"")</f>
        <v/>
      </c>
      <c r="BC34" s="216" t="str">
        <f t="shared" si="14"/>
        <v xml:space="preserve"> </v>
      </c>
      <c r="BD34" s="217" t="str">
        <f>IFERROR(VLOOKUP(BC34,'Listas y tablas'!$AH$3:$AI$17,2,FALSE),"")</f>
        <v/>
      </c>
      <c r="BE34" s="162"/>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8"/>
      <c r="G35" s="213" t="str">
        <f>IF(ISNUMBER(F35),VLOOKUP(F35,'Listas y tablas'!$AC$2:$AF$7,2,FALSE),"")</f>
        <v/>
      </c>
      <c r="H35" s="218"/>
      <c r="I35" s="218"/>
      <c r="J35" s="218"/>
      <c r="K35" s="218"/>
      <c r="L35" s="218"/>
      <c r="M35" s="218"/>
      <c r="N35" s="218"/>
      <c r="O35" s="218"/>
      <c r="P35" s="218"/>
      <c r="Q35" s="218"/>
      <c r="R35" s="218"/>
      <c r="S35" s="218"/>
      <c r="T35" s="218"/>
      <c r="U35" s="218"/>
      <c r="V35" s="218"/>
      <c r="W35" s="218"/>
      <c r="X35" s="218"/>
      <c r="Y35" s="218"/>
      <c r="Z35" s="218"/>
      <c r="AA35" s="213">
        <f t="shared" si="0"/>
        <v>0</v>
      </c>
      <c r="AB35" s="214" t="str">
        <f t="shared" si="1"/>
        <v/>
      </c>
      <c r="AC35" s="213" t="str">
        <f t="shared" si="2"/>
        <v xml:space="preserve"> </v>
      </c>
      <c r="AD35" s="215" t="str">
        <f>IFERROR(VLOOKUP(AC35,'Listas y tablas'!$AH$3:$AI$17,2,FALSE),"")</f>
        <v/>
      </c>
      <c r="AE35" s="213" t="str">
        <f t="shared" si="3"/>
        <v>C</v>
      </c>
      <c r="AF35" s="216">
        <f t="shared" si="15"/>
        <v>28</v>
      </c>
      <c r="AG35" s="216" t="str">
        <f t="shared" si="4"/>
        <v>C28</v>
      </c>
      <c r="AH35" s="93"/>
      <c r="AI35" s="216" t="str">
        <f t="shared" si="5"/>
        <v/>
      </c>
      <c r="AJ35" s="57"/>
      <c r="AK35" s="57"/>
      <c r="AL35" s="216">
        <f t="shared" si="16"/>
        <v>0</v>
      </c>
      <c r="AM35" s="57"/>
      <c r="AN35" s="216">
        <f t="shared" si="17"/>
        <v>0</v>
      </c>
      <c r="AO35" s="57"/>
      <c r="AP35" s="216">
        <f t="shared" si="22"/>
        <v>0</v>
      </c>
      <c r="AQ35" s="57"/>
      <c r="AR35" s="216">
        <f t="shared" si="20"/>
        <v>0</v>
      </c>
      <c r="AS35" s="57"/>
      <c r="AT35" s="216">
        <f t="shared" si="21"/>
        <v>0</v>
      </c>
      <c r="AU35" s="57"/>
      <c r="AV35" s="216">
        <f t="shared" si="23"/>
        <v>0</v>
      </c>
      <c r="AW35" s="57"/>
      <c r="AX35" s="216">
        <f t="shared" si="10"/>
        <v>0</v>
      </c>
      <c r="AY35" s="216">
        <f t="shared" si="11"/>
        <v>0</v>
      </c>
      <c r="AZ35" s="216">
        <f t="shared" si="12"/>
        <v>0</v>
      </c>
      <c r="BA35" s="216" t="str">
        <f t="shared" si="13"/>
        <v/>
      </c>
      <c r="BB35" s="216" t="str">
        <f>IFERROR(IF(ISNUMBER(BA35),VLOOKUP(BA35,'Listas y tablas'!$AC$2:$AF$7,2,FALSE),""),"")</f>
        <v/>
      </c>
      <c r="BC35" s="216" t="str">
        <f t="shared" si="14"/>
        <v xml:space="preserve"> </v>
      </c>
      <c r="BD35" s="217" t="str">
        <f>IFERROR(VLOOKUP(BC35,'Listas y tablas'!$AH$3:$AI$17,2,FALSE),"")</f>
        <v/>
      </c>
      <c r="BE35" s="162"/>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8"/>
      <c r="G36" s="213" t="str">
        <f>IF(ISNUMBER(F36),VLOOKUP(F36,'Listas y tablas'!$AC$2:$AF$7,2,FALSE),"")</f>
        <v/>
      </c>
      <c r="H36" s="218"/>
      <c r="I36" s="218"/>
      <c r="J36" s="218"/>
      <c r="K36" s="218"/>
      <c r="L36" s="218"/>
      <c r="M36" s="218"/>
      <c r="N36" s="218"/>
      <c r="O36" s="218"/>
      <c r="P36" s="218"/>
      <c r="Q36" s="218"/>
      <c r="R36" s="218"/>
      <c r="S36" s="218"/>
      <c r="T36" s="218"/>
      <c r="U36" s="218"/>
      <c r="V36" s="218"/>
      <c r="W36" s="218"/>
      <c r="X36" s="218"/>
      <c r="Y36" s="218"/>
      <c r="Z36" s="218"/>
      <c r="AA36" s="213">
        <f t="shared" si="0"/>
        <v>0</v>
      </c>
      <c r="AB36" s="214" t="str">
        <f t="shared" si="1"/>
        <v/>
      </c>
      <c r="AC36" s="213" t="str">
        <f t="shared" si="2"/>
        <v xml:space="preserve"> </v>
      </c>
      <c r="AD36" s="215" t="str">
        <f>IFERROR(VLOOKUP(AC36,'Listas y tablas'!$AH$3:$AI$17,2,FALSE),"")</f>
        <v/>
      </c>
      <c r="AE36" s="213" t="str">
        <f t="shared" si="3"/>
        <v>C</v>
      </c>
      <c r="AF36" s="216">
        <f t="shared" si="15"/>
        <v>29</v>
      </c>
      <c r="AG36" s="216" t="str">
        <f t="shared" si="4"/>
        <v>C29</v>
      </c>
      <c r="AH36" s="93"/>
      <c r="AI36" s="216" t="str">
        <f t="shared" si="5"/>
        <v/>
      </c>
      <c r="AJ36" s="57"/>
      <c r="AK36" s="57"/>
      <c r="AL36" s="216">
        <f t="shared" si="16"/>
        <v>0</v>
      </c>
      <c r="AM36" s="57"/>
      <c r="AN36" s="216">
        <f t="shared" si="17"/>
        <v>0</v>
      </c>
      <c r="AO36" s="57"/>
      <c r="AP36" s="216">
        <f t="shared" si="22"/>
        <v>0</v>
      </c>
      <c r="AQ36" s="57"/>
      <c r="AR36" s="216">
        <f t="shared" si="20"/>
        <v>0</v>
      </c>
      <c r="AS36" s="57"/>
      <c r="AT36" s="216">
        <f t="shared" si="21"/>
        <v>0</v>
      </c>
      <c r="AU36" s="57"/>
      <c r="AV36" s="216">
        <f t="shared" si="23"/>
        <v>0</v>
      </c>
      <c r="AW36" s="57"/>
      <c r="AX36" s="216">
        <f t="shared" si="10"/>
        <v>0</v>
      </c>
      <c r="AY36" s="216">
        <f t="shared" si="11"/>
        <v>0</v>
      </c>
      <c r="AZ36" s="216">
        <f t="shared" si="12"/>
        <v>0</v>
      </c>
      <c r="BA36" s="216" t="str">
        <f t="shared" si="13"/>
        <v/>
      </c>
      <c r="BB36" s="216" t="str">
        <f>IFERROR(IF(ISNUMBER(BA36),VLOOKUP(BA36,'Listas y tablas'!$AC$2:$AF$7,2,FALSE),""),"")</f>
        <v/>
      </c>
      <c r="BC36" s="216" t="str">
        <f t="shared" si="14"/>
        <v xml:space="preserve"> </v>
      </c>
      <c r="BD36" s="217" t="str">
        <f>IFERROR(VLOOKUP(BC36,'Listas y tablas'!$AH$3:$AI$17,2,FALSE),"")</f>
        <v/>
      </c>
      <c r="BE36" s="162"/>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8"/>
      <c r="G37" s="213" t="str">
        <f>IF(ISNUMBER(F37),VLOOKUP(F37,'Listas y tablas'!$AC$2:$AF$7,2,FALSE),"")</f>
        <v/>
      </c>
      <c r="H37" s="218"/>
      <c r="I37" s="218"/>
      <c r="J37" s="218"/>
      <c r="K37" s="218"/>
      <c r="L37" s="218"/>
      <c r="M37" s="218"/>
      <c r="N37" s="218"/>
      <c r="O37" s="218"/>
      <c r="P37" s="218"/>
      <c r="Q37" s="218"/>
      <c r="R37" s="218"/>
      <c r="S37" s="218"/>
      <c r="T37" s="218"/>
      <c r="U37" s="218"/>
      <c r="V37" s="218"/>
      <c r="W37" s="218"/>
      <c r="X37" s="218"/>
      <c r="Y37" s="218"/>
      <c r="Z37" s="218"/>
      <c r="AA37" s="213">
        <f t="shared" si="0"/>
        <v>0</v>
      </c>
      <c r="AB37" s="214" t="str">
        <f t="shared" si="1"/>
        <v/>
      </c>
      <c r="AC37" s="213" t="str">
        <f t="shared" si="2"/>
        <v xml:space="preserve"> </v>
      </c>
      <c r="AD37" s="215" t="str">
        <f>IFERROR(VLOOKUP(AC37,'Listas y tablas'!$AH$3:$AI$17,2,FALSE),"")</f>
        <v/>
      </c>
      <c r="AE37" s="213" t="str">
        <f t="shared" si="3"/>
        <v>C</v>
      </c>
      <c r="AF37" s="216">
        <f t="shared" si="15"/>
        <v>30</v>
      </c>
      <c r="AG37" s="216" t="str">
        <f t="shared" si="4"/>
        <v>C30</v>
      </c>
      <c r="AH37" s="93"/>
      <c r="AI37" s="216" t="str">
        <f t="shared" si="5"/>
        <v/>
      </c>
      <c r="AJ37" s="57"/>
      <c r="AK37" s="57"/>
      <c r="AL37" s="216">
        <f t="shared" si="16"/>
        <v>0</v>
      </c>
      <c r="AM37" s="57"/>
      <c r="AN37" s="216">
        <f t="shared" si="17"/>
        <v>0</v>
      </c>
      <c r="AO37" s="57"/>
      <c r="AP37" s="216">
        <f t="shared" si="22"/>
        <v>0</v>
      </c>
      <c r="AQ37" s="57"/>
      <c r="AR37" s="216">
        <f t="shared" si="20"/>
        <v>0</v>
      </c>
      <c r="AS37" s="57"/>
      <c r="AT37" s="216">
        <f t="shared" si="21"/>
        <v>0</v>
      </c>
      <c r="AU37" s="57"/>
      <c r="AV37" s="216">
        <f t="shared" si="23"/>
        <v>0</v>
      </c>
      <c r="AW37" s="57"/>
      <c r="AX37" s="216">
        <f t="shared" si="10"/>
        <v>0</v>
      </c>
      <c r="AY37" s="216">
        <f t="shared" si="11"/>
        <v>0</v>
      </c>
      <c r="AZ37" s="216">
        <f t="shared" si="12"/>
        <v>0</v>
      </c>
      <c r="BA37" s="216" t="str">
        <f t="shared" si="13"/>
        <v/>
      </c>
      <c r="BB37" s="216" t="str">
        <f>IFERROR(IF(ISNUMBER(BA37),VLOOKUP(BA37,'Listas y tablas'!$AC$2:$AF$7,2,FALSE),""),"")</f>
        <v/>
      </c>
      <c r="BC37" s="216" t="str">
        <f t="shared" si="14"/>
        <v xml:space="preserve"> </v>
      </c>
      <c r="BD37" s="217" t="str">
        <f>IFERROR(VLOOKUP(BC37,'Listas y tablas'!$AH$3:$AI$17,2,FALSE),"")</f>
        <v/>
      </c>
      <c r="BE37" s="162"/>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8"/>
      <c r="G38" s="213" t="str">
        <f>IF(ISNUMBER(F38),VLOOKUP(F38,'Listas y tablas'!$AC$2:$AF$7,2,FALSE),"")</f>
        <v/>
      </c>
      <c r="H38" s="218"/>
      <c r="I38" s="218"/>
      <c r="J38" s="218"/>
      <c r="K38" s="218"/>
      <c r="L38" s="218"/>
      <c r="M38" s="218"/>
      <c r="N38" s="218"/>
      <c r="O38" s="218"/>
      <c r="P38" s="218"/>
      <c r="Q38" s="218"/>
      <c r="R38" s="218"/>
      <c r="S38" s="218"/>
      <c r="T38" s="218"/>
      <c r="U38" s="218"/>
      <c r="V38" s="218"/>
      <c r="W38" s="218"/>
      <c r="X38" s="218"/>
      <c r="Y38" s="218"/>
      <c r="Z38" s="218"/>
      <c r="AA38" s="213">
        <f t="shared" si="0"/>
        <v>0</v>
      </c>
      <c r="AB38" s="214" t="str">
        <f t="shared" si="1"/>
        <v/>
      </c>
      <c r="AC38" s="213" t="str">
        <f t="shared" si="2"/>
        <v xml:space="preserve"> </v>
      </c>
      <c r="AD38" s="215" t="str">
        <f>IFERROR(VLOOKUP(AC38,'Listas y tablas'!$AH$3:$AI$17,2,FALSE),"")</f>
        <v/>
      </c>
      <c r="AE38" s="213" t="str">
        <f t="shared" si="3"/>
        <v>C</v>
      </c>
      <c r="AF38" s="216">
        <f t="shared" si="15"/>
        <v>31</v>
      </c>
      <c r="AG38" s="216" t="str">
        <f t="shared" si="4"/>
        <v>C31</v>
      </c>
      <c r="AH38" s="93"/>
      <c r="AI38" s="216" t="str">
        <f t="shared" si="5"/>
        <v/>
      </c>
      <c r="AJ38" s="57"/>
      <c r="AK38" s="57"/>
      <c r="AL38" s="216">
        <f t="shared" si="16"/>
        <v>0</v>
      </c>
      <c r="AM38" s="57"/>
      <c r="AN38" s="216">
        <f t="shared" si="17"/>
        <v>0</v>
      </c>
      <c r="AO38" s="57"/>
      <c r="AP38" s="216">
        <f t="shared" si="22"/>
        <v>0</v>
      </c>
      <c r="AQ38" s="57"/>
      <c r="AR38" s="216">
        <f t="shared" si="20"/>
        <v>0</v>
      </c>
      <c r="AS38" s="57"/>
      <c r="AT38" s="216">
        <f t="shared" si="21"/>
        <v>0</v>
      </c>
      <c r="AU38" s="57"/>
      <c r="AV38" s="216">
        <f t="shared" si="23"/>
        <v>0</v>
      </c>
      <c r="AW38" s="57"/>
      <c r="AX38" s="216">
        <f t="shared" si="10"/>
        <v>0</v>
      </c>
      <c r="AY38" s="216">
        <f t="shared" si="11"/>
        <v>0</v>
      </c>
      <c r="AZ38" s="216">
        <f t="shared" si="12"/>
        <v>0</v>
      </c>
      <c r="BA38" s="216" t="str">
        <f t="shared" si="13"/>
        <v/>
      </c>
      <c r="BB38" s="216" t="str">
        <f>IFERROR(IF(ISNUMBER(BA38),VLOOKUP(BA38,'Listas y tablas'!$AC$2:$AF$7,2,FALSE),""),"")</f>
        <v/>
      </c>
      <c r="BC38" s="216" t="str">
        <f t="shared" si="14"/>
        <v xml:space="preserve"> </v>
      </c>
      <c r="BD38" s="217" t="str">
        <f>IFERROR(VLOOKUP(BC38,'Listas y tablas'!$AH$3:$AI$17,2,FALSE),"")</f>
        <v/>
      </c>
      <c r="BE38" s="162"/>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8"/>
      <c r="G39" s="213" t="str">
        <f>IF(ISNUMBER(F39),VLOOKUP(F39,'Listas y tablas'!$AC$2:$AF$7,2,FALSE),"")</f>
        <v/>
      </c>
      <c r="H39" s="218"/>
      <c r="I39" s="218"/>
      <c r="J39" s="218"/>
      <c r="K39" s="218"/>
      <c r="L39" s="218"/>
      <c r="M39" s="218"/>
      <c r="N39" s="218"/>
      <c r="O39" s="218"/>
      <c r="P39" s="218"/>
      <c r="Q39" s="218"/>
      <c r="R39" s="218"/>
      <c r="S39" s="218"/>
      <c r="T39" s="218"/>
      <c r="U39" s="218"/>
      <c r="V39" s="218"/>
      <c r="W39" s="218"/>
      <c r="X39" s="218"/>
      <c r="Y39" s="218"/>
      <c r="Z39" s="218"/>
      <c r="AA39" s="213">
        <f t="shared" si="0"/>
        <v>0</v>
      </c>
      <c r="AB39" s="214" t="str">
        <f t="shared" si="1"/>
        <v/>
      </c>
      <c r="AC39" s="213" t="str">
        <f t="shared" si="2"/>
        <v xml:space="preserve"> </v>
      </c>
      <c r="AD39" s="215" t="str">
        <f>IFERROR(VLOOKUP(AC39,'Listas y tablas'!$AH$3:$AI$17,2,FALSE),"")</f>
        <v/>
      </c>
      <c r="AE39" s="213" t="str">
        <f t="shared" si="3"/>
        <v>C</v>
      </c>
      <c r="AF39" s="216">
        <f t="shared" si="15"/>
        <v>32</v>
      </c>
      <c r="AG39" s="216" t="str">
        <f t="shared" si="4"/>
        <v>C32</v>
      </c>
      <c r="AH39" s="93"/>
      <c r="AI39" s="216" t="str">
        <f t="shared" si="5"/>
        <v/>
      </c>
      <c r="AJ39" s="57"/>
      <c r="AK39" s="57"/>
      <c r="AL39" s="216">
        <f t="shared" si="16"/>
        <v>0</v>
      </c>
      <c r="AM39" s="57"/>
      <c r="AN39" s="216">
        <f t="shared" si="17"/>
        <v>0</v>
      </c>
      <c r="AO39" s="57"/>
      <c r="AP39" s="216">
        <f t="shared" si="22"/>
        <v>0</v>
      </c>
      <c r="AQ39" s="57"/>
      <c r="AR39" s="216">
        <f t="shared" si="20"/>
        <v>0</v>
      </c>
      <c r="AS39" s="57"/>
      <c r="AT39" s="216">
        <f t="shared" si="21"/>
        <v>0</v>
      </c>
      <c r="AU39" s="57"/>
      <c r="AV39" s="216">
        <f t="shared" si="23"/>
        <v>0</v>
      </c>
      <c r="AW39" s="57"/>
      <c r="AX39" s="216">
        <f t="shared" si="10"/>
        <v>0</v>
      </c>
      <c r="AY39" s="216">
        <f t="shared" si="11"/>
        <v>0</v>
      </c>
      <c r="AZ39" s="216">
        <f t="shared" si="12"/>
        <v>0</v>
      </c>
      <c r="BA39" s="216" t="str">
        <f t="shared" si="13"/>
        <v/>
      </c>
      <c r="BB39" s="216" t="str">
        <f>IFERROR(IF(ISNUMBER(BA39),VLOOKUP(BA39,'Listas y tablas'!$AC$2:$AF$7,2,FALSE),""),"")</f>
        <v/>
      </c>
      <c r="BC39" s="216" t="str">
        <f t="shared" si="14"/>
        <v xml:space="preserve"> </v>
      </c>
      <c r="BD39" s="217" t="str">
        <f>IFERROR(VLOOKUP(BC39,'Listas y tablas'!$AH$3:$AI$17,2,FALSE),"")</f>
        <v/>
      </c>
      <c r="BE39" s="162"/>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8"/>
      <c r="G40" s="213" t="str">
        <f>IF(ISNUMBER(F40),VLOOKUP(F40,'Listas y tablas'!$AC$2:$AF$7,2,FALSE),"")</f>
        <v/>
      </c>
      <c r="H40" s="218"/>
      <c r="I40" s="218"/>
      <c r="J40" s="218"/>
      <c r="K40" s="218"/>
      <c r="L40" s="218"/>
      <c r="M40" s="218"/>
      <c r="N40" s="218"/>
      <c r="O40" s="218"/>
      <c r="P40" s="218"/>
      <c r="Q40" s="218"/>
      <c r="R40" s="218"/>
      <c r="S40" s="218"/>
      <c r="T40" s="218"/>
      <c r="U40" s="218"/>
      <c r="V40" s="218"/>
      <c r="W40" s="218"/>
      <c r="X40" s="218"/>
      <c r="Y40" s="218"/>
      <c r="Z40" s="218"/>
      <c r="AA40" s="213">
        <f t="shared" si="0"/>
        <v>0</v>
      </c>
      <c r="AB40" s="214" t="str">
        <f t="shared" si="1"/>
        <v/>
      </c>
      <c r="AC40" s="213" t="str">
        <f t="shared" si="2"/>
        <v xml:space="preserve"> </v>
      </c>
      <c r="AD40" s="215" t="str">
        <f>IFERROR(VLOOKUP(AC40,'Listas y tablas'!$AH$3:$AI$17,2,FALSE),"")</f>
        <v/>
      </c>
      <c r="AE40" s="213" t="str">
        <f t="shared" si="3"/>
        <v>C</v>
      </c>
      <c r="AF40" s="216">
        <f t="shared" si="15"/>
        <v>33</v>
      </c>
      <c r="AG40" s="216" t="str">
        <f t="shared" si="4"/>
        <v>C33</v>
      </c>
      <c r="AH40" s="108"/>
      <c r="AI40" s="216" t="str">
        <f t="shared" si="5"/>
        <v/>
      </c>
      <c r="AJ40" s="57"/>
      <c r="AK40" s="57"/>
      <c r="AL40" s="216">
        <f t="shared" si="16"/>
        <v>0</v>
      </c>
      <c r="AM40" s="57"/>
      <c r="AN40" s="216">
        <f t="shared" si="17"/>
        <v>0</v>
      </c>
      <c r="AO40" s="57"/>
      <c r="AP40" s="216">
        <f t="shared" si="22"/>
        <v>0</v>
      </c>
      <c r="AQ40" s="57"/>
      <c r="AR40" s="216">
        <f t="shared" si="20"/>
        <v>0</v>
      </c>
      <c r="AS40" s="57"/>
      <c r="AT40" s="216">
        <f t="shared" si="21"/>
        <v>0</v>
      </c>
      <c r="AU40" s="57"/>
      <c r="AV40" s="216">
        <f t="shared" si="23"/>
        <v>0</v>
      </c>
      <c r="AW40" s="57"/>
      <c r="AX40" s="216">
        <f t="shared" si="10"/>
        <v>0</v>
      </c>
      <c r="AY40" s="216">
        <f t="shared" si="11"/>
        <v>0</v>
      </c>
      <c r="AZ40" s="216">
        <f t="shared" si="12"/>
        <v>0</v>
      </c>
      <c r="BA40" s="216" t="str">
        <f t="shared" si="13"/>
        <v/>
      </c>
      <c r="BB40" s="216" t="str">
        <f>IFERROR(IF(ISNUMBER(BA40),VLOOKUP(BA40,'Listas y tablas'!$AC$2:$AF$7,2,FALSE),""),"")</f>
        <v/>
      </c>
      <c r="BC40" s="216" t="str">
        <f t="shared" si="14"/>
        <v xml:space="preserve"> </v>
      </c>
      <c r="BD40" s="217" t="str">
        <f>IFERROR(VLOOKUP(BC40,'Listas y tablas'!$AH$3:$AI$17,2,FALSE),"")</f>
        <v/>
      </c>
      <c r="BE40" s="162"/>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8"/>
      <c r="G41" s="213" t="str">
        <f>IF(ISNUMBER(F41),VLOOKUP(F41,'Listas y tablas'!$AC$2:$AF$7,2,FALSE),"")</f>
        <v/>
      </c>
      <c r="H41" s="218"/>
      <c r="I41" s="218"/>
      <c r="J41" s="218"/>
      <c r="K41" s="218"/>
      <c r="L41" s="218"/>
      <c r="M41" s="218"/>
      <c r="N41" s="218"/>
      <c r="O41" s="218"/>
      <c r="P41" s="218"/>
      <c r="Q41" s="218"/>
      <c r="R41" s="218"/>
      <c r="S41" s="218"/>
      <c r="T41" s="218"/>
      <c r="U41" s="218"/>
      <c r="V41" s="218"/>
      <c r="W41" s="218"/>
      <c r="X41" s="218"/>
      <c r="Y41" s="218"/>
      <c r="Z41" s="218"/>
      <c r="AA41" s="213">
        <f t="shared" si="0"/>
        <v>0</v>
      </c>
      <c r="AB41" s="214" t="str">
        <f t="shared" si="1"/>
        <v/>
      </c>
      <c r="AC41" s="213" t="str">
        <f t="shared" si="2"/>
        <v xml:space="preserve"> </v>
      </c>
      <c r="AD41" s="215" t="str">
        <f>IFERROR(VLOOKUP(AC41,'Listas y tablas'!$AH$3:$AI$17,2,FALSE),"")</f>
        <v/>
      </c>
      <c r="AE41" s="213" t="str">
        <f t="shared" si="3"/>
        <v>C</v>
      </c>
      <c r="AF41" s="216">
        <f t="shared" si="15"/>
        <v>34</v>
      </c>
      <c r="AG41" s="216" t="str">
        <f t="shared" si="4"/>
        <v>C34</v>
      </c>
      <c r="AH41" s="93"/>
      <c r="AI41" s="216" t="str">
        <f t="shared" si="5"/>
        <v/>
      </c>
      <c r="AJ41" s="57"/>
      <c r="AK41" s="57"/>
      <c r="AL41" s="216">
        <f t="shared" si="16"/>
        <v>0</v>
      </c>
      <c r="AM41" s="57"/>
      <c r="AN41" s="216">
        <f t="shared" si="17"/>
        <v>0</v>
      </c>
      <c r="AO41" s="57"/>
      <c r="AP41" s="216">
        <f t="shared" si="22"/>
        <v>0</v>
      </c>
      <c r="AQ41" s="57"/>
      <c r="AR41" s="216">
        <f t="shared" si="20"/>
        <v>0</v>
      </c>
      <c r="AS41" s="57"/>
      <c r="AT41" s="216">
        <f t="shared" si="21"/>
        <v>0</v>
      </c>
      <c r="AU41" s="57"/>
      <c r="AV41" s="216">
        <f t="shared" si="23"/>
        <v>0</v>
      </c>
      <c r="AW41" s="57"/>
      <c r="AX41" s="216">
        <f t="shared" si="10"/>
        <v>0</v>
      </c>
      <c r="AY41" s="216">
        <f t="shared" si="11"/>
        <v>0</v>
      </c>
      <c r="AZ41" s="216">
        <f t="shared" si="12"/>
        <v>0</v>
      </c>
      <c r="BA41" s="216" t="str">
        <f t="shared" si="13"/>
        <v/>
      </c>
      <c r="BB41" s="216" t="str">
        <f>IFERROR(IF(ISNUMBER(BA41),VLOOKUP(BA41,'Listas y tablas'!$AC$2:$AF$7,2,FALSE),""),"")</f>
        <v/>
      </c>
      <c r="BC41" s="216" t="str">
        <f t="shared" si="14"/>
        <v xml:space="preserve"> </v>
      </c>
      <c r="BD41" s="217" t="str">
        <f>IFERROR(VLOOKUP(BC41,'Listas y tablas'!$AH$3:$AI$17,2,FALSE),"")</f>
        <v/>
      </c>
      <c r="BE41" s="162"/>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8"/>
      <c r="G42" s="213" t="str">
        <f>IF(ISNUMBER(F42),VLOOKUP(F42,'Listas y tablas'!$AC$2:$AF$7,2,FALSE),"")</f>
        <v/>
      </c>
      <c r="H42" s="218"/>
      <c r="I42" s="218"/>
      <c r="J42" s="218"/>
      <c r="K42" s="218"/>
      <c r="L42" s="218"/>
      <c r="M42" s="218"/>
      <c r="N42" s="218"/>
      <c r="O42" s="218"/>
      <c r="P42" s="218"/>
      <c r="Q42" s="218"/>
      <c r="R42" s="218"/>
      <c r="S42" s="218"/>
      <c r="T42" s="218"/>
      <c r="U42" s="218"/>
      <c r="V42" s="218"/>
      <c r="W42" s="218"/>
      <c r="X42" s="218"/>
      <c r="Y42" s="218"/>
      <c r="Z42" s="218"/>
      <c r="AA42" s="213">
        <f t="shared" si="0"/>
        <v>0</v>
      </c>
      <c r="AB42" s="214" t="str">
        <f t="shared" si="1"/>
        <v/>
      </c>
      <c r="AC42" s="213" t="str">
        <f t="shared" si="2"/>
        <v xml:space="preserve"> </v>
      </c>
      <c r="AD42" s="215" t="str">
        <f>IFERROR(VLOOKUP(AC42,'Listas y tablas'!$AH$3:$AI$17,2,FALSE),"")</f>
        <v/>
      </c>
      <c r="AE42" s="213" t="str">
        <f t="shared" si="3"/>
        <v>C</v>
      </c>
      <c r="AF42" s="216">
        <f t="shared" si="15"/>
        <v>35</v>
      </c>
      <c r="AG42" s="216" t="str">
        <f t="shared" si="4"/>
        <v>C35</v>
      </c>
      <c r="AH42" s="93"/>
      <c r="AI42" s="216" t="str">
        <f t="shared" si="5"/>
        <v/>
      </c>
      <c r="AJ42" s="57"/>
      <c r="AK42" s="57"/>
      <c r="AL42" s="216">
        <f t="shared" si="16"/>
        <v>0</v>
      </c>
      <c r="AM42" s="57"/>
      <c r="AN42" s="216">
        <f t="shared" si="17"/>
        <v>0</v>
      </c>
      <c r="AO42" s="57"/>
      <c r="AP42" s="216">
        <f t="shared" si="22"/>
        <v>0</v>
      </c>
      <c r="AQ42" s="57"/>
      <c r="AR42" s="216">
        <f t="shared" si="20"/>
        <v>0</v>
      </c>
      <c r="AS42" s="57"/>
      <c r="AT42" s="216">
        <f t="shared" si="21"/>
        <v>0</v>
      </c>
      <c r="AU42" s="57"/>
      <c r="AV42" s="216">
        <f t="shared" si="23"/>
        <v>0</v>
      </c>
      <c r="AW42" s="57"/>
      <c r="AX42" s="216">
        <f t="shared" si="10"/>
        <v>0</v>
      </c>
      <c r="AY42" s="216">
        <f t="shared" si="11"/>
        <v>0</v>
      </c>
      <c r="AZ42" s="216">
        <f t="shared" si="12"/>
        <v>0</v>
      </c>
      <c r="BA42" s="216" t="str">
        <f t="shared" si="13"/>
        <v/>
      </c>
      <c r="BB42" s="216" t="str">
        <f>IFERROR(IF(ISNUMBER(BA42),VLOOKUP(BA42,'Listas y tablas'!$AC$2:$AF$7,2,FALSE),""),"")</f>
        <v/>
      </c>
      <c r="BC42" s="216" t="str">
        <f t="shared" si="14"/>
        <v xml:space="preserve"> </v>
      </c>
      <c r="BD42" s="217" t="str">
        <f>IFERROR(VLOOKUP(BC42,'Listas y tablas'!$AH$3:$AI$17,2,FALSE),"")</f>
        <v/>
      </c>
      <c r="BE42" s="162"/>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8"/>
      <c r="G43" s="213" t="str">
        <f>IF(ISNUMBER(F43),VLOOKUP(F43,'Listas y tablas'!$AC$2:$AF$7,2,FALSE),"")</f>
        <v/>
      </c>
      <c r="H43" s="218"/>
      <c r="I43" s="218"/>
      <c r="J43" s="218"/>
      <c r="K43" s="218"/>
      <c r="L43" s="218"/>
      <c r="M43" s="218"/>
      <c r="N43" s="218"/>
      <c r="O43" s="218"/>
      <c r="P43" s="218"/>
      <c r="Q43" s="218"/>
      <c r="R43" s="218"/>
      <c r="S43" s="218"/>
      <c r="T43" s="218"/>
      <c r="U43" s="218"/>
      <c r="V43" s="218"/>
      <c r="W43" s="218"/>
      <c r="X43" s="218"/>
      <c r="Y43" s="218"/>
      <c r="Z43" s="218"/>
      <c r="AA43" s="213">
        <f t="shared" si="0"/>
        <v>0</v>
      </c>
      <c r="AB43" s="214" t="str">
        <f t="shared" si="1"/>
        <v/>
      </c>
      <c r="AC43" s="213" t="str">
        <f t="shared" si="2"/>
        <v xml:space="preserve"> </v>
      </c>
      <c r="AD43" s="215" t="str">
        <f>IFERROR(VLOOKUP(AC43,'Listas y tablas'!$AH$3:$AI$17,2,FALSE),"")</f>
        <v/>
      </c>
      <c r="AE43" s="213" t="str">
        <f t="shared" si="3"/>
        <v>C</v>
      </c>
      <c r="AF43" s="216">
        <f t="shared" si="15"/>
        <v>36</v>
      </c>
      <c r="AG43" s="216" t="str">
        <f t="shared" si="4"/>
        <v>C36</v>
      </c>
      <c r="AH43" s="93"/>
      <c r="AI43" s="216" t="str">
        <f t="shared" si="5"/>
        <v/>
      </c>
      <c r="AJ43" s="57"/>
      <c r="AK43" s="57"/>
      <c r="AL43" s="216">
        <f t="shared" si="16"/>
        <v>0</v>
      </c>
      <c r="AM43" s="57"/>
      <c r="AN43" s="216">
        <f t="shared" si="17"/>
        <v>0</v>
      </c>
      <c r="AO43" s="57"/>
      <c r="AP43" s="216">
        <f t="shared" si="22"/>
        <v>0</v>
      </c>
      <c r="AQ43" s="57"/>
      <c r="AR43" s="216">
        <f t="shared" si="20"/>
        <v>0</v>
      </c>
      <c r="AS43" s="57"/>
      <c r="AT43" s="216">
        <f t="shared" si="21"/>
        <v>0</v>
      </c>
      <c r="AU43" s="57"/>
      <c r="AV43" s="216">
        <f t="shared" si="23"/>
        <v>0</v>
      </c>
      <c r="AW43" s="57"/>
      <c r="AX43" s="216">
        <f t="shared" si="10"/>
        <v>0</v>
      </c>
      <c r="AY43" s="216">
        <f t="shared" si="11"/>
        <v>0</v>
      </c>
      <c r="AZ43" s="216">
        <f t="shared" si="12"/>
        <v>0</v>
      </c>
      <c r="BA43" s="216" t="str">
        <f t="shared" si="13"/>
        <v/>
      </c>
      <c r="BB43" s="216" t="str">
        <f>IFERROR(IF(ISNUMBER(BA43),VLOOKUP(BA43,'Listas y tablas'!$AC$2:$AF$7,2,FALSE),""),"")</f>
        <v/>
      </c>
      <c r="BC43" s="216" t="str">
        <f t="shared" si="14"/>
        <v xml:space="preserve"> </v>
      </c>
      <c r="BD43" s="217" t="str">
        <f>IFERROR(VLOOKUP(BC43,'Listas y tablas'!$AH$3:$AI$17,2,FALSE),"")</f>
        <v/>
      </c>
      <c r="BE43" s="162"/>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8"/>
      <c r="G44" s="213" t="str">
        <f>IF(ISNUMBER(F44),VLOOKUP(F44,'Listas y tablas'!$AC$2:$AF$7,2,FALSE),"")</f>
        <v/>
      </c>
      <c r="H44" s="218"/>
      <c r="I44" s="218"/>
      <c r="J44" s="218"/>
      <c r="K44" s="218"/>
      <c r="L44" s="218"/>
      <c r="M44" s="218"/>
      <c r="N44" s="218"/>
      <c r="O44" s="218"/>
      <c r="P44" s="218"/>
      <c r="Q44" s="218"/>
      <c r="R44" s="218"/>
      <c r="S44" s="218"/>
      <c r="T44" s="218"/>
      <c r="U44" s="218"/>
      <c r="V44" s="218"/>
      <c r="W44" s="218"/>
      <c r="X44" s="218"/>
      <c r="Y44" s="218"/>
      <c r="Z44" s="218"/>
      <c r="AA44" s="213">
        <f t="shared" si="0"/>
        <v>0</v>
      </c>
      <c r="AB44" s="214" t="str">
        <f t="shared" si="1"/>
        <v/>
      </c>
      <c r="AC44" s="213" t="str">
        <f t="shared" si="2"/>
        <v xml:space="preserve"> </v>
      </c>
      <c r="AD44" s="215" t="str">
        <f>IFERROR(VLOOKUP(AC44,'Listas y tablas'!$AH$3:$AI$17,2,FALSE),"")</f>
        <v/>
      </c>
      <c r="AE44" s="213" t="str">
        <f t="shared" si="3"/>
        <v>C</v>
      </c>
      <c r="AF44" s="216">
        <f t="shared" si="15"/>
        <v>37</v>
      </c>
      <c r="AG44" s="216" t="str">
        <f t="shared" si="4"/>
        <v>C37</v>
      </c>
      <c r="AH44" s="93"/>
      <c r="AI44" s="216" t="str">
        <f t="shared" si="5"/>
        <v/>
      </c>
      <c r="AJ44" s="57"/>
      <c r="AK44" s="57"/>
      <c r="AL44" s="216">
        <f t="shared" si="16"/>
        <v>0</v>
      </c>
      <c r="AM44" s="57"/>
      <c r="AN44" s="216">
        <f t="shared" si="17"/>
        <v>0</v>
      </c>
      <c r="AO44" s="57"/>
      <c r="AP44" s="216">
        <f t="shared" si="22"/>
        <v>0</v>
      </c>
      <c r="AQ44" s="57"/>
      <c r="AR44" s="216">
        <f t="shared" si="20"/>
        <v>0</v>
      </c>
      <c r="AS44" s="57"/>
      <c r="AT44" s="216">
        <f t="shared" si="21"/>
        <v>0</v>
      </c>
      <c r="AU44" s="57"/>
      <c r="AV44" s="216">
        <f t="shared" si="23"/>
        <v>0</v>
      </c>
      <c r="AW44" s="57"/>
      <c r="AX44" s="216">
        <f t="shared" si="10"/>
        <v>0</v>
      </c>
      <c r="AY44" s="216">
        <f t="shared" si="11"/>
        <v>0</v>
      </c>
      <c r="AZ44" s="216">
        <f t="shared" si="12"/>
        <v>0</v>
      </c>
      <c r="BA44" s="216" t="str">
        <f t="shared" si="13"/>
        <v/>
      </c>
      <c r="BB44" s="216" t="str">
        <f>IFERROR(IF(ISNUMBER(BA44),VLOOKUP(BA44,'Listas y tablas'!$AC$2:$AF$7,2,FALSE),""),"")</f>
        <v/>
      </c>
      <c r="BC44" s="216" t="str">
        <f t="shared" si="14"/>
        <v xml:space="preserve"> </v>
      </c>
      <c r="BD44" s="217" t="str">
        <f>IFERROR(VLOOKUP(BC44,'Listas y tablas'!$AH$3:$AI$17,2,FALSE),"")</f>
        <v/>
      </c>
      <c r="BE44" s="162"/>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8"/>
      <c r="G45" s="213" t="str">
        <f>IF(ISNUMBER(F45),VLOOKUP(F45,'Listas y tablas'!$AC$2:$AF$7,2,FALSE),"")</f>
        <v/>
      </c>
      <c r="H45" s="218"/>
      <c r="I45" s="218"/>
      <c r="J45" s="218"/>
      <c r="K45" s="218"/>
      <c r="L45" s="218"/>
      <c r="M45" s="218"/>
      <c r="N45" s="218"/>
      <c r="O45" s="218"/>
      <c r="P45" s="218"/>
      <c r="Q45" s="218"/>
      <c r="R45" s="218"/>
      <c r="S45" s="218"/>
      <c r="T45" s="218"/>
      <c r="U45" s="218"/>
      <c r="V45" s="218"/>
      <c r="W45" s="218"/>
      <c r="X45" s="218"/>
      <c r="Y45" s="218"/>
      <c r="Z45" s="218"/>
      <c r="AA45" s="213">
        <f t="shared" si="0"/>
        <v>0</v>
      </c>
      <c r="AB45" s="214" t="str">
        <f t="shared" si="1"/>
        <v/>
      </c>
      <c r="AC45" s="213" t="str">
        <f t="shared" si="2"/>
        <v xml:space="preserve"> </v>
      </c>
      <c r="AD45" s="215" t="str">
        <f>IFERROR(VLOOKUP(AC45,'Listas y tablas'!$AH$3:$AI$17,2,FALSE),"")</f>
        <v/>
      </c>
      <c r="AE45" s="213" t="str">
        <f t="shared" si="3"/>
        <v>C</v>
      </c>
      <c r="AF45" s="216">
        <f t="shared" si="15"/>
        <v>38</v>
      </c>
      <c r="AG45" s="216" t="str">
        <f t="shared" si="4"/>
        <v>C38</v>
      </c>
      <c r="AH45" s="93"/>
      <c r="AI45" s="216" t="str">
        <f t="shared" si="5"/>
        <v/>
      </c>
      <c r="AJ45" s="57"/>
      <c r="AK45" s="57"/>
      <c r="AL45" s="216">
        <f t="shared" si="16"/>
        <v>0</v>
      </c>
      <c r="AM45" s="57"/>
      <c r="AN45" s="216">
        <f t="shared" si="17"/>
        <v>0</v>
      </c>
      <c r="AO45" s="57"/>
      <c r="AP45" s="216">
        <f t="shared" si="22"/>
        <v>0</v>
      </c>
      <c r="AQ45" s="57"/>
      <c r="AR45" s="216">
        <f t="shared" si="20"/>
        <v>0</v>
      </c>
      <c r="AS45" s="57"/>
      <c r="AT45" s="216">
        <f t="shared" si="21"/>
        <v>0</v>
      </c>
      <c r="AU45" s="57"/>
      <c r="AV45" s="216">
        <f t="shared" si="23"/>
        <v>0</v>
      </c>
      <c r="AW45" s="57"/>
      <c r="AX45" s="216">
        <f t="shared" si="10"/>
        <v>0</v>
      </c>
      <c r="AY45" s="216">
        <f t="shared" si="11"/>
        <v>0</v>
      </c>
      <c r="AZ45" s="216">
        <f t="shared" si="12"/>
        <v>0</v>
      </c>
      <c r="BA45" s="216" t="str">
        <f t="shared" si="13"/>
        <v/>
      </c>
      <c r="BB45" s="216" t="str">
        <f>IFERROR(IF(ISNUMBER(BA45),VLOOKUP(BA45,'Listas y tablas'!$AC$2:$AF$7,2,FALSE),""),"")</f>
        <v/>
      </c>
      <c r="BC45" s="216" t="str">
        <f t="shared" si="14"/>
        <v xml:space="preserve"> </v>
      </c>
      <c r="BD45" s="217" t="str">
        <f>IFERROR(VLOOKUP(BC45,'Listas y tablas'!$AH$3:$AI$17,2,FALSE),"")</f>
        <v/>
      </c>
      <c r="BE45" s="162"/>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8"/>
      <c r="G46" s="213" t="str">
        <f>IF(ISNUMBER(F46),VLOOKUP(F46,'Listas y tablas'!$AC$2:$AF$7,2,FALSE),"")</f>
        <v/>
      </c>
      <c r="H46" s="218"/>
      <c r="I46" s="218"/>
      <c r="J46" s="218"/>
      <c r="K46" s="218"/>
      <c r="L46" s="218"/>
      <c r="M46" s="218"/>
      <c r="N46" s="218"/>
      <c r="O46" s="218"/>
      <c r="P46" s="218"/>
      <c r="Q46" s="218"/>
      <c r="R46" s="218"/>
      <c r="S46" s="218"/>
      <c r="T46" s="218"/>
      <c r="U46" s="218"/>
      <c r="V46" s="218"/>
      <c r="W46" s="218"/>
      <c r="X46" s="218"/>
      <c r="Y46" s="218"/>
      <c r="Z46" s="218"/>
      <c r="AA46" s="213">
        <f t="shared" si="0"/>
        <v>0</v>
      </c>
      <c r="AB46" s="214" t="str">
        <f t="shared" si="1"/>
        <v/>
      </c>
      <c r="AC46" s="213" t="str">
        <f t="shared" si="2"/>
        <v xml:space="preserve"> </v>
      </c>
      <c r="AD46" s="215" t="str">
        <f>IFERROR(VLOOKUP(AC46,'Listas y tablas'!$AH$3:$AI$17,2,FALSE),"")</f>
        <v/>
      </c>
      <c r="AE46" s="213" t="str">
        <f t="shared" si="3"/>
        <v>C</v>
      </c>
      <c r="AF46" s="216">
        <f t="shared" si="15"/>
        <v>39</v>
      </c>
      <c r="AG46" s="216" t="str">
        <f t="shared" si="4"/>
        <v>C39</v>
      </c>
      <c r="AH46" s="108"/>
      <c r="AI46" s="216" t="str">
        <f t="shared" si="5"/>
        <v/>
      </c>
      <c r="AJ46" s="57"/>
      <c r="AK46" s="57"/>
      <c r="AL46" s="216">
        <f t="shared" si="16"/>
        <v>0</v>
      </c>
      <c r="AM46" s="57"/>
      <c r="AN46" s="216">
        <f t="shared" si="17"/>
        <v>0</v>
      </c>
      <c r="AO46" s="57"/>
      <c r="AP46" s="216">
        <f t="shared" si="22"/>
        <v>0</v>
      </c>
      <c r="AQ46" s="57"/>
      <c r="AR46" s="216">
        <f t="shared" si="20"/>
        <v>0</v>
      </c>
      <c r="AS46" s="57"/>
      <c r="AT46" s="216">
        <f t="shared" si="21"/>
        <v>0</v>
      </c>
      <c r="AU46" s="57"/>
      <c r="AV46" s="216">
        <f t="shared" si="23"/>
        <v>0</v>
      </c>
      <c r="AW46" s="57"/>
      <c r="AX46" s="216">
        <f t="shared" si="10"/>
        <v>0</v>
      </c>
      <c r="AY46" s="216">
        <f t="shared" si="11"/>
        <v>0</v>
      </c>
      <c r="AZ46" s="216">
        <f t="shared" si="12"/>
        <v>0</v>
      </c>
      <c r="BA46" s="216" t="str">
        <f t="shared" si="13"/>
        <v/>
      </c>
      <c r="BB46" s="216" t="str">
        <f>IFERROR(IF(ISNUMBER(BA46),VLOOKUP(BA46,'Listas y tablas'!$AC$2:$AF$7,2,FALSE),""),"")</f>
        <v/>
      </c>
      <c r="BC46" s="216" t="str">
        <f t="shared" si="14"/>
        <v xml:space="preserve"> </v>
      </c>
      <c r="BD46" s="217" t="str">
        <f>IFERROR(VLOOKUP(BC46,'Listas y tablas'!$AH$3:$AI$17,2,FALSE),"")</f>
        <v/>
      </c>
      <c r="BE46" s="162"/>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8"/>
      <c r="G47" s="213" t="str">
        <f>IF(ISNUMBER(F47),VLOOKUP(F47,'Listas y tablas'!$AC$2:$AF$7,2,FALSE),"")</f>
        <v/>
      </c>
      <c r="H47" s="218"/>
      <c r="I47" s="218"/>
      <c r="J47" s="218"/>
      <c r="K47" s="218"/>
      <c r="L47" s="218"/>
      <c r="M47" s="218"/>
      <c r="N47" s="218"/>
      <c r="O47" s="218"/>
      <c r="P47" s="218"/>
      <c r="Q47" s="218"/>
      <c r="R47" s="218"/>
      <c r="S47" s="218"/>
      <c r="T47" s="218"/>
      <c r="U47" s="218"/>
      <c r="V47" s="218"/>
      <c r="W47" s="218"/>
      <c r="X47" s="218"/>
      <c r="Y47" s="218"/>
      <c r="Z47" s="218"/>
      <c r="AA47" s="213">
        <f t="shared" si="0"/>
        <v>0</v>
      </c>
      <c r="AB47" s="214" t="str">
        <f t="shared" si="1"/>
        <v/>
      </c>
      <c r="AC47" s="213" t="str">
        <f t="shared" si="2"/>
        <v xml:space="preserve"> </v>
      </c>
      <c r="AD47" s="215" t="str">
        <f>IFERROR(VLOOKUP(AC47,'Listas y tablas'!$AH$3:$AI$17,2,FALSE),"")</f>
        <v/>
      </c>
      <c r="AE47" s="213" t="str">
        <f t="shared" si="3"/>
        <v>C</v>
      </c>
      <c r="AF47" s="216">
        <f t="shared" si="15"/>
        <v>40</v>
      </c>
      <c r="AG47" s="216" t="str">
        <f t="shared" si="4"/>
        <v>C40</v>
      </c>
      <c r="AH47" s="93"/>
      <c r="AI47" s="216" t="str">
        <f t="shared" si="5"/>
        <v/>
      </c>
      <c r="AJ47" s="57"/>
      <c r="AK47" s="57"/>
      <c r="AL47" s="216">
        <f t="shared" si="16"/>
        <v>0</v>
      </c>
      <c r="AM47" s="57"/>
      <c r="AN47" s="216">
        <f t="shared" si="17"/>
        <v>0</v>
      </c>
      <c r="AO47" s="57"/>
      <c r="AP47" s="216">
        <f t="shared" si="22"/>
        <v>0</v>
      </c>
      <c r="AQ47" s="57"/>
      <c r="AR47" s="216">
        <f t="shared" si="20"/>
        <v>0</v>
      </c>
      <c r="AS47" s="57"/>
      <c r="AT47" s="216">
        <f t="shared" si="21"/>
        <v>0</v>
      </c>
      <c r="AU47" s="57"/>
      <c r="AV47" s="216">
        <f t="shared" si="23"/>
        <v>0</v>
      </c>
      <c r="AW47" s="57"/>
      <c r="AX47" s="216">
        <f t="shared" si="10"/>
        <v>0</v>
      </c>
      <c r="AY47" s="216">
        <f t="shared" si="11"/>
        <v>0</v>
      </c>
      <c r="AZ47" s="216">
        <f t="shared" si="12"/>
        <v>0</v>
      </c>
      <c r="BA47" s="216" t="str">
        <f t="shared" si="13"/>
        <v/>
      </c>
      <c r="BB47" s="216" t="str">
        <f>IFERROR(IF(ISNUMBER(BA47),VLOOKUP(BA47,'Listas y tablas'!$AC$2:$AF$7,2,FALSE),""),"")</f>
        <v/>
      </c>
      <c r="BC47" s="216" t="str">
        <f t="shared" si="14"/>
        <v xml:space="preserve"> </v>
      </c>
      <c r="BD47" s="217" t="str">
        <f>IFERROR(VLOOKUP(BC47,'Listas y tablas'!$AH$3:$AI$17,2,FALSE),"")</f>
        <v/>
      </c>
      <c r="BE47" s="162"/>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8"/>
      <c r="G48" s="213" t="str">
        <f>IF(ISNUMBER(F48),VLOOKUP(F48,'Listas y tablas'!$AC$2:$AF$7,2,FALSE),"")</f>
        <v/>
      </c>
      <c r="H48" s="218"/>
      <c r="I48" s="218"/>
      <c r="J48" s="218"/>
      <c r="K48" s="218"/>
      <c r="L48" s="218"/>
      <c r="M48" s="218"/>
      <c r="N48" s="218"/>
      <c r="O48" s="218"/>
      <c r="P48" s="218"/>
      <c r="Q48" s="218"/>
      <c r="R48" s="218"/>
      <c r="S48" s="218"/>
      <c r="T48" s="218"/>
      <c r="U48" s="218"/>
      <c r="V48" s="218"/>
      <c r="W48" s="218"/>
      <c r="X48" s="218"/>
      <c r="Y48" s="218"/>
      <c r="Z48" s="218"/>
      <c r="AA48" s="213">
        <f t="shared" si="0"/>
        <v>0</v>
      </c>
      <c r="AB48" s="214" t="str">
        <f t="shared" si="1"/>
        <v/>
      </c>
      <c r="AC48" s="213" t="str">
        <f t="shared" si="2"/>
        <v xml:space="preserve"> </v>
      </c>
      <c r="AD48" s="215" t="str">
        <f>IFERROR(VLOOKUP(AC48,'Listas y tablas'!$AH$3:$AI$17,2,FALSE),"")</f>
        <v/>
      </c>
      <c r="AE48" s="213" t="str">
        <f t="shared" si="3"/>
        <v>C</v>
      </c>
      <c r="AF48" s="216">
        <f t="shared" si="15"/>
        <v>41</v>
      </c>
      <c r="AG48" s="216" t="str">
        <f t="shared" si="4"/>
        <v>C41</v>
      </c>
      <c r="AH48" s="93"/>
      <c r="AI48" s="216" t="str">
        <f t="shared" si="5"/>
        <v/>
      </c>
      <c r="AJ48" s="57"/>
      <c r="AK48" s="57"/>
      <c r="AL48" s="216">
        <f t="shared" si="16"/>
        <v>0</v>
      </c>
      <c r="AM48" s="57"/>
      <c r="AN48" s="216">
        <f t="shared" si="17"/>
        <v>0</v>
      </c>
      <c r="AO48" s="57"/>
      <c r="AP48" s="216">
        <f t="shared" si="22"/>
        <v>0</v>
      </c>
      <c r="AQ48" s="57"/>
      <c r="AR48" s="216">
        <f t="shared" si="20"/>
        <v>0</v>
      </c>
      <c r="AS48" s="57"/>
      <c r="AT48" s="216">
        <f t="shared" si="21"/>
        <v>0</v>
      </c>
      <c r="AU48" s="57"/>
      <c r="AV48" s="216">
        <f t="shared" si="23"/>
        <v>0</v>
      </c>
      <c r="AW48" s="57"/>
      <c r="AX48" s="216">
        <f t="shared" si="10"/>
        <v>0</v>
      </c>
      <c r="AY48" s="216">
        <f t="shared" si="11"/>
        <v>0</v>
      </c>
      <c r="AZ48" s="216">
        <f t="shared" si="12"/>
        <v>0</v>
      </c>
      <c r="BA48" s="216" t="str">
        <f t="shared" si="13"/>
        <v/>
      </c>
      <c r="BB48" s="216" t="str">
        <f>IFERROR(IF(ISNUMBER(BA48),VLOOKUP(BA48,'Listas y tablas'!$AC$2:$AF$7,2,FALSE),""),"")</f>
        <v/>
      </c>
      <c r="BC48" s="216" t="str">
        <f t="shared" si="14"/>
        <v xml:space="preserve"> </v>
      </c>
      <c r="BD48" s="217" t="str">
        <f>IFERROR(VLOOKUP(BC48,'Listas y tablas'!$AH$3:$AI$17,2,FALSE),"")</f>
        <v/>
      </c>
      <c r="BE48" s="162"/>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8"/>
      <c r="G49" s="213" t="str">
        <f>IF(ISNUMBER(F49),VLOOKUP(F49,'Listas y tablas'!$AC$2:$AF$7,2,FALSE),"")</f>
        <v/>
      </c>
      <c r="H49" s="218"/>
      <c r="I49" s="218"/>
      <c r="J49" s="218"/>
      <c r="K49" s="218"/>
      <c r="L49" s="218"/>
      <c r="M49" s="218"/>
      <c r="N49" s="218"/>
      <c r="O49" s="218"/>
      <c r="P49" s="218"/>
      <c r="Q49" s="218"/>
      <c r="R49" s="218"/>
      <c r="S49" s="218"/>
      <c r="T49" s="218"/>
      <c r="U49" s="218"/>
      <c r="V49" s="218"/>
      <c r="W49" s="218"/>
      <c r="X49" s="218"/>
      <c r="Y49" s="218"/>
      <c r="Z49" s="218"/>
      <c r="AA49" s="213">
        <f t="shared" si="0"/>
        <v>0</v>
      </c>
      <c r="AB49" s="214" t="str">
        <f t="shared" si="1"/>
        <v/>
      </c>
      <c r="AC49" s="213" t="str">
        <f t="shared" si="2"/>
        <v xml:space="preserve"> </v>
      </c>
      <c r="AD49" s="215" t="str">
        <f>IFERROR(VLOOKUP(AC49,'Listas y tablas'!$AH$3:$AI$17,2,FALSE),"")</f>
        <v/>
      </c>
      <c r="AE49" s="213" t="str">
        <f t="shared" si="3"/>
        <v>C</v>
      </c>
      <c r="AF49" s="216">
        <f t="shared" si="15"/>
        <v>42</v>
      </c>
      <c r="AG49" s="216" t="str">
        <f t="shared" si="4"/>
        <v>C42</v>
      </c>
      <c r="AH49" s="93"/>
      <c r="AI49" s="216" t="str">
        <f t="shared" si="5"/>
        <v/>
      </c>
      <c r="AJ49" s="57"/>
      <c r="AK49" s="57"/>
      <c r="AL49" s="216">
        <f t="shared" si="16"/>
        <v>0</v>
      </c>
      <c r="AM49" s="57"/>
      <c r="AN49" s="216">
        <f t="shared" si="17"/>
        <v>0</v>
      </c>
      <c r="AO49" s="57"/>
      <c r="AP49" s="216">
        <f t="shared" si="22"/>
        <v>0</v>
      </c>
      <c r="AQ49" s="57"/>
      <c r="AR49" s="216">
        <f t="shared" si="20"/>
        <v>0</v>
      </c>
      <c r="AS49" s="57"/>
      <c r="AT49" s="216">
        <f t="shared" si="21"/>
        <v>0</v>
      </c>
      <c r="AU49" s="57"/>
      <c r="AV49" s="216">
        <f t="shared" si="23"/>
        <v>0</v>
      </c>
      <c r="AW49" s="57"/>
      <c r="AX49" s="216">
        <f t="shared" si="10"/>
        <v>0</v>
      </c>
      <c r="AY49" s="216">
        <f t="shared" si="11"/>
        <v>0</v>
      </c>
      <c r="AZ49" s="216">
        <f t="shared" si="12"/>
        <v>0</v>
      </c>
      <c r="BA49" s="216" t="str">
        <f t="shared" si="13"/>
        <v/>
      </c>
      <c r="BB49" s="216" t="str">
        <f>IFERROR(IF(ISNUMBER(BA49),VLOOKUP(BA49,'Listas y tablas'!$AC$2:$AF$7,2,FALSE),""),"")</f>
        <v/>
      </c>
      <c r="BC49" s="216" t="str">
        <f t="shared" si="14"/>
        <v xml:space="preserve"> </v>
      </c>
      <c r="BD49" s="217" t="str">
        <f>IFERROR(VLOOKUP(BC49,'Listas y tablas'!$AH$3:$AI$17,2,FALSE),"")</f>
        <v/>
      </c>
      <c r="BE49" s="162"/>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8"/>
      <c r="G50" s="213" t="str">
        <f>IF(ISNUMBER(F50),VLOOKUP(F50,'Listas y tablas'!$AC$2:$AF$7,2,FALSE),"")</f>
        <v/>
      </c>
      <c r="H50" s="218"/>
      <c r="I50" s="218"/>
      <c r="J50" s="218"/>
      <c r="K50" s="218"/>
      <c r="L50" s="218"/>
      <c r="M50" s="218"/>
      <c r="N50" s="218"/>
      <c r="O50" s="218"/>
      <c r="P50" s="218"/>
      <c r="Q50" s="218"/>
      <c r="R50" s="218"/>
      <c r="S50" s="218"/>
      <c r="T50" s="218"/>
      <c r="U50" s="218"/>
      <c r="V50" s="218"/>
      <c r="W50" s="218"/>
      <c r="X50" s="218"/>
      <c r="Y50" s="218"/>
      <c r="Z50" s="218"/>
      <c r="AA50" s="213">
        <f t="shared" si="0"/>
        <v>0</v>
      </c>
      <c r="AB50" s="214" t="str">
        <f t="shared" si="1"/>
        <v/>
      </c>
      <c r="AC50" s="213" t="str">
        <f t="shared" si="2"/>
        <v xml:space="preserve"> </v>
      </c>
      <c r="AD50" s="215" t="str">
        <f>IFERROR(VLOOKUP(AC50,'Listas y tablas'!$AH$3:$AI$17,2,FALSE),"")</f>
        <v/>
      </c>
      <c r="AE50" s="213" t="str">
        <f t="shared" si="3"/>
        <v>C</v>
      </c>
      <c r="AF50" s="216">
        <f t="shared" si="15"/>
        <v>43</v>
      </c>
      <c r="AG50" s="216" t="str">
        <f t="shared" si="4"/>
        <v>C43</v>
      </c>
      <c r="AH50" s="93"/>
      <c r="AI50" s="216" t="str">
        <f t="shared" si="5"/>
        <v/>
      </c>
      <c r="AJ50" s="57"/>
      <c r="AK50" s="57"/>
      <c r="AL50" s="216">
        <f t="shared" si="16"/>
        <v>0</v>
      </c>
      <c r="AM50" s="57"/>
      <c r="AN50" s="216">
        <f t="shared" si="17"/>
        <v>0</v>
      </c>
      <c r="AO50" s="57"/>
      <c r="AP50" s="216">
        <f t="shared" si="22"/>
        <v>0</v>
      </c>
      <c r="AQ50" s="57"/>
      <c r="AR50" s="216">
        <f t="shared" si="20"/>
        <v>0</v>
      </c>
      <c r="AS50" s="57"/>
      <c r="AT50" s="216">
        <f t="shared" si="21"/>
        <v>0</v>
      </c>
      <c r="AU50" s="57"/>
      <c r="AV50" s="216">
        <f t="shared" si="23"/>
        <v>0</v>
      </c>
      <c r="AW50" s="57"/>
      <c r="AX50" s="216">
        <f t="shared" si="10"/>
        <v>0</v>
      </c>
      <c r="AY50" s="216">
        <f t="shared" si="11"/>
        <v>0</v>
      </c>
      <c r="AZ50" s="216">
        <f t="shared" si="12"/>
        <v>0</v>
      </c>
      <c r="BA50" s="216" t="str">
        <f t="shared" si="13"/>
        <v/>
      </c>
      <c r="BB50" s="216" t="str">
        <f>IFERROR(IF(ISNUMBER(BA50),VLOOKUP(BA50,'Listas y tablas'!$AC$2:$AF$7,2,FALSE),""),"")</f>
        <v/>
      </c>
      <c r="BC50" s="216" t="str">
        <f t="shared" si="14"/>
        <v xml:space="preserve"> </v>
      </c>
      <c r="BD50" s="217" t="str">
        <f>IFERROR(VLOOKUP(BC50,'Listas y tablas'!$AH$3:$AI$17,2,FALSE),"")</f>
        <v/>
      </c>
      <c r="BE50" s="162"/>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8"/>
      <c r="G51" s="213" t="str">
        <f>IF(ISNUMBER(F51),VLOOKUP(F51,'Listas y tablas'!$AC$2:$AF$7,2,FALSE),"")</f>
        <v/>
      </c>
      <c r="H51" s="218"/>
      <c r="I51" s="218"/>
      <c r="J51" s="218"/>
      <c r="K51" s="218"/>
      <c r="L51" s="218"/>
      <c r="M51" s="218"/>
      <c r="N51" s="218"/>
      <c r="O51" s="218"/>
      <c r="P51" s="218"/>
      <c r="Q51" s="218"/>
      <c r="R51" s="218"/>
      <c r="S51" s="218"/>
      <c r="T51" s="218"/>
      <c r="U51" s="218"/>
      <c r="V51" s="218"/>
      <c r="W51" s="218"/>
      <c r="X51" s="218"/>
      <c r="Y51" s="218"/>
      <c r="Z51" s="218"/>
      <c r="AA51" s="213">
        <f t="shared" si="0"/>
        <v>0</v>
      </c>
      <c r="AB51" s="214" t="str">
        <f t="shared" si="1"/>
        <v/>
      </c>
      <c r="AC51" s="213" t="str">
        <f t="shared" si="2"/>
        <v xml:space="preserve"> </v>
      </c>
      <c r="AD51" s="215" t="str">
        <f>IFERROR(VLOOKUP(AC51,'Listas y tablas'!$AH$3:$AI$17,2,FALSE),"")</f>
        <v/>
      </c>
      <c r="AE51" s="213" t="str">
        <f t="shared" si="3"/>
        <v>C</v>
      </c>
      <c r="AF51" s="216">
        <f t="shared" si="15"/>
        <v>44</v>
      </c>
      <c r="AG51" s="216" t="str">
        <f t="shared" si="4"/>
        <v>C44</v>
      </c>
      <c r="AH51" s="93"/>
      <c r="AI51" s="216" t="str">
        <f t="shared" si="5"/>
        <v/>
      </c>
      <c r="AJ51" s="57"/>
      <c r="AK51" s="57"/>
      <c r="AL51" s="216">
        <f t="shared" si="16"/>
        <v>0</v>
      </c>
      <c r="AM51" s="57"/>
      <c r="AN51" s="216">
        <f t="shared" si="17"/>
        <v>0</v>
      </c>
      <c r="AO51" s="57"/>
      <c r="AP51" s="216">
        <f t="shared" si="22"/>
        <v>0</v>
      </c>
      <c r="AQ51" s="57"/>
      <c r="AR51" s="216">
        <f t="shared" si="20"/>
        <v>0</v>
      </c>
      <c r="AS51" s="57"/>
      <c r="AT51" s="216">
        <f t="shared" si="21"/>
        <v>0</v>
      </c>
      <c r="AU51" s="57"/>
      <c r="AV51" s="216">
        <f t="shared" si="23"/>
        <v>0</v>
      </c>
      <c r="AW51" s="57"/>
      <c r="AX51" s="216">
        <f t="shared" si="10"/>
        <v>0</v>
      </c>
      <c r="AY51" s="216">
        <f t="shared" si="11"/>
        <v>0</v>
      </c>
      <c r="AZ51" s="216">
        <f t="shared" si="12"/>
        <v>0</v>
      </c>
      <c r="BA51" s="216" t="str">
        <f t="shared" si="13"/>
        <v/>
      </c>
      <c r="BB51" s="216" t="str">
        <f>IFERROR(IF(ISNUMBER(BA51),VLOOKUP(BA51,'Listas y tablas'!$AC$2:$AF$7,2,FALSE),""),"")</f>
        <v/>
      </c>
      <c r="BC51" s="216" t="str">
        <f t="shared" si="14"/>
        <v xml:space="preserve"> </v>
      </c>
      <c r="BD51" s="217" t="str">
        <f>IFERROR(VLOOKUP(BC51,'Listas y tablas'!$AH$3:$AI$17,2,FALSE),"")</f>
        <v/>
      </c>
      <c r="BE51" s="162"/>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8"/>
      <c r="G52" s="213" t="str">
        <f>IF(ISNUMBER(F52),VLOOKUP(F52,'Listas y tablas'!$AC$2:$AF$7,2,FALSE),"")</f>
        <v/>
      </c>
      <c r="H52" s="218"/>
      <c r="I52" s="218"/>
      <c r="J52" s="218"/>
      <c r="K52" s="218"/>
      <c r="L52" s="218"/>
      <c r="M52" s="218"/>
      <c r="N52" s="218"/>
      <c r="O52" s="218"/>
      <c r="P52" s="218"/>
      <c r="Q52" s="218"/>
      <c r="R52" s="218"/>
      <c r="S52" s="218"/>
      <c r="T52" s="218"/>
      <c r="U52" s="218"/>
      <c r="V52" s="218"/>
      <c r="W52" s="218"/>
      <c r="X52" s="218"/>
      <c r="Y52" s="218"/>
      <c r="Z52" s="218"/>
      <c r="AA52" s="213">
        <f t="shared" si="0"/>
        <v>0</v>
      </c>
      <c r="AB52" s="214" t="str">
        <f t="shared" si="1"/>
        <v/>
      </c>
      <c r="AC52" s="213" t="str">
        <f t="shared" si="2"/>
        <v xml:space="preserve"> </v>
      </c>
      <c r="AD52" s="215" t="str">
        <f>IFERROR(VLOOKUP(AC52,'Listas y tablas'!$AH$3:$AI$17,2,FALSE),"")</f>
        <v/>
      </c>
      <c r="AE52" s="213" t="str">
        <f t="shared" si="3"/>
        <v>C</v>
      </c>
      <c r="AF52" s="216">
        <f t="shared" si="15"/>
        <v>45</v>
      </c>
      <c r="AG52" s="216" t="str">
        <f t="shared" si="4"/>
        <v>C45</v>
      </c>
      <c r="AH52" s="108"/>
      <c r="AI52" s="216" t="str">
        <f t="shared" si="5"/>
        <v/>
      </c>
      <c r="AJ52" s="57"/>
      <c r="AK52" s="57"/>
      <c r="AL52" s="216">
        <f t="shared" si="16"/>
        <v>0</v>
      </c>
      <c r="AM52" s="57"/>
      <c r="AN52" s="216">
        <f t="shared" si="17"/>
        <v>0</v>
      </c>
      <c r="AO52" s="57"/>
      <c r="AP52" s="216">
        <f t="shared" si="22"/>
        <v>0</v>
      </c>
      <c r="AQ52" s="57"/>
      <c r="AR52" s="216">
        <f t="shared" si="20"/>
        <v>0</v>
      </c>
      <c r="AS52" s="57"/>
      <c r="AT52" s="216">
        <f t="shared" si="21"/>
        <v>0</v>
      </c>
      <c r="AU52" s="57"/>
      <c r="AV52" s="216">
        <f t="shared" si="23"/>
        <v>0</v>
      </c>
      <c r="AW52" s="57"/>
      <c r="AX52" s="216">
        <f t="shared" si="10"/>
        <v>0</v>
      </c>
      <c r="AY52" s="216">
        <f t="shared" si="11"/>
        <v>0</v>
      </c>
      <c r="AZ52" s="216">
        <f t="shared" si="12"/>
        <v>0</v>
      </c>
      <c r="BA52" s="216" t="str">
        <f t="shared" si="13"/>
        <v/>
      </c>
      <c r="BB52" s="216" t="str">
        <f>IFERROR(IF(ISNUMBER(BA52),VLOOKUP(BA52,'Listas y tablas'!$AC$2:$AF$7,2,FALSE),""),"")</f>
        <v/>
      </c>
      <c r="BC52" s="216" t="str">
        <f t="shared" si="14"/>
        <v xml:space="preserve"> </v>
      </c>
      <c r="BD52" s="217" t="str">
        <f>IFERROR(VLOOKUP(BC52,'Listas y tablas'!$AH$3:$AI$17,2,FALSE),"")</f>
        <v/>
      </c>
      <c r="BE52" s="162"/>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8"/>
      <c r="G53" s="213" t="str">
        <f>IF(ISNUMBER(F53),VLOOKUP(F53,'Listas y tablas'!$AC$2:$AF$7,2,FALSE),"")</f>
        <v/>
      </c>
      <c r="H53" s="218"/>
      <c r="I53" s="218"/>
      <c r="J53" s="218"/>
      <c r="K53" s="218"/>
      <c r="L53" s="218"/>
      <c r="M53" s="218"/>
      <c r="N53" s="218"/>
      <c r="O53" s="218"/>
      <c r="P53" s="218"/>
      <c r="Q53" s="218"/>
      <c r="R53" s="218"/>
      <c r="S53" s="218"/>
      <c r="T53" s="218"/>
      <c r="U53" s="218"/>
      <c r="V53" s="218"/>
      <c r="W53" s="218"/>
      <c r="X53" s="218"/>
      <c r="Y53" s="218"/>
      <c r="Z53" s="218"/>
      <c r="AA53" s="213">
        <f t="shared" si="0"/>
        <v>0</v>
      </c>
      <c r="AB53" s="214" t="str">
        <f t="shared" si="1"/>
        <v/>
      </c>
      <c r="AC53" s="213" t="str">
        <f t="shared" si="2"/>
        <v xml:space="preserve"> </v>
      </c>
      <c r="AD53" s="215" t="str">
        <f>IFERROR(VLOOKUP(AC53,'Listas y tablas'!$AH$3:$AI$17,2,FALSE),"")</f>
        <v/>
      </c>
      <c r="AE53" s="213" t="str">
        <f t="shared" si="3"/>
        <v>C</v>
      </c>
      <c r="AF53" s="216">
        <f t="shared" si="15"/>
        <v>46</v>
      </c>
      <c r="AG53" s="216" t="str">
        <f t="shared" si="4"/>
        <v>C46</v>
      </c>
      <c r="AH53" s="93"/>
      <c r="AI53" s="216" t="str">
        <f t="shared" si="5"/>
        <v/>
      </c>
      <c r="AJ53" s="57"/>
      <c r="AK53" s="57"/>
      <c r="AL53" s="216">
        <f t="shared" si="16"/>
        <v>0</v>
      </c>
      <c r="AM53" s="57"/>
      <c r="AN53" s="216">
        <f t="shared" si="17"/>
        <v>0</v>
      </c>
      <c r="AO53" s="57"/>
      <c r="AP53" s="216">
        <f t="shared" si="22"/>
        <v>0</v>
      </c>
      <c r="AQ53" s="57"/>
      <c r="AR53" s="216">
        <f t="shared" si="20"/>
        <v>0</v>
      </c>
      <c r="AS53" s="57"/>
      <c r="AT53" s="216">
        <f t="shared" si="21"/>
        <v>0</v>
      </c>
      <c r="AU53" s="57"/>
      <c r="AV53" s="216">
        <f t="shared" si="23"/>
        <v>0</v>
      </c>
      <c r="AW53" s="57"/>
      <c r="AX53" s="216">
        <f t="shared" si="10"/>
        <v>0</v>
      </c>
      <c r="AY53" s="216">
        <f t="shared" si="11"/>
        <v>0</v>
      </c>
      <c r="AZ53" s="216">
        <f t="shared" si="12"/>
        <v>0</v>
      </c>
      <c r="BA53" s="216" t="str">
        <f t="shared" si="13"/>
        <v/>
      </c>
      <c r="BB53" s="216" t="str">
        <f>IFERROR(IF(ISNUMBER(BA53),VLOOKUP(BA53,'Listas y tablas'!$AC$2:$AF$7,2,FALSE),""),"")</f>
        <v/>
      </c>
      <c r="BC53" s="216" t="str">
        <f t="shared" si="14"/>
        <v xml:space="preserve"> </v>
      </c>
      <c r="BD53" s="217" t="str">
        <f>IFERROR(VLOOKUP(BC53,'Listas y tablas'!$AH$3:$AI$17,2,FALSE),"")</f>
        <v/>
      </c>
      <c r="BE53" s="162"/>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8"/>
      <c r="G54" s="213" t="str">
        <f>IF(ISNUMBER(F54),VLOOKUP(F54,'Listas y tablas'!$AC$2:$AF$7,2,FALSE),"")</f>
        <v/>
      </c>
      <c r="H54" s="218"/>
      <c r="I54" s="218"/>
      <c r="J54" s="218"/>
      <c r="K54" s="218"/>
      <c r="L54" s="218"/>
      <c r="M54" s="218"/>
      <c r="N54" s="218"/>
      <c r="O54" s="218"/>
      <c r="P54" s="218"/>
      <c r="Q54" s="218"/>
      <c r="R54" s="218"/>
      <c r="S54" s="218"/>
      <c r="T54" s="218"/>
      <c r="U54" s="218"/>
      <c r="V54" s="218"/>
      <c r="W54" s="218"/>
      <c r="X54" s="218"/>
      <c r="Y54" s="218"/>
      <c r="Z54" s="218"/>
      <c r="AA54" s="213">
        <f t="shared" si="0"/>
        <v>0</v>
      </c>
      <c r="AB54" s="214" t="str">
        <f t="shared" si="1"/>
        <v/>
      </c>
      <c r="AC54" s="213" t="str">
        <f t="shared" si="2"/>
        <v xml:space="preserve"> </v>
      </c>
      <c r="AD54" s="215" t="str">
        <f>IFERROR(VLOOKUP(AC54,'Listas y tablas'!$AH$3:$AI$17,2,FALSE),"")</f>
        <v/>
      </c>
      <c r="AE54" s="213" t="str">
        <f t="shared" si="3"/>
        <v>C</v>
      </c>
      <c r="AF54" s="216">
        <f t="shared" si="15"/>
        <v>47</v>
      </c>
      <c r="AG54" s="216" t="str">
        <f t="shared" si="4"/>
        <v>C47</v>
      </c>
      <c r="AH54" s="93"/>
      <c r="AI54" s="216" t="str">
        <f t="shared" si="5"/>
        <v/>
      </c>
      <c r="AJ54" s="57"/>
      <c r="AK54" s="57"/>
      <c r="AL54" s="216">
        <f t="shared" si="16"/>
        <v>0</v>
      </c>
      <c r="AM54" s="57"/>
      <c r="AN54" s="216">
        <f t="shared" si="17"/>
        <v>0</v>
      </c>
      <c r="AO54" s="57"/>
      <c r="AP54" s="216">
        <f t="shared" si="22"/>
        <v>0</v>
      </c>
      <c r="AQ54" s="57"/>
      <c r="AR54" s="216">
        <f t="shared" si="20"/>
        <v>0</v>
      </c>
      <c r="AS54" s="57"/>
      <c r="AT54" s="216">
        <f t="shared" si="21"/>
        <v>0</v>
      </c>
      <c r="AU54" s="57"/>
      <c r="AV54" s="216">
        <f t="shared" si="23"/>
        <v>0</v>
      </c>
      <c r="AW54" s="57"/>
      <c r="AX54" s="216">
        <f t="shared" si="10"/>
        <v>0</v>
      </c>
      <c r="AY54" s="216">
        <f t="shared" si="11"/>
        <v>0</v>
      </c>
      <c r="AZ54" s="216">
        <f t="shared" si="12"/>
        <v>0</v>
      </c>
      <c r="BA54" s="216" t="str">
        <f t="shared" si="13"/>
        <v/>
      </c>
      <c r="BB54" s="216" t="str">
        <f>IFERROR(IF(ISNUMBER(BA54),VLOOKUP(BA54,'Listas y tablas'!$AC$2:$AF$7,2,FALSE),""),"")</f>
        <v/>
      </c>
      <c r="BC54" s="216" t="str">
        <f t="shared" si="14"/>
        <v xml:space="preserve"> </v>
      </c>
      <c r="BD54" s="217" t="str">
        <f>IFERROR(VLOOKUP(BC54,'Listas y tablas'!$AH$3:$AI$17,2,FALSE),"")</f>
        <v/>
      </c>
      <c r="BE54" s="162"/>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8"/>
      <c r="G55" s="213" t="str">
        <f>IF(ISNUMBER(F55),VLOOKUP(F55,'Listas y tablas'!$AC$2:$AF$7,2,FALSE),"")</f>
        <v/>
      </c>
      <c r="H55" s="218"/>
      <c r="I55" s="218"/>
      <c r="J55" s="218"/>
      <c r="K55" s="218"/>
      <c r="L55" s="218"/>
      <c r="M55" s="218"/>
      <c r="N55" s="218"/>
      <c r="O55" s="218"/>
      <c r="P55" s="218"/>
      <c r="Q55" s="218"/>
      <c r="R55" s="218"/>
      <c r="S55" s="218"/>
      <c r="T55" s="218"/>
      <c r="U55" s="218"/>
      <c r="V55" s="218"/>
      <c r="W55" s="218"/>
      <c r="X55" s="218"/>
      <c r="Y55" s="218"/>
      <c r="Z55" s="218"/>
      <c r="AA55" s="213">
        <f t="shared" si="0"/>
        <v>0</v>
      </c>
      <c r="AB55" s="214" t="str">
        <f t="shared" si="1"/>
        <v/>
      </c>
      <c r="AC55" s="213" t="str">
        <f t="shared" si="2"/>
        <v xml:space="preserve"> </v>
      </c>
      <c r="AD55" s="215" t="str">
        <f>IFERROR(VLOOKUP(AC55,'Listas y tablas'!$AH$3:$AI$17,2,FALSE),"")</f>
        <v/>
      </c>
      <c r="AE55" s="213" t="str">
        <f t="shared" si="3"/>
        <v>C</v>
      </c>
      <c r="AF55" s="216">
        <f t="shared" si="15"/>
        <v>48</v>
      </c>
      <c r="AG55" s="216" t="str">
        <f t="shared" si="4"/>
        <v>C48</v>
      </c>
      <c r="AH55" s="93"/>
      <c r="AI55" s="216" t="str">
        <f t="shared" si="5"/>
        <v/>
      </c>
      <c r="AJ55" s="57"/>
      <c r="AK55" s="57"/>
      <c r="AL55" s="216">
        <f t="shared" si="16"/>
        <v>0</v>
      </c>
      <c r="AM55" s="57"/>
      <c r="AN55" s="216">
        <f t="shared" si="17"/>
        <v>0</v>
      </c>
      <c r="AO55" s="57"/>
      <c r="AP55" s="216">
        <f t="shared" si="22"/>
        <v>0</v>
      </c>
      <c r="AQ55" s="57"/>
      <c r="AR55" s="216">
        <f t="shared" si="20"/>
        <v>0</v>
      </c>
      <c r="AS55" s="57"/>
      <c r="AT55" s="216">
        <f t="shared" si="21"/>
        <v>0</v>
      </c>
      <c r="AU55" s="57"/>
      <c r="AV55" s="216">
        <f t="shared" si="23"/>
        <v>0</v>
      </c>
      <c r="AW55" s="57"/>
      <c r="AX55" s="216">
        <f t="shared" si="10"/>
        <v>0</v>
      </c>
      <c r="AY55" s="216">
        <f t="shared" si="11"/>
        <v>0</v>
      </c>
      <c r="AZ55" s="216">
        <f t="shared" si="12"/>
        <v>0</v>
      </c>
      <c r="BA55" s="216" t="str">
        <f t="shared" si="13"/>
        <v/>
      </c>
      <c r="BB55" s="216" t="str">
        <f>IFERROR(IF(ISNUMBER(BA55),VLOOKUP(BA55,'Listas y tablas'!$AC$2:$AF$7,2,FALSE),""),"")</f>
        <v/>
      </c>
      <c r="BC55" s="216" t="str">
        <f t="shared" si="14"/>
        <v xml:space="preserve"> </v>
      </c>
      <c r="BD55" s="217" t="str">
        <f>IFERROR(VLOOKUP(BC55,'Listas y tablas'!$AH$3:$AI$17,2,FALSE),"")</f>
        <v/>
      </c>
      <c r="BE55" s="162"/>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8"/>
      <c r="G56" s="213" t="str">
        <f>IF(ISNUMBER(F56),VLOOKUP(F56,'Listas y tablas'!$AC$2:$AF$7,2,FALSE),"")</f>
        <v/>
      </c>
      <c r="H56" s="218"/>
      <c r="I56" s="218"/>
      <c r="J56" s="218"/>
      <c r="K56" s="218"/>
      <c r="L56" s="218"/>
      <c r="M56" s="218"/>
      <c r="N56" s="218"/>
      <c r="O56" s="218"/>
      <c r="P56" s="218"/>
      <c r="Q56" s="218"/>
      <c r="R56" s="218"/>
      <c r="S56" s="218"/>
      <c r="T56" s="218"/>
      <c r="U56" s="218"/>
      <c r="V56" s="218"/>
      <c r="W56" s="218"/>
      <c r="X56" s="218"/>
      <c r="Y56" s="218"/>
      <c r="Z56" s="218"/>
      <c r="AA56" s="213">
        <f t="shared" si="0"/>
        <v>0</v>
      </c>
      <c r="AB56" s="214" t="str">
        <f t="shared" si="1"/>
        <v/>
      </c>
      <c r="AC56" s="213" t="str">
        <f t="shared" si="2"/>
        <v xml:space="preserve"> </v>
      </c>
      <c r="AD56" s="215" t="str">
        <f>IFERROR(VLOOKUP(AC56,'Listas y tablas'!$AH$3:$AI$17,2,FALSE),"")</f>
        <v/>
      </c>
      <c r="AE56" s="213" t="str">
        <f t="shared" si="3"/>
        <v>C</v>
      </c>
      <c r="AF56" s="216">
        <f t="shared" si="15"/>
        <v>49</v>
      </c>
      <c r="AG56" s="216" t="str">
        <f t="shared" si="4"/>
        <v>C49</v>
      </c>
      <c r="AH56" s="93"/>
      <c r="AI56" s="216" t="str">
        <f t="shared" si="5"/>
        <v/>
      </c>
      <c r="AJ56" s="57"/>
      <c r="AK56" s="57"/>
      <c r="AL56" s="216">
        <f t="shared" si="16"/>
        <v>0</v>
      </c>
      <c r="AM56" s="57"/>
      <c r="AN56" s="216">
        <f t="shared" si="17"/>
        <v>0</v>
      </c>
      <c r="AO56" s="57"/>
      <c r="AP56" s="216">
        <f t="shared" si="22"/>
        <v>0</v>
      </c>
      <c r="AQ56" s="57"/>
      <c r="AR56" s="216">
        <f t="shared" si="20"/>
        <v>0</v>
      </c>
      <c r="AS56" s="57"/>
      <c r="AT56" s="216">
        <f t="shared" si="21"/>
        <v>0</v>
      </c>
      <c r="AU56" s="57"/>
      <c r="AV56" s="216">
        <f t="shared" si="23"/>
        <v>0</v>
      </c>
      <c r="AW56" s="57"/>
      <c r="AX56" s="216">
        <f t="shared" si="10"/>
        <v>0</v>
      </c>
      <c r="AY56" s="216">
        <f t="shared" si="11"/>
        <v>0</v>
      </c>
      <c r="AZ56" s="216">
        <f t="shared" si="12"/>
        <v>0</v>
      </c>
      <c r="BA56" s="216" t="str">
        <f t="shared" si="13"/>
        <v/>
      </c>
      <c r="BB56" s="216" t="str">
        <f>IFERROR(IF(ISNUMBER(BA56),VLOOKUP(BA56,'Listas y tablas'!$AC$2:$AF$7,2,FALSE),""),"")</f>
        <v/>
      </c>
      <c r="BC56" s="216" t="str">
        <f t="shared" si="14"/>
        <v xml:space="preserve"> </v>
      </c>
      <c r="BD56" s="217" t="str">
        <f>IFERROR(VLOOKUP(BC56,'Listas y tablas'!$AH$3:$AI$17,2,FALSE),"")</f>
        <v/>
      </c>
      <c r="BE56" s="162"/>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8"/>
      <c r="G57" s="213" t="str">
        <f>IF(ISNUMBER(F57),VLOOKUP(F57,'Listas y tablas'!$AC$2:$AF$7,2,FALSE),"")</f>
        <v/>
      </c>
      <c r="H57" s="218"/>
      <c r="I57" s="218"/>
      <c r="J57" s="218"/>
      <c r="K57" s="218"/>
      <c r="L57" s="218"/>
      <c r="M57" s="218"/>
      <c r="N57" s="218"/>
      <c r="O57" s="218"/>
      <c r="P57" s="218"/>
      <c r="Q57" s="218"/>
      <c r="R57" s="218"/>
      <c r="S57" s="218"/>
      <c r="T57" s="218"/>
      <c r="U57" s="218"/>
      <c r="V57" s="218"/>
      <c r="W57" s="218"/>
      <c r="X57" s="218"/>
      <c r="Y57" s="218"/>
      <c r="Z57" s="218"/>
      <c r="AA57" s="213">
        <f t="shared" si="0"/>
        <v>0</v>
      </c>
      <c r="AB57" s="214" t="str">
        <f t="shared" si="1"/>
        <v/>
      </c>
      <c r="AC57" s="213" t="str">
        <f t="shared" si="2"/>
        <v xml:space="preserve"> </v>
      </c>
      <c r="AD57" s="215" t="str">
        <f>IFERROR(VLOOKUP(AC57,'Listas y tablas'!$AH$3:$AI$17,2,FALSE),"")</f>
        <v/>
      </c>
      <c r="AE57" s="213" t="str">
        <f t="shared" si="3"/>
        <v>C</v>
      </c>
      <c r="AF57" s="216">
        <f t="shared" si="15"/>
        <v>50</v>
      </c>
      <c r="AG57" s="216" t="str">
        <f t="shared" si="4"/>
        <v>C50</v>
      </c>
      <c r="AH57" s="93"/>
      <c r="AI57" s="216" t="str">
        <f t="shared" si="5"/>
        <v/>
      </c>
      <c r="AJ57" s="57"/>
      <c r="AK57" s="57"/>
      <c r="AL57" s="216">
        <f t="shared" si="16"/>
        <v>0</v>
      </c>
      <c r="AM57" s="57"/>
      <c r="AN57" s="216">
        <f t="shared" si="17"/>
        <v>0</v>
      </c>
      <c r="AO57" s="57"/>
      <c r="AP57" s="216">
        <f t="shared" si="22"/>
        <v>0</v>
      </c>
      <c r="AQ57" s="57"/>
      <c r="AR57" s="216">
        <f t="shared" si="20"/>
        <v>0</v>
      </c>
      <c r="AS57" s="57"/>
      <c r="AT57" s="216">
        <f t="shared" si="21"/>
        <v>0</v>
      </c>
      <c r="AU57" s="57"/>
      <c r="AV57" s="216">
        <f t="shared" si="23"/>
        <v>0</v>
      </c>
      <c r="AW57" s="57"/>
      <c r="AX57" s="216">
        <f t="shared" si="10"/>
        <v>0</v>
      </c>
      <c r="AY57" s="216">
        <f t="shared" si="11"/>
        <v>0</v>
      </c>
      <c r="AZ57" s="216">
        <f t="shared" si="12"/>
        <v>0</v>
      </c>
      <c r="BA57" s="216" t="str">
        <f t="shared" si="13"/>
        <v/>
      </c>
      <c r="BB57" s="216" t="str">
        <f>IFERROR(IF(ISNUMBER(BA57),VLOOKUP(BA57,'Listas y tablas'!$AC$2:$AF$7,2,FALSE),""),"")</f>
        <v/>
      </c>
      <c r="BC57" s="216" t="str">
        <f t="shared" si="14"/>
        <v xml:space="preserve"> </v>
      </c>
      <c r="BD57" s="217" t="str">
        <f>IFERROR(VLOOKUP(BC57,'Listas y tablas'!$AH$3:$AI$17,2,FALSE),"")</f>
        <v/>
      </c>
      <c r="BE57" s="162"/>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8"/>
      <c r="G58" s="213" t="str">
        <f>IF(ISNUMBER(F58),VLOOKUP(F58,'Listas y tablas'!$AC$2:$AF$7,2,FALSE),"")</f>
        <v/>
      </c>
      <c r="H58" s="218"/>
      <c r="I58" s="218"/>
      <c r="J58" s="218"/>
      <c r="K58" s="218"/>
      <c r="L58" s="218"/>
      <c r="M58" s="218"/>
      <c r="N58" s="218"/>
      <c r="O58" s="218"/>
      <c r="P58" s="218"/>
      <c r="Q58" s="218"/>
      <c r="R58" s="218"/>
      <c r="S58" s="218"/>
      <c r="T58" s="218"/>
      <c r="U58" s="218"/>
      <c r="V58" s="218"/>
      <c r="W58" s="218"/>
      <c r="X58" s="218"/>
      <c r="Y58" s="218"/>
      <c r="Z58" s="218"/>
      <c r="AA58" s="213">
        <f t="shared" si="0"/>
        <v>0</v>
      </c>
      <c r="AB58" s="214" t="str">
        <f t="shared" si="1"/>
        <v/>
      </c>
      <c r="AC58" s="213" t="str">
        <f t="shared" si="2"/>
        <v xml:space="preserve"> </v>
      </c>
      <c r="AD58" s="215" t="str">
        <f>IFERROR(VLOOKUP(AC58,'Listas y tablas'!$AH$3:$AI$17,2,FALSE),"")</f>
        <v/>
      </c>
      <c r="AE58" s="213" t="str">
        <f t="shared" si="3"/>
        <v>C</v>
      </c>
      <c r="AF58" s="216">
        <f t="shared" si="15"/>
        <v>51</v>
      </c>
      <c r="AG58" s="216" t="str">
        <f t="shared" si="4"/>
        <v>C51</v>
      </c>
      <c r="AH58" s="108"/>
      <c r="AI58" s="216" t="str">
        <f t="shared" si="5"/>
        <v/>
      </c>
      <c r="AJ58" s="57"/>
      <c r="AK58" s="57"/>
      <c r="AL58" s="216">
        <f t="shared" si="16"/>
        <v>0</v>
      </c>
      <c r="AM58" s="57"/>
      <c r="AN58" s="216">
        <f t="shared" si="17"/>
        <v>0</v>
      </c>
      <c r="AO58" s="57"/>
      <c r="AP58" s="216">
        <f t="shared" si="22"/>
        <v>0</v>
      </c>
      <c r="AQ58" s="57"/>
      <c r="AR58" s="216">
        <f t="shared" si="20"/>
        <v>0</v>
      </c>
      <c r="AS58" s="57"/>
      <c r="AT58" s="216">
        <f t="shared" si="21"/>
        <v>0</v>
      </c>
      <c r="AU58" s="57"/>
      <c r="AV58" s="216">
        <f t="shared" si="23"/>
        <v>0</v>
      </c>
      <c r="AW58" s="57"/>
      <c r="AX58" s="216">
        <f t="shared" si="10"/>
        <v>0</v>
      </c>
      <c r="AY58" s="216">
        <f t="shared" si="11"/>
        <v>0</v>
      </c>
      <c r="AZ58" s="216">
        <f t="shared" si="12"/>
        <v>0</v>
      </c>
      <c r="BA58" s="216" t="str">
        <f t="shared" si="13"/>
        <v/>
      </c>
      <c r="BB58" s="216" t="str">
        <f>IFERROR(IF(ISNUMBER(BA58),VLOOKUP(BA58,'Listas y tablas'!$AC$2:$AF$7,2,FALSE),""),"")</f>
        <v/>
      </c>
      <c r="BC58" s="216" t="str">
        <f t="shared" si="14"/>
        <v xml:space="preserve"> </v>
      </c>
      <c r="BD58" s="217" t="str">
        <f>IFERROR(VLOOKUP(BC58,'Listas y tablas'!$AH$3:$AI$17,2,FALSE),"")</f>
        <v/>
      </c>
      <c r="BE58" s="162"/>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8"/>
      <c r="G59" s="213" t="str">
        <f>IF(ISNUMBER(F59),VLOOKUP(F59,'Listas y tablas'!$AC$2:$AF$7,2,FALSE),"")</f>
        <v/>
      </c>
      <c r="H59" s="218"/>
      <c r="I59" s="218"/>
      <c r="J59" s="218"/>
      <c r="K59" s="218"/>
      <c r="L59" s="218"/>
      <c r="M59" s="218"/>
      <c r="N59" s="218"/>
      <c r="O59" s="218"/>
      <c r="P59" s="218"/>
      <c r="Q59" s="218"/>
      <c r="R59" s="218"/>
      <c r="S59" s="218"/>
      <c r="T59" s="218"/>
      <c r="U59" s="218"/>
      <c r="V59" s="218"/>
      <c r="W59" s="218"/>
      <c r="X59" s="218"/>
      <c r="Y59" s="218"/>
      <c r="Z59" s="218"/>
      <c r="AA59" s="213">
        <f t="shared" si="0"/>
        <v>0</v>
      </c>
      <c r="AB59" s="214" t="str">
        <f t="shared" si="1"/>
        <v/>
      </c>
      <c r="AC59" s="213" t="str">
        <f t="shared" si="2"/>
        <v xml:space="preserve"> </v>
      </c>
      <c r="AD59" s="215" t="str">
        <f>IFERROR(VLOOKUP(AC59,'Listas y tablas'!$AH$3:$AI$17,2,FALSE),"")</f>
        <v/>
      </c>
      <c r="AE59" s="213" t="str">
        <f t="shared" si="3"/>
        <v>C</v>
      </c>
      <c r="AF59" s="216">
        <f t="shared" si="15"/>
        <v>52</v>
      </c>
      <c r="AG59" s="216" t="str">
        <f t="shared" si="4"/>
        <v>C52</v>
      </c>
      <c r="AH59" s="93"/>
      <c r="AI59" s="216" t="str">
        <f t="shared" si="5"/>
        <v/>
      </c>
      <c r="AJ59" s="57"/>
      <c r="AK59" s="57"/>
      <c r="AL59" s="216">
        <f t="shared" si="16"/>
        <v>0</v>
      </c>
      <c r="AM59" s="57"/>
      <c r="AN59" s="216">
        <f t="shared" si="17"/>
        <v>0</v>
      </c>
      <c r="AO59" s="57"/>
      <c r="AP59" s="216">
        <f t="shared" si="22"/>
        <v>0</v>
      </c>
      <c r="AQ59" s="57"/>
      <c r="AR59" s="216">
        <f t="shared" si="20"/>
        <v>0</v>
      </c>
      <c r="AS59" s="57"/>
      <c r="AT59" s="216">
        <f t="shared" si="21"/>
        <v>0</v>
      </c>
      <c r="AU59" s="57"/>
      <c r="AV59" s="216">
        <f t="shared" si="23"/>
        <v>0</v>
      </c>
      <c r="AW59" s="57"/>
      <c r="AX59" s="216">
        <f t="shared" si="10"/>
        <v>0</v>
      </c>
      <c r="AY59" s="216">
        <f t="shared" si="11"/>
        <v>0</v>
      </c>
      <c r="AZ59" s="216">
        <f t="shared" si="12"/>
        <v>0</v>
      </c>
      <c r="BA59" s="216" t="str">
        <f t="shared" si="13"/>
        <v/>
      </c>
      <c r="BB59" s="216" t="str">
        <f>IFERROR(IF(ISNUMBER(BA59),VLOOKUP(BA59,'Listas y tablas'!$AC$2:$AF$7,2,FALSE),""),"")</f>
        <v/>
      </c>
      <c r="BC59" s="216" t="str">
        <f t="shared" si="14"/>
        <v xml:space="preserve"> </v>
      </c>
      <c r="BD59" s="217" t="str">
        <f>IFERROR(VLOOKUP(BC59,'Listas y tablas'!$AH$3:$AI$17,2,FALSE),"")</f>
        <v/>
      </c>
      <c r="BE59" s="162"/>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8"/>
      <c r="G60" s="213" t="str">
        <f>IF(ISNUMBER(F60),VLOOKUP(F60,'Listas y tablas'!$AC$2:$AF$7,2,FALSE),"")</f>
        <v/>
      </c>
      <c r="H60" s="218"/>
      <c r="I60" s="218"/>
      <c r="J60" s="218"/>
      <c r="K60" s="218"/>
      <c r="L60" s="218"/>
      <c r="M60" s="218"/>
      <c r="N60" s="218"/>
      <c r="O60" s="218"/>
      <c r="P60" s="218"/>
      <c r="Q60" s="218"/>
      <c r="R60" s="218"/>
      <c r="S60" s="218"/>
      <c r="T60" s="218"/>
      <c r="U60" s="218"/>
      <c r="V60" s="218"/>
      <c r="W60" s="218"/>
      <c r="X60" s="218"/>
      <c r="Y60" s="218"/>
      <c r="Z60" s="218"/>
      <c r="AA60" s="213">
        <f t="shared" si="0"/>
        <v>0</v>
      </c>
      <c r="AB60" s="214" t="str">
        <f t="shared" si="1"/>
        <v/>
      </c>
      <c r="AC60" s="213" t="str">
        <f t="shared" si="2"/>
        <v xml:space="preserve"> </v>
      </c>
      <c r="AD60" s="215" t="str">
        <f>IFERROR(VLOOKUP(AC60,'Listas y tablas'!$AH$3:$AI$17,2,FALSE),"")</f>
        <v/>
      </c>
      <c r="AE60" s="213" t="str">
        <f t="shared" si="3"/>
        <v>C</v>
      </c>
      <c r="AF60" s="216">
        <f t="shared" si="15"/>
        <v>53</v>
      </c>
      <c r="AG60" s="216" t="str">
        <f t="shared" si="4"/>
        <v>C53</v>
      </c>
      <c r="AH60" s="93"/>
      <c r="AI60" s="216" t="str">
        <f t="shared" si="5"/>
        <v/>
      </c>
      <c r="AJ60" s="57"/>
      <c r="AK60" s="57"/>
      <c r="AL60" s="216">
        <f t="shared" si="16"/>
        <v>0</v>
      </c>
      <c r="AM60" s="57"/>
      <c r="AN60" s="216">
        <f t="shared" si="17"/>
        <v>0</v>
      </c>
      <c r="AO60" s="57"/>
      <c r="AP60" s="216">
        <f t="shared" si="22"/>
        <v>0</v>
      </c>
      <c r="AQ60" s="57"/>
      <c r="AR60" s="216">
        <f t="shared" si="20"/>
        <v>0</v>
      </c>
      <c r="AS60" s="57"/>
      <c r="AT60" s="216">
        <f t="shared" si="21"/>
        <v>0</v>
      </c>
      <c r="AU60" s="57"/>
      <c r="AV60" s="216">
        <f t="shared" si="23"/>
        <v>0</v>
      </c>
      <c r="AW60" s="57"/>
      <c r="AX60" s="216">
        <f t="shared" si="10"/>
        <v>0</v>
      </c>
      <c r="AY60" s="216">
        <f t="shared" si="11"/>
        <v>0</v>
      </c>
      <c r="AZ60" s="216">
        <f t="shared" si="12"/>
        <v>0</v>
      </c>
      <c r="BA60" s="216" t="str">
        <f t="shared" si="13"/>
        <v/>
      </c>
      <c r="BB60" s="216" t="str">
        <f>IFERROR(IF(ISNUMBER(BA60),VLOOKUP(BA60,'Listas y tablas'!$AC$2:$AF$7,2,FALSE),""),"")</f>
        <v/>
      </c>
      <c r="BC60" s="216" t="str">
        <f t="shared" si="14"/>
        <v xml:space="preserve"> </v>
      </c>
      <c r="BD60" s="217" t="str">
        <f>IFERROR(VLOOKUP(BC60,'Listas y tablas'!$AH$3:$AI$17,2,FALSE),"")</f>
        <v/>
      </c>
      <c r="BE60" s="162"/>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8"/>
      <c r="G61" s="213" t="str">
        <f>IF(ISNUMBER(F61),VLOOKUP(F61,'Listas y tablas'!$AC$2:$AF$7,2,FALSE),"")</f>
        <v/>
      </c>
      <c r="H61" s="218"/>
      <c r="I61" s="218"/>
      <c r="J61" s="218"/>
      <c r="K61" s="218"/>
      <c r="L61" s="218"/>
      <c r="M61" s="218"/>
      <c r="N61" s="218"/>
      <c r="O61" s="218"/>
      <c r="P61" s="218"/>
      <c r="Q61" s="218"/>
      <c r="R61" s="218"/>
      <c r="S61" s="218"/>
      <c r="T61" s="218"/>
      <c r="U61" s="218"/>
      <c r="V61" s="218"/>
      <c r="W61" s="218"/>
      <c r="X61" s="218"/>
      <c r="Y61" s="218"/>
      <c r="Z61" s="218"/>
      <c r="AA61" s="213">
        <f t="shared" si="0"/>
        <v>0</v>
      </c>
      <c r="AB61" s="214" t="str">
        <f t="shared" si="1"/>
        <v/>
      </c>
      <c r="AC61" s="213" t="str">
        <f t="shared" si="2"/>
        <v xml:space="preserve"> </v>
      </c>
      <c r="AD61" s="215" t="str">
        <f>IFERROR(VLOOKUP(AC61,'Listas y tablas'!$AH$3:$AI$17,2,FALSE),"")</f>
        <v/>
      </c>
      <c r="AE61" s="213" t="str">
        <f t="shared" si="3"/>
        <v>C</v>
      </c>
      <c r="AF61" s="216">
        <f t="shared" si="15"/>
        <v>54</v>
      </c>
      <c r="AG61" s="216" t="str">
        <f t="shared" si="4"/>
        <v>C54</v>
      </c>
      <c r="AH61" s="93"/>
      <c r="AI61" s="216" t="str">
        <f t="shared" si="5"/>
        <v/>
      </c>
      <c r="AJ61" s="57"/>
      <c r="AK61" s="57"/>
      <c r="AL61" s="216">
        <f t="shared" si="16"/>
        <v>0</v>
      </c>
      <c r="AM61" s="57"/>
      <c r="AN61" s="216">
        <f t="shared" si="17"/>
        <v>0</v>
      </c>
      <c r="AO61" s="57"/>
      <c r="AP61" s="216">
        <f t="shared" si="22"/>
        <v>0</v>
      </c>
      <c r="AQ61" s="57"/>
      <c r="AR61" s="216">
        <f t="shared" si="20"/>
        <v>0</v>
      </c>
      <c r="AS61" s="57"/>
      <c r="AT61" s="216">
        <f t="shared" si="21"/>
        <v>0</v>
      </c>
      <c r="AU61" s="57"/>
      <c r="AV61" s="216">
        <f t="shared" si="23"/>
        <v>0</v>
      </c>
      <c r="AW61" s="57"/>
      <c r="AX61" s="216">
        <f t="shared" si="10"/>
        <v>0</v>
      </c>
      <c r="AY61" s="216">
        <f t="shared" si="11"/>
        <v>0</v>
      </c>
      <c r="AZ61" s="216">
        <f t="shared" si="12"/>
        <v>0</v>
      </c>
      <c r="BA61" s="216" t="str">
        <f t="shared" si="13"/>
        <v/>
      </c>
      <c r="BB61" s="216" t="str">
        <f>IFERROR(IF(ISNUMBER(BA61),VLOOKUP(BA61,'Listas y tablas'!$AC$2:$AF$7,2,FALSE),""),"")</f>
        <v/>
      </c>
      <c r="BC61" s="216" t="str">
        <f t="shared" si="14"/>
        <v xml:space="preserve"> </v>
      </c>
      <c r="BD61" s="217" t="str">
        <f>IFERROR(VLOOKUP(BC61,'Listas y tablas'!$AH$3:$AI$17,2,FALSE),"")</f>
        <v/>
      </c>
      <c r="BE61" s="162"/>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8"/>
      <c r="G62" s="213" t="str">
        <f>IF(ISNUMBER(F62),VLOOKUP(F62,'Listas y tablas'!$AC$2:$AF$7,2,FALSE),"")</f>
        <v/>
      </c>
      <c r="H62" s="218"/>
      <c r="I62" s="218"/>
      <c r="J62" s="218"/>
      <c r="K62" s="218"/>
      <c r="L62" s="218"/>
      <c r="M62" s="218"/>
      <c r="N62" s="218"/>
      <c r="O62" s="218"/>
      <c r="P62" s="218"/>
      <c r="Q62" s="218"/>
      <c r="R62" s="218"/>
      <c r="S62" s="218"/>
      <c r="T62" s="218"/>
      <c r="U62" s="218"/>
      <c r="V62" s="218"/>
      <c r="W62" s="218"/>
      <c r="X62" s="218"/>
      <c r="Y62" s="218"/>
      <c r="Z62" s="218"/>
      <c r="AA62" s="213">
        <f t="shared" si="0"/>
        <v>0</v>
      </c>
      <c r="AB62" s="214" t="str">
        <f t="shared" si="1"/>
        <v/>
      </c>
      <c r="AC62" s="213" t="str">
        <f t="shared" si="2"/>
        <v xml:space="preserve"> </v>
      </c>
      <c r="AD62" s="215" t="str">
        <f>IFERROR(VLOOKUP(AC62,'Listas y tablas'!$AH$3:$AI$17,2,FALSE),"")</f>
        <v/>
      </c>
      <c r="AE62" s="213" t="str">
        <f t="shared" si="3"/>
        <v>C</v>
      </c>
      <c r="AF62" s="216">
        <f t="shared" si="15"/>
        <v>55</v>
      </c>
      <c r="AG62" s="216" t="str">
        <f t="shared" si="4"/>
        <v>C55</v>
      </c>
      <c r="AH62" s="93"/>
      <c r="AI62" s="216" t="str">
        <f t="shared" si="5"/>
        <v/>
      </c>
      <c r="AJ62" s="57"/>
      <c r="AK62" s="57"/>
      <c r="AL62" s="216">
        <f t="shared" si="16"/>
        <v>0</v>
      </c>
      <c r="AM62" s="57"/>
      <c r="AN62" s="216">
        <f>IF(AM62="Sí",5,0)</f>
        <v>0</v>
      </c>
      <c r="AO62" s="57"/>
      <c r="AP62" s="216">
        <f t="shared" si="22"/>
        <v>0</v>
      </c>
      <c r="AQ62" s="57"/>
      <c r="AR62" s="216">
        <f t="shared" si="20"/>
        <v>0</v>
      </c>
      <c r="AS62" s="57"/>
      <c r="AT62" s="216">
        <f t="shared" si="21"/>
        <v>0</v>
      </c>
      <c r="AU62" s="57"/>
      <c r="AV62" s="216">
        <f t="shared" si="23"/>
        <v>0</v>
      </c>
      <c r="AW62" s="57"/>
      <c r="AX62" s="216">
        <f t="shared" si="10"/>
        <v>0</v>
      </c>
      <c r="AY62" s="216">
        <f t="shared" si="11"/>
        <v>0</v>
      </c>
      <c r="AZ62" s="216">
        <f t="shared" si="12"/>
        <v>0</v>
      </c>
      <c r="BA62" s="216" t="str">
        <f t="shared" si="13"/>
        <v/>
      </c>
      <c r="BB62" s="216" t="str">
        <f>IFERROR(IF(ISNUMBER(BA62),VLOOKUP(BA62,'Listas y tablas'!$AC$2:$AF$7,2,FALSE),""),"")</f>
        <v/>
      </c>
      <c r="BC62" s="216" t="str">
        <f t="shared" si="14"/>
        <v xml:space="preserve"> </v>
      </c>
      <c r="BD62" s="217" t="str">
        <f>IFERROR(VLOOKUP(BC62,'Listas y tablas'!$AH$3:$AI$17,2,FALSE),"")</f>
        <v/>
      </c>
      <c r="BE62" s="162"/>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8"/>
      <c r="G63" s="213" t="str">
        <f>IF(ISNUMBER(F63),VLOOKUP(F63,'Listas y tablas'!$AC$2:$AF$7,2,FALSE),"")</f>
        <v/>
      </c>
      <c r="H63" s="218"/>
      <c r="I63" s="218"/>
      <c r="J63" s="218"/>
      <c r="K63" s="218"/>
      <c r="L63" s="218"/>
      <c r="M63" s="218"/>
      <c r="N63" s="218"/>
      <c r="O63" s="218"/>
      <c r="P63" s="218"/>
      <c r="Q63" s="218"/>
      <c r="R63" s="218"/>
      <c r="S63" s="218"/>
      <c r="T63" s="218"/>
      <c r="U63" s="218"/>
      <c r="V63" s="218"/>
      <c r="W63" s="218"/>
      <c r="X63" s="218"/>
      <c r="Y63" s="218"/>
      <c r="Z63" s="218"/>
      <c r="AA63" s="213">
        <f t="shared" si="0"/>
        <v>0</v>
      </c>
      <c r="AB63" s="214" t="str">
        <f t="shared" si="1"/>
        <v/>
      </c>
      <c r="AC63" s="213" t="str">
        <f t="shared" si="2"/>
        <v xml:space="preserve"> </v>
      </c>
      <c r="AD63" s="215" t="str">
        <f>IFERROR(VLOOKUP(AC63,'Listas y tablas'!$AH$3:$AI$17,2,FALSE),"")</f>
        <v/>
      </c>
      <c r="AE63" s="213" t="str">
        <f t="shared" si="3"/>
        <v>C</v>
      </c>
      <c r="AF63" s="216">
        <f t="shared" si="15"/>
        <v>56</v>
      </c>
      <c r="AG63" s="216" t="str">
        <f t="shared" si="4"/>
        <v>C56</v>
      </c>
      <c r="AH63" s="93"/>
      <c r="AI63" s="216" t="str">
        <f t="shared" si="5"/>
        <v/>
      </c>
      <c r="AJ63" s="57"/>
      <c r="AK63" s="57"/>
      <c r="AL63" s="216">
        <f t="shared" si="16"/>
        <v>0</v>
      </c>
      <c r="AM63" s="57"/>
      <c r="AN63" s="216">
        <f>IF(AM63="Sí",5,0)</f>
        <v>0</v>
      </c>
      <c r="AO63" s="57"/>
      <c r="AP63" s="216">
        <f t="shared" si="22"/>
        <v>0</v>
      </c>
      <c r="AQ63" s="57"/>
      <c r="AR63" s="216">
        <f t="shared" si="20"/>
        <v>0</v>
      </c>
      <c r="AS63" s="57"/>
      <c r="AT63" s="216">
        <f t="shared" si="21"/>
        <v>0</v>
      </c>
      <c r="AU63" s="57"/>
      <c r="AV63" s="216">
        <f t="shared" si="23"/>
        <v>0</v>
      </c>
      <c r="AW63" s="57"/>
      <c r="AX63" s="216">
        <f t="shared" si="10"/>
        <v>0</v>
      </c>
      <c r="AY63" s="216">
        <f t="shared" si="11"/>
        <v>0</v>
      </c>
      <c r="AZ63" s="216">
        <f t="shared" si="12"/>
        <v>0</v>
      </c>
      <c r="BA63" s="216" t="str">
        <f t="shared" si="13"/>
        <v/>
      </c>
      <c r="BB63" s="216" t="str">
        <f>IFERROR(IF(ISNUMBER(BA63),VLOOKUP(BA63,'Listas y tablas'!$AC$2:$AF$7,2,FALSE),""),"")</f>
        <v/>
      </c>
      <c r="BC63" s="216" t="str">
        <f t="shared" si="14"/>
        <v xml:space="preserve"> </v>
      </c>
      <c r="BD63" s="217" t="str">
        <f>IFERROR(VLOOKUP(BC63,'Listas y tablas'!$AH$3:$AI$17,2,FALSE),"")</f>
        <v/>
      </c>
      <c r="BE63" s="162"/>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8"/>
      <c r="G64" s="213" t="str">
        <f>IF(ISNUMBER(F64),VLOOKUP(F64,'Listas y tablas'!$AC$2:$AF$7,2,FALSE),"")</f>
        <v/>
      </c>
      <c r="H64" s="218"/>
      <c r="I64" s="218"/>
      <c r="J64" s="218"/>
      <c r="K64" s="218"/>
      <c r="L64" s="218"/>
      <c r="M64" s="218"/>
      <c r="N64" s="218"/>
      <c r="O64" s="218"/>
      <c r="P64" s="218"/>
      <c r="Q64" s="218"/>
      <c r="R64" s="218"/>
      <c r="S64" s="218"/>
      <c r="T64" s="218"/>
      <c r="U64" s="218"/>
      <c r="V64" s="218"/>
      <c r="W64" s="218"/>
      <c r="X64" s="218"/>
      <c r="Y64" s="218"/>
      <c r="Z64" s="218"/>
      <c r="AA64" s="213">
        <f t="shared" si="0"/>
        <v>0</v>
      </c>
      <c r="AB64" s="214" t="str">
        <f t="shared" si="1"/>
        <v/>
      </c>
      <c r="AC64" s="213" t="str">
        <f t="shared" si="2"/>
        <v xml:space="preserve"> </v>
      </c>
      <c r="AD64" s="215" t="str">
        <f>IFERROR(VLOOKUP(AC64,'Listas y tablas'!$AH$3:$AI$17,2,FALSE),"")</f>
        <v/>
      </c>
      <c r="AE64" s="213" t="str">
        <f t="shared" si="3"/>
        <v>C</v>
      </c>
      <c r="AF64" s="216">
        <f t="shared" si="15"/>
        <v>57</v>
      </c>
      <c r="AG64" s="216" t="str">
        <f t="shared" si="4"/>
        <v>C57</v>
      </c>
      <c r="AH64" s="108"/>
      <c r="AI64" s="216" t="str">
        <f t="shared" si="5"/>
        <v/>
      </c>
      <c r="AJ64" s="57"/>
      <c r="AK64" s="57"/>
      <c r="AL64" s="216">
        <f t="shared" si="16"/>
        <v>0</v>
      </c>
      <c r="AM64" s="57"/>
      <c r="AN64" s="216">
        <f>IF(AM64="Sí",5,0)</f>
        <v>0</v>
      </c>
      <c r="AO64" s="57"/>
      <c r="AP64" s="216">
        <f t="shared" si="22"/>
        <v>0</v>
      </c>
      <c r="AQ64" s="57"/>
      <c r="AR64" s="216">
        <f t="shared" si="20"/>
        <v>0</v>
      </c>
      <c r="AS64" s="57"/>
      <c r="AT64" s="216">
        <f t="shared" si="21"/>
        <v>0</v>
      </c>
      <c r="AU64" s="57"/>
      <c r="AV64" s="216">
        <f t="shared" si="23"/>
        <v>0</v>
      </c>
      <c r="AW64" s="57"/>
      <c r="AX64" s="216">
        <f t="shared" si="10"/>
        <v>0</v>
      </c>
      <c r="AY64" s="216">
        <f t="shared" si="11"/>
        <v>0</v>
      </c>
      <c r="AZ64" s="216">
        <f t="shared" si="12"/>
        <v>0</v>
      </c>
      <c r="BA64" s="216" t="str">
        <f t="shared" si="13"/>
        <v/>
      </c>
      <c r="BB64" s="216" t="str">
        <f>IFERROR(IF(ISNUMBER(BA64),VLOOKUP(BA64,'Listas y tablas'!$AC$2:$AF$7,2,FALSE),""),"")</f>
        <v/>
      </c>
      <c r="BC64" s="216" t="str">
        <f t="shared" si="14"/>
        <v xml:space="preserve"> </v>
      </c>
      <c r="BD64" s="217" t="str">
        <f>IFERROR(VLOOKUP(BC64,'Listas y tablas'!$AH$3:$AI$17,2,FALSE),"")</f>
        <v/>
      </c>
      <c r="BE64" s="162"/>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8"/>
      <c r="G65" s="213" t="str">
        <f>IF(ISNUMBER(F65),VLOOKUP(F65,'Listas y tablas'!$AC$2:$AF$7,2,FALSE),"")</f>
        <v/>
      </c>
      <c r="H65" s="218"/>
      <c r="I65" s="218"/>
      <c r="J65" s="218"/>
      <c r="K65" s="218"/>
      <c r="L65" s="218"/>
      <c r="M65" s="218"/>
      <c r="N65" s="218"/>
      <c r="O65" s="218"/>
      <c r="P65" s="218"/>
      <c r="Q65" s="218"/>
      <c r="R65" s="218"/>
      <c r="S65" s="218"/>
      <c r="T65" s="218"/>
      <c r="U65" s="218"/>
      <c r="V65" s="218"/>
      <c r="W65" s="218"/>
      <c r="X65" s="218"/>
      <c r="Y65" s="218"/>
      <c r="Z65" s="218"/>
      <c r="AA65" s="213">
        <f t="shared" si="0"/>
        <v>0</v>
      </c>
      <c r="AB65" s="214" t="str">
        <f t="shared" si="1"/>
        <v/>
      </c>
      <c r="AC65" s="213" t="str">
        <f t="shared" si="2"/>
        <v xml:space="preserve"> </v>
      </c>
      <c r="AD65" s="215" t="str">
        <f>IFERROR(VLOOKUP(AC65,'Listas y tablas'!$AH$3:$AI$17,2,FALSE),"")</f>
        <v/>
      </c>
      <c r="AE65" s="213" t="str">
        <f t="shared" si="3"/>
        <v>C</v>
      </c>
      <c r="AF65" s="216">
        <f t="shared" si="15"/>
        <v>58</v>
      </c>
      <c r="AG65" s="216" t="str">
        <f t="shared" si="4"/>
        <v>C58</v>
      </c>
      <c r="AH65" s="93"/>
      <c r="AI65" s="216" t="str">
        <f t="shared" si="5"/>
        <v/>
      </c>
      <c r="AJ65" s="57"/>
      <c r="AK65" s="57"/>
      <c r="AL65" s="216">
        <f t="shared" si="16"/>
        <v>0</v>
      </c>
      <c r="AM65" s="57"/>
      <c r="AN65" s="216">
        <f>IF(AM65="Sí",5,0)</f>
        <v>0</v>
      </c>
      <c r="AO65" s="57"/>
      <c r="AP65" s="216">
        <f t="shared" si="22"/>
        <v>0</v>
      </c>
      <c r="AQ65" s="57"/>
      <c r="AR65" s="216">
        <f t="shared" si="20"/>
        <v>0</v>
      </c>
      <c r="AS65" s="57"/>
      <c r="AT65" s="216">
        <f t="shared" si="21"/>
        <v>0</v>
      </c>
      <c r="AU65" s="57"/>
      <c r="AV65" s="216">
        <f t="shared" si="23"/>
        <v>0</v>
      </c>
      <c r="AW65" s="57"/>
      <c r="AX65" s="216">
        <f t="shared" si="10"/>
        <v>0</v>
      </c>
      <c r="AY65" s="216">
        <f t="shared" si="11"/>
        <v>0</v>
      </c>
      <c r="AZ65" s="216">
        <f t="shared" si="12"/>
        <v>0</v>
      </c>
      <c r="BA65" s="216" t="str">
        <f t="shared" si="13"/>
        <v/>
      </c>
      <c r="BB65" s="216" t="str">
        <f>IFERROR(IF(ISNUMBER(BA65),VLOOKUP(BA65,'Listas y tablas'!$AC$2:$AF$7,2,FALSE),""),"")</f>
        <v/>
      </c>
      <c r="BC65" s="216" t="str">
        <f t="shared" si="14"/>
        <v xml:space="preserve"> </v>
      </c>
      <c r="BD65" s="217" t="str">
        <f>IFERROR(VLOOKUP(BC65,'Listas y tablas'!$AH$3:$AI$17,2,FALSE),"")</f>
        <v/>
      </c>
      <c r="BE65" s="162"/>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8"/>
      <c r="G66" s="213" t="str">
        <f>IF(ISNUMBER(F66),VLOOKUP(F66,'Listas y tablas'!$AC$2:$AF$7,2,FALSE),"")</f>
        <v/>
      </c>
      <c r="H66" s="218"/>
      <c r="I66" s="218"/>
      <c r="J66" s="218"/>
      <c r="K66" s="218"/>
      <c r="L66" s="218"/>
      <c r="M66" s="218"/>
      <c r="N66" s="218"/>
      <c r="O66" s="218"/>
      <c r="P66" s="218"/>
      <c r="Q66" s="218"/>
      <c r="R66" s="218"/>
      <c r="S66" s="218"/>
      <c r="T66" s="218"/>
      <c r="U66" s="218"/>
      <c r="V66" s="218"/>
      <c r="W66" s="218"/>
      <c r="X66" s="218"/>
      <c r="Y66" s="218"/>
      <c r="Z66" s="218"/>
      <c r="AA66" s="213">
        <f t="shared" si="0"/>
        <v>0</v>
      </c>
      <c r="AB66" s="214" t="str">
        <f t="shared" si="1"/>
        <v/>
      </c>
      <c r="AC66" s="213" t="str">
        <f t="shared" si="2"/>
        <v xml:space="preserve"> </v>
      </c>
      <c r="AD66" s="215" t="str">
        <f>IFERROR(VLOOKUP(AC66,'Listas y tablas'!$AH$3:$AI$17,2,FALSE),"")</f>
        <v/>
      </c>
      <c r="AE66" s="213" t="str">
        <f t="shared" si="3"/>
        <v>C</v>
      </c>
      <c r="AF66" s="216">
        <f t="shared" si="15"/>
        <v>59</v>
      </c>
      <c r="AG66" s="216" t="str">
        <f t="shared" si="4"/>
        <v>C59</v>
      </c>
      <c r="AH66" s="93"/>
      <c r="AI66" s="216" t="str">
        <f t="shared" si="5"/>
        <v/>
      </c>
      <c r="AJ66" s="57"/>
      <c r="AK66" s="57"/>
      <c r="AL66" s="216">
        <f t="shared" si="16"/>
        <v>0</v>
      </c>
      <c r="AM66" s="57"/>
      <c r="AN66" s="216">
        <f>IF(AM66="Sí",5,0)</f>
        <v>0</v>
      </c>
      <c r="AO66" s="57"/>
      <c r="AP66" s="216">
        <f t="shared" si="22"/>
        <v>0</v>
      </c>
      <c r="AQ66" s="57"/>
      <c r="AR66" s="216">
        <f t="shared" si="20"/>
        <v>0</v>
      </c>
      <c r="AS66" s="57"/>
      <c r="AT66" s="216">
        <f t="shared" si="21"/>
        <v>0</v>
      </c>
      <c r="AU66" s="57"/>
      <c r="AV66" s="216">
        <f t="shared" si="23"/>
        <v>0</v>
      </c>
      <c r="AW66" s="57"/>
      <c r="AX66" s="216">
        <f t="shared" si="10"/>
        <v>0</v>
      </c>
      <c r="AY66" s="216">
        <f t="shared" si="11"/>
        <v>0</v>
      </c>
      <c r="AZ66" s="216">
        <f t="shared" si="12"/>
        <v>0</v>
      </c>
      <c r="BA66" s="216" t="str">
        <f t="shared" si="13"/>
        <v/>
      </c>
      <c r="BB66" s="216" t="str">
        <f>IFERROR(IF(ISNUMBER(BA66),VLOOKUP(BA66,'Listas y tablas'!$AC$2:$AF$7,2,FALSE),""),"")</f>
        <v/>
      </c>
      <c r="BC66" s="216" t="str">
        <f t="shared" si="14"/>
        <v xml:space="preserve"> </v>
      </c>
      <c r="BD66" s="217" t="str">
        <f>IFERROR(VLOOKUP(BC66,'Listas y tablas'!$AH$3:$AI$17,2,FALSE),"")</f>
        <v/>
      </c>
      <c r="BE66" s="162"/>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42" customFormat="1" ht="151.5" customHeight="1">
      <c r="A67" s="141"/>
      <c r="B67" s="88" t="str">
        <f>IFERROR(VLOOKUP($A67,Riesgos!$A$7:$H$107,2,FALSE),"")</f>
        <v/>
      </c>
      <c r="C67" s="186" t="str">
        <f>IFERROR(VLOOKUP($A67,Riesgos!$A$7:$H$107,7,FALSE),"")</f>
        <v/>
      </c>
      <c r="D67" s="186" t="str">
        <f>IFERROR(VLOOKUP($A67,Riesgos!$A$7:$H$107,8,FALSE),"")</f>
        <v/>
      </c>
      <c r="E67" s="53"/>
      <c r="F67" s="218"/>
      <c r="G67" s="213" t="str">
        <f>IF(ISNUMBER(F67),VLOOKUP(F67,'Listas y tablas'!$AC$2:$AF$7,2,FALSE),"")</f>
        <v/>
      </c>
      <c r="H67" s="218"/>
      <c r="I67" s="218"/>
      <c r="J67" s="218"/>
      <c r="K67" s="218"/>
      <c r="L67" s="218"/>
      <c r="M67" s="218"/>
      <c r="N67" s="218"/>
      <c r="O67" s="218"/>
      <c r="P67" s="218"/>
      <c r="Q67" s="218"/>
      <c r="R67" s="218"/>
      <c r="S67" s="218"/>
      <c r="T67" s="218"/>
      <c r="U67" s="218"/>
      <c r="V67" s="218"/>
      <c r="W67" s="218"/>
      <c r="X67" s="218"/>
      <c r="Y67" s="218"/>
      <c r="Z67" s="218"/>
      <c r="AA67" s="213">
        <f t="shared" ref="AA67:AA130" si="24">COUNTIF(H67:Z67,"Sí")</f>
        <v>0</v>
      </c>
      <c r="AB67" s="214" t="str">
        <f t="shared" ref="AB67:AB130" si="25">+IF(AA67&gt;0,IF(AA67&gt;=12,"Catastrófico",IF(AA67&gt;=6,"Mayor","Moderado")),"")</f>
        <v/>
      </c>
      <c r="AC67" s="213" t="str">
        <f t="shared" ref="AC67:AC130" si="26">CONCATENATE(G67," ",AB67)</f>
        <v xml:space="preserve"> </v>
      </c>
      <c r="AD67" s="215" t="str">
        <f>IFERROR(VLOOKUP(AC67,'Listas y tablas'!$AH$3:$AI$17,2,FALSE),"")</f>
        <v/>
      </c>
      <c r="AE67" s="213" t="str">
        <f t="shared" ref="AE67:AE130" si="27">+IF(ISTEXT(D67),"C","")</f>
        <v>C</v>
      </c>
      <c r="AF67" s="216">
        <f t="shared" ref="AF67:AF130" si="28">IF(ISTEXT(D67),1+AF66,"")</f>
        <v>60</v>
      </c>
      <c r="AG67" s="216" t="str">
        <f t="shared" ref="AG67:AG130" si="29">IF(ISTEXT(D67),CONCATENATE(AE67,AF67),"")</f>
        <v>C60</v>
      </c>
      <c r="AH67" s="187"/>
      <c r="AI67" s="216" t="str">
        <f t="shared" ref="AI67:AI130" si="30">IF(OR(AJ67="Preventivo",AJ67="Detectivo"),"Probabilidad",IF(AJ67="Correctivo","Impacto",""))</f>
        <v/>
      </c>
      <c r="AJ67" s="57"/>
      <c r="AK67" s="57"/>
      <c r="AL67" s="216">
        <f t="shared" si="16"/>
        <v>0</v>
      </c>
      <c r="AM67" s="57"/>
      <c r="AN67" s="216">
        <f t="shared" ref="AN67:AN130" si="31">IF(AM67="Sí",5,0)</f>
        <v>0</v>
      </c>
      <c r="AO67" s="57"/>
      <c r="AP67" s="216">
        <f t="shared" ref="AP67:AP130" si="32">IF(AO67="Sí",15,0)</f>
        <v>0</v>
      </c>
      <c r="AQ67" s="57"/>
      <c r="AR67" s="216">
        <f t="shared" ref="AR67:AR130" si="33">IF(AQ67="Sí",10,0)</f>
        <v>0</v>
      </c>
      <c r="AS67" s="57"/>
      <c r="AT67" s="216">
        <f t="shared" ref="AT67:AT130" si="34">IF(AS67="Sí",15,0)</f>
        <v>0</v>
      </c>
      <c r="AU67" s="57"/>
      <c r="AV67" s="216">
        <f t="shared" ref="AV67:AV130" si="35">IF(AU67="Sí",10,0)</f>
        <v>0</v>
      </c>
      <c r="AW67" s="57"/>
      <c r="AX67" s="216">
        <f t="shared" ref="AX67:AX130" si="36">IF(AW67="Sí",30,0)</f>
        <v>0</v>
      </c>
      <c r="AY67" s="216">
        <f t="shared" ref="AY67:AY130" si="37">+AL67+AN67+AP67+AR67+AT67+AV67+AX67</f>
        <v>0</v>
      </c>
      <c r="AZ67" s="216">
        <f t="shared" ref="AZ67:AZ130" si="38">+IF(AY67&gt;=76,2,IF(AY67&gt;50,1,0))</f>
        <v>0</v>
      </c>
      <c r="BA67" s="216" t="str">
        <f t="shared" ref="BA67:BA130" si="39">IF(ISTEXT(AJ67),IF(F67-AZ67&lt;1,1,F67-AZ67),"")</f>
        <v/>
      </c>
      <c r="BB67" s="216" t="str">
        <f>IFERROR(IF(ISNUMBER(BA67),VLOOKUP(BA67,'Listas y tablas'!$AC$2:$AF$7,2,FALSE),""),"")</f>
        <v/>
      </c>
      <c r="BC67" s="216" t="str">
        <f t="shared" ref="BC67:BC130" si="40">CONCATENATE(BB67," ",AB67)</f>
        <v xml:space="preserve"> </v>
      </c>
      <c r="BD67" s="217" t="str">
        <f>IFERROR(VLOOKUP(BC67,'Listas y tablas'!$AH$3:$AI$17,2,FALSE),"")</f>
        <v/>
      </c>
      <c r="BE67" s="162"/>
      <c r="BF67" s="141"/>
      <c r="BG67" s="141"/>
      <c r="BH67" s="141"/>
      <c r="BI67" s="141"/>
      <c r="BJ67" s="141"/>
      <c r="BK67" s="141"/>
      <c r="BL67" s="141"/>
      <c r="BM67" s="141"/>
      <c r="BN67" s="141"/>
      <c r="BO67" s="141"/>
      <c r="BP67" s="141"/>
      <c r="BQ67" s="121"/>
      <c r="BR67" s="121"/>
      <c r="BS67" s="121"/>
      <c r="BT67" s="121"/>
      <c r="BU67" s="121"/>
      <c r="BV67" s="121"/>
      <c r="BW67" s="201"/>
      <c r="BX67" s="201"/>
      <c r="BY67" s="201"/>
      <c r="BZ67" s="201"/>
      <c r="CA67" s="201"/>
      <c r="CB67" s="105"/>
      <c r="CC67" s="201"/>
      <c r="CD67" s="141"/>
      <c r="CE67" s="141"/>
      <c r="CF67" s="141"/>
      <c r="CG67" s="141"/>
      <c r="CH67" s="141"/>
      <c r="CI67" s="141"/>
      <c r="CJ67" s="201"/>
      <c r="CK67" s="201"/>
      <c r="CL67" s="201"/>
      <c r="CM67" s="201"/>
      <c r="CN67" s="201"/>
      <c r="CO67" s="105"/>
      <c r="CP67" s="201"/>
    </row>
    <row r="68" spans="1:94" s="342" customFormat="1" ht="151.5" customHeight="1">
      <c r="A68" s="141"/>
      <c r="B68" s="88" t="str">
        <f>IFERROR(VLOOKUP($A68,Riesgos!$A$7:$H$107,2,FALSE),"")</f>
        <v/>
      </c>
      <c r="C68" s="186" t="str">
        <f>IFERROR(VLOOKUP($A68,Riesgos!$A$7:$H$107,7,FALSE),"")</f>
        <v/>
      </c>
      <c r="D68" s="186" t="str">
        <f>IFERROR(VLOOKUP($A68,Riesgos!$A$7:$H$107,8,FALSE),"")</f>
        <v/>
      </c>
      <c r="E68" s="53"/>
      <c r="F68" s="218"/>
      <c r="G68" s="213" t="str">
        <f>IF(ISNUMBER(F68),VLOOKUP(F68,'Listas y tablas'!$AC$2:$AF$7,2,FALSE),"")</f>
        <v/>
      </c>
      <c r="H68" s="218"/>
      <c r="I68" s="218"/>
      <c r="J68" s="218"/>
      <c r="K68" s="218"/>
      <c r="L68" s="218"/>
      <c r="M68" s="218"/>
      <c r="N68" s="218"/>
      <c r="O68" s="218"/>
      <c r="P68" s="218"/>
      <c r="Q68" s="218"/>
      <c r="R68" s="218"/>
      <c r="S68" s="218"/>
      <c r="T68" s="218"/>
      <c r="U68" s="218"/>
      <c r="V68" s="218"/>
      <c r="W68" s="218"/>
      <c r="X68" s="218"/>
      <c r="Y68" s="218"/>
      <c r="Z68" s="218"/>
      <c r="AA68" s="213">
        <f t="shared" si="24"/>
        <v>0</v>
      </c>
      <c r="AB68" s="214" t="str">
        <f t="shared" si="25"/>
        <v/>
      </c>
      <c r="AC68" s="213" t="str">
        <f t="shared" si="26"/>
        <v xml:space="preserve"> </v>
      </c>
      <c r="AD68" s="215" t="str">
        <f>IFERROR(VLOOKUP(AC68,'Listas y tablas'!$AH$3:$AI$17,2,FALSE),"")</f>
        <v/>
      </c>
      <c r="AE68" s="213" t="str">
        <f t="shared" si="27"/>
        <v>C</v>
      </c>
      <c r="AF68" s="216">
        <f t="shared" si="28"/>
        <v>61</v>
      </c>
      <c r="AG68" s="216" t="str">
        <f t="shared" si="29"/>
        <v>C61</v>
      </c>
      <c r="AH68" s="187"/>
      <c r="AI68" s="216" t="str">
        <f t="shared" si="30"/>
        <v/>
      </c>
      <c r="AJ68" s="57"/>
      <c r="AK68" s="57"/>
      <c r="AL68" s="216">
        <f t="shared" si="16"/>
        <v>0</v>
      </c>
      <c r="AM68" s="57"/>
      <c r="AN68" s="216">
        <f t="shared" si="31"/>
        <v>0</v>
      </c>
      <c r="AO68" s="57"/>
      <c r="AP68" s="216">
        <f t="shared" si="32"/>
        <v>0</v>
      </c>
      <c r="AQ68" s="57"/>
      <c r="AR68" s="216">
        <f t="shared" si="33"/>
        <v>0</v>
      </c>
      <c r="AS68" s="57"/>
      <c r="AT68" s="216">
        <f t="shared" si="34"/>
        <v>0</v>
      </c>
      <c r="AU68" s="57"/>
      <c r="AV68" s="216">
        <f t="shared" si="35"/>
        <v>0</v>
      </c>
      <c r="AW68" s="57"/>
      <c r="AX68" s="216">
        <f t="shared" si="36"/>
        <v>0</v>
      </c>
      <c r="AY68" s="216">
        <f t="shared" si="37"/>
        <v>0</v>
      </c>
      <c r="AZ68" s="216">
        <f t="shared" si="38"/>
        <v>0</v>
      </c>
      <c r="BA68" s="216" t="str">
        <f t="shared" si="39"/>
        <v/>
      </c>
      <c r="BB68" s="216" t="str">
        <f>IFERROR(IF(ISNUMBER(BA68),VLOOKUP(BA68,'Listas y tablas'!$AC$2:$AF$7,2,FALSE),""),"")</f>
        <v/>
      </c>
      <c r="BC68" s="216" t="str">
        <f t="shared" si="40"/>
        <v xml:space="preserve"> </v>
      </c>
      <c r="BD68" s="217" t="str">
        <f>IFERROR(VLOOKUP(BC68,'Listas y tablas'!$AH$3:$AI$17,2,FALSE),"")</f>
        <v/>
      </c>
      <c r="BE68" s="162"/>
      <c r="BF68" s="141"/>
      <c r="BG68" s="141"/>
      <c r="BH68" s="141"/>
      <c r="BI68" s="141"/>
      <c r="BJ68" s="141"/>
      <c r="BK68" s="141"/>
      <c r="BL68" s="141"/>
      <c r="BM68" s="141"/>
      <c r="BN68" s="141"/>
      <c r="BO68" s="141"/>
      <c r="BP68" s="141"/>
      <c r="BQ68" s="121"/>
      <c r="BR68" s="121"/>
      <c r="BS68" s="121"/>
      <c r="BT68" s="121"/>
      <c r="BU68" s="121"/>
      <c r="BV68" s="121"/>
      <c r="BW68" s="201"/>
      <c r="BX68" s="201"/>
      <c r="BY68" s="201"/>
      <c r="BZ68" s="201"/>
      <c r="CA68" s="201"/>
      <c r="CB68" s="105"/>
      <c r="CC68" s="201"/>
      <c r="CD68" s="141"/>
      <c r="CE68" s="141"/>
      <c r="CF68" s="141"/>
      <c r="CG68" s="141"/>
      <c r="CH68" s="141"/>
      <c r="CI68" s="141"/>
      <c r="CJ68" s="201"/>
      <c r="CK68" s="201"/>
      <c r="CL68" s="201"/>
      <c r="CM68" s="201"/>
      <c r="CN68" s="201"/>
      <c r="CO68" s="105"/>
      <c r="CP68" s="201"/>
    </row>
    <row r="69" spans="1:94" s="342" customFormat="1" ht="151.5" customHeight="1">
      <c r="A69" s="141"/>
      <c r="B69" s="88" t="str">
        <f>IFERROR(VLOOKUP($A69,Riesgos!$A$7:$H$107,2,FALSE),"")</f>
        <v/>
      </c>
      <c r="C69" s="186" t="str">
        <f>IFERROR(VLOOKUP($A69,Riesgos!$A$7:$H$107,7,FALSE),"")</f>
        <v/>
      </c>
      <c r="D69" s="186" t="str">
        <f>IFERROR(VLOOKUP($A69,Riesgos!$A$7:$H$107,8,FALSE),"")</f>
        <v/>
      </c>
      <c r="E69" s="53"/>
      <c r="F69" s="218"/>
      <c r="G69" s="213" t="str">
        <f>IF(ISNUMBER(F69),VLOOKUP(F69,'Listas y tablas'!$AC$2:$AF$7,2,FALSE),"")</f>
        <v/>
      </c>
      <c r="H69" s="218"/>
      <c r="I69" s="218"/>
      <c r="J69" s="218"/>
      <c r="K69" s="218"/>
      <c r="L69" s="218"/>
      <c r="M69" s="218"/>
      <c r="N69" s="218"/>
      <c r="O69" s="218"/>
      <c r="P69" s="218"/>
      <c r="Q69" s="218"/>
      <c r="R69" s="218"/>
      <c r="S69" s="218"/>
      <c r="T69" s="218"/>
      <c r="U69" s="218"/>
      <c r="V69" s="218"/>
      <c r="W69" s="218"/>
      <c r="X69" s="218"/>
      <c r="Y69" s="218"/>
      <c r="Z69" s="218"/>
      <c r="AA69" s="213">
        <f t="shared" si="24"/>
        <v>0</v>
      </c>
      <c r="AB69" s="214" t="str">
        <f t="shared" si="25"/>
        <v/>
      </c>
      <c r="AC69" s="213" t="str">
        <f t="shared" si="26"/>
        <v xml:space="preserve"> </v>
      </c>
      <c r="AD69" s="215" t="str">
        <f>IFERROR(VLOOKUP(AC69,'Listas y tablas'!$AH$3:$AI$17,2,FALSE),"")</f>
        <v/>
      </c>
      <c r="AE69" s="213" t="str">
        <f t="shared" si="27"/>
        <v>C</v>
      </c>
      <c r="AF69" s="216">
        <f t="shared" si="28"/>
        <v>62</v>
      </c>
      <c r="AG69" s="216" t="str">
        <f t="shared" si="29"/>
        <v>C62</v>
      </c>
      <c r="AH69" s="187"/>
      <c r="AI69" s="216" t="str">
        <f t="shared" si="30"/>
        <v/>
      </c>
      <c r="AJ69" s="57"/>
      <c r="AK69" s="57"/>
      <c r="AL69" s="216">
        <f t="shared" si="16"/>
        <v>0</v>
      </c>
      <c r="AM69" s="57"/>
      <c r="AN69" s="216">
        <f t="shared" si="31"/>
        <v>0</v>
      </c>
      <c r="AO69" s="57"/>
      <c r="AP69" s="216">
        <f t="shared" si="32"/>
        <v>0</v>
      </c>
      <c r="AQ69" s="57"/>
      <c r="AR69" s="216">
        <f t="shared" si="33"/>
        <v>0</v>
      </c>
      <c r="AS69" s="57"/>
      <c r="AT69" s="216">
        <f t="shared" si="34"/>
        <v>0</v>
      </c>
      <c r="AU69" s="57"/>
      <c r="AV69" s="216">
        <f t="shared" si="35"/>
        <v>0</v>
      </c>
      <c r="AW69" s="57"/>
      <c r="AX69" s="216">
        <f t="shared" si="36"/>
        <v>0</v>
      </c>
      <c r="AY69" s="216">
        <f t="shared" si="37"/>
        <v>0</v>
      </c>
      <c r="AZ69" s="216">
        <f t="shared" si="38"/>
        <v>0</v>
      </c>
      <c r="BA69" s="216" t="str">
        <f t="shared" si="39"/>
        <v/>
      </c>
      <c r="BB69" s="216" t="str">
        <f>IFERROR(IF(ISNUMBER(BA69),VLOOKUP(BA69,'Listas y tablas'!$AC$2:$AF$7,2,FALSE),""),"")</f>
        <v/>
      </c>
      <c r="BC69" s="216" t="str">
        <f t="shared" si="40"/>
        <v xml:space="preserve"> </v>
      </c>
      <c r="BD69" s="217" t="str">
        <f>IFERROR(VLOOKUP(BC69,'Listas y tablas'!$AH$3:$AI$17,2,FALSE),"")</f>
        <v/>
      </c>
      <c r="BE69" s="162"/>
      <c r="BF69" s="141"/>
      <c r="BG69" s="141"/>
      <c r="BH69" s="141"/>
      <c r="BI69" s="141"/>
      <c r="BJ69" s="141"/>
      <c r="BK69" s="141"/>
      <c r="BL69" s="141"/>
      <c r="BM69" s="141"/>
      <c r="BN69" s="141"/>
      <c r="BO69" s="141"/>
      <c r="BP69" s="141"/>
      <c r="BQ69" s="121"/>
      <c r="BR69" s="121"/>
      <c r="BS69" s="121"/>
      <c r="BT69" s="121"/>
      <c r="BU69" s="121"/>
      <c r="BV69" s="121"/>
      <c r="BW69" s="201"/>
      <c r="BX69" s="201"/>
      <c r="BY69" s="201"/>
      <c r="BZ69" s="201"/>
      <c r="CA69" s="201"/>
      <c r="CB69" s="105"/>
      <c r="CC69" s="201"/>
      <c r="CD69" s="141"/>
      <c r="CE69" s="141"/>
      <c r="CF69" s="141"/>
      <c r="CG69" s="141"/>
      <c r="CH69" s="141"/>
      <c r="CI69" s="141"/>
      <c r="CJ69" s="201"/>
      <c r="CK69" s="201"/>
      <c r="CL69" s="201"/>
      <c r="CM69" s="201"/>
      <c r="CN69" s="201"/>
      <c r="CO69" s="105"/>
      <c r="CP69" s="201"/>
    </row>
    <row r="70" spans="1:94" s="342" customFormat="1" ht="151.5" customHeight="1">
      <c r="A70" s="141"/>
      <c r="B70" s="88" t="str">
        <f>IFERROR(VLOOKUP($A70,Riesgos!$A$7:$H$107,2,FALSE),"")</f>
        <v/>
      </c>
      <c r="C70" s="186" t="str">
        <f>IFERROR(VLOOKUP($A70,Riesgos!$A$7:$H$107,7,FALSE),"")</f>
        <v/>
      </c>
      <c r="D70" s="186" t="str">
        <f>IFERROR(VLOOKUP($A70,Riesgos!$A$7:$H$107,8,FALSE),"")</f>
        <v/>
      </c>
      <c r="E70" s="53"/>
      <c r="F70" s="218"/>
      <c r="G70" s="213" t="str">
        <f>IF(ISNUMBER(F70),VLOOKUP(F70,'Listas y tablas'!$AC$2:$AF$7,2,FALSE),"")</f>
        <v/>
      </c>
      <c r="H70" s="218"/>
      <c r="I70" s="218"/>
      <c r="J70" s="218"/>
      <c r="K70" s="218"/>
      <c r="L70" s="218"/>
      <c r="M70" s="218"/>
      <c r="N70" s="218"/>
      <c r="O70" s="218"/>
      <c r="P70" s="218"/>
      <c r="Q70" s="218"/>
      <c r="R70" s="218"/>
      <c r="S70" s="218"/>
      <c r="T70" s="218"/>
      <c r="U70" s="218"/>
      <c r="V70" s="218"/>
      <c r="W70" s="218"/>
      <c r="X70" s="218"/>
      <c r="Y70" s="218"/>
      <c r="Z70" s="218"/>
      <c r="AA70" s="213">
        <f t="shared" si="24"/>
        <v>0</v>
      </c>
      <c r="AB70" s="214" t="str">
        <f t="shared" si="25"/>
        <v/>
      </c>
      <c r="AC70" s="213" t="str">
        <f t="shared" si="26"/>
        <v xml:space="preserve"> </v>
      </c>
      <c r="AD70" s="215" t="str">
        <f>IFERROR(VLOOKUP(AC70,'Listas y tablas'!$AH$3:$AI$17,2,FALSE),"")</f>
        <v/>
      </c>
      <c r="AE70" s="213" t="str">
        <f t="shared" si="27"/>
        <v>C</v>
      </c>
      <c r="AF70" s="216">
        <f t="shared" si="28"/>
        <v>63</v>
      </c>
      <c r="AG70" s="216" t="str">
        <f t="shared" si="29"/>
        <v>C63</v>
      </c>
      <c r="AH70" s="187"/>
      <c r="AI70" s="216" t="str">
        <f t="shared" si="30"/>
        <v/>
      </c>
      <c r="AJ70" s="57"/>
      <c r="AK70" s="57"/>
      <c r="AL70" s="216">
        <f t="shared" si="16"/>
        <v>0</v>
      </c>
      <c r="AM70" s="57"/>
      <c r="AN70" s="216">
        <f t="shared" si="31"/>
        <v>0</v>
      </c>
      <c r="AO70" s="57"/>
      <c r="AP70" s="216">
        <f t="shared" si="32"/>
        <v>0</v>
      </c>
      <c r="AQ70" s="57"/>
      <c r="AR70" s="216">
        <f t="shared" si="33"/>
        <v>0</v>
      </c>
      <c r="AS70" s="57"/>
      <c r="AT70" s="216">
        <f t="shared" si="34"/>
        <v>0</v>
      </c>
      <c r="AU70" s="57"/>
      <c r="AV70" s="216">
        <f t="shared" si="35"/>
        <v>0</v>
      </c>
      <c r="AW70" s="57"/>
      <c r="AX70" s="216">
        <f t="shared" si="36"/>
        <v>0</v>
      </c>
      <c r="AY70" s="216">
        <f t="shared" si="37"/>
        <v>0</v>
      </c>
      <c r="AZ70" s="216">
        <f t="shared" si="38"/>
        <v>0</v>
      </c>
      <c r="BA70" s="216" t="str">
        <f t="shared" si="39"/>
        <v/>
      </c>
      <c r="BB70" s="216" t="str">
        <f>IFERROR(IF(ISNUMBER(BA70),VLOOKUP(BA70,'Listas y tablas'!$AC$2:$AF$7,2,FALSE),""),"")</f>
        <v/>
      </c>
      <c r="BC70" s="216" t="str">
        <f t="shared" si="40"/>
        <v xml:space="preserve"> </v>
      </c>
      <c r="BD70" s="217" t="str">
        <f>IFERROR(VLOOKUP(BC70,'Listas y tablas'!$AH$3:$AI$17,2,FALSE),"")</f>
        <v/>
      </c>
      <c r="BE70" s="162"/>
      <c r="BF70" s="141"/>
      <c r="BG70" s="141"/>
      <c r="BH70" s="141"/>
      <c r="BI70" s="141"/>
      <c r="BJ70" s="141"/>
      <c r="BK70" s="141"/>
      <c r="BL70" s="141"/>
      <c r="BM70" s="141"/>
      <c r="BN70" s="141"/>
      <c r="BO70" s="141"/>
      <c r="BP70" s="141"/>
      <c r="BQ70" s="121"/>
      <c r="BR70" s="121"/>
      <c r="BS70" s="121"/>
      <c r="BT70" s="121"/>
      <c r="BU70" s="121"/>
      <c r="BV70" s="121"/>
      <c r="BW70" s="201"/>
      <c r="BX70" s="201"/>
      <c r="BY70" s="201"/>
      <c r="BZ70" s="201"/>
      <c r="CA70" s="201"/>
      <c r="CB70" s="105"/>
      <c r="CC70" s="201"/>
      <c r="CD70" s="141"/>
      <c r="CE70" s="141"/>
      <c r="CF70" s="141"/>
      <c r="CG70" s="141"/>
      <c r="CH70" s="141"/>
      <c r="CI70" s="141"/>
      <c r="CJ70" s="201"/>
      <c r="CK70" s="201"/>
      <c r="CL70" s="201"/>
      <c r="CM70" s="201"/>
      <c r="CN70" s="201"/>
      <c r="CO70" s="105"/>
      <c r="CP70" s="201"/>
    </row>
    <row r="71" spans="1:94" s="342" customFormat="1" ht="151.5" customHeight="1">
      <c r="A71" s="141"/>
      <c r="B71" s="88" t="str">
        <f>IFERROR(VLOOKUP($A71,Riesgos!$A$7:$H$107,2,FALSE),"")</f>
        <v/>
      </c>
      <c r="C71" s="186" t="str">
        <f>IFERROR(VLOOKUP($A71,Riesgos!$A$7:$H$107,7,FALSE),"")</f>
        <v/>
      </c>
      <c r="D71" s="186" t="str">
        <f>IFERROR(VLOOKUP($A71,Riesgos!$A$7:$H$107,8,FALSE),"")</f>
        <v/>
      </c>
      <c r="E71" s="53"/>
      <c r="F71" s="218"/>
      <c r="G71" s="213" t="str">
        <f>IF(ISNUMBER(F71),VLOOKUP(F71,'Listas y tablas'!$AC$2:$AF$7,2,FALSE),"")</f>
        <v/>
      </c>
      <c r="H71" s="218"/>
      <c r="I71" s="218"/>
      <c r="J71" s="218"/>
      <c r="K71" s="218"/>
      <c r="L71" s="218"/>
      <c r="M71" s="218"/>
      <c r="N71" s="218"/>
      <c r="O71" s="218"/>
      <c r="P71" s="218"/>
      <c r="Q71" s="218"/>
      <c r="R71" s="218"/>
      <c r="S71" s="218"/>
      <c r="T71" s="218"/>
      <c r="U71" s="218"/>
      <c r="V71" s="218"/>
      <c r="W71" s="218"/>
      <c r="X71" s="218"/>
      <c r="Y71" s="218"/>
      <c r="Z71" s="218"/>
      <c r="AA71" s="213">
        <f t="shared" si="24"/>
        <v>0</v>
      </c>
      <c r="AB71" s="214" t="str">
        <f t="shared" si="25"/>
        <v/>
      </c>
      <c r="AC71" s="213" t="str">
        <f t="shared" si="26"/>
        <v xml:space="preserve"> </v>
      </c>
      <c r="AD71" s="215" t="str">
        <f>IFERROR(VLOOKUP(AC71,'Listas y tablas'!$AH$3:$AI$17,2,FALSE),"")</f>
        <v/>
      </c>
      <c r="AE71" s="213" t="str">
        <f t="shared" si="27"/>
        <v>C</v>
      </c>
      <c r="AF71" s="216">
        <f t="shared" si="28"/>
        <v>64</v>
      </c>
      <c r="AG71" s="216" t="str">
        <f t="shared" si="29"/>
        <v>C64</v>
      </c>
      <c r="AH71" s="187"/>
      <c r="AI71" s="216" t="str">
        <f t="shared" si="30"/>
        <v/>
      </c>
      <c r="AJ71" s="57"/>
      <c r="AK71" s="57"/>
      <c r="AL71" s="216">
        <f t="shared" si="16"/>
        <v>0</v>
      </c>
      <c r="AM71" s="57"/>
      <c r="AN71" s="216">
        <f t="shared" si="31"/>
        <v>0</v>
      </c>
      <c r="AO71" s="57"/>
      <c r="AP71" s="216">
        <f t="shared" si="32"/>
        <v>0</v>
      </c>
      <c r="AQ71" s="57"/>
      <c r="AR71" s="216">
        <f t="shared" si="33"/>
        <v>0</v>
      </c>
      <c r="AS71" s="57"/>
      <c r="AT71" s="216">
        <f t="shared" si="34"/>
        <v>0</v>
      </c>
      <c r="AU71" s="57"/>
      <c r="AV71" s="216">
        <f t="shared" si="35"/>
        <v>0</v>
      </c>
      <c r="AW71" s="57"/>
      <c r="AX71" s="216">
        <f t="shared" si="36"/>
        <v>0</v>
      </c>
      <c r="AY71" s="216">
        <f t="shared" si="37"/>
        <v>0</v>
      </c>
      <c r="AZ71" s="216">
        <f t="shared" si="38"/>
        <v>0</v>
      </c>
      <c r="BA71" s="216" t="str">
        <f t="shared" si="39"/>
        <v/>
      </c>
      <c r="BB71" s="216" t="str">
        <f>IFERROR(IF(ISNUMBER(BA71),VLOOKUP(BA71,'Listas y tablas'!$AC$2:$AF$7,2,FALSE),""),"")</f>
        <v/>
      </c>
      <c r="BC71" s="216" t="str">
        <f t="shared" si="40"/>
        <v xml:space="preserve"> </v>
      </c>
      <c r="BD71" s="217" t="str">
        <f>IFERROR(VLOOKUP(BC71,'Listas y tablas'!$AH$3:$AI$17,2,FALSE),"")</f>
        <v/>
      </c>
      <c r="BE71" s="162"/>
      <c r="BF71" s="141"/>
      <c r="BG71" s="141"/>
      <c r="BH71" s="141"/>
      <c r="BI71" s="141"/>
      <c r="BJ71" s="141"/>
      <c r="BK71" s="141"/>
      <c r="BL71" s="141"/>
      <c r="BM71" s="141"/>
      <c r="BN71" s="141"/>
      <c r="BO71" s="141"/>
      <c r="BP71" s="141"/>
      <c r="BQ71" s="121"/>
      <c r="BR71" s="121"/>
      <c r="BS71" s="121"/>
      <c r="BT71" s="121"/>
      <c r="BU71" s="121"/>
      <c r="BV71" s="121"/>
      <c r="BW71" s="201"/>
      <c r="BX71" s="201"/>
      <c r="BY71" s="201"/>
      <c r="BZ71" s="201"/>
      <c r="CA71" s="201"/>
      <c r="CB71" s="105"/>
      <c r="CC71" s="201"/>
      <c r="CD71" s="141"/>
      <c r="CE71" s="141"/>
      <c r="CF71" s="141"/>
      <c r="CG71" s="141"/>
      <c r="CH71" s="141"/>
      <c r="CI71" s="141"/>
      <c r="CJ71" s="201"/>
      <c r="CK71" s="201"/>
      <c r="CL71" s="201"/>
      <c r="CM71" s="201"/>
      <c r="CN71" s="201"/>
      <c r="CO71" s="105"/>
      <c r="CP71" s="201"/>
    </row>
    <row r="72" spans="1:94" s="342" customFormat="1" ht="151.5" customHeight="1">
      <c r="A72" s="141"/>
      <c r="B72" s="88" t="str">
        <f>IFERROR(VLOOKUP($A72,Riesgos!$A$7:$H$107,2,FALSE),"")</f>
        <v/>
      </c>
      <c r="C72" s="186" t="str">
        <f>IFERROR(VLOOKUP($A72,Riesgos!$A$7:$H$107,7,FALSE),"")</f>
        <v/>
      </c>
      <c r="D72" s="186" t="str">
        <f>IFERROR(VLOOKUP($A72,Riesgos!$A$7:$H$107,8,FALSE),"")</f>
        <v/>
      </c>
      <c r="E72" s="53"/>
      <c r="F72" s="218"/>
      <c r="G72" s="213" t="str">
        <f>IF(ISNUMBER(F72),VLOOKUP(F72,'Listas y tablas'!$AC$2:$AF$7,2,FALSE),"")</f>
        <v/>
      </c>
      <c r="H72" s="218"/>
      <c r="I72" s="218"/>
      <c r="J72" s="218"/>
      <c r="K72" s="218"/>
      <c r="L72" s="218"/>
      <c r="M72" s="218"/>
      <c r="N72" s="218"/>
      <c r="O72" s="218"/>
      <c r="P72" s="218"/>
      <c r="Q72" s="218"/>
      <c r="R72" s="218"/>
      <c r="S72" s="218"/>
      <c r="T72" s="218"/>
      <c r="U72" s="218"/>
      <c r="V72" s="218"/>
      <c r="W72" s="218"/>
      <c r="X72" s="218"/>
      <c r="Y72" s="218"/>
      <c r="Z72" s="218"/>
      <c r="AA72" s="213">
        <f t="shared" si="24"/>
        <v>0</v>
      </c>
      <c r="AB72" s="214" t="str">
        <f t="shared" si="25"/>
        <v/>
      </c>
      <c r="AC72" s="213" t="str">
        <f t="shared" si="26"/>
        <v xml:space="preserve"> </v>
      </c>
      <c r="AD72" s="215" t="str">
        <f>IFERROR(VLOOKUP(AC72,'Listas y tablas'!$AH$3:$AI$17,2,FALSE),"")</f>
        <v/>
      </c>
      <c r="AE72" s="213" t="str">
        <f t="shared" si="27"/>
        <v>C</v>
      </c>
      <c r="AF72" s="216">
        <f t="shared" si="28"/>
        <v>65</v>
      </c>
      <c r="AG72" s="216" t="str">
        <f t="shared" si="29"/>
        <v>C65</v>
      </c>
      <c r="AH72" s="187"/>
      <c r="AI72" s="216" t="str">
        <f t="shared" si="30"/>
        <v/>
      </c>
      <c r="AJ72" s="57"/>
      <c r="AK72" s="57"/>
      <c r="AL72" s="216">
        <f t="shared" si="16"/>
        <v>0</v>
      </c>
      <c r="AM72" s="57"/>
      <c r="AN72" s="216">
        <f t="shared" si="31"/>
        <v>0</v>
      </c>
      <c r="AO72" s="57"/>
      <c r="AP72" s="216">
        <f t="shared" si="32"/>
        <v>0</v>
      </c>
      <c r="AQ72" s="57"/>
      <c r="AR72" s="216">
        <f t="shared" si="33"/>
        <v>0</v>
      </c>
      <c r="AS72" s="57"/>
      <c r="AT72" s="216">
        <f t="shared" si="34"/>
        <v>0</v>
      </c>
      <c r="AU72" s="57"/>
      <c r="AV72" s="216">
        <f t="shared" si="35"/>
        <v>0</v>
      </c>
      <c r="AW72" s="57"/>
      <c r="AX72" s="216">
        <f t="shared" si="36"/>
        <v>0</v>
      </c>
      <c r="AY72" s="216">
        <f t="shared" si="37"/>
        <v>0</v>
      </c>
      <c r="AZ72" s="216">
        <f t="shared" si="38"/>
        <v>0</v>
      </c>
      <c r="BA72" s="216" t="str">
        <f t="shared" si="39"/>
        <v/>
      </c>
      <c r="BB72" s="216" t="str">
        <f>IFERROR(IF(ISNUMBER(BA72),VLOOKUP(BA72,'Listas y tablas'!$AC$2:$AF$7,2,FALSE),""),"")</f>
        <v/>
      </c>
      <c r="BC72" s="216" t="str">
        <f t="shared" si="40"/>
        <v xml:space="preserve"> </v>
      </c>
      <c r="BD72" s="217" t="str">
        <f>IFERROR(VLOOKUP(BC72,'Listas y tablas'!$AH$3:$AI$17,2,FALSE),"")</f>
        <v/>
      </c>
      <c r="BE72" s="162"/>
      <c r="BF72" s="141"/>
      <c r="BG72" s="141"/>
      <c r="BH72" s="141"/>
      <c r="BI72" s="141"/>
      <c r="BJ72" s="141"/>
      <c r="BK72" s="141"/>
      <c r="BL72" s="141"/>
      <c r="BM72" s="141"/>
      <c r="BN72" s="141"/>
      <c r="BO72" s="141"/>
      <c r="BP72" s="141"/>
      <c r="BQ72" s="121"/>
      <c r="BR72" s="121"/>
      <c r="BS72" s="121"/>
      <c r="BT72" s="121"/>
      <c r="BU72" s="121"/>
      <c r="BV72" s="121"/>
      <c r="BW72" s="201"/>
      <c r="BX72" s="201"/>
      <c r="BY72" s="201"/>
      <c r="BZ72" s="201"/>
      <c r="CA72" s="201"/>
      <c r="CB72" s="105"/>
      <c r="CC72" s="201"/>
      <c r="CD72" s="141"/>
      <c r="CE72" s="141"/>
      <c r="CF72" s="141"/>
      <c r="CG72" s="141"/>
      <c r="CH72" s="141"/>
      <c r="CI72" s="141"/>
      <c r="CJ72" s="201"/>
      <c r="CK72" s="201"/>
      <c r="CL72" s="201"/>
      <c r="CM72" s="201"/>
      <c r="CN72" s="201"/>
      <c r="CO72" s="105"/>
      <c r="CP72" s="201"/>
    </row>
    <row r="73" spans="1:94" s="342" customFormat="1" ht="151.5" customHeight="1">
      <c r="A73" s="141"/>
      <c r="B73" s="88" t="str">
        <f>IFERROR(VLOOKUP($A73,Riesgos!$A$7:$H$107,2,FALSE),"")</f>
        <v/>
      </c>
      <c r="C73" s="186" t="str">
        <f>IFERROR(VLOOKUP($A73,Riesgos!$A$7:$H$107,7,FALSE),"")</f>
        <v/>
      </c>
      <c r="D73" s="186" t="str">
        <f>IFERROR(VLOOKUP($A73,Riesgos!$A$7:$H$107,8,FALSE),"")</f>
        <v/>
      </c>
      <c r="E73" s="53"/>
      <c r="F73" s="218"/>
      <c r="G73" s="213" t="str">
        <f>IF(ISNUMBER(F73),VLOOKUP(F73,'Listas y tablas'!$AC$2:$AF$7,2,FALSE),"")</f>
        <v/>
      </c>
      <c r="H73" s="218"/>
      <c r="I73" s="218"/>
      <c r="J73" s="218"/>
      <c r="K73" s="218"/>
      <c r="L73" s="218"/>
      <c r="M73" s="218"/>
      <c r="N73" s="218"/>
      <c r="O73" s="218"/>
      <c r="P73" s="218"/>
      <c r="Q73" s="218"/>
      <c r="R73" s="218"/>
      <c r="S73" s="218"/>
      <c r="T73" s="218"/>
      <c r="U73" s="218"/>
      <c r="V73" s="218"/>
      <c r="W73" s="218"/>
      <c r="X73" s="218"/>
      <c r="Y73" s="218"/>
      <c r="Z73" s="218"/>
      <c r="AA73" s="213">
        <f t="shared" si="24"/>
        <v>0</v>
      </c>
      <c r="AB73" s="214" t="str">
        <f t="shared" si="25"/>
        <v/>
      </c>
      <c r="AC73" s="213" t="str">
        <f t="shared" si="26"/>
        <v xml:space="preserve"> </v>
      </c>
      <c r="AD73" s="215" t="str">
        <f>IFERROR(VLOOKUP(AC73,'Listas y tablas'!$AH$3:$AI$17,2,FALSE),"")</f>
        <v/>
      </c>
      <c r="AE73" s="213" t="str">
        <f t="shared" si="27"/>
        <v>C</v>
      </c>
      <c r="AF73" s="216">
        <f t="shared" si="28"/>
        <v>66</v>
      </c>
      <c r="AG73" s="216" t="str">
        <f t="shared" si="29"/>
        <v>C66</v>
      </c>
      <c r="AH73" s="187"/>
      <c r="AI73" s="216" t="str">
        <f t="shared" si="30"/>
        <v/>
      </c>
      <c r="AJ73" s="57"/>
      <c r="AK73" s="57"/>
      <c r="AL73" s="216">
        <f t="shared" si="16"/>
        <v>0</v>
      </c>
      <c r="AM73" s="57"/>
      <c r="AN73" s="216">
        <f t="shared" si="31"/>
        <v>0</v>
      </c>
      <c r="AO73" s="57"/>
      <c r="AP73" s="216">
        <f t="shared" si="32"/>
        <v>0</v>
      </c>
      <c r="AQ73" s="57"/>
      <c r="AR73" s="216">
        <f t="shared" si="33"/>
        <v>0</v>
      </c>
      <c r="AS73" s="57"/>
      <c r="AT73" s="216">
        <f t="shared" si="34"/>
        <v>0</v>
      </c>
      <c r="AU73" s="57"/>
      <c r="AV73" s="216">
        <f t="shared" si="35"/>
        <v>0</v>
      </c>
      <c r="AW73" s="57"/>
      <c r="AX73" s="216">
        <f t="shared" si="36"/>
        <v>0</v>
      </c>
      <c r="AY73" s="216">
        <f t="shared" si="37"/>
        <v>0</v>
      </c>
      <c r="AZ73" s="216">
        <f t="shared" si="38"/>
        <v>0</v>
      </c>
      <c r="BA73" s="216" t="str">
        <f t="shared" si="39"/>
        <v/>
      </c>
      <c r="BB73" s="216" t="str">
        <f>IFERROR(IF(ISNUMBER(BA73),VLOOKUP(BA73,'Listas y tablas'!$AC$2:$AF$7,2,FALSE),""),"")</f>
        <v/>
      </c>
      <c r="BC73" s="216" t="str">
        <f t="shared" si="40"/>
        <v xml:space="preserve"> </v>
      </c>
      <c r="BD73" s="217" t="str">
        <f>IFERROR(VLOOKUP(BC73,'Listas y tablas'!$AH$3:$AI$17,2,FALSE),"")</f>
        <v/>
      </c>
      <c r="BE73" s="162"/>
      <c r="BF73" s="141"/>
      <c r="BG73" s="141"/>
      <c r="BH73" s="141"/>
      <c r="BI73" s="141"/>
      <c r="BJ73" s="141"/>
      <c r="BK73" s="141"/>
      <c r="BL73" s="141"/>
      <c r="BM73" s="141"/>
      <c r="BN73" s="141"/>
      <c r="BO73" s="141"/>
      <c r="BP73" s="141"/>
      <c r="BQ73" s="121"/>
      <c r="BR73" s="121"/>
      <c r="BS73" s="121"/>
      <c r="BT73" s="121"/>
      <c r="BU73" s="121"/>
      <c r="BV73" s="121"/>
      <c r="BW73" s="201"/>
      <c r="BX73" s="201"/>
      <c r="BY73" s="201"/>
      <c r="BZ73" s="201"/>
      <c r="CA73" s="201"/>
      <c r="CB73" s="105"/>
      <c r="CC73" s="201"/>
      <c r="CD73" s="141"/>
      <c r="CE73" s="141"/>
      <c r="CF73" s="141"/>
      <c r="CG73" s="141"/>
      <c r="CH73" s="141"/>
      <c r="CI73" s="141"/>
      <c r="CJ73" s="201"/>
      <c r="CK73" s="201"/>
      <c r="CL73" s="201"/>
      <c r="CM73" s="201"/>
      <c r="CN73" s="201"/>
      <c r="CO73" s="105"/>
      <c r="CP73" s="201"/>
    </row>
    <row r="74" spans="1:94" s="342" customFormat="1" ht="151.5" customHeight="1">
      <c r="A74" s="141"/>
      <c r="B74" s="88" t="str">
        <f>IFERROR(VLOOKUP($A74,Riesgos!$A$7:$H$107,2,FALSE),"")</f>
        <v/>
      </c>
      <c r="C74" s="186" t="str">
        <f>IFERROR(VLOOKUP($A74,Riesgos!$A$7:$H$107,7,FALSE),"")</f>
        <v/>
      </c>
      <c r="D74" s="186" t="str">
        <f>IFERROR(VLOOKUP($A74,Riesgos!$A$7:$H$107,8,FALSE),"")</f>
        <v/>
      </c>
      <c r="E74" s="53"/>
      <c r="F74" s="218"/>
      <c r="G74" s="213" t="str">
        <f>IF(ISNUMBER(F74),VLOOKUP(F74,'Listas y tablas'!$AC$2:$AF$7,2,FALSE),"")</f>
        <v/>
      </c>
      <c r="H74" s="218"/>
      <c r="I74" s="218"/>
      <c r="J74" s="218"/>
      <c r="K74" s="218"/>
      <c r="L74" s="218"/>
      <c r="M74" s="218"/>
      <c r="N74" s="218"/>
      <c r="O74" s="218"/>
      <c r="P74" s="218"/>
      <c r="Q74" s="218"/>
      <c r="R74" s="218"/>
      <c r="S74" s="218"/>
      <c r="T74" s="218"/>
      <c r="U74" s="218"/>
      <c r="V74" s="218"/>
      <c r="W74" s="218"/>
      <c r="X74" s="218"/>
      <c r="Y74" s="218"/>
      <c r="Z74" s="218"/>
      <c r="AA74" s="213">
        <f t="shared" si="24"/>
        <v>0</v>
      </c>
      <c r="AB74" s="214" t="str">
        <f t="shared" si="25"/>
        <v/>
      </c>
      <c r="AC74" s="213" t="str">
        <f t="shared" si="26"/>
        <v xml:space="preserve"> </v>
      </c>
      <c r="AD74" s="215" t="str">
        <f>IFERROR(VLOOKUP(AC74,'Listas y tablas'!$AH$3:$AI$17,2,FALSE),"")</f>
        <v/>
      </c>
      <c r="AE74" s="213" t="str">
        <f t="shared" si="27"/>
        <v>C</v>
      </c>
      <c r="AF74" s="216">
        <f t="shared" si="28"/>
        <v>67</v>
      </c>
      <c r="AG74" s="216" t="str">
        <f t="shared" si="29"/>
        <v>C67</v>
      </c>
      <c r="AH74" s="187"/>
      <c r="AI74" s="216" t="str">
        <f t="shared" si="30"/>
        <v/>
      </c>
      <c r="AJ74" s="57"/>
      <c r="AK74" s="57"/>
      <c r="AL74" s="216">
        <f t="shared" si="16"/>
        <v>0</v>
      </c>
      <c r="AM74" s="57"/>
      <c r="AN74" s="216">
        <f t="shared" si="31"/>
        <v>0</v>
      </c>
      <c r="AO74" s="57"/>
      <c r="AP74" s="216">
        <f t="shared" si="32"/>
        <v>0</v>
      </c>
      <c r="AQ74" s="57"/>
      <c r="AR74" s="216">
        <f t="shared" si="33"/>
        <v>0</v>
      </c>
      <c r="AS74" s="57"/>
      <c r="AT74" s="216">
        <f t="shared" si="34"/>
        <v>0</v>
      </c>
      <c r="AU74" s="57"/>
      <c r="AV74" s="216">
        <f t="shared" si="35"/>
        <v>0</v>
      </c>
      <c r="AW74" s="57"/>
      <c r="AX74" s="216">
        <f t="shared" si="36"/>
        <v>0</v>
      </c>
      <c r="AY74" s="216">
        <f t="shared" si="37"/>
        <v>0</v>
      </c>
      <c r="AZ74" s="216">
        <f t="shared" si="38"/>
        <v>0</v>
      </c>
      <c r="BA74" s="216" t="str">
        <f t="shared" si="39"/>
        <v/>
      </c>
      <c r="BB74" s="216" t="str">
        <f>IFERROR(IF(ISNUMBER(BA74),VLOOKUP(BA74,'Listas y tablas'!$AC$2:$AF$7,2,FALSE),""),"")</f>
        <v/>
      </c>
      <c r="BC74" s="216" t="str">
        <f t="shared" si="40"/>
        <v xml:space="preserve"> </v>
      </c>
      <c r="BD74" s="217" t="str">
        <f>IFERROR(VLOOKUP(BC74,'Listas y tablas'!$AH$3:$AI$17,2,FALSE),"")</f>
        <v/>
      </c>
      <c r="BE74" s="162"/>
      <c r="BF74" s="141"/>
      <c r="BG74" s="141"/>
      <c r="BH74" s="141"/>
      <c r="BI74" s="141"/>
      <c r="BJ74" s="141"/>
      <c r="BK74" s="141"/>
      <c r="BL74" s="141"/>
      <c r="BM74" s="141"/>
      <c r="BN74" s="141"/>
      <c r="BO74" s="141"/>
      <c r="BP74" s="141"/>
      <c r="BQ74" s="121"/>
      <c r="BR74" s="121"/>
      <c r="BS74" s="121"/>
      <c r="BT74" s="121"/>
      <c r="BU74" s="121"/>
      <c r="BV74" s="121"/>
      <c r="BW74" s="201"/>
      <c r="BX74" s="201"/>
      <c r="BY74" s="201"/>
      <c r="BZ74" s="201"/>
      <c r="CA74" s="201"/>
      <c r="CB74" s="105"/>
      <c r="CC74" s="201"/>
      <c r="CD74" s="141"/>
      <c r="CE74" s="141"/>
      <c r="CF74" s="141"/>
      <c r="CG74" s="141"/>
      <c r="CH74" s="141"/>
      <c r="CI74" s="141"/>
      <c r="CJ74" s="201"/>
      <c r="CK74" s="201"/>
      <c r="CL74" s="201"/>
      <c r="CM74" s="201"/>
      <c r="CN74" s="201"/>
      <c r="CO74" s="105"/>
      <c r="CP74" s="201"/>
    </row>
    <row r="75" spans="1:94" s="342" customFormat="1" ht="151.5" customHeight="1">
      <c r="A75" s="141"/>
      <c r="B75" s="88" t="str">
        <f>IFERROR(VLOOKUP($A75,Riesgos!$A$7:$H$107,2,FALSE),"")</f>
        <v/>
      </c>
      <c r="C75" s="186" t="str">
        <f>IFERROR(VLOOKUP($A75,Riesgos!$A$7:$H$107,7,FALSE),"")</f>
        <v/>
      </c>
      <c r="D75" s="186" t="str">
        <f>IFERROR(VLOOKUP($A75,Riesgos!$A$7:$H$107,8,FALSE),"")</f>
        <v/>
      </c>
      <c r="E75" s="53"/>
      <c r="F75" s="218"/>
      <c r="G75" s="213" t="str">
        <f>IF(ISNUMBER(F75),VLOOKUP(F75,'Listas y tablas'!$AC$2:$AF$7,2,FALSE),"")</f>
        <v/>
      </c>
      <c r="H75" s="218"/>
      <c r="I75" s="218"/>
      <c r="J75" s="218"/>
      <c r="K75" s="218"/>
      <c r="L75" s="218"/>
      <c r="M75" s="218"/>
      <c r="N75" s="218"/>
      <c r="O75" s="218"/>
      <c r="P75" s="218"/>
      <c r="Q75" s="218"/>
      <c r="R75" s="218"/>
      <c r="S75" s="218"/>
      <c r="T75" s="218"/>
      <c r="U75" s="218"/>
      <c r="V75" s="218"/>
      <c r="W75" s="218"/>
      <c r="X75" s="218"/>
      <c r="Y75" s="218"/>
      <c r="Z75" s="218"/>
      <c r="AA75" s="213">
        <f t="shared" si="24"/>
        <v>0</v>
      </c>
      <c r="AB75" s="214" t="str">
        <f t="shared" si="25"/>
        <v/>
      </c>
      <c r="AC75" s="213" t="str">
        <f t="shared" si="26"/>
        <v xml:space="preserve"> </v>
      </c>
      <c r="AD75" s="215" t="str">
        <f>IFERROR(VLOOKUP(AC75,'Listas y tablas'!$AH$3:$AI$17,2,FALSE),"")</f>
        <v/>
      </c>
      <c r="AE75" s="213" t="str">
        <f t="shared" si="27"/>
        <v>C</v>
      </c>
      <c r="AF75" s="216">
        <f t="shared" si="28"/>
        <v>68</v>
      </c>
      <c r="AG75" s="216" t="str">
        <f t="shared" si="29"/>
        <v>C68</v>
      </c>
      <c r="AH75" s="187"/>
      <c r="AI75" s="216" t="str">
        <f t="shared" si="30"/>
        <v/>
      </c>
      <c r="AJ75" s="57"/>
      <c r="AK75" s="57"/>
      <c r="AL75" s="216">
        <f t="shared" ref="AL75:AL130" si="41">IF(AK75="Sí",15,0)</f>
        <v>0</v>
      </c>
      <c r="AM75" s="57"/>
      <c r="AN75" s="216">
        <f t="shared" si="31"/>
        <v>0</v>
      </c>
      <c r="AO75" s="57"/>
      <c r="AP75" s="216">
        <f t="shared" si="32"/>
        <v>0</v>
      </c>
      <c r="AQ75" s="57"/>
      <c r="AR75" s="216">
        <f t="shared" si="33"/>
        <v>0</v>
      </c>
      <c r="AS75" s="57"/>
      <c r="AT75" s="216">
        <f t="shared" si="34"/>
        <v>0</v>
      </c>
      <c r="AU75" s="57"/>
      <c r="AV75" s="216">
        <f t="shared" si="35"/>
        <v>0</v>
      </c>
      <c r="AW75" s="57"/>
      <c r="AX75" s="216">
        <f t="shared" si="36"/>
        <v>0</v>
      </c>
      <c r="AY75" s="216">
        <f t="shared" si="37"/>
        <v>0</v>
      </c>
      <c r="AZ75" s="216">
        <f t="shared" si="38"/>
        <v>0</v>
      </c>
      <c r="BA75" s="216" t="str">
        <f t="shared" si="39"/>
        <v/>
      </c>
      <c r="BB75" s="216" t="str">
        <f>IFERROR(IF(ISNUMBER(BA75),VLOOKUP(BA75,'Listas y tablas'!$AC$2:$AF$7,2,FALSE),""),"")</f>
        <v/>
      </c>
      <c r="BC75" s="216" t="str">
        <f t="shared" si="40"/>
        <v xml:space="preserve"> </v>
      </c>
      <c r="BD75" s="217" t="str">
        <f>IFERROR(VLOOKUP(BC75,'Listas y tablas'!$AH$3:$AI$17,2,FALSE),"")</f>
        <v/>
      </c>
      <c r="BE75" s="162"/>
      <c r="BF75" s="141"/>
      <c r="BG75" s="141"/>
      <c r="BH75" s="141"/>
      <c r="BI75" s="141"/>
      <c r="BJ75" s="141"/>
      <c r="BK75" s="141"/>
      <c r="BL75" s="141"/>
      <c r="BM75" s="141"/>
      <c r="BN75" s="141"/>
      <c r="BO75" s="141"/>
      <c r="BP75" s="141"/>
      <c r="BQ75" s="121"/>
      <c r="BR75" s="121"/>
      <c r="BS75" s="121"/>
      <c r="BT75" s="121"/>
      <c r="BU75" s="121"/>
      <c r="BV75" s="121"/>
      <c r="BW75" s="201"/>
      <c r="BX75" s="201"/>
      <c r="BY75" s="201"/>
      <c r="BZ75" s="201"/>
      <c r="CA75" s="201"/>
      <c r="CB75" s="105"/>
      <c r="CC75" s="201"/>
      <c r="CD75" s="141"/>
      <c r="CE75" s="141"/>
      <c r="CF75" s="141"/>
      <c r="CG75" s="141"/>
      <c r="CH75" s="141"/>
      <c r="CI75" s="141"/>
      <c r="CJ75" s="201"/>
      <c r="CK75" s="201"/>
      <c r="CL75" s="201"/>
      <c r="CM75" s="201"/>
      <c r="CN75" s="201"/>
      <c r="CO75" s="105"/>
      <c r="CP75" s="201"/>
    </row>
    <row r="76" spans="1:94" s="342" customFormat="1" ht="151.5" customHeight="1">
      <c r="A76" s="141"/>
      <c r="B76" s="88" t="str">
        <f>IFERROR(VLOOKUP($A76,Riesgos!$A$7:$H$107,2,FALSE),"")</f>
        <v/>
      </c>
      <c r="C76" s="186" t="str">
        <f>IFERROR(VLOOKUP($A76,Riesgos!$A$7:$H$107,7,FALSE),"")</f>
        <v/>
      </c>
      <c r="D76" s="186" t="str">
        <f>IFERROR(VLOOKUP($A76,Riesgos!$A$7:$H$107,8,FALSE),"")</f>
        <v/>
      </c>
      <c r="E76" s="53"/>
      <c r="F76" s="218"/>
      <c r="G76" s="213" t="str">
        <f>IF(ISNUMBER(F76),VLOOKUP(F76,'Listas y tablas'!$AC$2:$AF$7,2,FALSE),"")</f>
        <v/>
      </c>
      <c r="H76" s="218"/>
      <c r="I76" s="218"/>
      <c r="J76" s="218"/>
      <c r="K76" s="218"/>
      <c r="L76" s="218"/>
      <c r="M76" s="218"/>
      <c r="N76" s="218"/>
      <c r="O76" s="218"/>
      <c r="P76" s="218"/>
      <c r="Q76" s="218"/>
      <c r="R76" s="218"/>
      <c r="S76" s="218"/>
      <c r="T76" s="218"/>
      <c r="U76" s="218"/>
      <c r="V76" s="218"/>
      <c r="W76" s="218"/>
      <c r="X76" s="218"/>
      <c r="Y76" s="218"/>
      <c r="Z76" s="218"/>
      <c r="AA76" s="213">
        <f t="shared" si="24"/>
        <v>0</v>
      </c>
      <c r="AB76" s="214" t="str">
        <f t="shared" si="25"/>
        <v/>
      </c>
      <c r="AC76" s="213" t="str">
        <f t="shared" si="26"/>
        <v xml:space="preserve"> </v>
      </c>
      <c r="AD76" s="215" t="str">
        <f>IFERROR(VLOOKUP(AC76,'Listas y tablas'!$AH$3:$AI$17,2,FALSE),"")</f>
        <v/>
      </c>
      <c r="AE76" s="213" t="str">
        <f t="shared" si="27"/>
        <v>C</v>
      </c>
      <c r="AF76" s="216">
        <f t="shared" si="28"/>
        <v>69</v>
      </c>
      <c r="AG76" s="216" t="str">
        <f t="shared" si="29"/>
        <v>C69</v>
      </c>
      <c r="AH76" s="187"/>
      <c r="AI76" s="216" t="str">
        <f t="shared" si="30"/>
        <v/>
      </c>
      <c r="AJ76" s="57"/>
      <c r="AK76" s="57"/>
      <c r="AL76" s="216">
        <f t="shared" si="41"/>
        <v>0</v>
      </c>
      <c r="AM76" s="57"/>
      <c r="AN76" s="216">
        <f t="shared" si="31"/>
        <v>0</v>
      </c>
      <c r="AO76" s="57"/>
      <c r="AP76" s="216">
        <f t="shared" si="32"/>
        <v>0</v>
      </c>
      <c r="AQ76" s="57"/>
      <c r="AR76" s="216">
        <f t="shared" si="33"/>
        <v>0</v>
      </c>
      <c r="AS76" s="57"/>
      <c r="AT76" s="216">
        <f t="shared" si="34"/>
        <v>0</v>
      </c>
      <c r="AU76" s="57"/>
      <c r="AV76" s="216">
        <f t="shared" si="35"/>
        <v>0</v>
      </c>
      <c r="AW76" s="57"/>
      <c r="AX76" s="216">
        <f t="shared" si="36"/>
        <v>0</v>
      </c>
      <c r="AY76" s="216">
        <f t="shared" si="37"/>
        <v>0</v>
      </c>
      <c r="AZ76" s="216">
        <f t="shared" si="38"/>
        <v>0</v>
      </c>
      <c r="BA76" s="216" t="str">
        <f t="shared" si="39"/>
        <v/>
      </c>
      <c r="BB76" s="216" t="str">
        <f>IFERROR(IF(ISNUMBER(BA76),VLOOKUP(BA76,'Listas y tablas'!$AC$2:$AF$7,2,FALSE),""),"")</f>
        <v/>
      </c>
      <c r="BC76" s="216" t="str">
        <f t="shared" si="40"/>
        <v xml:space="preserve"> </v>
      </c>
      <c r="BD76" s="217" t="str">
        <f>IFERROR(VLOOKUP(BC76,'Listas y tablas'!$AH$3:$AI$17,2,FALSE),"")</f>
        <v/>
      </c>
      <c r="BE76" s="162"/>
      <c r="BF76" s="141"/>
      <c r="BG76" s="141"/>
      <c r="BH76" s="141"/>
      <c r="BI76" s="141"/>
      <c r="BJ76" s="141"/>
      <c r="BK76" s="141"/>
      <c r="BL76" s="141"/>
      <c r="BM76" s="141"/>
      <c r="BN76" s="141"/>
      <c r="BO76" s="141"/>
      <c r="BP76" s="141"/>
      <c r="BQ76" s="121"/>
      <c r="BR76" s="121"/>
      <c r="BS76" s="121"/>
      <c r="BT76" s="121"/>
      <c r="BU76" s="121"/>
      <c r="BV76" s="121"/>
      <c r="BW76" s="201"/>
      <c r="BX76" s="201"/>
      <c r="BY76" s="201"/>
      <c r="BZ76" s="201"/>
      <c r="CA76" s="201"/>
      <c r="CB76" s="105"/>
      <c r="CC76" s="201"/>
      <c r="CD76" s="141"/>
      <c r="CE76" s="141"/>
      <c r="CF76" s="141"/>
      <c r="CG76" s="141"/>
      <c r="CH76" s="141"/>
      <c r="CI76" s="141"/>
      <c r="CJ76" s="201"/>
      <c r="CK76" s="201"/>
      <c r="CL76" s="201"/>
      <c r="CM76" s="201"/>
      <c r="CN76" s="201"/>
      <c r="CO76" s="105"/>
      <c r="CP76" s="201"/>
    </row>
    <row r="77" spans="1:94" s="342" customFormat="1" ht="151.5" customHeight="1">
      <c r="A77" s="141"/>
      <c r="B77" s="88" t="str">
        <f>IFERROR(VLOOKUP($A77,Riesgos!$A$7:$H$107,2,FALSE),"")</f>
        <v/>
      </c>
      <c r="C77" s="186" t="str">
        <f>IFERROR(VLOOKUP($A77,Riesgos!$A$7:$H$107,7,FALSE),"")</f>
        <v/>
      </c>
      <c r="D77" s="186" t="str">
        <f>IFERROR(VLOOKUP($A77,Riesgos!$A$7:$H$107,8,FALSE),"")</f>
        <v/>
      </c>
      <c r="E77" s="53"/>
      <c r="F77" s="218"/>
      <c r="G77" s="213" t="str">
        <f>IF(ISNUMBER(F77),VLOOKUP(F77,'Listas y tablas'!$AC$2:$AF$7,2,FALSE),"")</f>
        <v/>
      </c>
      <c r="H77" s="218"/>
      <c r="I77" s="218"/>
      <c r="J77" s="218"/>
      <c r="K77" s="218"/>
      <c r="L77" s="218"/>
      <c r="M77" s="218"/>
      <c r="N77" s="218"/>
      <c r="O77" s="218"/>
      <c r="P77" s="218"/>
      <c r="Q77" s="218"/>
      <c r="R77" s="218"/>
      <c r="S77" s="218"/>
      <c r="T77" s="218"/>
      <c r="U77" s="218"/>
      <c r="V77" s="218"/>
      <c r="W77" s="218"/>
      <c r="X77" s="218"/>
      <c r="Y77" s="218"/>
      <c r="Z77" s="218"/>
      <c r="AA77" s="213">
        <f t="shared" si="24"/>
        <v>0</v>
      </c>
      <c r="AB77" s="214" t="str">
        <f t="shared" si="25"/>
        <v/>
      </c>
      <c r="AC77" s="213" t="str">
        <f t="shared" si="26"/>
        <v xml:space="preserve"> </v>
      </c>
      <c r="AD77" s="215" t="str">
        <f>IFERROR(VLOOKUP(AC77,'Listas y tablas'!$AH$3:$AI$17,2,FALSE),"")</f>
        <v/>
      </c>
      <c r="AE77" s="213" t="str">
        <f t="shared" si="27"/>
        <v>C</v>
      </c>
      <c r="AF77" s="216">
        <f t="shared" si="28"/>
        <v>70</v>
      </c>
      <c r="AG77" s="216" t="str">
        <f t="shared" si="29"/>
        <v>C70</v>
      </c>
      <c r="AH77" s="187"/>
      <c r="AI77" s="216" t="str">
        <f t="shared" si="30"/>
        <v/>
      </c>
      <c r="AJ77" s="57"/>
      <c r="AK77" s="57"/>
      <c r="AL77" s="216">
        <f t="shared" si="41"/>
        <v>0</v>
      </c>
      <c r="AM77" s="57"/>
      <c r="AN77" s="216">
        <f t="shared" si="31"/>
        <v>0</v>
      </c>
      <c r="AO77" s="57"/>
      <c r="AP77" s="216">
        <f t="shared" si="32"/>
        <v>0</v>
      </c>
      <c r="AQ77" s="57"/>
      <c r="AR77" s="216">
        <f t="shared" si="33"/>
        <v>0</v>
      </c>
      <c r="AS77" s="57"/>
      <c r="AT77" s="216">
        <f t="shared" si="34"/>
        <v>0</v>
      </c>
      <c r="AU77" s="57"/>
      <c r="AV77" s="216">
        <f t="shared" si="35"/>
        <v>0</v>
      </c>
      <c r="AW77" s="57"/>
      <c r="AX77" s="216">
        <f t="shared" si="36"/>
        <v>0</v>
      </c>
      <c r="AY77" s="216">
        <f t="shared" si="37"/>
        <v>0</v>
      </c>
      <c r="AZ77" s="216">
        <f t="shared" si="38"/>
        <v>0</v>
      </c>
      <c r="BA77" s="216" t="str">
        <f t="shared" si="39"/>
        <v/>
      </c>
      <c r="BB77" s="216" t="str">
        <f>IFERROR(IF(ISNUMBER(BA77),VLOOKUP(BA77,'Listas y tablas'!$AC$2:$AF$7,2,FALSE),""),"")</f>
        <v/>
      </c>
      <c r="BC77" s="216" t="str">
        <f t="shared" si="40"/>
        <v xml:space="preserve"> </v>
      </c>
      <c r="BD77" s="217" t="str">
        <f>IFERROR(VLOOKUP(BC77,'Listas y tablas'!$AH$3:$AI$17,2,FALSE),"")</f>
        <v/>
      </c>
      <c r="BE77" s="162"/>
      <c r="BF77" s="141"/>
      <c r="BG77" s="141"/>
      <c r="BH77" s="141"/>
      <c r="BI77" s="141"/>
      <c r="BJ77" s="141"/>
      <c r="BK77" s="141"/>
      <c r="BL77" s="141"/>
      <c r="BM77" s="141"/>
      <c r="BN77" s="141"/>
      <c r="BO77" s="141"/>
      <c r="BP77" s="141"/>
      <c r="BQ77" s="121"/>
      <c r="BR77" s="121"/>
      <c r="BS77" s="121"/>
      <c r="BT77" s="121"/>
      <c r="BU77" s="121"/>
      <c r="BV77" s="121"/>
      <c r="BW77" s="201"/>
      <c r="BX77" s="201"/>
      <c r="BY77" s="201"/>
      <c r="BZ77" s="201"/>
      <c r="CA77" s="201"/>
      <c r="CB77" s="105"/>
      <c r="CC77" s="201"/>
      <c r="CD77" s="141"/>
      <c r="CE77" s="141"/>
      <c r="CF77" s="141"/>
      <c r="CG77" s="141"/>
      <c r="CH77" s="141"/>
      <c r="CI77" s="141"/>
      <c r="CJ77" s="201"/>
      <c r="CK77" s="201"/>
      <c r="CL77" s="201"/>
      <c r="CM77" s="201"/>
      <c r="CN77" s="201"/>
      <c r="CO77" s="105"/>
      <c r="CP77" s="201"/>
    </row>
    <row r="78" spans="1:94" s="342" customFormat="1" ht="151.5" customHeight="1">
      <c r="A78" s="141"/>
      <c r="B78" s="88" t="str">
        <f>IFERROR(VLOOKUP($A78,Riesgos!$A$7:$H$107,2,FALSE),"")</f>
        <v/>
      </c>
      <c r="C78" s="186" t="str">
        <f>IFERROR(VLOOKUP($A78,Riesgos!$A$7:$H$107,7,FALSE),"")</f>
        <v/>
      </c>
      <c r="D78" s="186" t="str">
        <f>IFERROR(VLOOKUP($A78,Riesgos!$A$7:$H$107,8,FALSE),"")</f>
        <v/>
      </c>
      <c r="E78" s="53"/>
      <c r="F78" s="218"/>
      <c r="G78" s="213" t="str">
        <f>IF(ISNUMBER(F78),VLOOKUP(F78,'Listas y tablas'!$AC$2:$AF$7,2,FALSE),"")</f>
        <v/>
      </c>
      <c r="H78" s="218"/>
      <c r="I78" s="218"/>
      <c r="J78" s="218"/>
      <c r="K78" s="218"/>
      <c r="L78" s="218"/>
      <c r="M78" s="218"/>
      <c r="N78" s="218"/>
      <c r="O78" s="218"/>
      <c r="P78" s="218"/>
      <c r="Q78" s="218"/>
      <c r="R78" s="218"/>
      <c r="S78" s="218"/>
      <c r="T78" s="218"/>
      <c r="U78" s="218"/>
      <c r="V78" s="218"/>
      <c r="W78" s="218"/>
      <c r="X78" s="218"/>
      <c r="Y78" s="218"/>
      <c r="Z78" s="218"/>
      <c r="AA78" s="213">
        <f t="shared" si="24"/>
        <v>0</v>
      </c>
      <c r="AB78" s="214" t="str">
        <f t="shared" si="25"/>
        <v/>
      </c>
      <c r="AC78" s="213" t="str">
        <f t="shared" si="26"/>
        <v xml:space="preserve"> </v>
      </c>
      <c r="AD78" s="215" t="str">
        <f>IFERROR(VLOOKUP(AC78,'Listas y tablas'!$AH$3:$AI$17,2,FALSE),"")</f>
        <v/>
      </c>
      <c r="AE78" s="213" t="str">
        <f t="shared" si="27"/>
        <v>C</v>
      </c>
      <c r="AF78" s="216">
        <f t="shared" si="28"/>
        <v>71</v>
      </c>
      <c r="AG78" s="216" t="str">
        <f t="shared" si="29"/>
        <v>C71</v>
      </c>
      <c r="AH78" s="187"/>
      <c r="AI78" s="216" t="str">
        <f t="shared" si="30"/>
        <v/>
      </c>
      <c r="AJ78" s="57"/>
      <c r="AK78" s="57"/>
      <c r="AL78" s="216">
        <f t="shared" si="41"/>
        <v>0</v>
      </c>
      <c r="AM78" s="57"/>
      <c r="AN78" s="216">
        <f t="shared" si="31"/>
        <v>0</v>
      </c>
      <c r="AO78" s="57"/>
      <c r="AP78" s="216">
        <f t="shared" si="32"/>
        <v>0</v>
      </c>
      <c r="AQ78" s="57"/>
      <c r="AR78" s="216">
        <f t="shared" si="33"/>
        <v>0</v>
      </c>
      <c r="AS78" s="57"/>
      <c r="AT78" s="216">
        <f t="shared" si="34"/>
        <v>0</v>
      </c>
      <c r="AU78" s="57"/>
      <c r="AV78" s="216">
        <f t="shared" si="35"/>
        <v>0</v>
      </c>
      <c r="AW78" s="57"/>
      <c r="AX78" s="216">
        <f t="shared" si="36"/>
        <v>0</v>
      </c>
      <c r="AY78" s="216">
        <f t="shared" si="37"/>
        <v>0</v>
      </c>
      <c r="AZ78" s="216">
        <f t="shared" si="38"/>
        <v>0</v>
      </c>
      <c r="BA78" s="216" t="str">
        <f t="shared" si="39"/>
        <v/>
      </c>
      <c r="BB78" s="216" t="str">
        <f>IFERROR(IF(ISNUMBER(BA78),VLOOKUP(BA78,'Listas y tablas'!$AC$2:$AF$7,2,FALSE),""),"")</f>
        <v/>
      </c>
      <c r="BC78" s="216" t="str">
        <f t="shared" si="40"/>
        <v xml:space="preserve"> </v>
      </c>
      <c r="BD78" s="217" t="str">
        <f>IFERROR(VLOOKUP(BC78,'Listas y tablas'!$AH$3:$AI$17,2,FALSE),"")</f>
        <v/>
      </c>
      <c r="BE78" s="162"/>
      <c r="BF78" s="141"/>
      <c r="BG78" s="141"/>
      <c r="BH78" s="141"/>
      <c r="BI78" s="141"/>
      <c r="BJ78" s="141"/>
      <c r="BK78" s="141"/>
      <c r="BL78" s="141"/>
      <c r="BM78" s="141"/>
      <c r="BN78" s="141"/>
      <c r="BO78" s="141"/>
      <c r="BP78" s="141"/>
      <c r="BQ78" s="121"/>
      <c r="BR78" s="121"/>
      <c r="BS78" s="121"/>
      <c r="BT78" s="121"/>
      <c r="BU78" s="121"/>
      <c r="BV78" s="121"/>
      <c r="BW78" s="201"/>
      <c r="BX78" s="201"/>
      <c r="BY78" s="201"/>
      <c r="BZ78" s="201"/>
      <c r="CA78" s="201"/>
      <c r="CB78" s="105"/>
      <c r="CC78" s="201"/>
      <c r="CD78" s="141"/>
      <c r="CE78" s="141"/>
      <c r="CF78" s="141"/>
      <c r="CG78" s="141"/>
      <c r="CH78" s="141"/>
      <c r="CI78" s="141"/>
      <c r="CJ78" s="201"/>
      <c r="CK78" s="201"/>
      <c r="CL78" s="201"/>
      <c r="CM78" s="201"/>
      <c r="CN78" s="201"/>
      <c r="CO78" s="105"/>
      <c r="CP78" s="201"/>
    </row>
    <row r="79" spans="1:94" s="342" customFormat="1" ht="151.5" customHeight="1">
      <c r="A79" s="141"/>
      <c r="B79" s="88" t="str">
        <f>IFERROR(VLOOKUP($A79,Riesgos!$A$7:$H$107,2,FALSE),"")</f>
        <v/>
      </c>
      <c r="C79" s="186" t="str">
        <f>IFERROR(VLOOKUP($A79,Riesgos!$A$7:$H$107,7,FALSE),"")</f>
        <v/>
      </c>
      <c r="D79" s="186" t="str">
        <f>IFERROR(VLOOKUP($A79,Riesgos!$A$7:$H$107,8,FALSE),"")</f>
        <v/>
      </c>
      <c r="E79" s="53"/>
      <c r="F79" s="218"/>
      <c r="G79" s="213" t="str">
        <f>IF(ISNUMBER(F79),VLOOKUP(F79,'Listas y tablas'!$AC$2:$AF$7,2,FALSE),"")</f>
        <v/>
      </c>
      <c r="H79" s="218"/>
      <c r="I79" s="218"/>
      <c r="J79" s="218"/>
      <c r="K79" s="218"/>
      <c r="L79" s="218"/>
      <c r="M79" s="218"/>
      <c r="N79" s="218"/>
      <c r="O79" s="218"/>
      <c r="P79" s="218"/>
      <c r="Q79" s="218"/>
      <c r="R79" s="218"/>
      <c r="S79" s="218"/>
      <c r="T79" s="218"/>
      <c r="U79" s="218"/>
      <c r="V79" s="218"/>
      <c r="W79" s="218"/>
      <c r="X79" s="218"/>
      <c r="Y79" s="218"/>
      <c r="Z79" s="218"/>
      <c r="AA79" s="213">
        <f t="shared" si="24"/>
        <v>0</v>
      </c>
      <c r="AB79" s="214" t="str">
        <f t="shared" si="25"/>
        <v/>
      </c>
      <c r="AC79" s="213" t="str">
        <f t="shared" si="26"/>
        <v xml:space="preserve"> </v>
      </c>
      <c r="AD79" s="215" t="str">
        <f>IFERROR(VLOOKUP(AC79,'Listas y tablas'!$AH$3:$AI$17,2,FALSE),"")</f>
        <v/>
      </c>
      <c r="AE79" s="213" t="str">
        <f t="shared" si="27"/>
        <v>C</v>
      </c>
      <c r="AF79" s="216">
        <f t="shared" si="28"/>
        <v>72</v>
      </c>
      <c r="AG79" s="216" t="str">
        <f t="shared" si="29"/>
        <v>C72</v>
      </c>
      <c r="AH79" s="187"/>
      <c r="AI79" s="216" t="str">
        <f t="shared" si="30"/>
        <v/>
      </c>
      <c r="AJ79" s="57"/>
      <c r="AK79" s="57"/>
      <c r="AL79" s="216">
        <f t="shared" si="41"/>
        <v>0</v>
      </c>
      <c r="AM79" s="57"/>
      <c r="AN79" s="216">
        <f t="shared" si="31"/>
        <v>0</v>
      </c>
      <c r="AO79" s="57"/>
      <c r="AP79" s="216">
        <f t="shared" si="32"/>
        <v>0</v>
      </c>
      <c r="AQ79" s="57"/>
      <c r="AR79" s="216">
        <f t="shared" si="33"/>
        <v>0</v>
      </c>
      <c r="AS79" s="57"/>
      <c r="AT79" s="216">
        <f t="shared" si="34"/>
        <v>0</v>
      </c>
      <c r="AU79" s="57"/>
      <c r="AV79" s="216">
        <f t="shared" si="35"/>
        <v>0</v>
      </c>
      <c r="AW79" s="57"/>
      <c r="AX79" s="216">
        <f t="shared" si="36"/>
        <v>0</v>
      </c>
      <c r="AY79" s="216">
        <f t="shared" si="37"/>
        <v>0</v>
      </c>
      <c r="AZ79" s="216">
        <f t="shared" si="38"/>
        <v>0</v>
      </c>
      <c r="BA79" s="216" t="str">
        <f t="shared" si="39"/>
        <v/>
      </c>
      <c r="BB79" s="216" t="str">
        <f>IFERROR(IF(ISNUMBER(BA79),VLOOKUP(BA79,'Listas y tablas'!$AC$2:$AF$7,2,FALSE),""),"")</f>
        <v/>
      </c>
      <c r="BC79" s="216" t="str">
        <f t="shared" si="40"/>
        <v xml:space="preserve"> </v>
      </c>
      <c r="BD79" s="217" t="str">
        <f>IFERROR(VLOOKUP(BC79,'Listas y tablas'!$AH$3:$AI$17,2,FALSE),"")</f>
        <v/>
      </c>
      <c r="BE79" s="162"/>
      <c r="BF79" s="141"/>
      <c r="BG79" s="141"/>
      <c r="BH79" s="141"/>
      <c r="BI79" s="141"/>
      <c r="BJ79" s="141"/>
      <c r="BK79" s="141"/>
      <c r="BL79" s="141"/>
      <c r="BM79" s="141"/>
      <c r="BN79" s="141"/>
      <c r="BO79" s="141"/>
      <c r="BP79" s="141"/>
      <c r="BQ79" s="121"/>
      <c r="BR79" s="121"/>
      <c r="BS79" s="121"/>
      <c r="BT79" s="121"/>
      <c r="BU79" s="121"/>
      <c r="BV79" s="121"/>
      <c r="BW79" s="201"/>
      <c r="BX79" s="201"/>
      <c r="BY79" s="201"/>
      <c r="BZ79" s="201"/>
      <c r="CA79" s="201"/>
      <c r="CB79" s="105"/>
      <c r="CC79" s="201"/>
      <c r="CD79" s="141"/>
      <c r="CE79" s="141"/>
      <c r="CF79" s="141"/>
      <c r="CG79" s="141"/>
      <c r="CH79" s="141"/>
      <c r="CI79" s="141"/>
      <c r="CJ79" s="201"/>
      <c r="CK79" s="201"/>
      <c r="CL79" s="201"/>
      <c r="CM79" s="201"/>
      <c r="CN79" s="201"/>
      <c r="CO79" s="105"/>
      <c r="CP79" s="201"/>
    </row>
    <row r="80" spans="1:94" s="342" customFormat="1" ht="151.5" customHeight="1">
      <c r="A80" s="141"/>
      <c r="B80" s="88" t="str">
        <f>IFERROR(VLOOKUP($A80,Riesgos!$A$7:$H$107,2,FALSE),"")</f>
        <v/>
      </c>
      <c r="C80" s="186" t="str">
        <f>IFERROR(VLOOKUP($A80,Riesgos!$A$7:$H$107,7,FALSE),"")</f>
        <v/>
      </c>
      <c r="D80" s="186" t="str">
        <f>IFERROR(VLOOKUP($A80,Riesgos!$A$7:$H$107,8,FALSE),"")</f>
        <v/>
      </c>
      <c r="E80" s="53"/>
      <c r="F80" s="218"/>
      <c r="G80" s="213" t="str">
        <f>IF(ISNUMBER(F80),VLOOKUP(F80,'Listas y tablas'!$AC$2:$AF$7,2,FALSE),"")</f>
        <v/>
      </c>
      <c r="H80" s="218"/>
      <c r="I80" s="218"/>
      <c r="J80" s="218"/>
      <c r="K80" s="218"/>
      <c r="L80" s="218"/>
      <c r="M80" s="218"/>
      <c r="N80" s="218"/>
      <c r="O80" s="218"/>
      <c r="P80" s="218"/>
      <c r="Q80" s="218"/>
      <c r="R80" s="218"/>
      <c r="S80" s="218"/>
      <c r="T80" s="218"/>
      <c r="U80" s="218"/>
      <c r="V80" s="218"/>
      <c r="W80" s="218"/>
      <c r="X80" s="218"/>
      <c r="Y80" s="218"/>
      <c r="Z80" s="218"/>
      <c r="AA80" s="213">
        <f t="shared" si="24"/>
        <v>0</v>
      </c>
      <c r="AB80" s="214" t="str">
        <f t="shared" si="25"/>
        <v/>
      </c>
      <c r="AC80" s="213" t="str">
        <f t="shared" si="26"/>
        <v xml:space="preserve"> </v>
      </c>
      <c r="AD80" s="215" t="str">
        <f>IFERROR(VLOOKUP(AC80,'Listas y tablas'!$AH$3:$AI$17,2,FALSE),"")</f>
        <v/>
      </c>
      <c r="AE80" s="213" t="str">
        <f t="shared" si="27"/>
        <v>C</v>
      </c>
      <c r="AF80" s="216">
        <f t="shared" si="28"/>
        <v>73</v>
      </c>
      <c r="AG80" s="216" t="str">
        <f t="shared" si="29"/>
        <v>C73</v>
      </c>
      <c r="AH80" s="187"/>
      <c r="AI80" s="216" t="str">
        <f t="shared" si="30"/>
        <v/>
      </c>
      <c r="AJ80" s="57"/>
      <c r="AK80" s="57"/>
      <c r="AL80" s="216">
        <f t="shared" si="41"/>
        <v>0</v>
      </c>
      <c r="AM80" s="57"/>
      <c r="AN80" s="216">
        <f t="shared" si="31"/>
        <v>0</v>
      </c>
      <c r="AO80" s="57"/>
      <c r="AP80" s="216">
        <f t="shared" si="32"/>
        <v>0</v>
      </c>
      <c r="AQ80" s="57"/>
      <c r="AR80" s="216">
        <f t="shared" si="33"/>
        <v>0</v>
      </c>
      <c r="AS80" s="57"/>
      <c r="AT80" s="216">
        <f t="shared" si="34"/>
        <v>0</v>
      </c>
      <c r="AU80" s="57"/>
      <c r="AV80" s="216">
        <f t="shared" si="35"/>
        <v>0</v>
      </c>
      <c r="AW80" s="57"/>
      <c r="AX80" s="216">
        <f t="shared" si="36"/>
        <v>0</v>
      </c>
      <c r="AY80" s="216">
        <f t="shared" si="37"/>
        <v>0</v>
      </c>
      <c r="AZ80" s="216">
        <f t="shared" si="38"/>
        <v>0</v>
      </c>
      <c r="BA80" s="216" t="str">
        <f t="shared" si="39"/>
        <v/>
      </c>
      <c r="BB80" s="216" t="str">
        <f>IFERROR(IF(ISNUMBER(BA80),VLOOKUP(BA80,'Listas y tablas'!$AC$2:$AF$7,2,FALSE),""),"")</f>
        <v/>
      </c>
      <c r="BC80" s="216" t="str">
        <f t="shared" si="40"/>
        <v xml:space="preserve"> </v>
      </c>
      <c r="BD80" s="217" t="str">
        <f>IFERROR(VLOOKUP(BC80,'Listas y tablas'!$AH$3:$AI$17,2,FALSE),"")</f>
        <v/>
      </c>
      <c r="BE80" s="162"/>
      <c r="BF80" s="141"/>
      <c r="BG80" s="141"/>
      <c r="BH80" s="141"/>
      <c r="BI80" s="141"/>
      <c r="BJ80" s="141"/>
      <c r="BK80" s="141"/>
      <c r="BL80" s="141"/>
      <c r="BM80" s="141"/>
      <c r="BN80" s="141"/>
      <c r="BO80" s="141"/>
      <c r="BP80" s="141"/>
      <c r="BQ80" s="121"/>
      <c r="BR80" s="121"/>
      <c r="BS80" s="121"/>
      <c r="BT80" s="121"/>
      <c r="BU80" s="121"/>
      <c r="BV80" s="121"/>
      <c r="BW80" s="201"/>
      <c r="BX80" s="201"/>
      <c r="BY80" s="201"/>
      <c r="BZ80" s="201"/>
      <c r="CA80" s="201"/>
      <c r="CB80" s="105"/>
      <c r="CC80" s="201"/>
      <c r="CD80" s="141"/>
      <c r="CE80" s="141"/>
      <c r="CF80" s="141"/>
      <c r="CG80" s="141"/>
      <c r="CH80" s="141"/>
      <c r="CI80" s="141"/>
      <c r="CJ80" s="201"/>
      <c r="CK80" s="201"/>
      <c r="CL80" s="201"/>
      <c r="CM80" s="201"/>
      <c r="CN80" s="201"/>
      <c r="CO80" s="105"/>
      <c r="CP80" s="201"/>
    </row>
    <row r="81" spans="1:94" s="342" customFormat="1" ht="151.5" customHeight="1">
      <c r="A81" s="141"/>
      <c r="B81" s="88" t="str">
        <f>IFERROR(VLOOKUP($A81,Riesgos!$A$7:$H$107,2,FALSE),"")</f>
        <v/>
      </c>
      <c r="C81" s="186" t="str">
        <f>IFERROR(VLOOKUP($A81,Riesgos!$A$7:$H$107,7,FALSE),"")</f>
        <v/>
      </c>
      <c r="D81" s="186" t="str">
        <f>IFERROR(VLOOKUP($A81,Riesgos!$A$7:$H$107,8,FALSE),"")</f>
        <v/>
      </c>
      <c r="E81" s="53"/>
      <c r="F81" s="218"/>
      <c r="G81" s="213" t="str">
        <f>IF(ISNUMBER(F81),VLOOKUP(F81,'Listas y tablas'!$AC$2:$AF$7,2,FALSE),"")</f>
        <v/>
      </c>
      <c r="H81" s="218"/>
      <c r="I81" s="218"/>
      <c r="J81" s="218"/>
      <c r="K81" s="218"/>
      <c r="L81" s="218"/>
      <c r="M81" s="218"/>
      <c r="N81" s="218"/>
      <c r="O81" s="218"/>
      <c r="P81" s="218"/>
      <c r="Q81" s="218"/>
      <c r="R81" s="218"/>
      <c r="S81" s="218"/>
      <c r="T81" s="218"/>
      <c r="U81" s="218"/>
      <c r="V81" s="218"/>
      <c r="W81" s="218"/>
      <c r="X81" s="218"/>
      <c r="Y81" s="218"/>
      <c r="Z81" s="218"/>
      <c r="AA81" s="213">
        <f t="shared" si="24"/>
        <v>0</v>
      </c>
      <c r="AB81" s="214" t="str">
        <f t="shared" si="25"/>
        <v/>
      </c>
      <c r="AC81" s="213" t="str">
        <f t="shared" si="26"/>
        <v xml:space="preserve"> </v>
      </c>
      <c r="AD81" s="215" t="str">
        <f>IFERROR(VLOOKUP(AC81,'Listas y tablas'!$AH$3:$AI$17,2,FALSE),"")</f>
        <v/>
      </c>
      <c r="AE81" s="213" t="str">
        <f t="shared" si="27"/>
        <v>C</v>
      </c>
      <c r="AF81" s="216">
        <f t="shared" si="28"/>
        <v>74</v>
      </c>
      <c r="AG81" s="216" t="str">
        <f t="shared" si="29"/>
        <v>C74</v>
      </c>
      <c r="AH81" s="187"/>
      <c r="AI81" s="216" t="str">
        <f t="shared" si="30"/>
        <v/>
      </c>
      <c r="AJ81" s="57"/>
      <c r="AK81" s="57"/>
      <c r="AL81" s="216">
        <f t="shared" si="41"/>
        <v>0</v>
      </c>
      <c r="AM81" s="57"/>
      <c r="AN81" s="216">
        <f t="shared" si="31"/>
        <v>0</v>
      </c>
      <c r="AO81" s="57"/>
      <c r="AP81" s="216">
        <f t="shared" si="32"/>
        <v>0</v>
      </c>
      <c r="AQ81" s="57"/>
      <c r="AR81" s="216">
        <f t="shared" si="33"/>
        <v>0</v>
      </c>
      <c r="AS81" s="57"/>
      <c r="AT81" s="216">
        <f t="shared" si="34"/>
        <v>0</v>
      </c>
      <c r="AU81" s="57"/>
      <c r="AV81" s="216">
        <f t="shared" si="35"/>
        <v>0</v>
      </c>
      <c r="AW81" s="57"/>
      <c r="AX81" s="216">
        <f t="shared" si="36"/>
        <v>0</v>
      </c>
      <c r="AY81" s="216">
        <f t="shared" si="37"/>
        <v>0</v>
      </c>
      <c r="AZ81" s="216">
        <f t="shared" si="38"/>
        <v>0</v>
      </c>
      <c r="BA81" s="216" t="str">
        <f t="shared" si="39"/>
        <v/>
      </c>
      <c r="BB81" s="216" t="str">
        <f>IFERROR(IF(ISNUMBER(BA81),VLOOKUP(BA81,'Listas y tablas'!$AC$2:$AF$7,2,FALSE),""),"")</f>
        <v/>
      </c>
      <c r="BC81" s="216" t="str">
        <f t="shared" si="40"/>
        <v xml:space="preserve"> </v>
      </c>
      <c r="BD81" s="217" t="str">
        <f>IFERROR(VLOOKUP(BC81,'Listas y tablas'!$AH$3:$AI$17,2,FALSE),"")</f>
        <v/>
      </c>
      <c r="BE81" s="162"/>
      <c r="BF81" s="141"/>
      <c r="BG81" s="141"/>
      <c r="BH81" s="141"/>
      <c r="BI81" s="141"/>
      <c r="BJ81" s="141"/>
      <c r="BK81" s="141"/>
      <c r="BL81" s="141"/>
      <c r="BM81" s="141"/>
      <c r="BN81" s="141"/>
      <c r="BO81" s="141"/>
      <c r="BP81" s="141"/>
      <c r="BQ81" s="121"/>
      <c r="BR81" s="121"/>
      <c r="BS81" s="121"/>
      <c r="BT81" s="121"/>
      <c r="BU81" s="121"/>
      <c r="BV81" s="121"/>
      <c r="BW81" s="201"/>
      <c r="BX81" s="201"/>
      <c r="BY81" s="201"/>
      <c r="BZ81" s="201"/>
      <c r="CA81" s="201"/>
      <c r="CB81" s="105"/>
      <c r="CC81" s="201"/>
      <c r="CD81" s="141"/>
      <c r="CE81" s="141"/>
      <c r="CF81" s="141"/>
      <c r="CG81" s="141"/>
      <c r="CH81" s="141"/>
      <c r="CI81" s="141"/>
      <c r="CJ81" s="201"/>
      <c r="CK81" s="201"/>
      <c r="CL81" s="201"/>
      <c r="CM81" s="201"/>
      <c r="CN81" s="201"/>
      <c r="CO81" s="105"/>
      <c r="CP81" s="201"/>
    </row>
    <row r="82" spans="1:94" s="342" customFormat="1" ht="151.5" customHeight="1">
      <c r="A82" s="141"/>
      <c r="B82" s="88" t="str">
        <f>IFERROR(VLOOKUP($A82,Riesgos!$A$7:$H$107,2,FALSE),"")</f>
        <v/>
      </c>
      <c r="C82" s="186" t="str">
        <f>IFERROR(VLOOKUP($A82,Riesgos!$A$7:$H$107,7,FALSE),"")</f>
        <v/>
      </c>
      <c r="D82" s="186" t="str">
        <f>IFERROR(VLOOKUP($A82,Riesgos!$A$7:$H$107,8,FALSE),"")</f>
        <v/>
      </c>
      <c r="E82" s="53"/>
      <c r="F82" s="218"/>
      <c r="G82" s="213" t="str">
        <f>IF(ISNUMBER(F82),VLOOKUP(F82,'Listas y tablas'!$AC$2:$AF$7,2,FALSE),"")</f>
        <v/>
      </c>
      <c r="H82" s="218"/>
      <c r="I82" s="218"/>
      <c r="J82" s="218"/>
      <c r="K82" s="218"/>
      <c r="L82" s="218"/>
      <c r="M82" s="218"/>
      <c r="N82" s="218"/>
      <c r="O82" s="218"/>
      <c r="P82" s="218"/>
      <c r="Q82" s="218"/>
      <c r="R82" s="218"/>
      <c r="S82" s="218"/>
      <c r="T82" s="218"/>
      <c r="U82" s="218"/>
      <c r="V82" s="218"/>
      <c r="W82" s="218"/>
      <c r="X82" s="218"/>
      <c r="Y82" s="218"/>
      <c r="Z82" s="218"/>
      <c r="AA82" s="213">
        <f t="shared" si="24"/>
        <v>0</v>
      </c>
      <c r="AB82" s="214" t="str">
        <f t="shared" si="25"/>
        <v/>
      </c>
      <c r="AC82" s="213" t="str">
        <f t="shared" si="26"/>
        <v xml:space="preserve"> </v>
      </c>
      <c r="AD82" s="215" t="str">
        <f>IFERROR(VLOOKUP(AC82,'Listas y tablas'!$AH$3:$AI$17,2,FALSE),"")</f>
        <v/>
      </c>
      <c r="AE82" s="213" t="str">
        <f t="shared" si="27"/>
        <v>C</v>
      </c>
      <c r="AF82" s="216">
        <f t="shared" si="28"/>
        <v>75</v>
      </c>
      <c r="AG82" s="216" t="str">
        <f t="shared" si="29"/>
        <v>C75</v>
      </c>
      <c r="AH82" s="187"/>
      <c r="AI82" s="216" t="str">
        <f t="shared" si="30"/>
        <v/>
      </c>
      <c r="AJ82" s="57"/>
      <c r="AK82" s="57"/>
      <c r="AL82" s="216">
        <f t="shared" si="41"/>
        <v>0</v>
      </c>
      <c r="AM82" s="57"/>
      <c r="AN82" s="216">
        <f t="shared" si="31"/>
        <v>0</v>
      </c>
      <c r="AO82" s="57"/>
      <c r="AP82" s="216">
        <f t="shared" si="32"/>
        <v>0</v>
      </c>
      <c r="AQ82" s="57"/>
      <c r="AR82" s="216">
        <f t="shared" si="33"/>
        <v>0</v>
      </c>
      <c r="AS82" s="57"/>
      <c r="AT82" s="216">
        <f t="shared" si="34"/>
        <v>0</v>
      </c>
      <c r="AU82" s="57"/>
      <c r="AV82" s="216">
        <f t="shared" si="35"/>
        <v>0</v>
      </c>
      <c r="AW82" s="57"/>
      <c r="AX82" s="216">
        <f t="shared" si="36"/>
        <v>0</v>
      </c>
      <c r="AY82" s="216">
        <f t="shared" si="37"/>
        <v>0</v>
      </c>
      <c r="AZ82" s="216">
        <f t="shared" si="38"/>
        <v>0</v>
      </c>
      <c r="BA82" s="216" t="str">
        <f t="shared" si="39"/>
        <v/>
      </c>
      <c r="BB82" s="216" t="str">
        <f>IFERROR(IF(ISNUMBER(BA82),VLOOKUP(BA82,'Listas y tablas'!$AC$2:$AF$7,2,FALSE),""),"")</f>
        <v/>
      </c>
      <c r="BC82" s="216" t="str">
        <f t="shared" si="40"/>
        <v xml:space="preserve"> </v>
      </c>
      <c r="BD82" s="217" t="str">
        <f>IFERROR(VLOOKUP(BC82,'Listas y tablas'!$AH$3:$AI$17,2,FALSE),"")</f>
        <v/>
      </c>
      <c r="BE82" s="162"/>
      <c r="BF82" s="141"/>
      <c r="BG82" s="141"/>
      <c r="BH82" s="141"/>
      <c r="BI82" s="141"/>
      <c r="BJ82" s="141"/>
      <c r="BK82" s="141"/>
      <c r="BL82" s="141"/>
      <c r="BM82" s="141"/>
      <c r="BN82" s="141"/>
      <c r="BO82" s="141"/>
      <c r="BP82" s="141"/>
      <c r="BQ82" s="121"/>
      <c r="BR82" s="121"/>
      <c r="BS82" s="121"/>
      <c r="BT82" s="121"/>
      <c r="BU82" s="121"/>
      <c r="BV82" s="121"/>
      <c r="BW82" s="201"/>
      <c r="BX82" s="201"/>
      <c r="BY82" s="201"/>
      <c r="BZ82" s="201"/>
      <c r="CA82" s="201"/>
      <c r="CB82" s="105"/>
      <c r="CC82" s="201"/>
      <c r="CD82" s="141"/>
      <c r="CE82" s="141"/>
      <c r="CF82" s="141"/>
      <c r="CG82" s="141"/>
      <c r="CH82" s="141"/>
      <c r="CI82" s="141"/>
      <c r="CJ82" s="201"/>
      <c r="CK82" s="201"/>
      <c r="CL82" s="201"/>
      <c r="CM82" s="201"/>
      <c r="CN82" s="201"/>
      <c r="CO82" s="105"/>
      <c r="CP82" s="201"/>
    </row>
    <row r="83" spans="1:94" s="342" customFormat="1" ht="151.5" customHeight="1">
      <c r="A83" s="141"/>
      <c r="B83" s="88" t="str">
        <f>IFERROR(VLOOKUP($A83,Riesgos!$A$7:$H$107,2,FALSE),"")</f>
        <v/>
      </c>
      <c r="C83" s="186" t="str">
        <f>IFERROR(VLOOKUP($A83,Riesgos!$A$7:$H$107,7,FALSE),"")</f>
        <v/>
      </c>
      <c r="D83" s="186" t="str">
        <f>IFERROR(VLOOKUP($A83,Riesgos!$A$7:$H$107,8,FALSE),"")</f>
        <v/>
      </c>
      <c r="E83" s="53"/>
      <c r="F83" s="218"/>
      <c r="G83" s="213" t="str">
        <f>IF(ISNUMBER(F83),VLOOKUP(F83,'Listas y tablas'!$AC$2:$AF$7,2,FALSE),"")</f>
        <v/>
      </c>
      <c r="H83" s="218"/>
      <c r="I83" s="218"/>
      <c r="J83" s="218"/>
      <c r="K83" s="218"/>
      <c r="L83" s="218"/>
      <c r="M83" s="218"/>
      <c r="N83" s="218"/>
      <c r="O83" s="218"/>
      <c r="P83" s="218"/>
      <c r="Q83" s="218"/>
      <c r="R83" s="218"/>
      <c r="S83" s="218"/>
      <c r="T83" s="218"/>
      <c r="U83" s="218"/>
      <c r="V83" s="218"/>
      <c r="W83" s="218"/>
      <c r="X83" s="218"/>
      <c r="Y83" s="218"/>
      <c r="Z83" s="218"/>
      <c r="AA83" s="213">
        <f t="shared" si="24"/>
        <v>0</v>
      </c>
      <c r="AB83" s="214" t="str">
        <f t="shared" si="25"/>
        <v/>
      </c>
      <c r="AC83" s="213" t="str">
        <f t="shared" si="26"/>
        <v xml:space="preserve"> </v>
      </c>
      <c r="AD83" s="215" t="str">
        <f>IFERROR(VLOOKUP(AC83,'Listas y tablas'!$AH$3:$AI$17,2,FALSE),"")</f>
        <v/>
      </c>
      <c r="AE83" s="213" t="str">
        <f t="shared" si="27"/>
        <v>C</v>
      </c>
      <c r="AF83" s="216">
        <f t="shared" si="28"/>
        <v>76</v>
      </c>
      <c r="AG83" s="216" t="str">
        <f t="shared" si="29"/>
        <v>C76</v>
      </c>
      <c r="AH83" s="187"/>
      <c r="AI83" s="216" t="str">
        <f t="shared" si="30"/>
        <v/>
      </c>
      <c r="AJ83" s="57"/>
      <c r="AK83" s="57"/>
      <c r="AL83" s="216">
        <f t="shared" si="41"/>
        <v>0</v>
      </c>
      <c r="AM83" s="57"/>
      <c r="AN83" s="216">
        <f t="shared" si="31"/>
        <v>0</v>
      </c>
      <c r="AO83" s="57"/>
      <c r="AP83" s="216">
        <f t="shared" si="32"/>
        <v>0</v>
      </c>
      <c r="AQ83" s="57"/>
      <c r="AR83" s="216">
        <f t="shared" si="33"/>
        <v>0</v>
      </c>
      <c r="AS83" s="57"/>
      <c r="AT83" s="216">
        <f t="shared" si="34"/>
        <v>0</v>
      </c>
      <c r="AU83" s="57"/>
      <c r="AV83" s="216">
        <f t="shared" si="35"/>
        <v>0</v>
      </c>
      <c r="AW83" s="57"/>
      <c r="AX83" s="216">
        <f t="shared" si="36"/>
        <v>0</v>
      </c>
      <c r="AY83" s="216">
        <f t="shared" si="37"/>
        <v>0</v>
      </c>
      <c r="AZ83" s="216">
        <f t="shared" si="38"/>
        <v>0</v>
      </c>
      <c r="BA83" s="216" t="str">
        <f t="shared" si="39"/>
        <v/>
      </c>
      <c r="BB83" s="216" t="str">
        <f>IFERROR(IF(ISNUMBER(BA83),VLOOKUP(BA83,'Listas y tablas'!$AC$2:$AF$7,2,FALSE),""),"")</f>
        <v/>
      </c>
      <c r="BC83" s="216" t="str">
        <f t="shared" si="40"/>
        <v xml:space="preserve"> </v>
      </c>
      <c r="BD83" s="217" t="str">
        <f>IFERROR(VLOOKUP(BC83,'Listas y tablas'!$AH$3:$AI$17,2,FALSE),"")</f>
        <v/>
      </c>
      <c r="BE83" s="162"/>
      <c r="BF83" s="141"/>
      <c r="BG83" s="141"/>
      <c r="BH83" s="141"/>
      <c r="BI83" s="141"/>
      <c r="BJ83" s="141"/>
      <c r="BK83" s="141"/>
      <c r="BL83" s="141"/>
      <c r="BM83" s="141"/>
      <c r="BN83" s="141"/>
      <c r="BO83" s="141"/>
      <c r="BP83" s="141"/>
      <c r="BQ83" s="121"/>
      <c r="BR83" s="121"/>
      <c r="BS83" s="121"/>
      <c r="BT83" s="121"/>
      <c r="BU83" s="121"/>
      <c r="BV83" s="121"/>
      <c r="BW83" s="201"/>
      <c r="BX83" s="201"/>
      <c r="BY83" s="201"/>
      <c r="BZ83" s="201"/>
      <c r="CA83" s="201"/>
      <c r="CB83" s="105"/>
      <c r="CC83" s="201"/>
      <c r="CD83" s="141"/>
      <c r="CE83" s="141"/>
      <c r="CF83" s="141"/>
      <c r="CG83" s="141"/>
      <c r="CH83" s="141"/>
      <c r="CI83" s="141"/>
      <c r="CJ83" s="201"/>
      <c r="CK83" s="201"/>
      <c r="CL83" s="201"/>
      <c r="CM83" s="201"/>
      <c r="CN83" s="201"/>
      <c r="CO83" s="105"/>
      <c r="CP83" s="201"/>
    </row>
    <row r="84" spans="1:94" s="342" customFormat="1" ht="151.5" customHeight="1">
      <c r="A84" s="141"/>
      <c r="B84" s="88" t="str">
        <f>IFERROR(VLOOKUP($A84,Riesgos!$A$7:$H$107,2,FALSE),"")</f>
        <v/>
      </c>
      <c r="C84" s="186" t="str">
        <f>IFERROR(VLOOKUP($A84,Riesgos!$A$7:$H$107,7,FALSE),"")</f>
        <v/>
      </c>
      <c r="D84" s="186" t="str">
        <f>IFERROR(VLOOKUP($A84,Riesgos!$A$7:$H$107,8,FALSE),"")</f>
        <v/>
      </c>
      <c r="E84" s="53"/>
      <c r="F84" s="218"/>
      <c r="G84" s="213" t="str">
        <f>IF(ISNUMBER(F84),VLOOKUP(F84,'Listas y tablas'!$AC$2:$AF$7,2,FALSE),"")</f>
        <v/>
      </c>
      <c r="H84" s="218"/>
      <c r="I84" s="218"/>
      <c r="J84" s="218"/>
      <c r="K84" s="218"/>
      <c r="L84" s="218"/>
      <c r="M84" s="218"/>
      <c r="N84" s="218"/>
      <c r="O84" s="218"/>
      <c r="P84" s="218"/>
      <c r="Q84" s="218"/>
      <c r="R84" s="218"/>
      <c r="S84" s="218"/>
      <c r="T84" s="218"/>
      <c r="U84" s="218"/>
      <c r="V84" s="218"/>
      <c r="W84" s="218"/>
      <c r="X84" s="218"/>
      <c r="Y84" s="218"/>
      <c r="Z84" s="218"/>
      <c r="AA84" s="213">
        <f t="shared" si="24"/>
        <v>0</v>
      </c>
      <c r="AB84" s="214" t="str">
        <f t="shared" si="25"/>
        <v/>
      </c>
      <c r="AC84" s="213" t="str">
        <f t="shared" si="26"/>
        <v xml:space="preserve"> </v>
      </c>
      <c r="AD84" s="215" t="str">
        <f>IFERROR(VLOOKUP(AC84,'Listas y tablas'!$AH$3:$AI$17,2,FALSE),"")</f>
        <v/>
      </c>
      <c r="AE84" s="213" t="str">
        <f t="shared" si="27"/>
        <v>C</v>
      </c>
      <c r="AF84" s="216">
        <f t="shared" si="28"/>
        <v>77</v>
      </c>
      <c r="AG84" s="216" t="str">
        <f t="shared" si="29"/>
        <v>C77</v>
      </c>
      <c r="AH84" s="187"/>
      <c r="AI84" s="216" t="str">
        <f t="shared" si="30"/>
        <v/>
      </c>
      <c r="AJ84" s="57"/>
      <c r="AK84" s="57"/>
      <c r="AL84" s="216">
        <f t="shared" si="41"/>
        <v>0</v>
      </c>
      <c r="AM84" s="57"/>
      <c r="AN84" s="216">
        <f t="shared" si="31"/>
        <v>0</v>
      </c>
      <c r="AO84" s="57"/>
      <c r="AP84" s="216">
        <f t="shared" si="32"/>
        <v>0</v>
      </c>
      <c r="AQ84" s="57"/>
      <c r="AR84" s="216">
        <f t="shared" si="33"/>
        <v>0</v>
      </c>
      <c r="AS84" s="57"/>
      <c r="AT84" s="216">
        <f t="shared" si="34"/>
        <v>0</v>
      </c>
      <c r="AU84" s="57"/>
      <c r="AV84" s="216">
        <f t="shared" si="35"/>
        <v>0</v>
      </c>
      <c r="AW84" s="57"/>
      <c r="AX84" s="216">
        <f t="shared" si="36"/>
        <v>0</v>
      </c>
      <c r="AY84" s="216">
        <f t="shared" si="37"/>
        <v>0</v>
      </c>
      <c r="AZ84" s="216">
        <f t="shared" si="38"/>
        <v>0</v>
      </c>
      <c r="BA84" s="216" t="str">
        <f t="shared" si="39"/>
        <v/>
      </c>
      <c r="BB84" s="216" t="str">
        <f>IFERROR(IF(ISNUMBER(BA84),VLOOKUP(BA84,'Listas y tablas'!$AC$2:$AF$7,2,FALSE),""),"")</f>
        <v/>
      </c>
      <c r="BC84" s="216" t="str">
        <f t="shared" si="40"/>
        <v xml:space="preserve"> </v>
      </c>
      <c r="BD84" s="217" t="str">
        <f>IFERROR(VLOOKUP(BC84,'Listas y tablas'!$AH$3:$AI$17,2,FALSE),"")</f>
        <v/>
      </c>
      <c r="BE84" s="162"/>
      <c r="BF84" s="141"/>
      <c r="BG84" s="141"/>
      <c r="BH84" s="141"/>
      <c r="BI84" s="141"/>
      <c r="BJ84" s="141"/>
      <c r="BK84" s="141"/>
      <c r="BL84" s="141"/>
      <c r="BM84" s="141"/>
      <c r="BN84" s="141"/>
      <c r="BO84" s="141"/>
      <c r="BP84" s="141"/>
      <c r="BQ84" s="121"/>
      <c r="BR84" s="121"/>
      <c r="BS84" s="121"/>
      <c r="BT84" s="121"/>
      <c r="BU84" s="121"/>
      <c r="BV84" s="121"/>
      <c r="BW84" s="201"/>
      <c r="BX84" s="201"/>
      <c r="BY84" s="201"/>
      <c r="BZ84" s="201"/>
      <c r="CA84" s="201"/>
      <c r="CB84" s="105"/>
      <c r="CC84" s="201"/>
      <c r="CD84" s="141"/>
      <c r="CE84" s="141"/>
      <c r="CF84" s="141"/>
      <c r="CG84" s="141"/>
      <c r="CH84" s="141"/>
      <c r="CI84" s="141"/>
      <c r="CJ84" s="201"/>
      <c r="CK84" s="201"/>
      <c r="CL84" s="201"/>
      <c r="CM84" s="201"/>
      <c r="CN84" s="201"/>
      <c r="CO84" s="105"/>
      <c r="CP84" s="201"/>
    </row>
    <row r="85" spans="1:94" s="342" customFormat="1" ht="151.5" customHeight="1">
      <c r="A85" s="141"/>
      <c r="B85" s="88" t="str">
        <f>IFERROR(VLOOKUP($A85,Riesgos!$A$7:$H$107,2,FALSE),"")</f>
        <v/>
      </c>
      <c r="C85" s="186" t="str">
        <f>IFERROR(VLOOKUP($A85,Riesgos!$A$7:$H$107,7,FALSE),"")</f>
        <v/>
      </c>
      <c r="D85" s="186" t="str">
        <f>IFERROR(VLOOKUP($A85,Riesgos!$A$7:$H$107,8,FALSE),"")</f>
        <v/>
      </c>
      <c r="E85" s="53"/>
      <c r="F85" s="218"/>
      <c r="G85" s="213" t="str">
        <f>IF(ISNUMBER(F85),VLOOKUP(F85,'Listas y tablas'!$AC$2:$AF$7,2,FALSE),"")</f>
        <v/>
      </c>
      <c r="H85" s="218"/>
      <c r="I85" s="218"/>
      <c r="J85" s="218"/>
      <c r="K85" s="218"/>
      <c r="L85" s="218"/>
      <c r="M85" s="218"/>
      <c r="N85" s="218"/>
      <c r="O85" s="218"/>
      <c r="P85" s="218"/>
      <c r="Q85" s="218"/>
      <c r="R85" s="218"/>
      <c r="S85" s="218"/>
      <c r="T85" s="218"/>
      <c r="U85" s="218"/>
      <c r="V85" s="218"/>
      <c r="W85" s="218"/>
      <c r="X85" s="218"/>
      <c r="Y85" s="218"/>
      <c r="Z85" s="218"/>
      <c r="AA85" s="213">
        <f t="shared" si="24"/>
        <v>0</v>
      </c>
      <c r="AB85" s="214" t="str">
        <f t="shared" si="25"/>
        <v/>
      </c>
      <c r="AC85" s="213" t="str">
        <f t="shared" si="26"/>
        <v xml:space="preserve"> </v>
      </c>
      <c r="AD85" s="215" t="str">
        <f>IFERROR(VLOOKUP(AC85,'Listas y tablas'!$AH$3:$AI$17,2,FALSE),"")</f>
        <v/>
      </c>
      <c r="AE85" s="213" t="str">
        <f t="shared" si="27"/>
        <v>C</v>
      </c>
      <c r="AF85" s="216">
        <f t="shared" si="28"/>
        <v>78</v>
      </c>
      <c r="AG85" s="216" t="str">
        <f t="shared" si="29"/>
        <v>C78</v>
      </c>
      <c r="AH85" s="187"/>
      <c r="AI85" s="216" t="str">
        <f t="shared" si="30"/>
        <v/>
      </c>
      <c r="AJ85" s="57"/>
      <c r="AK85" s="57"/>
      <c r="AL85" s="216">
        <f t="shared" si="41"/>
        <v>0</v>
      </c>
      <c r="AM85" s="57"/>
      <c r="AN85" s="216">
        <f t="shared" si="31"/>
        <v>0</v>
      </c>
      <c r="AO85" s="57"/>
      <c r="AP85" s="216">
        <f t="shared" si="32"/>
        <v>0</v>
      </c>
      <c r="AQ85" s="57"/>
      <c r="AR85" s="216">
        <f t="shared" si="33"/>
        <v>0</v>
      </c>
      <c r="AS85" s="57"/>
      <c r="AT85" s="216">
        <f t="shared" si="34"/>
        <v>0</v>
      </c>
      <c r="AU85" s="57"/>
      <c r="AV85" s="216">
        <f t="shared" si="35"/>
        <v>0</v>
      </c>
      <c r="AW85" s="57"/>
      <c r="AX85" s="216">
        <f t="shared" si="36"/>
        <v>0</v>
      </c>
      <c r="AY85" s="216">
        <f t="shared" si="37"/>
        <v>0</v>
      </c>
      <c r="AZ85" s="216">
        <f t="shared" si="38"/>
        <v>0</v>
      </c>
      <c r="BA85" s="216" t="str">
        <f t="shared" si="39"/>
        <v/>
      </c>
      <c r="BB85" s="216" t="str">
        <f>IFERROR(IF(ISNUMBER(BA85),VLOOKUP(BA85,'Listas y tablas'!$AC$2:$AF$7,2,FALSE),""),"")</f>
        <v/>
      </c>
      <c r="BC85" s="216" t="str">
        <f t="shared" si="40"/>
        <v xml:space="preserve"> </v>
      </c>
      <c r="BD85" s="217" t="str">
        <f>IFERROR(VLOOKUP(BC85,'Listas y tablas'!$AH$3:$AI$17,2,FALSE),"")</f>
        <v/>
      </c>
      <c r="BE85" s="162"/>
      <c r="BF85" s="141"/>
      <c r="BG85" s="141"/>
      <c r="BH85" s="141"/>
      <c r="BI85" s="141"/>
      <c r="BJ85" s="141"/>
      <c r="BK85" s="141"/>
      <c r="BL85" s="141"/>
      <c r="BM85" s="141"/>
      <c r="BN85" s="141"/>
      <c r="BO85" s="141"/>
      <c r="BP85" s="141"/>
      <c r="BQ85" s="121"/>
      <c r="BR85" s="121"/>
      <c r="BS85" s="121"/>
      <c r="BT85" s="121"/>
      <c r="BU85" s="121"/>
      <c r="BV85" s="121"/>
      <c r="BW85" s="201"/>
      <c r="BX85" s="201"/>
      <c r="BY85" s="201"/>
      <c r="BZ85" s="201"/>
      <c r="CA85" s="201"/>
      <c r="CB85" s="105"/>
      <c r="CC85" s="201"/>
      <c r="CD85" s="141"/>
      <c r="CE85" s="141"/>
      <c r="CF85" s="141"/>
      <c r="CG85" s="141"/>
      <c r="CH85" s="141"/>
      <c r="CI85" s="141"/>
      <c r="CJ85" s="201"/>
      <c r="CK85" s="201"/>
      <c r="CL85" s="201"/>
      <c r="CM85" s="201"/>
      <c r="CN85" s="201"/>
      <c r="CO85" s="105"/>
      <c r="CP85" s="201"/>
    </row>
    <row r="86" spans="1:94" s="342" customFormat="1" ht="151.5" customHeight="1">
      <c r="A86" s="141"/>
      <c r="B86" s="88" t="str">
        <f>IFERROR(VLOOKUP($A86,Riesgos!$A$7:$H$107,2,FALSE),"")</f>
        <v/>
      </c>
      <c r="C86" s="186" t="str">
        <f>IFERROR(VLOOKUP($A86,Riesgos!$A$7:$H$107,7,FALSE),"")</f>
        <v/>
      </c>
      <c r="D86" s="186" t="str">
        <f>IFERROR(VLOOKUP($A86,Riesgos!$A$7:$H$107,8,FALSE),"")</f>
        <v/>
      </c>
      <c r="E86" s="53"/>
      <c r="F86" s="218"/>
      <c r="G86" s="213" t="str">
        <f>IF(ISNUMBER(F86),VLOOKUP(F86,'Listas y tablas'!$AC$2:$AF$7,2,FALSE),"")</f>
        <v/>
      </c>
      <c r="H86" s="218"/>
      <c r="I86" s="218"/>
      <c r="J86" s="218"/>
      <c r="K86" s="218"/>
      <c r="L86" s="218"/>
      <c r="M86" s="218"/>
      <c r="N86" s="218"/>
      <c r="O86" s="218"/>
      <c r="P86" s="218"/>
      <c r="Q86" s="218"/>
      <c r="R86" s="218"/>
      <c r="S86" s="218"/>
      <c r="T86" s="218"/>
      <c r="U86" s="218"/>
      <c r="V86" s="218"/>
      <c r="W86" s="218"/>
      <c r="X86" s="218"/>
      <c r="Y86" s="218"/>
      <c r="Z86" s="218"/>
      <c r="AA86" s="213">
        <f t="shared" si="24"/>
        <v>0</v>
      </c>
      <c r="AB86" s="214" t="str">
        <f t="shared" si="25"/>
        <v/>
      </c>
      <c r="AC86" s="213" t="str">
        <f t="shared" si="26"/>
        <v xml:space="preserve"> </v>
      </c>
      <c r="AD86" s="215" t="str">
        <f>IFERROR(VLOOKUP(AC86,'Listas y tablas'!$AH$3:$AI$17,2,FALSE),"")</f>
        <v/>
      </c>
      <c r="AE86" s="213" t="str">
        <f t="shared" si="27"/>
        <v>C</v>
      </c>
      <c r="AF86" s="216">
        <f t="shared" si="28"/>
        <v>79</v>
      </c>
      <c r="AG86" s="216" t="str">
        <f t="shared" si="29"/>
        <v>C79</v>
      </c>
      <c r="AH86" s="187"/>
      <c r="AI86" s="216" t="str">
        <f t="shared" si="30"/>
        <v/>
      </c>
      <c r="AJ86" s="57"/>
      <c r="AK86" s="57"/>
      <c r="AL86" s="216">
        <f t="shared" si="41"/>
        <v>0</v>
      </c>
      <c r="AM86" s="57"/>
      <c r="AN86" s="216">
        <f t="shared" si="31"/>
        <v>0</v>
      </c>
      <c r="AO86" s="57"/>
      <c r="AP86" s="216">
        <f t="shared" si="32"/>
        <v>0</v>
      </c>
      <c r="AQ86" s="57"/>
      <c r="AR86" s="216">
        <f t="shared" si="33"/>
        <v>0</v>
      </c>
      <c r="AS86" s="57"/>
      <c r="AT86" s="216">
        <f t="shared" si="34"/>
        <v>0</v>
      </c>
      <c r="AU86" s="57"/>
      <c r="AV86" s="216">
        <f t="shared" si="35"/>
        <v>0</v>
      </c>
      <c r="AW86" s="57"/>
      <c r="AX86" s="216">
        <f t="shared" si="36"/>
        <v>0</v>
      </c>
      <c r="AY86" s="216">
        <f t="shared" si="37"/>
        <v>0</v>
      </c>
      <c r="AZ86" s="216">
        <f t="shared" si="38"/>
        <v>0</v>
      </c>
      <c r="BA86" s="216" t="str">
        <f t="shared" si="39"/>
        <v/>
      </c>
      <c r="BB86" s="216" t="str">
        <f>IFERROR(IF(ISNUMBER(BA86),VLOOKUP(BA86,'Listas y tablas'!$AC$2:$AF$7,2,FALSE),""),"")</f>
        <v/>
      </c>
      <c r="BC86" s="216" t="str">
        <f t="shared" si="40"/>
        <v xml:space="preserve"> </v>
      </c>
      <c r="BD86" s="217" t="str">
        <f>IFERROR(VLOOKUP(BC86,'Listas y tablas'!$AH$3:$AI$17,2,FALSE),"")</f>
        <v/>
      </c>
      <c r="BE86" s="162"/>
      <c r="BF86" s="141"/>
      <c r="BG86" s="141"/>
      <c r="BH86" s="141"/>
      <c r="BI86" s="141"/>
      <c r="BJ86" s="141"/>
      <c r="BK86" s="141"/>
      <c r="BL86" s="141"/>
      <c r="BM86" s="141"/>
      <c r="BN86" s="141"/>
      <c r="BO86" s="141"/>
      <c r="BP86" s="141"/>
      <c r="BQ86" s="121"/>
      <c r="BR86" s="121"/>
      <c r="BS86" s="121"/>
      <c r="BT86" s="121"/>
      <c r="BU86" s="121"/>
      <c r="BV86" s="121"/>
      <c r="BW86" s="201"/>
      <c r="BX86" s="201"/>
      <c r="BY86" s="201"/>
      <c r="BZ86" s="201"/>
      <c r="CA86" s="201"/>
      <c r="CB86" s="105"/>
      <c r="CC86" s="201"/>
      <c r="CD86" s="141"/>
      <c r="CE86" s="141"/>
      <c r="CF86" s="141"/>
      <c r="CG86" s="141"/>
      <c r="CH86" s="141"/>
      <c r="CI86" s="141"/>
      <c r="CJ86" s="201"/>
      <c r="CK86" s="201"/>
      <c r="CL86" s="201"/>
      <c r="CM86" s="201"/>
      <c r="CN86" s="201"/>
      <c r="CO86" s="105"/>
      <c r="CP86" s="201"/>
    </row>
    <row r="87" spans="1:94" s="342" customFormat="1" ht="151.5" customHeight="1">
      <c r="A87" s="141"/>
      <c r="B87" s="88" t="str">
        <f>IFERROR(VLOOKUP($A87,Riesgos!$A$7:$H$107,2,FALSE),"")</f>
        <v/>
      </c>
      <c r="C87" s="186" t="str">
        <f>IFERROR(VLOOKUP($A87,Riesgos!$A$7:$H$107,7,FALSE),"")</f>
        <v/>
      </c>
      <c r="D87" s="186" t="str">
        <f>IFERROR(VLOOKUP($A87,Riesgos!$A$7:$H$107,8,FALSE),"")</f>
        <v/>
      </c>
      <c r="E87" s="53"/>
      <c r="F87" s="218"/>
      <c r="G87" s="213" t="str">
        <f>IF(ISNUMBER(F87),VLOOKUP(F87,'Listas y tablas'!$AC$2:$AF$7,2,FALSE),"")</f>
        <v/>
      </c>
      <c r="H87" s="218"/>
      <c r="I87" s="218"/>
      <c r="J87" s="218"/>
      <c r="K87" s="218"/>
      <c r="L87" s="218"/>
      <c r="M87" s="218"/>
      <c r="N87" s="218"/>
      <c r="O87" s="218"/>
      <c r="P87" s="218"/>
      <c r="Q87" s="218"/>
      <c r="R87" s="218"/>
      <c r="S87" s="218"/>
      <c r="T87" s="218"/>
      <c r="U87" s="218"/>
      <c r="V87" s="218"/>
      <c r="W87" s="218"/>
      <c r="X87" s="218"/>
      <c r="Y87" s="218"/>
      <c r="Z87" s="218"/>
      <c r="AA87" s="213">
        <f t="shared" si="24"/>
        <v>0</v>
      </c>
      <c r="AB87" s="214" t="str">
        <f t="shared" si="25"/>
        <v/>
      </c>
      <c r="AC87" s="213" t="str">
        <f t="shared" si="26"/>
        <v xml:space="preserve"> </v>
      </c>
      <c r="AD87" s="215" t="str">
        <f>IFERROR(VLOOKUP(AC87,'Listas y tablas'!$AH$3:$AI$17,2,FALSE),"")</f>
        <v/>
      </c>
      <c r="AE87" s="213" t="str">
        <f t="shared" si="27"/>
        <v>C</v>
      </c>
      <c r="AF87" s="216">
        <f t="shared" si="28"/>
        <v>80</v>
      </c>
      <c r="AG87" s="216" t="str">
        <f t="shared" si="29"/>
        <v>C80</v>
      </c>
      <c r="AH87" s="187"/>
      <c r="AI87" s="216" t="str">
        <f t="shared" si="30"/>
        <v/>
      </c>
      <c r="AJ87" s="57"/>
      <c r="AK87" s="57"/>
      <c r="AL87" s="216">
        <f t="shared" si="41"/>
        <v>0</v>
      </c>
      <c r="AM87" s="57"/>
      <c r="AN87" s="216">
        <f t="shared" si="31"/>
        <v>0</v>
      </c>
      <c r="AO87" s="57"/>
      <c r="AP87" s="216">
        <f t="shared" si="32"/>
        <v>0</v>
      </c>
      <c r="AQ87" s="57"/>
      <c r="AR87" s="216">
        <f t="shared" si="33"/>
        <v>0</v>
      </c>
      <c r="AS87" s="57"/>
      <c r="AT87" s="216">
        <f t="shared" si="34"/>
        <v>0</v>
      </c>
      <c r="AU87" s="57"/>
      <c r="AV87" s="216">
        <f t="shared" si="35"/>
        <v>0</v>
      </c>
      <c r="AW87" s="57"/>
      <c r="AX87" s="216">
        <f t="shared" si="36"/>
        <v>0</v>
      </c>
      <c r="AY87" s="216">
        <f t="shared" si="37"/>
        <v>0</v>
      </c>
      <c r="AZ87" s="216">
        <f t="shared" si="38"/>
        <v>0</v>
      </c>
      <c r="BA87" s="216" t="str">
        <f t="shared" si="39"/>
        <v/>
      </c>
      <c r="BB87" s="216" t="str">
        <f>IFERROR(IF(ISNUMBER(BA87),VLOOKUP(BA87,'Listas y tablas'!$AC$2:$AF$7,2,FALSE),""),"")</f>
        <v/>
      </c>
      <c r="BC87" s="216" t="str">
        <f t="shared" si="40"/>
        <v xml:space="preserve"> </v>
      </c>
      <c r="BD87" s="217" t="str">
        <f>IFERROR(VLOOKUP(BC87,'Listas y tablas'!$AH$3:$AI$17,2,FALSE),"")</f>
        <v/>
      </c>
      <c r="BE87" s="162"/>
      <c r="BF87" s="141"/>
      <c r="BG87" s="141"/>
      <c r="BH87" s="141"/>
      <c r="BI87" s="141"/>
      <c r="BJ87" s="141"/>
      <c r="BK87" s="141"/>
      <c r="BL87" s="141"/>
      <c r="BM87" s="141"/>
      <c r="BN87" s="141"/>
      <c r="BO87" s="141"/>
      <c r="BP87" s="141"/>
      <c r="BQ87" s="121"/>
      <c r="BR87" s="121"/>
      <c r="BS87" s="121"/>
      <c r="BT87" s="121"/>
      <c r="BU87" s="121"/>
      <c r="BV87" s="121"/>
      <c r="BW87" s="201"/>
      <c r="BX87" s="201"/>
      <c r="BY87" s="201"/>
      <c r="BZ87" s="201"/>
      <c r="CA87" s="201"/>
      <c r="CB87" s="105"/>
      <c r="CC87" s="201"/>
      <c r="CD87" s="141"/>
      <c r="CE87" s="141"/>
      <c r="CF87" s="141"/>
      <c r="CG87" s="141"/>
      <c r="CH87" s="141"/>
      <c r="CI87" s="141"/>
      <c r="CJ87" s="201"/>
      <c r="CK87" s="201"/>
      <c r="CL87" s="201"/>
      <c r="CM87" s="201"/>
      <c r="CN87" s="201"/>
      <c r="CO87" s="105"/>
      <c r="CP87" s="201"/>
    </row>
    <row r="88" spans="1:94" s="342" customFormat="1" ht="151.5" customHeight="1">
      <c r="A88" s="141"/>
      <c r="B88" s="88" t="str">
        <f>IFERROR(VLOOKUP($A88,Riesgos!$A$7:$H$107,2,FALSE),"")</f>
        <v/>
      </c>
      <c r="C88" s="186" t="str">
        <f>IFERROR(VLOOKUP($A88,Riesgos!$A$7:$H$107,7,FALSE),"")</f>
        <v/>
      </c>
      <c r="D88" s="186" t="str">
        <f>IFERROR(VLOOKUP($A88,Riesgos!$A$7:$H$107,8,FALSE),"")</f>
        <v/>
      </c>
      <c r="E88" s="53"/>
      <c r="F88" s="218"/>
      <c r="G88" s="213" t="str">
        <f>IF(ISNUMBER(F88),VLOOKUP(F88,'Listas y tablas'!$AC$2:$AF$7,2,FALSE),"")</f>
        <v/>
      </c>
      <c r="H88" s="218"/>
      <c r="I88" s="218"/>
      <c r="J88" s="218"/>
      <c r="K88" s="218"/>
      <c r="L88" s="218"/>
      <c r="M88" s="218"/>
      <c r="N88" s="218"/>
      <c r="O88" s="218"/>
      <c r="P88" s="218"/>
      <c r="Q88" s="218"/>
      <c r="R88" s="218"/>
      <c r="S88" s="218"/>
      <c r="T88" s="218"/>
      <c r="U88" s="218"/>
      <c r="V88" s="218"/>
      <c r="W88" s="218"/>
      <c r="X88" s="218"/>
      <c r="Y88" s="218"/>
      <c r="Z88" s="218"/>
      <c r="AA88" s="213">
        <f t="shared" si="24"/>
        <v>0</v>
      </c>
      <c r="AB88" s="214" t="str">
        <f t="shared" si="25"/>
        <v/>
      </c>
      <c r="AC88" s="213" t="str">
        <f t="shared" si="26"/>
        <v xml:space="preserve"> </v>
      </c>
      <c r="AD88" s="215" t="str">
        <f>IFERROR(VLOOKUP(AC88,'Listas y tablas'!$AH$3:$AI$17,2,FALSE),"")</f>
        <v/>
      </c>
      <c r="AE88" s="213" t="str">
        <f t="shared" si="27"/>
        <v>C</v>
      </c>
      <c r="AF88" s="216">
        <f t="shared" si="28"/>
        <v>81</v>
      </c>
      <c r="AG88" s="216" t="str">
        <f t="shared" si="29"/>
        <v>C81</v>
      </c>
      <c r="AH88" s="187"/>
      <c r="AI88" s="216" t="str">
        <f t="shared" si="30"/>
        <v/>
      </c>
      <c r="AJ88" s="57"/>
      <c r="AK88" s="57"/>
      <c r="AL88" s="216">
        <f t="shared" si="41"/>
        <v>0</v>
      </c>
      <c r="AM88" s="57"/>
      <c r="AN88" s="216">
        <f t="shared" si="31"/>
        <v>0</v>
      </c>
      <c r="AO88" s="57"/>
      <c r="AP88" s="216">
        <f t="shared" si="32"/>
        <v>0</v>
      </c>
      <c r="AQ88" s="57"/>
      <c r="AR88" s="216">
        <f t="shared" si="33"/>
        <v>0</v>
      </c>
      <c r="AS88" s="57"/>
      <c r="AT88" s="216">
        <f t="shared" si="34"/>
        <v>0</v>
      </c>
      <c r="AU88" s="57"/>
      <c r="AV88" s="216">
        <f t="shared" si="35"/>
        <v>0</v>
      </c>
      <c r="AW88" s="57"/>
      <c r="AX88" s="216">
        <f t="shared" si="36"/>
        <v>0</v>
      </c>
      <c r="AY88" s="216">
        <f t="shared" si="37"/>
        <v>0</v>
      </c>
      <c r="AZ88" s="216">
        <f t="shared" si="38"/>
        <v>0</v>
      </c>
      <c r="BA88" s="216" t="str">
        <f t="shared" si="39"/>
        <v/>
      </c>
      <c r="BB88" s="216" t="str">
        <f>IFERROR(IF(ISNUMBER(BA88),VLOOKUP(BA88,'Listas y tablas'!$AC$2:$AF$7,2,FALSE),""),"")</f>
        <v/>
      </c>
      <c r="BC88" s="216" t="str">
        <f t="shared" si="40"/>
        <v xml:space="preserve"> </v>
      </c>
      <c r="BD88" s="217" t="str">
        <f>IFERROR(VLOOKUP(BC88,'Listas y tablas'!$AH$3:$AI$17,2,FALSE),"")</f>
        <v/>
      </c>
      <c r="BE88" s="162"/>
      <c r="BF88" s="141"/>
      <c r="BG88" s="141"/>
      <c r="BH88" s="141"/>
      <c r="BI88" s="141"/>
      <c r="BJ88" s="141"/>
      <c r="BK88" s="141"/>
      <c r="BL88" s="141"/>
      <c r="BM88" s="141"/>
      <c r="BN88" s="141"/>
      <c r="BO88" s="141"/>
      <c r="BP88" s="141"/>
      <c r="BQ88" s="121"/>
      <c r="BR88" s="121"/>
      <c r="BS88" s="121"/>
      <c r="BT88" s="121"/>
      <c r="BU88" s="121"/>
      <c r="BV88" s="121"/>
      <c r="BW88" s="201"/>
      <c r="BX88" s="201"/>
      <c r="BY88" s="201"/>
      <c r="BZ88" s="201"/>
      <c r="CA88" s="201"/>
      <c r="CB88" s="105"/>
      <c r="CC88" s="201"/>
      <c r="CD88" s="141"/>
      <c r="CE88" s="141"/>
      <c r="CF88" s="141"/>
      <c r="CG88" s="141"/>
      <c r="CH88" s="141"/>
      <c r="CI88" s="141"/>
      <c r="CJ88" s="201"/>
      <c r="CK88" s="201"/>
      <c r="CL88" s="201"/>
      <c r="CM88" s="201"/>
      <c r="CN88" s="201"/>
      <c r="CO88" s="105"/>
      <c r="CP88" s="201"/>
    </row>
    <row r="89" spans="1:94" s="342" customFormat="1" ht="151.5" customHeight="1">
      <c r="A89" s="141"/>
      <c r="B89" s="88" t="str">
        <f>IFERROR(VLOOKUP($A89,Riesgos!$A$7:$H$107,2,FALSE),"")</f>
        <v/>
      </c>
      <c r="C89" s="186" t="str">
        <f>IFERROR(VLOOKUP($A89,Riesgos!$A$7:$H$107,7,FALSE),"")</f>
        <v/>
      </c>
      <c r="D89" s="186" t="str">
        <f>IFERROR(VLOOKUP($A89,Riesgos!$A$7:$H$107,8,FALSE),"")</f>
        <v/>
      </c>
      <c r="E89" s="53"/>
      <c r="F89" s="218"/>
      <c r="G89" s="213" t="str">
        <f>IF(ISNUMBER(F89),VLOOKUP(F89,'Listas y tablas'!$AC$2:$AF$7,2,FALSE),"")</f>
        <v/>
      </c>
      <c r="H89" s="218"/>
      <c r="I89" s="218"/>
      <c r="J89" s="218"/>
      <c r="K89" s="218"/>
      <c r="L89" s="218"/>
      <c r="M89" s="218"/>
      <c r="N89" s="218"/>
      <c r="O89" s="218"/>
      <c r="P89" s="218"/>
      <c r="Q89" s="218"/>
      <c r="R89" s="218"/>
      <c r="S89" s="218"/>
      <c r="T89" s="218"/>
      <c r="U89" s="218"/>
      <c r="V89" s="218"/>
      <c r="W89" s="218"/>
      <c r="X89" s="218"/>
      <c r="Y89" s="218"/>
      <c r="Z89" s="218"/>
      <c r="AA89" s="213">
        <f t="shared" si="24"/>
        <v>0</v>
      </c>
      <c r="AB89" s="214" t="str">
        <f t="shared" si="25"/>
        <v/>
      </c>
      <c r="AC89" s="213" t="str">
        <f t="shared" si="26"/>
        <v xml:space="preserve"> </v>
      </c>
      <c r="AD89" s="215" t="str">
        <f>IFERROR(VLOOKUP(AC89,'Listas y tablas'!$AH$3:$AI$17,2,FALSE),"")</f>
        <v/>
      </c>
      <c r="AE89" s="213" t="str">
        <f t="shared" si="27"/>
        <v>C</v>
      </c>
      <c r="AF89" s="216">
        <f t="shared" si="28"/>
        <v>82</v>
      </c>
      <c r="AG89" s="216" t="str">
        <f t="shared" si="29"/>
        <v>C82</v>
      </c>
      <c r="AH89" s="187"/>
      <c r="AI89" s="216" t="str">
        <f t="shared" si="30"/>
        <v/>
      </c>
      <c r="AJ89" s="57"/>
      <c r="AK89" s="57"/>
      <c r="AL89" s="216">
        <f t="shared" si="41"/>
        <v>0</v>
      </c>
      <c r="AM89" s="57"/>
      <c r="AN89" s="216">
        <f t="shared" si="31"/>
        <v>0</v>
      </c>
      <c r="AO89" s="57"/>
      <c r="AP89" s="216">
        <f t="shared" si="32"/>
        <v>0</v>
      </c>
      <c r="AQ89" s="57"/>
      <c r="AR89" s="216">
        <f t="shared" si="33"/>
        <v>0</v>
      </c>
      <c r="AS89" s="57"/>
      <c r="AT89" s="216">
        <f t="shared" si="34"/>
        <v>0</v>
      </c>
      <c r="AU89" s="57"/>
      <c r="AV89" s="216">
        <f t="shared" si="35"/>
        <v>0</v>
      </c>
      <c r="AW89" s="57"/>
      <c r="AX89" s="216">
        <f t="shared" si="36"/>
        <v>0</v>
      </c>
      <c r="AY89" s="216">
        <f t="shared" si="37"/>
        <v>0</v>
      </c>
      <c r="AZ89" s="216">
        <f t="shared" si="38"/>
        <v>0</v>
      </c>
      <c r="BA89" s="216" t="str">
        <f t="shared" si="39"/>
        <v/>
      </c>
      <c r="BB89" s="216" t="str">
        <f>IFERROR(IF(ISNUMBER(BA89),VLOOKUP(BA89,'Listas y tablas'!$AC$2:$AF$7,2,FALSE),""),"")</f>
        <v/>
      </c>
      <c r="BC89" s="216" t="str">
        <f t="shared" si="40"/>
        <v xml:space="preserve"> </v>
      </c>
      <c r="BD89" s="217" t="str">
        <f>IFERROR(VLOOKUP(BC89,'Listas y tablas'!$AH$3:$AI$17,2,FALSE),"")</f>
        <v/>
      </c>
      <c r="BE89" s="162"/>
      <c r="BF89" s="141"/>
      <c r="BG89" s="141"/>
      <c r="BH89" s="141"/>
      <c r="BI89" s="141"/>
      <c r="BJ89" s="141"/>
      <c r="BK89" s="141"/>
      <c r="BL89" s="141"/>
      <c r="BM89" s="141"/>
      <c r="BN89" s="141"/>
      <c r="BO89" s="141"/>
      <c r="BP89" s="141"/>
      <c r="BQ89" s="121"/>
      <c r="BR89" s="121"/>
      <c r="BS89" s="121"/>
      <c r="BT89" s="121"/>
      <c r="BU89" s="121"/>
      <c r="BV89" s="121"/>
      <c r="BW89" s="201"/>
      <c r="BX89" s="201"/>
      <c r="BY89" s="201"/>
      <c r="BZ89" s="201"/>
      <c r="CA89" s="201"/>
      <c r="CB89" s="105"/>
      <c r="CC89" s="201"/>
      <c r="CD89" s="141"/>
      <c r="CE89" s="141"/>
      <c r="CF89" s="141"/>
      <c r="CG89" s="141"/>
      <c r="CH89" s="141"/>
      <c r="CI89" s="141"/>
      <c r="CJ89" s="201"/>
      <c r="CK89" s="201"/>
      <c r="CL89" s="201"/>
      <c r="CM89" s="201"/>
      <c r="CN89" s="201"/>
      <c r="CO89" s="105"/>
      <c r="CP89" s="201"/>
    </row>
    <row r="90" spans="1:94" s="342" customFormat="1" ht="151.5" customHeight="1">
      <c r="A90" s="141"/>
      <c r="B90" s="88" t="str">
        <f>IFERROR(VLOOKUP($A90,Riesgos!$A$7:$H$107,2,FALSE),"")</f>
        <v/>
      </c>
      <c r="C90" s="186" t="str">
        <f>IFERROR(VLOOKUP($A90,Riesgos!$A$7:$H$107,7,FALSE),"")</f>
        <v/>
      </c>
      <c r="D90" s="186" t="str">
        <f>IFERROR(VLOOKUP($A90,Riesgos!$A$7:$H$107,8,FALSE),"")</f>
        <v/>
      </c>
      <c r="E90" s="53"/>
      <c r="F90" s="218"/>
      <c r="G90" s="213" t="str">
        <f>IF(ISNUMBER(F90),VLOOKUP(F90,'Listas y tablas'!$AC$2:$AF$7,2,FALSE),"")</f>
        <v/>
      </c>
      <c r="H90" s="218"/>
      <c r="I90" s="218"/>
      <c r="J90" s="218"/>
      <c r="K90" s="218"/>
      <c r="L90" s="218"/>
      <c r="M90" s="218"/>
      <c r="N90" s="218"/>
      <c r="O90" s="218"/>
      <c r="P90" s="218"/>
      <c r="Q90" s="218"/>
      <c r="R90" s="218"/>
      <c r="S90" s="218"/>
      <c r="T90" s="218"/>
      <c r="U90" s="218"/>
      <c r="V90" s="218"/>
      <c r="W90" s="218"/>
      <c r="X90" s="218"/>
      <c r="Y90" s="218"/>
      <c r="Z90" s="218"/>
      <c r="AA90" s="213">
        <f t="shared" si="24"/>
        <v>0</v>
      </c>
      <c r="AB90" s="214" t="str">
        <f t="shared" si="25"/>
        <v/>
      </c>
      <c r="AC90" s="213" t="str">
        <f t="shared" si="26"/>
        <v xml:space="preserve"> </v>
      </c>
      <c r="AD90" s="215" t="str">
        <f>IFERROR(VLOOKUP(AC90,'Listas y tablas'!$AH$3:$AI$17,2,FALSE),"")</f>
        <v/>
      </c>
      <c r="AE90" s="213" t="str">
        <f t="shared" si="27"/>
        <v>C</v>
      </c>
      <c r="AF90" s="216">
        <f t="shared" si="28"/>
        <v>83</v>
      </c>
      <c r="AG90" s="216" t="str">
        <f t="shared" si="29"/>
        <v>C83</v>
      </c>
      <c r="AH90" s="187"/>
      <c r="AI90" s="216" t="str">
        <f t="shared" si="30"/>
        <v/>
      </c>
      <c r="AJ90" s="57"/>
      <c r="AK90" s="57"/>
      <c r="AL90" s="216">
        <f t="shared" si="41"/>
        <v>0</v>
      </c>
      <c r="AM90" s="57"/>
      <c r="AN90" s="216">
        <f t="shared" si="31"/>
        <v>0</v>
      </c>
      <c r="AO90" s="57"/>
      <c r="AP90" s="216">
        <f t="shared" si="32"/>
        <v>0</v>
      </c>
      <c r="AQ90" s="57"/>
      <c r="AR90" s="216">
        <f t="shared" si="33"/>
        <v>0</v>
      </c>
      <c r="AS90" s="57"/>
      <c r="AT90" s="216">
        <f t="shared" si="34"/>
        <v>0</v>
      </c>
      <c r="AU90" s="57"/>
      <c r="AV90" s="216">
        <f t="shared" si="35"/>
        <v>0</v>
      </c>
      <c r="AW90" s="57"/>
      <c r="AX90" s="216">
        <f t="shared" si="36"/>
        <v>0</v>
      </c>
      <c r="AY90" s="216">
        <f t="shared" si="37"/>
        <v>0</v>
      </c>
      <c r="AZ90" s="216">
        <f t="shared" si="38"/>
        <v>0</v>
      </c>
      <c r="BA90" s="216" t="str">
        <f t="shared" si="39"/>
        <v/>
      </c>
      <c r="BB90" s="216" t="str">
        <f>IFERROR(IF(ISNUMBER(BA90),VLOOKUP(BA90,'Listas y tablas'!$AC$2:$AF$7,2,FALSE),""),"")</f>
        <v/>
      </c>
      <c r="BC90" s="216" t="str">
        <f t="shared" si="40"/>
        <v xml:space="preserve"> </v>
      </c>
      <c r="BD90" s="217" t="str">
        <f>IFERROR(VLOOKUP(BC90,'Listas y tablas'!$AH$3:$AI$17,2,FALSE),"")</f>
        <v/>
      </c>
      <c r="BE90" s="162"/>
      <c r="BF90" s="141"/>
      <c r="BG90" s="141"/>
      <c r="BH90" s="141"/>
      <c r="BI90" s="141"/>
      <c r="BJ90" s="141"/>
      <c r="BK90" s="141"/>
      <c r="BL90" s="141"/>
      <c r="BM90" s="141"/>
      <c r="BN90" s="141"/>
      <c r="BO90" s="141"/>
      <c r="BP90" s="141"/>
      <c r="BQ90" s="121"/>
      <c r="BR90" s="121"/>
      <c r="BS90" s="121"/>
      <c r="BT90" s="121"/>
      <c r="BU90" s="121"/>
      <c r="BV90" s="121"/>
      <c r="BW90" s="201"/>
      <c r="BX90" s="201"/>
      <c r="BY90" s="201"/>
      <c r="BZ90" s="201"/>
      <c r="CA90" s="201"/>
      <c r="CB90" s="105"/>
      <c r="CC90" s="201"/>
      <c r="CD90" s="141"/>
      <c r="CE90" s="141"/>
      <c r="CF90" s="141"/>
      <c r="CG90" s="141"/>
      <c r="CH90" s="141"/>
      <c r="CI90" s="141"/>
      <c r="CJ90" s="201"/>
      <c r="CK90" s="201"/>
      <c r="CL90" s="201"/>
      <c r="CM90" s="201"/>
      <c r="CN90" s="201"/>
      <c r="CO90" s="105"/>
      <c r="CP90" s="201"/>
    </row>
    <row r="91" spans="1:94" s="342" customFormat="1" ht="151.5" customHeight="1">
      <c r="A91" s="141"/>
      <c r="B91" s="88" t="str">
        <f>IFERROR(VLOOKUP($A91,Riesgos!$A$7:$H$107,2,FALSE),"")</f>
        <v/>
      </c>
      <c r="C91" s="186" t="str">
        <f>IFERROR(VLOOKUP($A91,Riesgos!$A$7:$H$107,7,FALSE),"")</f>
        <v/>
      </c>
      <c r="D91" s="186" t="str">
        <f>IFERROR(VLOOKUP($A91,Riesgos!$A$7:$H$107,8,FALSE),"")</f>
        <v/>
      </c>
      <c r="E91" s="53"/>
      <c r="F91" s="218"/>
      <c r="G91" s="213" t="str">
        <f>IF(ISNUMBER(F91),VLOOKUP(F91,'Listas y tablas'!$AC$2:$AF$7,2,FALSE),"")</f>
        <v/>
      </c>
      <c r="H91" s="218"/>
      <c r="I91" s="218"/>
      <c r="J91" s="218"/>
      <c r="K91" s="218"/>
      <c r="L91" s="218"/>
      <c r="M91" s="218"/>
      <c r="N91" s="218"/>
      <c r="O91" s="218"/>
      <c r="P91" s="218"/>
      <c r="Q91" s="218"/>
      <c r="R91" s="218"/>
      <c r="S91" s="218"/>
      <c r="T91" s="218"/>
      <c r="U91" s="218"/>
      <c r="V91" s="218"/>
      <c r="W91" s="218"/>
      <c r="X91" s="218"/>
      <c r="Y91" s="218"/>
      <c r="Z91" s="218"/>
      <c r="AA91" s="213">
        <f t="shared" si="24"/>
        <v>0</v>
      </c>
      <c r="AB91" s="214" t="str">
        <f t="shared" si="25"/>
        <v/>
      </c>
      <c r="AC91" s="213" t="str">
        <f t="shared" si="26"/>
        <v xml:space="preserve"> </v>
      </c>
      <c r="AD91" s="215" t="str">
        <f>IFERROR(VLOOKUP(AC91,'Listas y tablas'!$AH$3:$AI$17,2,FALSE),"")</f>
        <v/>
      </c>
      <c r="AE91" s="213" t="str">
        <f t="shared" si="27"/>
        <v>C</v>
      </c>
      <c r="AF91" s="216">
        <f t="shared" si="28"/>
        <v>84</v>
      </c>
      <c r="AG91" s="216" t="str">
        <f t="shared" si="29"/>
        <v>C84</v>
      </c>
      <c r="AH91" s="187"/>
      <c r="AI91" s="216" t="str">
        <f t="shared" si="30"/>
        <v/>
      </c>
      <c r="AJ91" s="57"/>
      <c r="AK91" s="57"/>
      <c r="AL91" s="216">
        <f t="shared" si="41"/>
        <v>0</v>
      </c>
      <c r="AM91" s="57"/>
      <c r="AN91" s="216">
        <f t="shared" si="31"/>
        <v>0</v>
      </c>
      <c r="AO91" s="57"/>
      <c r="AP91" s="216">
        <f t="shared" si="32"/>
        <v>0</v>
      </c>
      <c r="AQ91" s="57"/>
      <c r="AR91" s="216">
        <f t="shared" si="33"/>
        <v>0</v>
      </c>
      <c r="AS91" s="57"/>
      <c r="AT91" s="216">
        <f t="shared" si="34"/>
        <v>0</v>
      </c>
      <c r="AU91" s="57"/>
      <c r="AV91" s="216">
        <f t="shared" si="35"/>
        <v>0</v>
      </c>
      <c r="AW91" s="57"/>
      <c r="AX91" s="216">
        <f t="shared" si="36"/>
        <v>0</v>
      </c>
      <c r="AY91" s="216">
        <f t="shared" si="37"/>
        <v>0</v>
      </c>
      <c r="AZ91" s="216">
        <f t="shared" si="38"/>
        <v>0</v>
      </c>
      <c r="BA91" s="216" t="str">
        <f t="shared" si="39"/>
        <v/>
      </c>
      <c r="BB91" s="216" t="str">
        <f>IFERROR(IF(ISNUMBER(BA91),VLOOKUP(BA91,'Listas y tablas'!$AC$2:$AF$7,2,FALSE),""),"")</f>
        <v/>
      </c>
      <c r="BC91" s="216" t="str">
        <f t="shared" si="40"/>
        <v xml:space="preserve"> </v>
      </c>
      <c r="BD91" s="217" t="str">
        <f>IFERROR(VLOOKUP(BC91,'Listas y tablas'!$AH$3:$AI$17,2,FALSE),"")</f>
        <v/>
      </c>
      <c r="BE91" s="162"/>
      <c r="BF91" s="141"/>
      <c r="BG91" s="141"/>
      <c r="BH91" s="141"/>
      <c r="BI91" s="141"/>
      <c r="BJ91" s="141"/>
      <c r="BK91" s="141"/>
      <c r="BL91" s="141"/>
      <c r="BM91" s="141"/>
      <c r="BN91" s="141"/>
      <c r="BO91" s="141"/>
      <c r="BP91" s="141"/>
      <c r="BQ91" s="121"/>
      <c r="BR91" s="121"/>
      <c r="BS91" s="121"/>
      <c r="BT91" s="121"/>
      <c r="BU91" s="121"/>
      <c r="BV91" s="121"/>
      <c r="BW91" s="201"/>
      <c r="BX91" s="201"/>
      <c r="BY91" s="201"/>
      <c r="BZ91" s="201"/>
      <c r="CA91" s="201"/>
      <c r="CB91" s="105"/>
      <c r="CC91" s="201"/>
      <c r="CD91" s="141"/>
      <c r="CE91" s="141"/>
      <c r="CF91" s="141"/>
      <c r="CG91" s="141"/>
      <c r="CH91" s="141"/>
      <c r="CI91" s="141"/>
      <c r="CJ91" s="201"/>
      <c r="CK91" s="201"/>
      <c r="CL91" s="201"/>
      <c r="CM91" s="201"/>
      <c r="CN91" s="201"/>
      <c r="CO91" s="105"/>
      <c r="CP91" s="201"/>
    </row>
    <row r="92" spans="1:94" s="342" customFormat="1" ht="151.5" customHeight="1">
      <c r="A92" s="141"/>
      <c r="B92" s="88" t="str">
        <f>IFERROR(VLOOKUP($A92,Riesgos!$A$7:$H$107,2,FALSE),"")</f>
        <v/>
      </c>
      <c r="C92" s="186" t="str">
        <f>IFERROR(VLOOKUP($A92,Riesgos!$A$7:$H$107,7,FALSE),"")</f>
        <v/>
      </c>
      <c r="D92" s="186" t="str">
        <f>IFERROR(VLOOKUP($A92,Riesgos!$A$7:$H$107,8,FALSE),"")</f>
        <v/>
      </c>
      <c r="E92" s="53"/>
      <c r="F92" s="218"/>
      <c r="G92" s="213" t="str">
        <f>IF(ISNUMBER(F92),VLOOKUP(F92,'Listas y tablas'!$AC$2:$AF$7,2,FALSE),"")</f>
        <v/>
      </c>
      <c r="H92" s="218"/>
      <c r="I92" s="218"/>
      <c r="J92" s="218"/>
      <c r="K92" s="218"/>
      <c r="L92" s="218"/>
      <c r="M92" s="218"/>
      <c r="N92" s="218"/>
      <c r="O92" s="218"/>
      <c r="P92" s="218"/>
      <c r="Q92" s="218"/>
      <c r="R92" s="218"/>
      <c r="S92" s="218"/>
      <c r="T92" s="218"/>
      <c r="U92" s="218"/>
      <c r="V92" s="218"/>
      <c r="W92" s="218"/>
      <c r="X92" s="218"/>
      <c r="Y92" s="218"/>
      <c r="Z92" s="218"/>
      <c r="AA92" s="213">
        <f t="shared" si="24"/>
        <v>0</v>
      </c>
      <c r="AB92" s="214" t="str">
        <f t="shared" si="25"/>
        <v/>
      </c>
      <c r="AC92" s="213" t="str">
        <f t="shared" si="26"/>
        <v xml:space="preserve"> </v>
      </c>
      <c r="AD92" s="215" t="str">
        <f>IFERROR(VLOOKUP(AC92,'Listas y tablas'!$AH$3:$AI$17,2,FALSE),"")</f>
        <v/>
      </c>
      <c r="AE92" s="213" t="str">
        <f t="shared" si="27"/>
        <v>C</v>
      </c>
      <c r="AF92" s="216">
        <f t="shared" si="28"/>
        <v>85</v>
      </c>
      <c r="AG92" s="216" t="str">
        <f t="shared" si="29"/>
        <v>C85</v>
      </c>
      <c r="AH92" s="187"/>
      <c r="AI92" s="216" t="str">
        <f t="shared" si="30"/>
        <v/>
      </c>
      <c r="AJ92" s="57"/>
      <c r="AK92" s="57"/>
      <c r="AL92" s="216">
        <f t="shared" si="41"/>
        <v>0</v>
      </c>
      <c r="AM92" s="57"/>
      <c r="AN92" s="216">
        <f t="shared" si="31"/>
        <v>0</v>
      </c>
      <c r="AO92" s="57"/>
      <c r="AP92" s="216">
        <f t="shared" si="32"/>
        <v>0</v>
      </c>
      <c r="AQ92" s="57"/>
      <c r="AR92" s="216">
        <f t="shared" si="33"/>
        <v>0</v>
      </c>
      <c r="AS92" s="57"/>
      <c r="AT92" s="216">
        <f t="shared" si="34"/>
        <v>0</v>
      </c>
      <c r="AU92" s="57"/>
      <c r="AV92" s="216">
        <f t="shared" si="35"/>
        <v>0</v>
      </c>
      <c r="AW92" s="57"/>
      <c r="AX92" s="216">
        <f t="shared" si="36"/>
        <v>0</v>
      </c>
      <c r="AY92" s="216">
        <f t="shared" si="37"/>
        <v>0</v>
      </c>
      <c r="AZ92" s="216">
        <f t="shared" si="38"/>
        <v>0</v>
      </c>
      <c r="BA92" s="216" t="str">
        <f t="shared" si="39"/>
        <v/>
      </c>
      <c r="BB92" s="216" t="str">
        <f>IFERROR(IF(ISNUMBER(BA92),VLOOKUP(BA92,'Listas y tablas'!$AC$2:$AF$7,2,FALSE),""),"")</f>
        <v/>
      </c>
      <c r="BC92" s="216" t="str">
        <f t="shared" si="40"/>
        <v xml:space="preserve"> </v>
      </c>
      <c r="BD92" s="217" t="str">
        <f>IFERROR(VLOOKUP(BC92,'Listas y tablas'!$AH$3:$AI$17,2,FALSE),"")</f>
        <v/>
      </c>
      <c r="BE92" s="162"/>
      <c r="BF92" s="141"/>
      <c r="BG92" s="141"/>
      <c r="BH92" s="141"/>
      <c r="BI92" s="141"/>
      <c r="BJ92" s="141"/>
      <c r="BK92" s="141"/>
      <c r="BL92" s="141"/>
      <c r="BM92" s="141"/>
      <c r="BN92" s="141"/>
      <c r="BO92" s="141"/>
      <c r="BP92" s="141"/>
      <c r="BQ92" s="121"/>
      <c r="BR92" s="121"/>
      <c r="BS92" s="121"/>
      <c r="BT92" s="121"/>
      <c r="BU92" s="121"/>
      <c r="BV92" s="121"/>
      <c r="BW92" s="201"/>
      <c r="BX92" s="201"/>
      <c r="BY92" s="201"/>
      <c r="BZ92" s="201"/>
      <c r="CA92" s="201"/>
      <c r="CB92" s="105"/>
      <c r="CC92" s="201"/>
      <c r="CD92" s="141"/>
      <c r="CE92" s="141"/>
      <c r="CF92" s="141"/>
      <c r="CG92" s="141"/>
      <c r="CH92" s="141"/>
      <c r="CI92" s="141"/>
      <c r="CJ92" s="201"/>
      <c r="CK92" s="201"/>
      <c r="CL92" s="201"/>
      <c r="CM92" s="201"/>
      <c r="CN92" s="201"/>
      <c r="CO92" s="105"/>
      <c r="CP92" s="201"/>
    </row>
    <row r="93" spans="1:94" s="342" customFormat="1" ht="151.5" customHeight="1">
      <c r="A93" s="141"/>
      <c r="B93" s="88" t="str">
        <f>IFERROR(VLOOKUP($A93,Riesgos!$A$7:$H$107,2,FALSE),"")</f>
        <v/>
      </c>
      <c r="C93" s="186" t="str">
        <f>IFERROR(VLOOKUP($A93,Riesgos!$A$7:$H$107,7,FALSE),"")</f>
        <v/>
      </c>
      <c r="D93" s="186" t="str">
        <f>IFERROR(VLOOKUP($A93,Riesgos!$A$7:$H$107,8,FALSE),"")</f>
        <v/>
      </c>
      <c r="E93" s="53"/>
      <c r="F93" s="218"/>
      <c r="G93" s="213" t="str">
        <f>IF(ISNUMBER(F93),VLOOKUP(F93,'Listas y tablas'!$AC$2:$AF$7,2,FALSE),"")</f>
        <v/>
      </c>
      <c r="H93" s="218"/>
      <c r="I93" s="218"/>
      <c r="J93" s="218"/>
      <c r="K93" s="218"/>
      <c r="L93" s="218"/>
      <c r="M93" s="218"/>
      <c r="N93" s="218"/>
      <c r="O93" s="218"/>
      <c r="P93" s="218"/>
      <c r="Q93" s="218"/>
      <c r="R93" s="218"/>
      <c r="S93" s="218"/>
      <c r="T93" s="218"/>
      <c r="U93" s="218"/>
      <c r="V93" s="218"/>
      <c r="W93" s="218"/>
      <c r="X93" s="218"/>
      <c r="Y93" s="218"/>
      <c r="Z93" s="218"/>
      <c r="AA93" s="213">
        <f t="shared" si="24"/>
        <v>0</v>
      </c>
      <c r="AB93" s="214" t="str">
        <f t="shared" si="25"/>
        <v/>
      </c>
      <c r="AC93" s="213" t="str">
        <f t="shared" si="26"/>
        <v xml:space="preserve"> </v>
      </c>
      <c r="AD93" s="215" t="str">
        <f>IFERROR(VLOOKUP(AC93,'Listas y tablas'!$AH$3:$AI$17,2,FALSE),"")</f>
        <v/>
      </c>
      <c r="AE93" s="213" t="str">
        <f t="shared" si="27"/>
        <v>C</v>
      </c>
      <c r="AF93" s="216">
        <f t="shared" si="28"/>
        <v>86</v>
      </c>
      <c r="AG93" s="216" t="str">
        <f t="shared" si="29"/>
        <v>C86</v>
      </c>
      <c r="AH93" s="187"/>
      <c r="AI93" s="216" t="str">
        <f t="shared" si="30"/>
        <v/>
      </c>
      <c r="AJ93" s="57"/>
      <c r="AK93" s="57"/>
      <c r="AL93" s="216">
        <f t="shared" si="41"/>
        <v>0</v>
      </c>
      <c r="AM93" s="57"/>
      <c r="AN93" s="216">
        <f t="shared" si="31"/>
        <v>0</v>
      </c>
      <c r="AO93" s="57"/>
      <c r="AP93" s="216">
        <f t="shared" si="32"/>
        <v>0</v>
      </c>
      <c r="AQ93" s="57"/>
      <c r="AR93" s="216">
        <f t="shared" si="33"/>
        <v>0</v>
      </c>
      <c r="AS93" s="57"/>
      <c r="AT93" s="216">
        <f t="shared" si="34"/>
        <v>0</v>
      </c>
      <c r="AU93" s="57"/>
      <c r="AV93" s="216">
        <f t="shared" si="35"/>
        <v>0</v>
      </c>
      <c r="AW93" s="57"/>
      <c r="AX93" s="216">
        <f t="shared" si="36"/>
        <v>0</v>
      </c>
      <c r="AY93" s="216">
        <f t="shared" si="37"/>
        <v>0</v>
      </c>
      <c r="AZ93" s="216">
        <f t="shared" si="38"/>
        <v>0</v>
      </c>
      <c r="BA93" s="216" t="str">
        <f t="shared" si="39"/>
        <v/>
      </c>
      <c r="BB93" s="216" t="str">
        <f>IFERROR(IF(ISNUMBER(BA93),VLOOKUP(BA93,'Listas y tablas'!$AC$2:$AF$7,2,FALSE),""),"")</f>
        <v/>
      </c>
      <c r="BC93" s="216" t="str">
        <f t="shared" si="40"/>
        <v xml:space="preserve"> </v>
      </c>
      <c r="BD93" s="217" t="str">
        <f>IFERROR(VLOOKUP(BC93,'Listas y tablas'!$AH$3:$AI$17,2,FALSE),"")</f>
        <v/>
      </c>
      <c r="BE93" s="162"/>
      <c r="BF93" s="141"/>
      <c r="BG93" s="141"/>
      <c r="BH93" s="141"/>
      <c r="BI93" s="141"/>
      <c r="BJ93" s="141"/>
      <c r="BK93" s="141"/>
      <c r="BL93" s="141"/>
      <c r="BM93" s="141"/>
      <c r="BN93" s="141"/>
      <c r="BO93" s="141"/>
      <c r="BP93" s="141"/>
      <c r="BQ93" s="121"/>
      <c r="BR93" s="121"/>
      <c r="BS93" s="121"/>
      <c r="BT93" s="121"/>
      <c r="BU93" s="121"/>
      <c r="BV93" s="121"/>
      <c r="BW93" s="201"/>
      <c r="BX93" s="201"/>
      <c r="BY93" s="201"/>
      <c r="BZ93" s="201"/>
      <c r="CA93" s="201"/>
      <c r="CB93" s="105"/>
      <c r="CC93" s="201"/>
      <c r="CD93" s="141"/>
      <c r="CE93" s="141"/>
      <c r="CF93" s="141"/>
      <c r="CG93" s="141"/>
      <c r="CH93" s="141"/>
      <c r="CI93" s="141"/>
      <c r="CJ93" s="201"/>
      <c r="CK93" s="201"/>
      <c r="CL93" s="201"/>
      <c r="CM93" s="201"/>
      <c r="CN93" s="201"/>
      <c r="CO93" s="105"/>
      <c r="CP93" s="201"/>
    </row>
    <row r="94" spans="1:94" s="342" customFormat="1" ht="151.5" customHeight="1">
      <c r="A94" s="141"/>
      <c r="B94" s="88" t="str">
        <f>IFERROR(VLOOKUP($A94,Riesgos!$A$7:$H$107,2,FALSE),"")</f>
        <v/>
      </c>
      <c r="C94" s="186" t="str">
        <f>IFERROR(VLOOKUP($A94,Riesgos!$A$7:$H$107,7,FALSE),"")</f>
        <v/>
      </c>
      <c r="D94" s="186" t="str">
        <f>IFERROR(VLOOKUP($A94,Riesgos!$A$7:$H$107,8,FALSE),"")</f>
        <v/>
      </c>
      <c r="E94" s="53"/>
      <c r="F94" s="218"/>
      <c r="G94" s="213" t="str">
        <f>IF(ISNUMBER(F94),VLOOKUP(F94,'Listas y tablas'!$AC$2:$AF$7,2,FALSE),"")</f>
        <v/>
      </c>
      <c r="H94" s="218"/>
      <c r="I94" s="218"/>
      <c r="J94" s="218"/>
      <c r="K94" s="218"/>
      <c r="L94" s="218"/>
      <c r="M94" s="218"/>
      <c r="N94" s="218"/>
      <c r="O94" s="218"/>
      <c r="P94" s="218"/>
      <c r="Q94" s="218"/>
      <c r="R94" s="218"/>
      <c r="S94" s="218"/>
      <c r="T94" s="218"/>
      <c r="U94" s="218"/>
      <c r="V94" s="218"/>
      <c r="W94" s="218"/>
      <c r="X94" s="218"/>
      <c r="Y94" s="218"/>
      <c r="Z94" s="218"/>
      <c r="AA94" s="213">
        <f t="shared" si="24"/>
        <v>0</v>
      </c>
      <c r="AB94" s="214" t="str">
        <f t="shared" si="25"/>
        <v/>
      </c>
      <c r="AC94" s="213" t="str">
        <f t="shared" si="26"/>
        <v xml:space="preserve"> </v>
      </c>
      <c r="AD94" s="215" t="str">
        <f>IFERROR(VLOOKUP(AC94,'Listas y tablas'!$AH$3:$AI$17,2,FALSE),"")</f>
        <v/>
      </c>
      <c r="AE94" s="213" t="str">
        <f t="shared" si="27"/>
        <v>C</v>
      </c>
      <c r="AF94" s="216">
        <f t="shared" si="28"/>
        <v>87</v>
      </c>
      <c r="AG94" s="216" t="str">
        <f t="shared" si="29"/>
        <v>C87</v>
      </c>
      <c r="AH94" s="187"/>
      <c r="AI94" s="216" t="str">
        <f t="shared" si="30"/>
        <v/>
      </c>
      <c r="AJ94" s="57"/>
      <c r="AK94" s="57"/>
      <c r="AL94" s="216">
        <f t="shared" si="41"/>
        <v>0</v>
      </c>
      <c r="AM94" s="57"/>
      <c r="AN94" s="216">
        <f t="shared" si="31"/>
        <v>0</v>
      </c>
      <c r="AO94" s="57"/>
      <c r="AP94" s="216">
        <f t="shared" si="32"/>
        <v>0</v>
      </c>
      <c r="AQ94" s="57"/>
      <c r="AR94" s="216">
        <f t="shared" si="33"/>
        <v>0</v>
      </c>
      <c r="AS94" s="57"/>
      <c r="AT94" s="216">
        <f t="shared" si="34"/>
        <v>0</v>
      </c>
      <c r="AU94" s="57"/>
      <c r="AV94" s="216">
        <f t="shared" si="35"/>
        <v>0</v>
      </c>
      <c r="AW94" s="57"/>
      <c r="AX94" s="216">
        <f t="shared" si="36"/>
        <v>0</v>
      </c>
      <c r="AY94" s="216">
        <f t="shared" si="37"/>
        <v>0</v>
      </c>
      <c r="AZ94" s="216">
        <f t="shared" si="38"/>
        <v>0</v>
      </c>
      <c r="BA94" s="216" t="str">
        <f t="shared" si="39"/>
        <v/>
      </c>
      <c r="BB94" s="216" t="str">
        <f>IFERROR(IF(ISNUMBER(BA94),VLOOKUP(BA94,'Listas y tablas'!$AC$2:$AF$7,2,FALSE),""),"")</f>
        <v/>
      </c>
      <c r="BC94" s="216" t="str">
        <f t="shared" si="40"/>
        <v xml:space="preserve"> </v>
      </c>
      <c r="BD94" s="217" t="str">
        <f>IFERROR(VLOOKUP(BC94,'Listas y tablas'!$AH$3:$AI$17,2,FALSE),"")</f>
        <v/>
      </c>
      <c r="BE94" s="162"/>
      <c r="BF94" s="141"/>
      <c r="BG94" s="141"/>
      <c r="BH94" s="141"/>
      <c r="BI94" s="141"/>
      <c r="BJ94" s="141"/>
      <c r="BK94" s="141"/>
      <c r="BL94" s="141"/>
      <c r="BM94" s="141"/>
      <c r="BN94" s="141"/>
      <c r="BO94" s="141"/>
      <c r="BP94" s="141"/>
      <c r="BQ94" s="121"/>
      <c r="BR94" s="121"/>
      <c r="BS94" s="121"/>
      <c r="BT94" s="121"/>
      <c r="BU94" s="121"/>
      <c r="BV94" s="121"/>
      <c r="BW94" s="201"/>
      <c r="BX94" s="201"/>
      <c r="BY94" s="201"/>
      <c r="BZ94" s="201"/>
      <c r="CA94" s="201"/>
      <c r="CB94" s="105"/>
      <c r="CC94" s="201"/>
      <c r="CD94" s="141"/>
      <c r="CE94" s="141"/>
      <c r="CF94" s="141"/>
      <c r="CG94" s="141"/>
      <c r="CH94" s="141"/>
      <c r="CI94" s="141"/>
      <c r="CJ94" s="201"/>
      <c r="CK94" s="201"/>
      <c r="CL94" s="201"/>
      <c r="CM94" s="201"/>
      <c r="CN94" s="201"/>
      <c r="CO94" s="105"/>
      <c r="CP94" s="201"/>
    </row>
    <row r="95" spans="1:94" s="342" customFormat="1" ht="151.5" customHeight="1">
      <c r="A95" s="141"/>
      <c r="B95" s="88" t="str">
        <f>IFERROR(VLOOKUP($A95,Riesgos!$A$7:$H$107,2,FALSE),"")</f>
        <v/>
      </c>
      <c r="C95" s="186" t="str">
        <f>IFERROR(VLOOKUP($A95,Riesgos!$A$7:$H$107,7,FALSE),"")</f>
        <v/>
      </c>
      <c r="D95" s="186" t="str">
        <f>IFERROR(VLOOKUP($A95,Riesgos!$A$7:$H$107,8,FALSE),"")</f>
        <v/>
      </c>
      <c r="E95" s="53"/>
      <c r="F95" s="218"/>
      <c r="G95" s="213" t="str">
        <f>IF(ISNUMBER(F95),VLOOKUP(F95,'Listas y tablas'!$AC$2:$AF$7,2,FALSE),"")</f>
        <v/>
      </c>
      <c r="H95" s="218"/>
      <c r="I95" s="218"/>
      <c r="J95" s="218"/>
      <c r="K95" s="218"/>
      <c r="L95" s="218"/>
      <c r="M95" s="218"/>
      <c r="N95" s="218"/>
      <c r="O95" s="218"/>
      <c r="P95" s="218"/>
      <c r="Q95" s="218"/>
      <c r="R95" s="218"/>
      <c r="S95" s="218"/>
      <c r="T95" s="218"/>
      <c r="U95" s="218"/>
      <c r="V95" s="218"/>
      <c r="W95" s="218"/>
      <c r="X95" s="218"/>
      <c r="Y95" s="218"/>
      <c r="Z95" s="218"/>
      <c r="AA95" s="213">
        <f t="shared" si="24"/>
        <v>0</v>
      </c>
      <c r="AB95" s="214" t="str">
        <f t="shared" si="25"/>
        <v/>
      </c>
      <c r="AC95" s="213" t="str">
        <f t="shared" si="26"/>
        <v xml:space="preserve"> </v>
      </c>
      <c r="AD95" s="215" t="str">
        <f>IFERROR(VLOOKUP(AC95,'Listas y tablas'!$AH$3:$AI$17,2,FALSE),"")</f>
        <v/>
      </c>
      <c r="AE95" s="213" t="str">
        <f t="shared" si="27"/>
        <v>C</v>
      </c>
      <c r="AF95" s="216">
        <f t="shared" si="28"/>
        <v>88</v>
      </c>
      <c r="AG95" s="216" t="str">
        <f t="shared" si="29"/>
        <v>C88</v>
      </c>
      <c r="AH95" s="187"/>
      <c r="AI95" s="216" t="str">
        <f t="shared" si="30"/>
        <v/>
      </c>
      <c r="AJ95" s="57"/>
      <c r="AK95" s="57"/>
      <c r="AL95" s="216">
        <f t="shared" si="41"/>
        <v>0</v>
      </c>
      <c r="AM95" s="57"/>
      <c r="AN95" s="216">
        <f t="shared" si="31"/>
        <v>0</v>
      </c>
      <c r="AO95" s="57"/>
      <c r="AP95" s="216">
        <f t="shared" si="32"/>
        <v>0</v>
      </c>
      <c r="AQ95" s="57"/>
      <c r="AR95" s="216">
        <f t="shared" si="33"/>
        <v>0</v>
      </c>
      <c r="AS95" s="57"/>
      <c r="AT95" s="216">
        <f t="shared" si="34"/>
        <v>0</v>
      </c>
      <c r="AU95" s="57"/>
      <c r="AV95" s="216">
        <f t="shared" si="35"/>
        <v>0</v>
      </c>
      <c r="AW95" s="57"/>
      <c r="AX95" s="216">
        <f t="shared" si="36"/>
        <v>0</v>
      </c>
      <c r="AY95" s="216">
        <f t="shared" si="37"/>
        <v>0</v>
      </c>
      <c r="AZ95" s="216">
        <f t="shared" si="38"/>
        <v>0</v>
      </c>
      <c r="BA95" s="216" t="str">
        <f t="shared" si="39"/>
        <v/>
      </c>
      <c r="BB95" s="216" t="str">
        <f>IFERROR(IF(ISNUMBER(BA95),VLOOKUP(BA95,'Listas y tablas'!$AC$2:$AF$7,2,FALSE),""),"")</f>
        <v/>
      </c>
      <c r="BC95" s="216" t="str">
        <f t="shared" si="40"/>
        <v xml:space="preserve"> </v>
      </c>
      <c r="BD95" s="217" t="str">
        <f>IFERROR(VLOOKUP(BC95,'Listas y tablas'!$AH$3:$AI$17,2,FALSE),"")</f>
        <v/>
      </c>
      <c r="BE95" s="162"/>
      <c r="BF95" s="141"/>
      <c r="BG95" s="141"/>
      <c r="BH95" s="141"/>
      <c r="BI95" s="141"/>
      <c r="BJ95" s="141"/>
      <c r="BK95" s="141"/>
      <c r="BL95" s="141"/>
      <c r="BM95" s="141"/>
      <c r="BN95" s="141"/>
      <c r="BO95" s="141"/>
      <c r="BP95" s="141"/>
      <c r="BQ95" s="121"/>
      <c r="BR95" s="121"/>
      <c r="BS95" s="121"/>
      <c r="BT95" s="121"/>
      <c r="BU95" s="121"/>
      <c r="BV95" s="121"/>
      <c r="BW95" s="201"/>
      <c r="BX95" s="201"/>
      <c r="BY95" s="201"/>
      <c r="BZ95" s="201"/>
      <c r="CA95" s="201"/>
      <c r="CB95" s="105"/>
      <c r="CC95" s="201"/>
      <c r="CD95" s="141"/>
      <c r="CE95" s="141"/>
      <c r="CF95" s="141"/>
      <c r="CG95" s="141"/>
      <c r="CH95" s="141"/>
      <c r="CI95" s="141"/>
      <c r="CJ95" s="201"/>
      <c r="CK95" s="201"/>
      <c r="CL95" s="201"/>
      <c r="CM95" s="201"/>
      <c r="CN95" s="201"/>
      <c r="CO95" s="105"/>
      <c r="CP95" s="201"/>
    </row>
    <row r="96" spans="1:94" s="342" customFormat="1" ht="151.5" customHeight="1">
      <c r="A96" s="141"/>
      <c r="B96" s="88" t="str">
        <f>IFERROR(VLOOKUP($A96,Riesgos!$A$7:$H$107,2,FALSE),"")</f>
        <v/>
      </c>
      <c r="C96" s="186" t="str">
        <f>IFERROR(VLOOKUP($A96,Riesgos!$A$7:$H$107,7,FALSE),"")</f>
        <v/>
      </c>
      <c r="D96" s="186" t="str">
        <f>IFERROR(VLOOKUP($A96,Riesgos!$A$7:$H$107,8,FALSE),"")</f>
        <v/>
      </c>
      <c r="E96" s="53"/>
      <c r="F96" s="218"/>
      <c r="G96" s="213" t="str">
        <f>IF(ISNUMBER(F96),VLOOKUP(F96,'Listas y tablas'!$AC$2:$AF$7,2,FALSE),"")</f>
        <v/>
      </c>
      <c r="H96" s="218"/>
      <c r="I96" s="218"/>
      <c r="J96" s="218"/>
      <c r="K96" s="218"/>
      <c r="L96" s="218"/>
      <c r="M96" s="218"/>
      <c r="N96" s="218"/>
      <c r="O96" s="218"/>
      <c r="P96" s="218"/>
      <c r="Q96" s="218"/>
      <c r="R96" s="218"/>
      <c r="S96" s="218"/>
      <c r="T96" s="218"/>
      <c r="U96" s="218"/>
      <c r="V96" s="218"/>
      <c r="W96" s="218"/>
      <c r="X96" s="218"/>
      <c r="Y96" s="218"/>
      <c r="Z96" s="218"/>
      <c r="AA96" s="213">
        <f t="shared" si="24"/>
        <v>0</v>
      </c>
      <c r="AB96" s="214" t="str">
        <f t="shared" si="25"/>
        <v/>
      </c>
      <c r="AC96" s="213" t="str">
        <f t="shared" si="26"/>
        <v xml:space="preserve"> </v>
      </c>
      <c r="AD96" s="215" t="str">
        <f>IFERROR(VLOOKUP(AC96,'Listas y tablas'!$AH$3:$AI$17,2,FALSE),"")</f>
        <v/>
      </c>
      <c r="AE96" s="213" t="str">
        <f t="shared" si="27"/>
        <v>C</v>
      </c>
      <c r="AF96" s="216">
        <f t="shared" si="28"/>
        <v>89</v>
      </c>
      <c r="AG96" s="216" t="str">
        <f t="shared" si="29"/>
        <v>C89</v>
      </c>
      <c r="AH96" s="187"/>
      <c r="AI96" s="216" t="str">
        <f t="shared" si="30"/>
        <v/>
      </c>
      <c r="AJ96" s="57"/>
      <c r="AK96" s="57"/>
      <c r="AL96" s="216">
        <f t="shared" si="41"/>
        <v>0</v>
      </c>
      <c r="AM96" s="57"/>
      <c r="AN96" s="216">
        <f t="shared" si="31"/>
        <v>0</v>
      </c>
      <c r="AO96" s="57"/>
      <c r="AP96" s="216">
        <f t="shared" si="32"/>
        <v>0</v>
      </c>
      <c r="AQ96" s="57"/>
      <c r="AR96" s="216">
        <f t="shared" si="33"/>
        <v>0</v>
      </c>
      <c r="AS96" s="57"/>
      <c r="AT96" s="216">
        <f t="shared" si="34"/>
        <v>0</v>
      </c>
      <c r="AU96" s="57"/>
      <c r="AV96" s="216">
        <f t="shared" si="35"/>
        <v>0</v>
      </c>
      <c r="AW96" s="57"/>
      <c r="AX96" s="216">
        <f t="shared" si="36"/>
        <v>0</v>
      </c>
      <c r="AY96" s="216">
        <f t="shared" si="37"/>
        <v>0</v>
      </c>
      <c r="AZ96" s="216">
        <f t="shared" si="38"/>
        <v>0</v>
      </c>
      <c r="BA96" s="216" t="str">
        <f t="shared" si="39"/>
        <v/>
      </c>
      <c r="BB96" s="216" t="str">
        <f>IFERROR(IF(ISNUMBER(BA96),VLOOKUP(BA96,'Listas y tablas'!$AC$2:$AF$7,2,FALSE),""),"")</f>
        <v/>
      </c>
      <c r="BC96" s="216" t="str">
        <f t="shared" si="40"/>
        <v xml:space="preserve"> </v>
      </c>
      <c r="BD96" s="217" t="str">
        <f>IFERROR(VLOOKUP(BC96,'Listas y tablas'!$AH$3:$AI$17,2,FALSE),"")</f>
        <v/>
      </c>
      <c r="BE96" s="162"/>
      <c r="BF96" s="141"/>
      <c r="BG96" s="141"/>
      <c r="BH96" s="141"/>
      <c r="BI96" s="141"/>
      <c r="BJ96" s="141"/>
      <c r="BK96" s="141"/>
      <c r="BL96" s="141"/>
      <c r="BM96" s="141"/>
      <c r="BN96" s="141"/>
      <c r="BO96" s="141"/>
      <c r="BP96" s="141"/>
      <c r="BQ96" s="121"/>
      <c r="BR96" s="121"/>
      <c r="BS96" s="121"/>
      <c r="BT96" s="121"/>
      <c r="BU96" s="121"/>
      <c r="BV96" s="121"/>
      <c r="BW96" s="201"/>
      <c r="BX96" s="201"/>
      <c r="BY96" s="201"/>
      <c r="BZ96" s="201"/>
      <c r="CA96" s="201"/>
      <c r="CB96" s="105"/>
      <c r="CC96" s="201"/>
      <c r="CD96" s="141"/>
      <c r="CE96" s="141"/>
      <c r="CF96" s="141"/>
      <c r="CG96" s="141"/>
      <c r="CH96" s="141"/>
      <c r="CI96" s="141"/>
      <c r="CJ96" s="201"/>
      <c r="CK96" s="201"/>
      <c r="CL96" s="201"/>
      <c r="CM96" s="201"/>
      <c r="CN96" s="201"/>
      <c r="CO96" s="105"/>
      <c r="CP96" s="201"/>
    </row>
    <row r="97" spans="1:94" s="342" customFormat="1" ht="151.5" customHeight="1">
      <c r="A97" s="141"/>
      <c r="B97" s="88" t="str">
        <f>IFERROR(VLOOKUP($A97,Riesgos!$A$7:$H$107,2,FALSE),"")</f>
        <v/>
      </c>
      <c r="C97" s="186" t="str">
        <f>IFERROR(VLOOKUP($A97,Riesgos!$A$7:$H$107,7,FALSE),"")</f>
        <v/>
      </c>
      <c r="D97" s="186" t="str">
        <f>IFERROR(VLOOKUP($A97,Riesgos!$A$7:$H$107,8,FALSE),"")</f>
        <v/>
      </c>
      <c r="E97" s="53"/>
      <c r="F97" s="218"/>
      <c r="G97" s="213" t="str">
        <f>IF(ISNUMBER(F97),VLOOKUP(F97,'Listas y tablas'!$AC$2:$AF$7,2,FALSE),"")</f>
        <v/>
      </c>
      <c r="H97" s="218"/>
      <c r="I97" s="218"/>
      <c r="J97" s="218"/>
      <c r="K97" s="218"/>
      <c r="L97" s="218"/>
      <c r="M97" s="218"/>
      <c r="N97" s="218"/>
      <c r="O97" s="218"/>
      <c r="P97" s="218"/>
      <c r="Q97" s="218"/>
      <c r="R97" s="218"/>
      <c r="S97" s="218"/>
      <c r="T97" s="218"/>
      <c r="U97" s="218"/>
      <c r="V97" s="218"/>
      <c r="W97" s="218"/>
      <c r="X97" s="218"/>
      <c r="Y97" s="218"/>
      <c r="Z97" s="218"/>
      <c r="AA97" s="213">
        <f t="shared" si="24"/>
        <v>0</v>
      </c>
      <c r="AB97" s="214" t="str">
        <f t="shared" si="25"/>
        <v/>
      </c>
      <c r="AC97" s="213" t="str">
        <f t="shared" si="26"/>
        <v xml:space="preserve"> </v>
      </c>
      <c r="AD97" s="215" t="str">
        <f>IFERROR(VLOOKUP(AC97,'Listas y tablas'!$AH$3:$AI$17,2,FALSE),"")</f>
        <v/>
      </c>
      <c r="AE97" s="213" t="str">
        <f t="shared" si="27"/>
        <v>C</v>
      </c>
      <c r="AF97" s="216">
        <f t="shared" si="28"/>
        <v>90</v>
      </c>
      <c r="AG97" s="216" t="str">
        <f t="shared" si="29"/>
        <v>C90</v>
      </c>
      <c r="AH97" s="187"/>
      <c r="AI97" s="216" t="str">
        <f t="shared" si="30"/>
        <v/>
      </c>
      <c r="AJ97" s="57"/>
      <c r="AK97" s="57"/>
      <c r="AL97" s="216">
        <f t="shared" si="41"/>
        <v>0</v>
      </c>
      <c r="AM97" s="57"/>
      <c r="AN97" s="216">
        <f t="shared" si="31"/>
        <v>0</v>
      </c>
      <c r="AO97" s="57"/>
      <c r="AP97" s="216">
        <f t="shared" si="32"/>
        <v>0</v>
      </c>
      <c r="AQ97" s="57"/>
      <c r="AR97" s="216">
        <f t="shared" si="33"/>
        <v>0</v>
      </c>
      <c r="AS97" s="57"/>
      <c r="AT97" s="216">
        <f t="shared" si="34"/>
        <v>0</v>
      </c>
      <c r="AU97" s="57"/>
      <c r="AV97" s="216">
        <f t="shared" si="35"/>
        <v>0</v>
      </c>
      <c r="AW97" s="57"/>
      <c r="AX97" s="216">
        <f t="shared" si="36"/>
        <v>0</v>
      </c>
      <c r="AY97" s="216">
        <f t="shared" si="37"/>
        <v>0</v>
      </c>
      <c r="AZ97" s="216">
        <f t="shared" si="38"/>
        <v>0</v>
      </c>
      <c r="BA97" s="216" t="str">
        <f t="shared" si="39"/>
        <v/>
      </c>
      <c r="BB97" s="216" t="str">
        <f>IFERROR(IF(ISNUMBER(BA97),VLOOKUP(BA97,'Listas y tablas'!$AC$2:$AF$7,2,FALSE),""),"")</f>
        <v/>
      </c>
      <c r="BC97" s="216" t="str">
        <f t="shared" si="40"/>
        <v xml:space="preserve"> </v>
      </c>
      <c r="BD97" s="217" t="str">
        <f>IFERROR(VLOOKUP(BC97,'Listas y tablas'!$AH$3:$AI$17,2,FALSE),"")</f>
        <v/>
      </c>
      <c r="BE97" s="162"/>
      <c r="BF97" s="141"/>
      <c r="BG97" s="141"/>
      <c r="BH97" s="141"/>
      <c r="BI97" s="141"/>
      <c r="BJ97" s="141"/>
      <c r="BK97" s="141"/>
      <c r="BL97" s="141"/>
      <c r="BM97" s="141"/>
      <c r="BN97" s="141"/>
      <c r="BO97" s="141"/>
      <c r="BP97" s="141"/>
      <c r="BQ97" s="121"/>
      <c r="BR97" s="121"/>
      <c r="BS97" s="121"/>
      <c r="BT97" s="121"/>
      <c r="BU97" s="121"/>
      <c r="BV97" s="121"/>
      <c r="BW97" s="201"/>
      <c r="BX97" s="201"/>
      <c r="BY97" s="201"/>
      <c r="BZ97" s="201"/>
      <c r="CA97" s="201"/>
      <c r="CB97" s="105"/>
      <c r="CC97" s="201"/>
      <c r="CD97" s="141"/>
      <c r="CE97" s="141"/>
      <c r="CF97" s="141"/>
      <c r="CG97" s="141"/>
      <c r="CH97" s="141"/>
      <c r="CI97" s="141"/>
      <c r="CJ97" s="201"/>
      <c r="CK97" s="201"/>
      <c r="CL97" s="201"/>
      <c r="CM97" s="201"/>
      <c r="CN97" s="201"/>
      <c r="CO97" s="105"/>
      <c r="CP97" s="201"/>
    </row>
    <row r="98" spans="1:94" s="342" customFormat="1" ht="151.5" customHeight="1">
      <c r="A98" s="141"/>
      <c r="B98" s="88" t="str">
        <f>IFERROR(VLOOKUP($A98,Riesgos!$A$7:$H$107,2,FALSE),"")</f>
        <v/>
      </c>
      <c r="C98" s="186" t="str">
        <f>IFERROR(VLOOKUP($A98,Riesgos!$A$7:$H$107,7,FALSE),"")</f>
        <v/>
      </c>
      <c r="D98" s="186" t="str">
        <f>IFERROR(VLOOKUP($A98,Riesgos!$A$7:$H$107,8,FALSE),"")</f>
        <v/>
      </c>
      <c r="E98" s="53"/>
      <c r="F98" s="218"/>
      <c r="G98" s="213" t="str">
        <f>IF(ISNUMBER(F98),VLOOKUP(F98,'Listas y tablas'!$AC$2:$AF$7,2,FALSE),"")</f>
        <v/>
      </c>
      <c r="H98" s="218"/>
      <c r="I98" s="218"/>
      <c r="J98" s="218"/>
      <c r="K98" s="218"/>
      <c r="L98" s="218"/>
      <c r="M98" s="218"/>
      <c r="N98" s="218"/>
      <c r="O98" s="218"/>
      <c r="P98" s="218"/>
      <c r="Q98" s="218"/>
      <c r="R98" s="218"/>
      <c r="S98" s="218"/>
      <c r="T98" s="218"/>
      <c r="U98" s="218"/>
      <c r="V98" s="218"/>
      <c r="W98" s="218"/>
      <c r="X98" s="218"/>
      <c r="Y98" s="218"/>
      <c r="Z98" s="218"/>
      <c r="AA98" s="213">
        <f t="shared" si="24"/>
        <v>0</v>
      </c>
      <c r="AB98" s="214" t="str">
        <f t="shared" si="25"/>
        <v/>
      </c>
      <c r="AC98" s="213" t="str">
        <f t="shared" si="26"/>
        <v xml:space="preserve"> </v>
      </c>
      <c r="AD98" s="215" t="str">
        <f>IFERROR(VLOOKUP(AC98,'Listas y tablas'!$AH$3:$AI$17,2,FALSE),"")</f>
        <v/>
      </c>
      <c r="AE98" s="213" t="str">
        <f t="shared" si="27"/>
        <v>C</v>
      </c>
      <c r="AF98" s="216">
        <f t="shared" si="28"/>
        <v>91</v>
      </c>
      <c r="AG98" s="216" t="str">
        <f t="shared" si="29"/>
        <v>C91</v>
      </c>
      <c r="AH98" s="187"/>
      <c r="AI98" s="216" t="str">
        <f t="shared" si="30"/>
        <v/>
      </c>
      <c r="AJ98" s="57"/>
      <c r="AK98" s="57"/>
      <c r="AL98" s="216">
        <f t="shared" si="41"/>
        <v>0</v>
      </c>
      <c r="AM98" s="57"/>
      <c r="AN98" s="216">
        <f t="shared" si="31"/>
        <v>0</v>
      </c>
      <c r="AO98" s="57"/>
      <c r="AP98" s="216">
        <f t="shared" si="32"/>
        <v>0</v>
      </c>
      <c r="AQ98" s="57"/>
      <c r="AR98" s="216">
        <f t="shared" si="33"/>
        <v>0</v>
      </c>
      <c r="AS98" s="57"/>
      <c r="AT98" s="216">
        <f t="shared" si="34"/>
        <v>0</v>
      </c>
      <c r="AU98" s="57"/>
      <c r="AV98" s="216">
        <f t="shared" si="35"/>
        <v>0</v>
      </c>
      <c r="AW98" s="57"/>
      <c r="AX98" s="216">
        <f t="shared" si="36"/>
        <v>0</v>
      </c>
      <c r="AY98" s="216">
        <f t="shared" si="37"/>
        <v>0</v>
      </c>
      <c r="AZ98" s="216">
        <f t="shared" si="38"/>
        <v>0</v>
      </c>
      <c r="BA98" s="216" t="str">
        <f t="shared" si="39"/>
        <v/>
      </c>
      <c r="BB98" s="216" t="str">
        <f>IFERROR(IF(ISNUMBER(BA98),VLOOKUP(BA98,'Listas y tablas'!$AC$2:$AF$7,2,FALSE),""),"")</f>
        <v/>
      </c>
      <c r="BC98" s="216" t="str">
        <f t="shared" si="40"/>
        <v xml:space="preserve"> </v>
      </c>
      <c r="BD98" s="217" t="str">
        <f>IFERROR(VLOOKUP(BC98,'Listas y tablas'!$AH$3:$AI$17,2,FALSE),"")</f>
        <v/>
      </c>
      <c r="BE98" s="162"/>
      <c r="BF98" s="141"/>
      <c r="BG98" s="141"/>
      <c r="BH98" s="141"/>
      <c r="BI98" s="141"/>
      <c r="BJ98" s="141"/>
      <c r="BK98" s="141"/>
      <c r="BL98" s="141"/>
      <c r="BM98" s="141"/>
      <c r="BN98" s="141"/>
      <c r="BO98" s="141"/>
      <c r="BP98" s="141"/>
      <c r="BQ98" s="121"/>
      <c r="BR98" s="121"/>
      <c r="BS98" s="121"/>
      <c r="BT98" s="121"/>
      <c r="BU98" s="121"/>
      <c r="BV98" s="121"/>
      <c r="BW98" s="201"/>
      <c r="BX98" s="201"/>
      <c r="BY98" s="201"/>
      <c r="BZ98" s="201"/>
      <c r="CA98" s="201"/>
      <c r="CB98" s="105"/>
      <c r="CC98" s="201"/>
      <c r="CD98" s="141"/>
      <c r="CE98" s="141"/>
      <c r="CF98" s="141"/>
      <c r="CG98" s="141"/>
      <c r="CH98" s="141"/>
      <c r="CI98" s="141"/>
      <c r="CJ98" s="201"/>
      <c r="CK98" s="201"/>
      <c r="CL98" s="201"/>
      <c r="CM98" s="201"/>
      <c r="CN98" s="201"/>
      <c r="CO98" s="105"/>
      <c r="CP98" s="201"/>
    </row>
    <row r="99" spans="1:94" s="342" customFormat="1" ht="151.5" customHeight="1">
      <c r="A99" s="141"/>
      <c r="B99" s="88" t="str">
        <f>IFERROR(VLOOKUP($A99,Riesgos!$A$7:$H$107,2,FALSE),"")</f>
        <v/>
      </c>
      <c r="C99" s="186" t="str">
        <f>IFERROR(VLOOKUP($A99,Riesgos!$A$7:$H$107,7,FALSE),"")</f>
        <v/>
      </c>
      <c r="D99" s="186" t="str">
        <f>IFERROR(VLOOKUP($A99,Riesgos!$A$7:$H$107,8,FALSE),"")</f>
        <v/>
      </c>
      <c r="E99" s="53"/>
      <c r="F99" s="218"/>
      <c r="G99" s="213" t="str">
        <f>IF(ISNUMBER(F99),VLOOKUP(F99,'Listas y tablas'!$AC$2:$AF$7,2,FALSE),"")</f>
        <v/>
      </c>
      <c r="H99" s="218"/>
      <c r="I99" s="218"/>
      <c r="J99" s="218"/>
      <c r="K99" s="218"/>
      <c r="L99" s="218"/>
      <c r="M99" s="218"/>
      <c r="N99" s="218"/>
      <c r="O99" s="218"/>
      <c r="P99" s="218"/>
      <c r="Q99" s="218"/>
      <c r="R99" s="218"/>
      <c r="S99" s="218"/>
      <c r="T99" s="218"/>
      <c r="U99" s="218"/>
      <c r="V99" s="218"/>
      <c r="W99" s="218"/>
      <c r="X99" s="218"/>
      <c r="Y99" s="218"/>
      <c r="Z99" s="218"/>
      <c r="AA99" s="213">
        <f t="shared" si="24"/>
        <v>0</v>
      </c>
      <c r="AB99" s="214" t="str">
        <f t="shared" si="25"/>
        <v/>
      </c>
      <c r="AC99" s="213" t="str">
        <f t="shared" si="26"/>
        <v xml:space="preserve"> </v>
      </c>
      <c r="AD99" s="215" t="str">
        <f>IFERROR(VLOOKUP(AC99,'Listas y tablas'!$AH$3:$AI$17,2,FALSE),"")</f>
        <v/>
      </c>
      <c r="AE99" s="213" t="str">
        <f t="shared" si="27"/>
        <v>C</v>
      </c>
      <c r="AF99" s="216">
        <f t="shared" si="28"/>
        <v>92</v>
      </c>
      <c r="AG99" s="216" t="str">
        <f t="shared" si="29"/>
        <v>C92</v>
      </c>
      <c r="AH99" s="187"/>
      <c r="AI99" s="216" t="str">
        <f t="shared" si="30"/>
        <v/>
      </c>
      <c r="AJ99" s="57"/>
      <c r="AK99" s="57"/>
      <c r="AL99" s="216">
        <f t="shared" si="41"/>
        <v>0</v>
      </c>
      <c r="AM99" s="57"/>
      <c r="AN99" s="216">
        <f t="shared" si="31"/>
        <v>0</v>
      </c>
      <c r="AO99" s="57"/>
      <c r="AP99" s="216">
        <f t="shared" si="32"/>
        <v>0</v>
      </c>
      <c r="AQ99" s="57"/>
      <c r="AR99" s="216">
        <f t="shared" si="33"/>
        <v>0</v>
      </c>
      <c r="AS99" s="57"/>
      <c r="AT99" s="216">
        <f t="shared" si="34"/>
        <v>0</v>
      </c>
      <c r="AU99" s="57"/>
      <c r="AV99" s="216">
        <f t="shared" si="35"/>
        <v>0</v>
      </c>
      <c r="AW99" s="57"/>
      <c r="AX99" s="216">
        <f t="shared" si="36"/>
        <v>0</v>
      </c>
      <c r="AY99" s="216">
        <f t="shared" si="37"/>
        <v>0</v>
      </c>
      <c r="AZ99" s="216">
        <f t="shared" si="38"/>
        <v>0</v>
      </c>
      <c r="BA99" s="216" t="str">
        <f t="shared" si="39"/>
        <v/>
      </c>
      <c r="BB99" s="216" t="str">
        <f>IFERROR(IF(ISNUMBER(BA99),VLOOKUP(BA99,'Listas y tablas'!$AC$2:$AF$7,2,FALSE),""),"")</f>
        <v/>
      </c>
      <c r="BC99" s="216" t="str">
        <f t="shared" si="40"/>
        <v xml:space="preserve"> </v>
      </c>
      <c r="BD99" s="217" t="str">
        <f>IFERROR(VLOOKUP(BC99,'Listas y tablas'!$AH$3:$AI$17,2,FALSE),"")</f>
        <v/>
      </c>
      <c r="BE99" s="162"/>
      <c r="BF99" s="141"/>
      <c r="BG99" s="141"/>
      <c r="BH99" s="141"/>
      <c r="BI99" s="141"/>
      <c r="BJ99" s="141"/>
      <c r="BK99" s="141"/>
      <c r="BL99" s="141"/>
      <c r="BM99" s="141"/>
      <c r="BN99" s="141"/>
      <c r="BO99" s="141"/>
      <c r="BP99" s="141"/>
      <c r="BQ99" s="121"/>
      <c r="BR99" s="121"/>
      <c r="BS99" s="121"/>
      <c r="BT99" s="121"/>
      <c r="BU99" s="121"/>
      <c r="BV99" s="121"/>
      <c r="BW99" s="201"/>
      <c r="BX99" s="201"/>
      <c r="BY99" s="201"/>
      <c r="BZ99" s="201"/>
      <c r="CA99" s="201"/>
      <c r="CB99" s="105"/>
      <c r="CC99" s="201"/>
      <c r="CD99" s="141"/>
      <c r="CE99" s="141"/>
      <c r="CF99" s="141"/>
      <c r="CG99" s="141"/>
      <c r="CH99" s="141"/>
      <c r="CI99" s="141"/>
      <c r="CJ99" s="201"/>
      <c r="CK99" s="201"/>
      <c r="CL99" s="201"/>
      <c r="CM99" s="201"/>
      <c r="CN99" s="201"/>
      <c r="CO99" s="105"/>
      <c r="CP99" s="201"/>
    </row>
    <row r="100" spans="1:94" s="342" customFormat="1" ht="151.5" customHeight="1">
      <c r="A100" s="141"/>
      <c r="B100" s="88" t="str">
        <f>IFERROR(VLOOKUP($A100,Riesgos!$A$7:$H$107,2,FALSE),"")</f>
        <v/>
      </c>
      <c r="C100" s="186" t="str">
        <f>IFERROR(VLOOKUP($A100,Riesgos!$A$7:$H$107,7,FALSE),"")</f>
        <v/>
      </c>
      <c r="D100" s="186" t="str">
        <f>IFERROR(VLOOKUP($A100,Riesgos!$A$7:$H$107,8,FALSE),"")</f>
        <v/>
      </c>
      <c r="E100" s="53"/>
      <c r="F100" s="218"/>
      <c r="G100" s="213" t="str">
        <f>IF(ISNUMBER(F100),VLOOKUP(F100,'Listas y tablas'!$AC$2:$AF$7,2,FALSE),"")</f>
        <v/>
      </c>
      <c r="H100" s="218"/>
      <c r="I100" s="218"/>
      <c r="J100" s="218"/>
      <c r="K100" s="218"/>
      <c r="L100" s="218"/>
      <c r="M100" s="218"/>
      <c r="N100" s="218"/>
      <c r="O100" s="218"/>
      <c r="P100" s="218"/>
      <c r="Q100" s="218"/>
      <c r="R100" s="218"/>
      <c r="S100" s="218"/>
      <c r="T100" s="218"/>
      <c r="U100" s="218"/>
      <c r="V100" s="218"/>
      <c r="W100" s="218"/>
      <c r="X100" s="218"/>
      <c r="Y100" s="218"/>
      <c r="Z100" s="218"/>
      <c r="AA100" s="213">
        <f t="shared" si="24"/>
        <v>0</v>
      </c>
      <c r="AB100" s="214" t="str">
        <f t="shared" si="25"/>
        <v/>
      </c>
      <c r="AC100" s="213" t="str">
        <f t="shared" si="26"/>
        <v xml:space="preserve"> </v>
      </c>
      <c r="AD100" s="215" t="str">
        <f>IFERROR(VLOOKUP(AC100,'Listas y tablas'!$AH$3:$AI$17,2,FALSE),"")</f>
        <v/>
      </c>
      <c r="AE100" s="213" t="str">
        <f t="shared" si="27"/>
        <v>C</v>
      </c>
      <c r="AF100" s="216">
        <f t="shared" si="28"/>
        <v>93</v>
      </c>
      <c r="AG100" s="216" t="str">
        <f t="shared" si="29"/>
        <v>C93</v>
      </c>
      <c r="AH100" s="187"/>
      <c r="AI100" s="216" t="str">
        <f t="shared" si="30"/>
        <v/>
      </c>
      <c r="AJ100" s="57"/>
      <c r="AK100" s="57"/>
      <c r="AL100" s="216">
        <f t="shared" si="41"/>
        <v>0</v>
      </c>
      <c r="AM100" s="57"/>
      <c r="AN100" s="216">
        <f t="shared" si="31"/>
        <v>0</v>
      </c>
      <c r="AO100" s="57"/>
      <c r="AP100" s="216">
        <f t="shared" si="32"/>
        <v>0</v>
      </c>
      <c r="AQ100" s="57"/>
      <c r="AR100" s="216">
        <f t="shared" si="33"/>
        <v>0</v>
      </c>
      <c r="AS100" s="57"/>
      <c r="AT100" s="216">
        <f t="shared" si="34"/>
        <v>0</v>
      </c>
      <c r="AU100" s="57"/>
      <c r="AV100" s="216">
        <f t="shared" si="35"/>
        <v>0</v>
      </c>
      <c r="AW100" s="57"/>
      <c r="AX100" s="216">
        <f t="shared" si="36"/>
        <v>0</v>
      </c>
      <c r="AY100" s="216">
        <f t="shared" si="37"/>
        <v>0</v>
      </c>
      <c r="AZ100" s="216">
        <f t="shared" si="38"/>
        <v>0</v>
      </c>
      <c r="BA100" s="216" t="str">
        <f t="shared" si="39"/>
        <v/>
      </c>
      <c r="BB100" s="216" t="str">
        <f>IFERROR(IF(ISNUMBER(BA100),VLOOKUP(BA100,'Listas y tablas'!$AC$2:$AF$7,2,FALSE),""),"")</f>
        <v/>
      </c>
      <c r="BC100" s="216" t="str">
        <f t="shared" si="40"/>
        <v xml:space="preserve"> </v>
      </c>
      <c r="BD100" s="217" t="str">
        <f>IFERROR(VLOOKUP(BC100,'Listas y tablas'!$AH$3:$AI$17,2,FALSE),"")</f>
        <v/>
      </c>
      <c r="BE100" s="162"/>
      <c r="BF100" s="141"/>
      <c r="BG100" s="141"/>
      <c r="BH100" s="141"/>
      <c r="BI100" s="141"/>
      <c r="BJ100" s="141"/>
      <c r="BK100" s="141"/>
      <c r="BL100" s="141"/>
      <c r="BM100" s="141"/>
      <c r="BN100" s="141"/>
      <c r="BO100" s="141"/>
      <c r="BP100" s="141"/>
      <c r="BQ100" s="121"/>
      <c r="BR100" s="121"/>
      <c r="BS100" s="121"/>
      <c r="BT100" s="121"/>
      <c r="BU100" s="121"/>
      <c r="BV100" s="121"/>
      <c r="BW100" s="201"/>
      <c r="BX100" s="201"/>
      <c r="BY100" s="201"/>
      <c r="BZ100" s="201"/>
      <c r="CA100" s="201"/>
      <c r="CB100" s="105"/>
      <c r="CC100" s="201"/>
      <c r="CD100" s="141"/>
      <c r="CE100" s="141"/>
      <c r="CF100" s="141"/>
      <c r="CG100" s="141"/>
      <c r="CH100" s="141"/>
      <c r="CI100" s="141"/>
      <c r="CJ100" s="201"/>
      <c r="CK100" s="201"/>
      <c r="CL100" s="201"/>
      <c r="CM100" s="201"/>
      <c r="CN100" s="201"/>
      <c r="CO100" s="105"/>
      <c r="CP100" s="201"/>
    </row>
    <row r="101" spans="1:94" s="342" customFormat="1" ht="151.5" customHeight="1">
      <c r="A101" s="141"/>
      <c r="B101" s="88" t="str">
        <f>IFERROR(VLOOKUP($A101,Riesgos!$A$7:$H$107,2,FALSE),"")</f>
        <v/>
      </c>
      <c r="C101" s="186" t="str">
        <f>IFERROR(VLOOKUP($A101,Riesgos!$A$7:$H$107,7,FALSE),"")</f>
        <v/>
      </c>
      <c r="D101" s="186" t="str">
        <f>IFERROR(VLOOKUP($A101,Riesgos!$A$7:$H$107,8,FALSE),"")</f>
        <v/>
      </c>
      <c r="E101" s="53"/>
      <c r="F101" s="218"/>
      <c r="G101" s="213" t="str">
        <f>IF(ISNUMBER(F101),VLOOKUP(F101,'Listas y tablas'!$AC$2:$AF$7,2,FALSE),"")</f>
        <v/>
      </c>
      <c r="H101" s="218"/>
      <c r="I101" s="218"/>
      <c r="J101" s="218"/>
      <c r="K101" s="218"/>
      <c r="L101" s="218"/>
      <c r="M101" s="218"/>
      <c r="N101" s="218"/>
      <c r="O101" s="218"/>
      <c r="P101" s="218"/>
      <c r="Q101" s="218"/>
      <c r="R101" s="218"/>
      <c r="S101" s="218"/>
      <c r="T101" s="218"/>
      <c r="U101" s="218"/>
      <c r="V101" s="218"/>
      <c r="W101" s="218"/>
      <c r="X101" s="218"/>
      <c r="Y101" s="218"/>
      <c r="Z101" s="218"/>
      <c r="AA101" s="213">
        <f t="shared" si="24"/>
        <v>0</v>
      </c>
      <c r="AB101" s="214" t="str">
        <f t="shared" si="25"/>
        <v/>
      </c>
      <c r="AC101" s="213" t="str">
        <f t="shared" si="26"/>
        <v xml:space="preserve"> </v>
      </c>
      <c r="AD101" s="215" t="str">
        <f>IFERROR(VLOOKUP(AC101,'Listas y tablas'!$AH$3:$AI$17,2,FALSE),"")</f>
        <v/>
      </c>
      <c r="AE101" s="213" t="str">
        <f t="shared" si="27"/>
        <v>C</v>
      </c>
      <c r="AF101" s="216">
        <f t="shared" si="28"/>
        <v>94</v>
      </c>
      <c r="AG101" s="216" t="str">
        <f t="shared" si="29"/>
        <v>C94</v>
      </c>
      <c r="AH101" s="187"/>
      <c r="AI101" s="216" t="str">
        <f t="shared" si="30"/>
        <v/>
      </c>
      <c r="AJ101" s="57"/>
      <c r="AK101" s="57"/>
      <c r="AL101" s="216">
        <f t="shared" si="41"/>
        <v>0</v>
      </c>
      <c r="AM101" s="57"/>
      <c r="AN101" s="216">
        <f t="shared" si="31"/>
        <v>0</v>
      </c>
      <c r="AO101" s="57"/>
      <c r="AP101" s="216">
        <f t="shared" si="32"/>
        <v>0</v>
      </c>
      <c r="AQ101" s="57"/>
      <c r="AR101" s="216">
        <f t="shared" si="33"/>
        <v>0</v>
      </c>
      <c r="AS101" s="57"/>
      <c r="AT101" s="216">
        <f t="shared" si="34"/>
        <v>0</v>
      </c>
      <c r="AU101" s="57"/>
      <c r="AV101" s="216">
        <f t="shared" si="35"/>
        <v>0</v>
      </c>
      <c r="AW101" s="57"/>
      <c r="AX101" s="216">
        <f t="shared" si="36"/>
        <v>0</v>
      </c>
      <c r="AY101" s="216">
        <f t="shared" si="37"/>
        <v>0</v>
      </c>
      <c r="AZ101" s="216">
        <f t="shared" si="38"/>
        <v>0</v>
      </c>
      <c r="BA101" s="216" t="str">
        <f t="shared" si="39"/>
        <v/>
      </c>
      <c r="BB101" s="216" t="str">
        <f>IFERROR(IF(ISNUMBER(BA101),VLOOKUP(BA101,'Listas y tablas'!$AC$2:$AF$7,2,FALSE),""),"")</f>
        <v/>
      </c>
      <c r="BC101" s="216" t="str">
        <f t="shared" si="40"/>
        <v xml:space="preserve"> </v>
      </c>
      <c r="BD101" s="217" t="str">
        <f>IFERROR(VLOOKUP(BC101,'Listas y tablas'!$AH$3:$AI$17,2,FALSE),"")</f>
        <v/>
      </c>
      <c r="BE101" s="162"/>
      <c r="BF101" s="141"/>
      <c r="BG101" s="141"/>
      <c r="BH101" s="141"/>
      <c r="BI101" s="141"/>
      <c r="BJ101" s="141"/>
      <c r="BK101" s="141"/>
      <c r="BL101" s="141"/>
      <c r="BM101" s="141"/>
      <c r="BN101" s="141"/>
      <c r="BO101" s="141"/>
      <c r="BP101" s="141"/>
      <c r="BQ101" s="121"/>
      <c r="BR101" s="121"/>
      <c r="BS101" s="121"/>
      <c r="BT101" s="121"/>
      <c r="BU101" s="121"/>
      <c r="BV101" s="121"/>
      <c r="BW101" s="201"/>
      <c r="BX101" s="201"/>
      <c r="BY101" s="201"/>
      <c r="BZ101" s="201"/>
      <c r="CA101" s="201"/>
      <c r="CB101" s="105"/>
      <c r="CC101" s="201"/>
      <c r="CD101" s="141"/>
      <c r="CE101" s="141"/>
      <c r="CF101" s="141"/>
      <c r="CG101" s="141"/>
      <c r="CH101" s="141"/>
      <c r="CI101" s="141"/>
      <c r="CJ101" s="201"/>
      <c r="CK101" s="201"/>
      <c r="CL101" s="201"/>
      <c r="CM101" s="201"/>
      <c r="CN101" s="201"/>
      <c r="CO101" s="105"/>
      <c r="CP101" s="201"/>
    </row>
    <row r="102" spans="1:94" s="342" customFormat="1" ht="151.5" customHeight="1">
      <c r="A102" s="141"/>
      <c r="B102" s="88" t="str">
        <f>IFERROR(VLOOKUP($A102,Riesgos!$A$7:$H$107,2,FALSE),"")</f>
        <v/>
      </c>
      <c r="C102" s="186" t="str">
        <f>IFERROR(VLOOKUP($A102,Riesgos!$A$7:$H$107,7,FALSE),"")</f>
        <v/>
      </c>
      <c r="D102" s="186" t="str">
        <f>IFERROR(VLOOKUP($A102,Riesgos!$A$7:$H$107,8,FALSE),"")</f>
        <v/>
      </c>
      <c r="E102" s="53"/>
      <c r="F102" s="218"/>
      <c r="G102" s="213" t="str">
        <f>IF(ISNUMBER(F102),VLOOKUP(F102,'Listas y tablas'!$AC$2:$AF$7,2,FALSE),"")</f>
        <v/>
      </c>
      <c r="H102" s="218"/>
      <c r="I102" s="218"/>
      <c r="J102" s="218"/>
      <c r="K102" s="218"/>
      <c r="L102" s="218"/>
      <c r="M102" s="218"/>
      <c r="N102" s="218"/>
      <c r="O102" s="218"/>
      <c r="P102" s="218"/>
      <c r="Q102" s="218"/>
      <c r="R102" s="218"/>
      <c r="S102" s="218"/>
      <c r="T102" s="218"/>
      <c r="U102" s="218"/>
      <c r="V102" s="218"/>
      <c r="W102" s="218"/>
      <c r="X102" s="218"/>
      <c r="Y102" s="218"/>
      <c r="Z102" s="218"/>
      <c r="AA102" s="213">
        <f t="shared" si="24"/>
        <v>0</v>
      </c>
      <c r="AB102" s="214" t="str">
        <f t="shared" si="25"/>
        <v/>
      </c>
      <c r="AC102" s="213" t="str">
        <f t="shared" si="26"/>
        <v xml:space="preserve"> </v>
      </c>
      <c r="AD102" s="215" t="str">
        <f>IFERROR(VLOOKUP(AC102,'Listas y tablas'!$AH$3:$AI$17,2,FALSE),"")</f>
        <v/>
      </c>
      <c r="AE102" s="213" t="str">
        <f t="shared" si="27"/>
        <v>C</v>
      </c>
      <c r="AF102" s="216">
        <f t="shared" si="28"/>
        <v>95</v>
      </c>
      <c r="AG102" s="216" t="str">
        <f t="shared" si="29"/>
        <v>C95</v>
      </c>
      <c r="AH102" s="187"/>
      <c r="AI102" s="216" t="str">
        <f t="shared" si="30"/>
        <v/>
      </c>
      <c r="AJ102" s="57"/>
      <c r="AK102" s="57"/>
      <c r="AL102" s="216">
        <f t="shared" si="41"/>
        <v>0</v>
      </c>
      <c r="AM102" s="57"/>
      <c r="AN102" s="216">
        <f t="shared" si="31"/>
        <v>0</v>
      </c>
      <c r="AO102" s="57"/>
      <c r="AP102" s="216">
        <f t="shared" si="32"/>
        <v>0</v>
      </c>
      <c r="AQ102" s="57"/>
      <c r="AR102" s="216">
        <f t="shared" si="33"/>
        <v>0</v>
      </c>
      <c r="AS102" s="57"/>
      <c r="AT102" s="216">
        <f t="shared" si="34"/>
        <v>0</v>
      </c>
      <c r="AU102" s="57"/>
      <c r="AV102" s="216">
        <f t="shared" si="35"/>
        <v>0</v>
      </c>
      <c r="AW102" s="57"/>
      <c r="AX102" s="216">
        <f t="shared" si="36"/>
        <v>0</v>
      </c>
      <c r="AY102" s="216">
        <f t="shared" si="37"/>
        <v>0</v>
      </c>
      <c r="AZ102" s="216">
        <f t="shared" si="38"/>
        <v>0</v>
      </c>
      <c r="BA102" s="216" t="str">
        <f t="shared" si="39"/>
        <v/>
      </c>
      <c r="BB102" s="216" t="str">
        <f>IFERROR(IF(ISNUMBER(BA102),VLOOKUP(BA102,'Listas y tablas'!$AC$2:$AF$7,2,FALSE),""),"")</f>
        <v/>
      </c>
      <c r="BC102" s="216" t="str">
        <f t="shared" si="40"/>
        <v xml:space="preserve"> </v>
      </c>
      <c r="BD102" s="217" t="str">
        <f>IFERROR(VLOOKUP(BC102,'Listas y tablas'!$AH$3:$AI$17,2,FALSE),"")</f>
        <v/>
      </c>
      <c r="BE102" s="162"/>
      <c r="BF102" s="141"/>
      <c r="BG102" s="141"/>
      <c r="BH102" s="141"/>
      <c r="BI102" s="141"/>
      <c r="BJ102" s="141"/>
      <c r="BK102" s="141"/>
      <c r="BL102" s="141"/>
      <c r="BM102" s="141"/>
      <c r="BN102" s="141"/>
      <c r="BO102" s="141"/>
      <c r="BP102" s="141"/>
      <c r="BQ102" s="121"/>
      <c r="BR102" s="121"/>
      <c r="BS102" s="121"/>
      <c r="BT102" s="121"/>
      <c r="BU102" s="121"/>
      <c r="BV102" s="121"/>
      <c r="BW102" s="201"/>
      <c r="BX102" s="201"/>
      <c r="BY102" s="201"/>
      <c r="BZ102" s="201"/>
      <c r="CA102" s="201"/>
      <c r="CB102" s="105"/>
      <c r="CC102" s="201"/>
      <c r="CD102" s="141"/>
      <c r="CE102" s="141"/>
      <c r="CF102" s="141"/>
      <c r="CG102" s="141"/>
      <c r="CH102" s="141"/>
      <c r="CI102" s="141"/>
      <c r="CJ102" s="201"/>
      <c r="CK102" s="201"/>
      <c r="CL102" s="201"/>
      <c r="CM102" s="201"/>
      <c r="CN102" s="201"/>
      <c r="CO102" s="105"/>
      <c r="CP102" s="201"/>
    </row>
    <row r="103" spans="1:94" s="342" customFormat="1" ht="151.5" customHeight="1">
      <c r="A103" s="141"/>
      <c r="B103" s="88" t="str">
        <f>IFERROR(VLOOKUP($A103,Riesgos!$A$7:$H$107,2,FALSE),"")</f>
        <v/>
      </c>
      <c r="C103" s="186" t="str">
        <f>IFERROR(VLOOKUP($A103,Riesgos!$A$7:$H$107,7,FALSE),"")</f>
        <v/>
      </c>
      <c r="D103" s="186" t="str">
        <f>IFERROR(VLOOKUP($A103,Riesgos!$A$7:$H$107,8,FALSE),"")</f>
        <v/>
      </c>
      <c r="E103" s="53"/>
      <c r="F103" s="218"/>
      <c r="G103" s="213" t="str">
        <f>IF(ISNUMBER(F103),VLOOKUP(F103,'Listas y tablas'!$AC$2:$AF$7,2,FALSE),"")</f>
        <v/>
      </c>
      <c r="H103" s="218"/>
      <c r="I103" s="218"/>
      <c r="J103" s="218"/>
      <c r="K103" s="218"/>
      <c r="L103" s="218"/>
      <c r="M103" s="218"/>
      <c r="N103" s="218"/>
      <c r="O103" s="218"/>
      <c r="P103" s="218"/>
      <c r="Q103" s="218"/>
      <c r="R103" s="218"/>
      <c r="S103" s="218"/>
      <c r="T103" s="218"/>
      <c r="U103" s="218"/>
      <c r="V103" s="218"/>
      <c r="W103" s="218"/>
      <c r="X103" s="218"/>
      <c r="Y103" s="218"/>
      <c r="Z103" s="218"/>
      <c r="AA103" s="213">
        <f t="shared" si="24"/>
        <v>0</v>
      </c>
      <c r="AB103" s="214" t="str">
        <f t="shared" si="25"/>
        <v/>
      </c>
      <c r="AC103" s="213" t="str">
        <f t="shared" si="26"/>
        <v xml:space="preserve"> </v>
      </c>
      <c r="AD103" s="215" t="str">
        <f>IFERROR(VLOOKUP(AC103,'Listas y tablas'!$AH$3:$AI$17,2,FALSE),"")</f>
        <v/>
      </c>
      <c r="AE103" s="213" t="str">
        <f t="shared" si="27"/>
        <v>C</v>
      </c>
      <c r="AF103" s="216">
        <f t="shared" si="28"/>
        <v>96</v>
      </c>
      <c r="AG103" s="216" t="str">
        <f t="shared" si="29"/>
        <v>C96</v>
      </c>
      <c r="AH103" s="187"/>
      <c r="AI103" s="216" t="str">
        <f t="shared" si="30"/>
        <v/>
      </c>
      <c r="AJ103" s="57"/>
      <c r="AK103" s="57"/>
      <c r="AL103" s="216">
        <f t="shared" si="41"/>
        <v>0</v>
      </c>
      <c r="AM103" s="57"/>
      <c r="AN103" s="216">
        <f t="shared" si="31"/>
        <v>0</v>
      </c>
      <c r="AO103" s="57"/>
      <c r="AP103" s="216">
        <f t="shared" si="32"/>
        <v>0</v>
      </c>
      <c r="AQ103" s="57"/>
      <c r="AR103" s="216">
        <f t="shared" si="33"/>
        <v>0</v>
      </c>
      <c r="AS103" s="57"/>
      <c r="AT103" s="216">
        <f t="shared" si="34"/>
        <v>0</v>
      </c>
      <c r="AU103" s="57"/>
      <c r="AV103" s="216">
        <f t="shared" si="35"/>
        <v>0</v>
      </c>
      <c r="AW103" s="57"/>
      <c r="AX103" s="216">
        <f t="shared" si="36"/>
        <v>0</v>
      </c>
      <c r="AY103" s="216">
        <f t="shared" si="37"/>
        <v>0</v>
      </c>
      <c r="AZ103" s="216">
        <f t="shared" si="38"/>
        <v>0</v>
      </c>
      <c r="BA103" s="216" t="str">
        <f t="shared" si="39"/>
        <v/>
      </c>
      <c r="BB103" s="216" t="str">
        <f>IFERROR(IF(ISNUMBER(BA103),VLOOKUP(BA103,'Listas y tablas'!$AC$2:$AF$7,2,FALSE),""),"")</f>
        <v/>
      </c>
      <c r="BC103" s="216" t="str">
        <f t="shared" si="40"/>
        <v xml:space="preserve"> </v>
      </c>
      <c r="BD103" s="217" t="str">
        <f>IFERROR(VLOOKUP(BC103,'Listas y tablas'!$AH$3:$AI$17,2,FALSE),"")</f>
        <v/>
      </c>
      <c r="BE103" s="162"/>
      <c r="BF103" s="141"/>
      <c r="BG103" s="141"/>
      <c r="BH103" s="141"/>
      <c r="BI103" s="141"/>
      <c r="BJ103" s="141"/>
      <c r="BK103" s="141"/>
      <c r="BL103" s="141"/>
      <c r="BM103" s="141"/>
      <c r="BN103" s="141"/>
      <c r="BO103" s="141"/>
      <c r="BP103" s="141"/>
      <c r="BQ103" s="121"/>
      <c r="BR103" s="121"/>
      <c r="BS103" s="121"/>
      <c r="BT103" s="121"/>
      <c r="BU103" s="121"/>
      <c r="BV103" s="121"/>
      <c r="BW103" s="201"/>
      <c r="BX103" s="201"/>
      <c r="BY103" s="201"/>
      <c r="BZ103" s="201"/>
      <c r="CA103" s="201"/>
      <c r="CB103" s="105"/>
      <c r="CC103" s="201"/>
      <c r="CD103" s="141"/>
      <c r="CE103" s="141"/>
      <c r="CF103" s="141"/>
      <c r="CG103" s="141"/>
      <c r="CH103" s="141"/>
      <c r="CI103" s="141"/>
      <c r="CJ103" s="201"/>
      <c r="CK103" s="201"/>
      <c r="CL103" s="201"/>
      <c r="CM103" s="201"/>
      <c r="CN103" s="201"/>
      <c r="CO103" s="105"/>
      <c r="CP103" s="201"/>
    </row>
    <row r="104" spans="1:94" s="342" customFormat="1" ht="151.5" customHeight="1">
      <c r="A104" s="141"/>
      <c r="B104" s="88" t="str">
        <f>IFERROR(VLOOKUP($A104,Riesgos!$A$7:$H$107,2,FALSE),"")</f>
        <v/>
      </c>
      <c r="C104" s="186" t="str">
        <f>IFERROR(VLOOKUP($A104,Riesgos!$A$7:$H$107,7,FALSE),"")</f>
        <v/>
      </c>
      <c r="D104" s="186" t="str">
        <f>IFERROR(VLOOKUP($A104,Riesgos!$A$7:$H$107,8,FALSE),"")</f>
        <v/>
      </c>
      <c r="E104" s="53"/>
      <c r="F104" s="218"/>
      <c r="G104" s="213" t="str">
        <f>IF(ISNUMBER(F104),VLOOKUP(F104,'Listas y tablas'!$AC$2:$AF$7,2,FALSE),"")</f>
        <v/>
      </c>
      <c r="H104" s="218"/>
      <c r="I104" s="218"/>
      <c r="J104" s="218"/>
      <c r="K104" s="218"/>
      <c r="L104" s="218"/>
      <c r="M104" s="218"/>
      <c r="N104" s="218"/>
      <c r="O104" s="218"/>
      <c r="P104" s="218"/>
      <c r="Q104" s="218"/>
      <c r="R104" s="218"/>
      <c r="S104" s="218"/>
      <c r="T104" s="218"/>
      <c r="U104" s="218"/>
      <c r="V104" s="218"/>
      <c r="W104" s="218"/>
      <c r="X104" s="218"/>
      <c r="Y104" s="218"/>
      <c r="Z104" s="218"/>
      <c r="AA104" s="213">
        <f t="shared" si="24"/>
        <v>0</v>
      </c>
      <c r="AB104" s="214" t="str">
        <f t="shared" si="25"/>
        <v/>
      </c>
      <c r="AC104" s="213" t="str">
        <f t="shared" si="26"/>
        <v xml:space="preserve"> </v>
      </c>
      <c r="AD104" s="215" t="str">
        <f>IFERROR(VLOOKUP(AC104,'Listas y tablas'!$AH$3:$AI$17,2,FALSE),"")</f>
        <v/>
      </c>
      <c r="AE104" s="213" t="str">
        <f t="shared" si="27"/>
        <v>C</v>
      </c>
      <c r="AF104" s="216">
        <f t="shared" si="28"/>
        <v>97</v>
      </c>
      <c r="AG104" s="216" t="str">
        <f t="shared" si="29"/>
        <v>C97</v>
      </c>
      <c r="AH104" s="187"/>
      <c r="AI104" s="216" t="str">
        <f t="shared" si="30"/>
        <v/>
      </c>
      <c r="AJ104" s="57"/>
      <c r="AK104" s="57"/>
      <c r="AL104" s="216">
        <f t="shared" si="41"/>
        <v>0</v>
      </c>
      <c r="AM104" s="57"/>
      <c r="AN104" s="216">
        <f t="shared" si="31"/>
        <v>0</v>
      </c>
      <c r="AO104" s="57"/>
      <c r="AP104" s="216">
        <f t="shared" si="32"/>
        <v>0</v>
      </c>
      <c r="AQ104" s="57"/>
      <c r="AR104" s="216">
        <f t="shared" si="33"/>
        <v>0</v>
      </c>
      <c r="AS104" s="57"/>
      <c r="AT104" s="216">
        <f t="shared" si="34"/>
        <v>0</v>
      </c>
      <c r="AU104" s="57"/>
      <c r="AV104" s="216">
        <f t="shared" si="35"/>
        <v>0</v>
      </c>
      <c r="AW104" s="57"/>
      <c r="AX104" s="216">
        <f t="shared" si="36"/>
        <v>0</v>
      </c>
      <c r="AY104" s="216">
        <f t="shared" si="37"/>
        <v>0</v>
      </c>
      <c r="AZ104" s="216">
        <f t="shared" si="38"/>
        <v>0</v>
      </c>
      <c r="BA104" s="216" t="str">
        <f t="shared" si="39"/>
        <v/>
      </c>
      <c r="BB104" s="216" t="str">
        <f>IFERROR(IF(ISNUMBER(BA104),VLOOKUP(BA104,'Listas y tablas'!$AC$2:$AF$7,2,FALSE),""),"")</f>
        <v/>
      </c>
      <c r="BC104" s="216" t="str">
        <f t="shared" si="40"/>
        <v xml:space="preserve"> </v>
      </c>
      <c r="BD104" s="217" t="str">
        <f>IFERROR(VLOOKUP(BC104,'Listas y tablas'!$AH$3:$AI$17,2,FALSE),"")</f>
        <v/>
      </c>
      <c r="BE104" s="162"/>
      <c r="BF104" s="141"/>
      <c r="BG104" s="141"/>
      <c r="BH104" s="141"/>
      <c r="BI104" s="141"/>
      <c r="BJ104" s="141"/>
      <c r="BK104" s="141"/>
      <c r="BL104" s="141"/>
      <c r="BM104" s="141"/>
      <c r="BN104" s="141"/>
      <c r="BO104" s="141"/>
      <c r="BP104" s="141"/>
      <c r="BQ104" s="121"/>
      <c r="BR104" s="121"/>
      <c r="BS104" s="121"/>
      <c r="BT104" s="121"/>
      <c r="BU104" s="121"/>
      <c r="BV104" s="121"/>
      <c r="BW104" s="201"/>
      <c r="BX104" s="201"/>
      <c r="BY104" s="201"/>
      <c r="BZ104" s="201"/>
      <c r="CA104" s="201"/>
      <c r="CB104" s="105"/>
      <c r="CC104" s="201"/>
      <c r="CD104" s="141"/>
      <c r="CE104" s="141"/>
      <c r="CF104" s="141"/>
      <c r="CG104" s="141"/>
      <c r="CH104" s="141"/>
      <c r="CI104" s="141"/>
      <c r="CJ104" s="201"/>
      <c r="CK104" s="201"/>
      <c r="CL104" s="201"/>
      <c r="CM104" s="201"/>
      <c r="CN104" s="201"/>
      <c r="CO104" s="105"/>
      <c r="CP104" s="201"/>
    </row>
    <row r="105" spans="1:94" s="342" customFormat="1" ht="151.5" customHeight="1">
      <c r="A105" s="141"/>
      <c r="B105" s="88" t="str">
        <f>IFERROR(VLOOKUP($A105,Riesgos!$A$7:$H$107,2,FALSE),"")</f>
        <v/>
      </c>
      <c r="C105" s="186" t="str">
        <f>IFERROR(VLOOKUP($A105,Riesgos!$A$7:$H$107,7,FALSE),"")</f>
        <v/>
      </c>
      <c r="D105" s="186" t="str">
        <f>IFERROR(VLOOKUP($A105,Riesgos!$A$7:$H$107,8,FALSE),"")</f>
        <v/>
      </c>
      <c r="E105" s="53"/>
      <c r="F105" s="218"/>
      <c r="G105" s="213" t="str">
        <f>IF(ISNUMBER(F105),VLOOKUP(F105,'Listas y tablas'!$AC$2:$AF$7,2,FALSE),"")</f>
        <v/>
      </c>
      <c r="H105" s="218"/>
      <c r="I105" s="218"/>
      <c r="J105" s="218"/>
      <c r="K105" s="218"/>
      <c r="L105" s="218"/>
      <c r="M105" s="218"/>
      <c r="N105" s="218"/>
      <c r="O105" s="218"/>
      <c r="P105" s="218"/>
      <c r="Q105" s="218"/>
      <c r="R105" s="218"/>
      <c r="S105" s="218"/>
      <c r="T105" s="218"/>
      <c r="U105" s="218"/>
      <c r="V105" s="218"/>
      <c r="W105" s="218"/>
      <c r="X105" s="218"/>
      <c r="Y105" s="218"/>
      <c r="Z105" s="218"/>
      <c r="AA105" s="213">
        <f t="shared" si="24"/>
        <v>0</v>
      </c>
      <c r="AB105" s="214" t="str">
        <f t="shared" si="25"/>
        <v/>
      </c>
      <c r="AC105" s="213" t="str">
        <f t="shared" si="26"/>
        <v xml:space="preserve"> </v>
      </c>
      <c r="AD105" s="215" t="str">
        <f>IFERROR(VLOOKUP(AC105,'Listas y tablas'!$AH$3:$AI$17,2,FALSE),"")</f>
        <v/>
      </c>
      <c r="AE105" s="213" t="str">
        <f t="shared" si="27"/>
        <v>C</v>
      </c>
      <c r="AF105" s="216">
        <f t="shared" si="28"/>
        <v>98</v>
      </c>
      <c r="AG105" s="216" t="str">
        <f t="shared" si="29"/>
        <v>C98</v>
      </c>
      <c r="AH105" s="187"/>
      <c r="AI105" s="216" t="str">
        <f t="shared" si="30"/>
        <v/>
      </c>
      <c r="AJ105" s="57"/>
      <c r="AK105" s="57"/>
      <c r="AL105" s="216">
        <f t="shared" si="41"/>
        <v>0</v>
      </c>
      <c r="AM105" s="57"/>
      <c r="AN105" s="216">
        <f t="shared" si="31"/>
        <v>0</v>
      </c>
      <c r="AO105" s="57"/>
      <c r="AP105" s="216">
        <f t="shared" si="32"/>
        <v>0</v>
      </c>
      <c r="AQ105" s="57"/>
      <c r="AR105" s="216">
        <f t="shared" si="33"/>
        <v>0</v>
      </c>
      <c r="AS105" s="57"/>
      <c r="AT105" s="216">
        <f t="shared" si="34"/>
        <v>0</v>
      </c>
      <c r="AU105" s="57"/>
      <c r="AV105" s="216">
        <f t="shared" si="35"/>
        <v>0</v>
      </c>
      <c r="AW105" s="57"/>
      <c r="AX105" s="216">
        <f t="shared" si="36"/>
        <v>0</v>
      </c>
      <c r="AY105" s="216">
        <f t="shared" si="37"/>
        <v>0</v>
      </c>
      <c r="AZ105" s="216">
        <f t="shared" si="38"/>
        <v>0</v>
      </c>
      <c r="BA105" s="216" t="str">
        <f t="shared" si="39"/>
        <v/>
      </c>
      <c r="BB105" s="216" t="str">
        <f>IFERROR(IF(ISNUMBER(BA105),VLOOKUP(BA105,'Listas y tablas'!$AC$2:$AF$7,2,FALSE),""),"")</f>
        <v/>
      </c>
      <c r="BC105" s="216" t="str">
        <f t="shared" si="40"/>
        <v xml:space="preserve"> </v>
      </c>
      <c r="BD105" s="217" t="str">
        <f>IFERROR(VLOOKUP(BC105,'Listas y tablas'!$AH$3:$AI$17,2,FALSE),"")</f>
        <v/>
      </c>
      <c r="BE105" s="162"/>
      <c r="BF105" s="141"/>
      <c r="BG105" s="141"/>
      <c r="BH105" s="141"/>
      <c r="BI105" s="141"/>
      <c r="BJ105" s="141"/>
      <c r="BK105" s="141"/>
      <c r="BL105" s="141"/>
      <c r="BM105" s="141"/>
      <c r="BN105" s="141"/>
      <c r="BO105" s="141"/>
      <c r="BP105" s="141"/>
      <c r="BQ105" s="121"/>
      <c r="BR105" s="121"/>
      <c r="BS105" s="121"/>
      <c r="BT105" s="121"/>
      <c r="BU105" s="121"/>
      <c r="BV105" s="121"/>
      <c r="BW105" s="201"/>
      <c r="BX105" s="201"/>
      <c r="BY105" s="201"/>
      <c r="BZ105" s="201"/>
      <c r="CA105" s="201"/>
      <c r="CB105" s="105"/>
      <c r="CC105" s="201"/>
      <c r="CD105" s="141"/>
      <c r="CE105" s="141"/>
      <c r="CF105" s="141"/>
      <c r="CG105" s="141"/>
      <c r="CH105" s="141"/>
      <c r="CI105" s="141"/>
      <c r="CJ105" s="201"/>
      <c r="CK105" s="201"/>
      <c r="CL105" s="201"/>
      <c r="CM105" s="201"/>
      <c r="CN105" s="201"/>
      <c r="CO105" s="105"/>
      <c r="CP105" s="201"/>
    </row>
    <row r="106" spans="1:94" s="342" customFormat="1" ht="151.5" customHeight="1">
      <c r="A106" s="141"/>
      <c r="B106" s="88" t="str">
        <f>IFERROR(VLOOKUP($A106,Riesgos!$A$7:$H$107,2,FALSE),"")</f>
        <v/>
      </c>
      <c r="C106" s="186" t="str">
        <f>IFERROR(VLOOKUP($A106,Riesgos!$A$7:$H$107,7,FALSE),"")</f>
        <v/>
      </c>
      <c r="D106" s="186" t="str">
        <f>IFERROR(VLOOKUP($A106,Riesgos!$A$7:$H$107,8,FALSE),"")</f>
        <v/>
      </c>
      <c r="E106" s="53"/>
      <c r="F106" s="218"/>
      <c r="G106" s="213" t="str">
        <f>IF(ISNUMBER(F106),VLOOKUP(F106,'Listas y tablas'!$AC$2:$AF$7,2,FALSE),"")</f>
        <v/>
      </c>
      <c r="H106" s="218"/>
      <c r="I106" s="218"/>
      <c r="J106" s="218"/>
      <c r="K106" s="218"/>
      <c r="L106" s="218"/>
      <c r="M106" s="218"/>
      <c r="N106" s="218"/>
      <c r="O106" s="218"/>
      <c r="P106" s="218"/>
      <c r="Q106" s="218"/>
      <c r="R106" s="218"/>
      <c r="S106" s="218"/>
      <c r="T106" s="218"/>
      <c r="U106" s="218"/>
      <c r="V106" s="218"/>
      <c r="W106" s="218"/>
      <c r="X106" s="218"/>
      <c r="Y106" s="218"/>
      <c r="Z106" s="218"/>
      <c r="AA106" s="213">
        <f t="shared" si="24"/>
        <v>0</v>
      </c>
      <c r="AB106" s="214" t="str">
        <f t="shared" si="25"/>
        <v/>
      </c>
      <c r="AC106" s="213" t="str">
        <f t="shared" si="26"/>
        <v xml:space="preserve"> </v>
      </c>
      <c r="AD106" s="215" t="str">
        <f>IFERROR(VLOOKUP(AC106,'Listas y tablas'!$AH$3:$AI$17,2,FALSE),"")</f>
        <v/>
      </c>
      <c r="AE106" s="213" t="str">
        <f t="shared" si="27"/>
        <v>C</v>
      </c>
      <c r="AF106" s="216">
        <f t="shared" si="28"/>
        <v>99</v>
      </c>
      <c r="AG106" s="216" t="str">
        <f t="shared" si="29"/>
        <v>C99</v>
      </c>
      <c r="AH106" s="187"/>
      <c r="AI106" s="216" t="str">
        <f t="shared" si="30"/>
        <v/>
      </c>
      <c r="AJ106" s="57"/>
      <c r="AK106" s="57"/>
      <c r="AL106" s="216">
        <f t="shared" si="41"/>
        <v>0</v>
      </c>
      <c r="AM106" s="57"/>
      <c r="AN106" s="216">
        <f t="shared" si="31"/>
        <v>0</v>
      </c>
      <c r="AO106" s="57"/>
      <c r="AP106" s="216">
        <f t="shared" si="32"/>
        <v>0</v>
      </c>
      <c r="AQ106" s="57"/>
      <c r="AR106" s="216">
        <f t="shared" si="33"/>
        <v>0</v>
      </c>
      <c r="AS106" s="57"/>
      <c r="AT106" s="216">
        <f t="shared" si="34"/>
        <v>0</v>
      </c>
      <c r="AU106" s="57"/>
      <c r="AV106" s="216">
        <f t="shared" si="35"/>
        <v>0</v>
      </c>
      <c r="AW106" s="57"/>
      <c r="AX106" s="216">
        <f t="shared" si="36"/>
        <v>0</v>
      </c>
      <c r="AY106" s="216">
        <f t="shared" si="37"/>
        <v>0</v>
      </c>
      <c r="AZ106" s="216">
        <f t="shared" si="38"/>
        <v>0</v>
      </c>
      <c r="BA106" s="216" t="str">
        <f t="shared" si="39"/>
        <v/>
      </c>
      <c r="BB106" s="216" t="str">
        <f>IFERROR(IF(ISNUMBER(BA106),VLOOKUP(BA106,'Listas y tablas'!$AC$2:$AF$7,2,FALSE),""),"")</f>
        <v/>
      </c>
      <c r="BC106" s="216" t="str">
        <f t="shared" si="40"/>
        <v xml:space="preserve"> </v>
      </c>
      <c r="BD106" s="217" t="str">
        <f>IFERROR(VLOOKUP(BC106,'Listas y tablas'!$AH$3:$AI$17,2,FALSE),"")</f>
        <v/>
      </c>
      <c r="BE106" s="162"/>
      <c r="BF106" s="141"/>
      <c r="BG106" s="141"/>
      <c r="BH106" s="141"/>
      <c r="BI106" s="141"/>
      <c r="BJ106" s="141"/>
      <c r="BK106" s="141"/>
      <c r="BL106" s="141"/>
      <c r="BM106" s="141"/>
      <c r="BN106" s="141"/>
      <c r="BO106" s="141"/>
      <c r="BP106" s="141"/>
      <c r="BQ106" s="121"/>
      <c r="BR106" s="121"/>
      <c r="BS106" s="121"/>
      <c r="BT106" s="121"/>
      <c r="BU106" s="121"/>
      <c r="BV106" s="121"/>
      <c r="BW106" s="201"/>
      <c r="BX106" s="201"/>
      <c r="BY106" s="201"/>
      <c r="BZ106" s="201"/>
      <c r="CA106" s="201"/>
      <c r="CB106" s="105"/>
      <c r="CC106" s="201"/>
      <c r="CD106" s="141"/>
      <c r="CE106" s="141"/>
      <c r="CF106" s="141"/>
      <c r="CG106" s="141"/>
      <c r="CH106" s="141"/>
      <c r="CI106" s="141"/>
      <c r="CJ106" s="201"/>
      <c r="CK106" s="201"/>
      <c r="CL106" s="201"/>
      <c r="CM106" s="201"/>
      <c r="CN106" s="201"/>
      <c r="CO106" s="105"/>
      <c r="CP106" s="201"/>
    </row>
    <row r="107" spans="1:94" s="342" customFormat="1" ht="151.5" customHeight="1">
      <c r="A107" s="141"/>
      <c r="B107" s="88" t="str">
        <f>IFERROR(VLOOKUP($A107,Riesgos!$A$7:$H$107,2,FALSE),"")</f>
        <v/>
      </c>
      <c r="C107" s="186" t="str">
        <f>IFERROR(VLOOKUP($A107,Riesgos!$A$7:$H$107,7,FALSE),"")</f>
        <v/>
      </c>
      <c r="D107" s="186" t="str">
        <f>IFERROR(VLOOKUP($A107,Riesgos!$A$7:$H$107,8,FALSE),"")</f>
        <v/>
      </c>
      <c r="E107" s="53"/>
      <c r="F107" s="218"/>
      <c r="G107" s="213" t="str">
        <f>IF(ISNUMBER(F107),VLOOKUP(F107,'Listas y tablas'!$AC$2:$AF$7,2,FALSE),"")</f>
        <v/>
      </c>
      <c r="H107" s="218"/>
      <c r="I107" s="218"/>
      <c r="J107" s="218"/>
      <c r="K107" s="218"/>
      <c r="L107" s="218"/>
      <c r="M107" s="218"/>
      <c r="N107" s="218"/>
      <c r="O107" s="218"/>
      <c r="P107" s="218"/>
      <c r="Q107" s="218"/>
      <c r="R107" s="218"/>
      <c r="S107" s="218"/>
      <c r="T107" s="218"/>
      <c r="U107" s="218"/>
      <c r="V107" s="218"/>
      <c r="W107" s="218"/>
      <c r="X107" s="218"/>
      <c r="Y107" s="218"/>
      <c r="Z107" s="218"/>
      <c r="AA107" s="213">
        <f t="shared" si="24"/>
        <v>0</v>
      </c>
      <c r="AB107" s="214" t="str">
        <f t="shared" si="25"/>
        <v/>
      </c>
      <c r="AC107" s="213" t="str">
        <f t="shared" si="26"/>
        <v xml:space="preserve"> </v>
      </c>
      <c r="AD107" s="215" t="str">
        <f>IFERROR(VLOOKUP(AC107,'Listas y tablas'!$AH$3:$AI$17,2,FALSE),"")</f>
        <v/>
      </c>
      <c r="AE107" s="213" t="str">
        <f t="shared" si="27"/>
        <v>C</v>
      </c>
      <c r="AF107" s="216">
        <f t="shared" si="28"/>
        <v>100</v>
      </c>
      <c r="AG107" s="216" t="str">
        <f t="shared" si="29"/>
        <v>C100</v>
      </c>
      <c r="AH107" s="187"/>
      <c r="AI107" s="216" t="str">
        <f t="shared" si="30"/>
        <v/>
      </c>
      <c r="AJ107" s="57"/>
      <c r="AK107" s="57"/>
      <c r="AL107" s="216">
        <f t="shared" si="41"/>
        <v>0</v>
      </c>
      <c r="AM107" s="57"/>
      <c r="AN107" s="216">
        <f t="shared" si="31"/>
        <v>0</v>
      </c>
      <c r="AO107" s="57"/>
      <c r="AP107" s="216">
        <f t="shared" si="32"/>
        <v>0</v>
      </c>
      <c r="AQ107" s="57"/>
      <c r="AR107" s="216">
        <f t="shared" si="33"/>
        <v>0</v>
      </c>
      <c r="AS107" s="57"/>
      <c r="AT107" s="216">
        <f t="shared" si="34"/>
        <v>0</v>
      </c>
      <c r="AU107" s="57"/>
      <c r="AV107" s="216">
        <f t="shared" si="35"/>
        <v>0</v>
      </c>
      <c r="AW107" s="57"/>
      <c r="AX107" s="216">
        <f t="shared" si="36"/>
        <v>0</v>
      </c>
      <c r="AY107" s="216">
        <f t="shared" si="37"/>
        <v>0</v>
      </c>
      <c r="AZ107" s="216">
        <f t="shared" si="38"/>
        <v>0</v>
      </c>
      <c r="BA107" s="216" t="str">
        <f t="shared" si="39"/>
        <v/>
      </c>
      <c r="BB107" s="216" t="str">
        <f>IFERROR(IF(ISNUMBER(BA107),VLOOKUP(BA107,'Listas y tablas'!$AC$2:$AF$7,2,FALSE),""),"")</f>
        <v/>
      </c>
      <c r="BC107" s="216" t="str">
        <f t="shared" si="40"/>
        <v xml:space="preserve"> </v>
      </c>
      <c r="BD107" s="217" t="str">
        <f>IFERROR(VLOOKUP(BC107,'Listas y tablas'!$AH$3:$AI$17,2,FALSE),"")</f>
        <v/>
      </c>
      <c r="BE107" s="162"/>
      <c r="BF107" s="141"/>
      <c r="BG107" s="141"/>
      <c r="BH107" s="141"/>
      <c r="BI107" s="141"/>
      <c r="BJ107" s="141"/>
      <c r="BK107" s="141"/>
      <c r="BL107" s="141"/>
      <c r="BM107" s="141"/>
      <c r="BN107" s="141"/>
      <c r="BO107" s="141"/>
      <c r="BP107" s="141"/>
      <c r="BQ107" s="121"/>
      <c r="BR107" s="121"/>
      <c r="BS107" s="121"/>
      <c r="BT107" s="121"/>
      <c r="BU107" s="121"/>
      <c r="BV107" s="121"/>
      <c r="BW107" s="201"/>
      <c r="BX107" s="201"/>
      <c r="BY107" s="201"/>
      <c r="BZ107" s="201"/>
      <c r="CA107" s="201"/>
      <c r="CB107" s="105"/>
      <c r="CC107" s="201"/>
      <c r="CD107" s="141"/>
      <c r="CE107" s="141"/>
      <c r="CF107" s="141"/>
      <c r="CG107" s="141"/>
      <c r="CH107" s="141"/>
      <c r="CI107" s="141"/>
      <c r="CJ107" s="201"/>
      <c r="CK107" s="201"/>
      <c r="CL107" s="201"/>
      <c r="CM107" s="201"/>
      <c r="CN107" s="201"/>
      <c r="CO107" s="105"/>
      <c r="CP107" s="201"/>
    </row>
    <row r="108" spans="1:94" s="342" customFormat="1" ht="151.5" customHeight="1">
      <c r="A108" s="141"/>
      <c r="B108" s="88" t="str">
        <f>IFERROR(VLOOKUP($A108,Riesgos!$A$7:$H$107,2,FALSE),"")</f>
        <v/>
      </c>
      <c r="C108" s="186" t="str">
        <f>IFERROR(VLOOKUP($A108,Riesgos!$A$7:$H$107,7,FALSE),"")</f>
        <v/>
      </c>
      <c r="D108" s="186" t="str">
        <f>IFERROR(VLOOKUP($A108,Riesgos!$A$7:$H$107,8,FALSE),"")</f>
        <v/>
      </c>
      <c r="E108" s="53"/>
      <c r="F108" s="218"/>
      <c r="G108" s="213" t="str">
        <f>IF(ISNUMBER(F108),VLOOKUP(F108,'Listas y tablas'!$AC$2:$AF$7,2,FALSE),"")</f>
        <v/>
      </c>
      <c r="H108" s="218"/>
      <c r="I108" s="218"/>
      <c r="J108" s="218"/>
      <c r="K108" s="218"/>
      <c r="L108" s="218"/>
      <c r="M108" s="218"/>
      <c r="N108" s="218"/>
      <c r="O108" s="218"/>
      <c r="P108" s="218"/>
      <c r="Q108" s="218"/>
      <c r="R108" s="218"/>
      <c r="S108" s="218"/>
      <c r="T108" s="218"/>
      <c r="U108" s="218"/>
      <c r="V108" s="218"/>
      <c r="W108" s="218"/>
      <c r="X108" s="218"/>
      <c r="Y108" s="218"/>
      <c r="Z108" s="218"/>
      <c r="AA108" s="213">
        <f t="shared" si="24"/>
        <v>0</v>
      </c>
      <c r="AB108" s="214" t="str">
        <f t="shared" si="25"/>
        <v/>
      </c>
      <c r="AC108" s="213" t="str">
        <f t="shared" si="26"/>
        <v xml:space="preserve"> </v>
      </c>
      <c r="AD108" s="215" t="str">
        <f>IFERROR(VLOOKUP(AC108,'Listas y tablas'!$AH$3:$AI$17,2,FALSE),"")</f>
        <v/>
      </c>
      <c r="AE108" s="213" t="str">
        <f t="shared" si="27"/>
        <v>C</v>
      </c>
      <c r="AF108" s="216">
        <f t="shared" si="28"/>
        <v>101</v>
      </c>
      <c r="AG108" s="216" t="str">
        <f t="shared" si="29"/>
        <v>C101</v>
      </c>
      <c r="AH108" s="187"/>
      <c r="AI108" s="216" t="str">
        <f t="shared" si="30"/>
        <v/>
      </c>
      <c r="AJ108" s="57"/>
      <c r="AK108" s="57"/>
      <c r="AL108" s="216">
        <f t="shared" si="41"/>
        <v>0</v>
      </c>
      <c r="AM108" s="57"/>
      <c r="AN108" s="216">
        <f t="shared" si="31"/>
        <v>0</v>
      </c>
      <c r="AO108" s="57"/>
      <c r="AP108" s="216">
        <f t="shared" si="32"/>
        <v>0</v>
      </c>
      <c r="AQ108" s="57"/>
      <c r="AR108" s="216">
        <f t="shared" si="33"/>
        <v>0</v>
      </c>
      <c r="AS108" s="57"/>
      <c r="AT108" s="216">
        <f t="shared" si="34"/>
        <v>0</v>
      </c>
      <c r="AU108" s="57"/>
      <c r="AV108" s="216">
        <f t="shared" si="35"/>
        <v>0</v>
      </c>
      <c r="AW108" s="57"/>
      <c r="AX108" s="216">
        <f t="shared" si="36"/>
        <v>0</v>
      </c>
      <c r="AY108" s="216">
        <f t="shared" si="37"/>
        <v>0</v>
      </c>
      <c r="AZ108" s="216">
        <f t="shared" si="38"/>
        <v>0</v>
      </c>
      <c r="BA108" s="216" t="str">
        <f t="shared" si="39"/>
        <v/>
      </c>
      <c r="BB108" s="216" t="str">
        <f>IFERROR(IF(ISNUMBER(BA108),VLOOKUP(BA108,'Listas y tablas'!$AC$2:$AF$7,2,FALSE),""),"")</f>
        <v/>
      </c>
      <c r="BC108" s="216" t="str">
        <f t="shared" si="40"/>
        <v xml:space="preserve"> </v>
      </c>
      <c r="BD108" s="217" t="str">
        <f>IFERROR(VLOOKUP(BC108,'Listas y tablas'!$AH$3:$AI$17,2,FALSE),"")</f>
        <v/>
      </c>
      <c r="BE108" s="162"/>
      <c r="BF108" s="141"/>
      <c r="BG108" s="141"/>
      <c r="BH108" s="141"/>
      <c r="BI108" s="141"/>
      <c r="BJ108" s="141"/>
      <c r="BK108" s="141"/>
      <c r="BL108" s="141"/>
      <c r="BM108" s="141"/>
      <c r="BN108" s="141"/>
      <c r="BO108" s="141"/>
      <c r="BP108" s="141"/>
      <c r="BQ108" s="121"/>
      <c r="BR108" s="121"/>
      <c r="BS108" s="121"/>
      <c r="BT108" s="121"/>
      <c r="BU108" s="121"/>
      <c r="BV108" s="121"/>
      <c r="BW108" s="201"/>
      <c r="BX108" s="201"/>
      <c r="BY108" s="201"/>
      <c r="BZ108" s="201"/>
      <c r="CA108" s="201"/>
      <c r="CB108" s="105"/>
      <c r="CC108" s="201"/>
      <c r="CD108" s="141"/>
      <c r="CE108" s="141"/>
      <c r="CF108" s="141"/>
      <c r="CG108" s="141"/>
      <c r="CH108" s="141"/>
      <c r="CI108" s="141"/>
      <c r="CJ108" s="201"/>
      <c r="CK108" s="201"/>
      <c r="CL108" s="201"/>
      <c r="CM108" s="201"/>
      <c r="CN108" s="201"/>
      <c r="CO108" s="105"/>
      <c r="CP108" s="201"/>
    </row>
    <row r="109" spans="1:94" s="342" customFormat="1" ht="151.5" customHeight="1">
      <c r="A109" s="141"/>
      <c r="B109" s="88" t="str">
        <f>IFERROR(VLOOKUP($A109,Riesgos!$A$7:$H$107,2,FALSE),"")</f>
        <v/>
      </c>
      <c r="C109" s="186" t="str">
        <f>IFERROR(VLOOKUP($A109,Riesgos!$A$7:$H$107,7,FALSE),"")</f>
        <v/>
      </c>
      <c r="D109" s="186" t="str">
        <f>IFERROR(VLOOKUP($A109,Riesgos!$A$7:$H$107,8,FALSE),"")</f>
        <v/>
      </c>
      <c r="E109" s="53"/>
      <c r="F109" s="218"/>
      <c r="G109" s="213" t="str">
        <f>IF(ISNUMBER(F109),VLOOKUP(F109,'Listas y tablas'!$AC$2:$AF$7,2,FALSE),"")</f>
        <v/>
      </c>
      <c r="H109" s="218"/>
      <c r="I109" s="218"/>
      <c r="J109" s="218"/>
      <c r="K109" s="218"/>
      <c r="L109" s="218"/>
      <c r="M109" s="218"/>
      <c r="N109" s="218"/>
      <c r="O109" s="218"/>
      <c r="P109" s="218"/>
      <c r="Q109" s="218"/>
      <c r="R109" s="218"/>
      <c r="S109" s="218"/>
      <c r="T109" s="218"/>
      <c r="U109" s="218"/>
      <c r="V109" s="218"/>
      <c r="W109" s="218"/>
      <c r="X109" s="218"/>
      <c r="Y109" s="218"/>
      <c r="Z109" s="218"/>
      <c r="AA109" s="213">
        <f t="shared" si="24"/>
        <v>0</v>
      </c>
      <c r="AB109" s="214" t="str">
        <f t="shared" si="25"/>
        <v/>
      </c>
      <c r="AC109" s="213" t="str">
        <f t="shared" si="26"/>
        <v xml:space="preserve"> </v>
      </c>
      <c r="AD109" s="215" t="str">
        <f>IFERROR(VLOOKUP(AC109,'Listas y tablas'!$AH$3:$AI$17,2,FALSE),"")</f>
        <v/>
      </c>
      <c r="AE109" s="213" t="str">
        <f t="shared" si="27"/>
        <v>C</v>
      </c>
      <c r="AF109" s="216">
        <f t="shared" si="28"/>
        <v>102</v>
      </c>
      <c r="AG109" s="216" t="str">
        <f t="shared" si="29"/>
        <v>C102</v>
      </c>
      <c r="AH109" s="187"/>
      <c r="AI109" s="216" t="str">
        <f t="shared" si="30"/>
        <v/>
      </c>
      <c r="AJ109" s="57"/>
      <c r="AK109" s="57"/>
      <c r="AL109" s="216">
        <f t="shared" si="41"/>
        <v>0</v>
      </c>
      <c r="AM109" s="57"/>
      <c r="AN109" s="216">
        <f t="shared" si="31"/>
        <v>0</v>
      </c>
      <c r="AO109" s="57"/>
      <c r="AP109" s="216">
        <f t="shared" si="32"/>
        <v>0</v>
      </c>
      <c r="AQ109" s="57"/>
      <c r="AR109" s="216">
        <f t="shared" si="33"/>
        <v>0</v>
      </c>
      <c r="AS109" s="57"/>
      <c r="AT109" s="216">
        <f t="shared" si="34"/>
        <v>0</v>
      </c>
      <c r="AU109" s="57"/>
      <c r="AV109" s="216">
        <f t="shared" si="35"/>
        <v>0</v>
      </c>
      <c r="AW109" s="57"/>
      <c r="AX109" s="216">
        <f t="shared" si="36"/>
        <v>0</v>
      </c>
      <c r="AY109" s="216">
        <f t="shared" si="37"/>
        <v>0</v>
      </c>
      <c r="AZ109" s="216">
        <f t="shared" si="38"/>
        <v>0</v>
      </c>
      <c r="BA109" s="216" t="str">
        <f t="shared" si="39"/>
        <v/>
      </c>
      <c r="BB109" s="216" t="str">
        <f>IFERROR(IF(ISNUMBER(BA109),VLOOKUP(BA109,'Listas y tablas'!$AC$2:$AF$7,2,FALSE),""),"")</f>
        <v/>
      </c>
      <c r="BC109" s="216" t="str">
        <f t="shared" si="40"/>
        <v xml:space="preserve"> </v>
      </c>
      <c r="BD109" s="217" t="str">
        <f>IFERROR(VLOOKUP(BC109,'Listas y tablas'!$AH$3:$AI$17,2,FALSE),"")</f>
        <v/>
      </c>
      <c r="BE109" s="162"/>
      <c r="BF109" s="141"/>
      <c r="BG109" s="141"/>
      <c r="BH109" s="141"/>
      <c r="BI109" s="141"/>
      <c r="BJ109" s="141"/>
      <c r="BK109" s="141"/>
      <c r="BL109" s="141"/>
      <c r="BM109" s="141"/>
      <c r="BN109" s="141"/>
      <c r="BO109" s="141"/>
      <c r="BP109" s="141"/>
      <c r="BQ109" s="121"/>
      <c r="BR109" s="121"/>
      <c r="BS109" s="121"/>
      <c r="BT109" s="121"/>
      <c r="BU109" s="121"/>
      <c r="BV109" s="121"/>
      <c r="BW109" s="201"/>
      <c r="BX109" s="201"/>
      <c r="BY109" s="201"/>
      <c r="BZ109" s="201"/>
      <c r="CA109" s="201"/>
      <c r="CB109" s="105"/>
      <c r="CC109" s="201"/>
      <c r="CD109" s="141"/>
      <c r="CE109" s="141"/>
      <c r="CF109" s="141"/>
      <c r="CG109" s="141"/>
      <c r="CH109" s="141"/>
      <c r="CI109" s="141"/>
      <c r="CJ109" s="201"/>
      <c r="CK109" s="201"/>
      <c r="CL109" s="201"/>
      <c r="CM109" s="201"/>
      <c r="CN109" s="201"/>
      <c r="CO109" s="105"/>
      <c r="CP109" s="201"/>
    </row>
    <row r="110" spans="1:94" s="342" customFormat="1" ht="151.5" customHeight="1">
      <c r="A110" s="141"/>
      <c r="B110" s="88" t="str">
        <f>IFERROR(VLOOKUP($A110,Riesgos!$A$7:$H$107,2,FALSE),"")</f>
        <v/>
      </c>
      <c r="C110" s="186" t="str">
        <f>IFERROR(VLOOKUP($A110,Riesgos!$A$7:$H$107,7,FALSE),"")</f>
        <v/>
      </c>
      <c r="D110" s="186" t="str">
        <f>IFERROR(VLOOKUP($A110,Riesgos!$A$7:$H$107,8,FALSE),"")</f>
        <v/>
      </c>
      <c r="E110" s="53"/>
      <c r="F110" s="218"/>
      <c r="G110" s="213" t="str">
        <f>IF(ISNUMBER(F110),VLOOKUP(F110,'Listas y tablas'!$AC$2:$AF$7,2,FALSE),"")</f>
        <v/>
      </c>
      <c r="H110" s="218"/>
      <c r="I110" s="218"/>
      <c r="J110" s="218"/>
      <c r="K110" s="218"/>
      <c r="L110" s="218"/>
      <c r="M110" s="218"/>
      <c r="N110" s="218"/>
      <c r="O110" s="218"/>
      <c r="P110" s="218"/>
      <c r="Q110" s="218"/>
      <c r="R110" s="218"/>
      <c r="S110" s="218"/>
      <c r="T110" s="218"/>
      <c r="U110" s="218"/>
      <c r="V110" s="218"/>
      <c r="W110" s="218"/>
      <c r="X110" s="218"/>
      <c r="Y110" s="218"/>
      <c r="Z110" s="218"/>
      <c r="AA110" s="213">
        <f t="shared" si="24"/>
        <v>0</v>
      </c>
      <c r="AB110" s="214" t="str">
        <f t="shared" si="25"/>
        <v/>
      </c>
      <c r="AC110" s="213" t="str">
        <f t="shared" si="26"/>
        <v xml:space="preserve"> </v>
      </c>
      <c r="AD110" s="215" t="str">
        <f>IFERROR(VLOOKUP(AC110,'Listas y tablas'!$AH$3:$AI$17,2,FALSE),"")</f>
        <v/>
      </c>
      <c r="AE110" s="213" t="str">
        <f t="shared" si="27"/>
        <v>C</v>
      </c>
      <c r="AF110" s="216">
        <f t="shared" si="28"/>
        <v>103</v>
      </c>
      <c r="AG110" s="216" t="str">
        <f t="shared" si="29"/>
        <v>C103</v>
      </c>
      <c r="AH110" s="187"/>
      <c r="AI110" s="216" t="str">
        <f t="shared" si="30"/>
        <v/>
      </c>
      <c r="AJ110" s="57"/>
      <c r="AK110" s="57"/>
      <c r="AL110" s="216">
        <f t="shared" si="41"/>
        <v>0</v>
      </c>
      <c r="AM110" s="57"/>
      <c r="AN110" s="216">
        <f t="shared" si="31"/>
        <v>0</v>
      </c>
      <c r="AO110" s="57"/>
      <c r="AP110" s="216">
        <f t="shared" si="32"/>
        <v>0</v>
      </c>
      <c r="AQ110" s="57"/>
      <c r="AR110" s="216">
        <f t="shared" si="33"/>
        <v>0</v>
      </c>
      <c r="AS110" s="57"/>
      <c r="AT110" s="216">
        <f t="shared" si="34"/>
        <v>0</v>
      </c>
      <c r="AU110" s="57"/>
      <c r="AV110" s="216">
        <f t="shared" si="35"/>
        <v>0</v>
      </c>
      <c r="AW110" s="57"/>
      <c r="AX110" s="216">
        <f t="shared" si="36"/>
        <v>0</v>
      </c>
      <c r="AY110" s="216">
        <f t="shared" si="37"/>
        <v>0</v>
      </c>
      <c r="AZ110" s="216">
        <f t="shared" si="38"/>
        <v>0</v>
      </c>
      <c r="BA110" s="216" t="str">
        <f t="shared" si="39"/>
        <v/>
      </c>
      <c r="BB110" s="216" t="str">
        <f>IFERROR(IF(ISNUMBER(BA110),VLOOKUP(BA110,'Listas y tablas'!$AC$2:$AF$7,2,FALSE),""),"")</f>
        <v/>
      </c>
      <c r="BC110" s="216" t="str">
        <f t="shared" si="40"/>
        <v xml:space="preserve"> </v>
      </c>
      <c r="BD110" s="217" t="str">
        <f>IFERROR(VLOOKUP(BC110,'Listas y tablas'!$AH$3:$AI$17,2,FALSE),"")</f>
        <v/>
      </c>
      <c r="BE110" s="162"/>
      <c r="BF110" s="141"/>
      <c r="BG110" s="141"/>
      <c r="BH110" s="141"/>
      <c r="BI110" s="141"/>
      <c r="BJ110" s="141"/>
      <c r="BK110" s="141"/>
      <c r="BL110" s="141"/>
      <c r="BM110" s="141"/>
      <c r="BN110" s="141"/>
      <c r="BO110" s="141"/>
      <c r="BP110" s="141"/>
      <c r="BQ110" s="121"/>
      <c r="BR110" s="121"/>
      <c r="BS110" s="121"/>
      <c r="BT110" s="121"/>
      <c r="BU110" s="121"/>
      <c r="BV110" s="121"/>
      <c r="BW110" s="201"/>
      <c r="BX110" s="201"/>
      <c r="BY110" s="201"/>
      <c r="BZ110" s="201"/>
      <c r="CA110" s="201"/>
      <c r="CB110" s="105"/>
      <c r="CC110" s="201"/>
      <c r="CD110" s="141"/>
      <c r="CE110" s="141"/>
      <c r="CF110" s="141"/>
      <c r="CG110" s="141"/>
      <c r="CH110" s="141"/>
      <c r="CI110" s="141"/>
      <c r="CJ110" s="201"/>
      <c r="CK110" s="201"/>
      <c r="CL110" s="201"/>
      <c r="CM110" s="201"/>
      <c r="CN110" s="201"/>
      <c r="CO110" s="105"/>
      <c r="CP110" s="201"/>
    </row>
    <row r="111" spans="1:94" s="342" customFormat="1" ht="151.5" customHeight="1">
      <c r="A111" s="141"/>
      <c r="B111" s="88" t="str">
        <f>IFERROR(VLOOKUP($A111,Riesgos!$A$7:$H$107,2,FALSE),"")</f>
        <v/>
      </c>
      <c r="C111" s="186" t="str">
        <f>IFERROR(VLOOKUP($A111,Riesgos!$A$7:$H$107,7,FALSE),"")</f>
        <v/>
      </c>
      <c r="D111" s="186" t="str">
        <f>IFERROR(VLOOKUP($A111,Riesgos!$A$7:$H$107,8,FALSE),"")</f>
        <v/>
      </c>
      <c r="E111" s="53"/>
      <c r="F111" s="218"/>
      <c r="G111" s="213" t="str">
        <f>IF(ISNUMBER(F111),VLOOKUP(F111,'Listas y tablas'!$AC$2:$AF$7,2,FALSE),"")</f>
        <v/>
      </c>
      <c r="H111" s="218"/>
      <c r="I111" s="218"/>
      <c r="J111" s="218"/>
      <c r="K111" s="218"/>
      <c r="L111" s="218"/>
      <c r="M111" s="218"/>
      <c r="N111" s="218"/>
      <c r="O111" s="218"/>
      <c r="P111" s="218"/>
      <c r="Q111" s="218"/>
      <c r="R111" s="218"/>
      <c r="S111" s="218"/>
      <c r="T111" s="218"/>
      <c r="U111" s="218"/>
      <c r="V111" s="218"/>
      <c r="W111" s="218"/>
      <c r="X111" s="218"/>
      <c r="Y111" s="218"/>
      <c r="Z111" s="218"/>
      <c r="AA111" s="213">
        <f t="shared" si="24"/>
        <v>0</v>
      </c>
      <c r="AB111" s="214" t="str">
        <f t="shared" si="25"/>
        <v/>
      </c>
      <c r="AC111" s="213" t="str">
        <f t="shared" si="26"/>
        <v xml:space="preserve"> </v>
      </c>
      <c r="AD111" s="215" t="str">
        <f>IFERROR(VLOOKUP(AC111,'Listas y tablas'!$AH$3:$AI$17,2,FALSE),"")</f>
        <v/>
      </c>
      <c r="AE111" s="213" t="str">
        <f t="shared" si="27"/>
        <v>C</v>
      </c>
      <c r="AF111" s="216">
        <f t="shared" si="28"/>
        <v>104</v>
      </c>
      <c r="AG111" s="216" t="str">
        <f t="shared" si="29"/>
        <v>C104</v>
      </c>
      <c r="AH111" s="187"/>
      <c r="AI111" s="216" t="str">
        <f t="shared" si="30"/>
        <v/>
      </c>
      <c r="AJ111" s="57"/>
      <c r="AK111" s="57"/>
      <c r="AL111" s="216">
        <f t="shared" si="41"/>
        <v>0</v>
      </c>
      <c r="AM111" s="57"/>
      <c r="AN111" s="216">
        <f t="shared" si="31"/>
        <v>0</v>
      </c>
      <c r="AO111" s="57"/>
      <c r="AP111" s="216">
        <f t="shared" si="32"/>
        <v>0</v>
      </c>
      <c r="AQ111" s="57"/>
      <c r="AR111" s="216">
        <f t="shared" si="33"/>
        <v>0</v>
      </c>
      <c r="AS111" s="57"/>
      <c r="AT111" s="216">
        <f t="shared" si="34"/>
        <v>0</v>
      </c>
      <c r="AU111" s="57"/>
      <c r="AV111" s="216">
        <f t="shared" si="35"/>
        <v>0</v>
      </c>
      <c r="AW111" s="57"/>
      <c r="AX111" s="216">
        <f t="shared" si="36"/>
        <v>0</v>
      </c>
      <c r="AY111" s="216">
        <f t="shared" si="37"/>
        <v>0</v>
      </c>
      <c r="AZ111" s="216">
        <f t="shared" si="38"/>
        <v>0</v>
      </c>
      <c r="BA111" s="216" t="str">
        <f t="shared" si="39"/>
        <v/>
      </c>
      <c r="BB111" s="216" t="str">
        <f>IFERROR(IF(ISNUMBER(BA111),VLOOKUP(BA111,'Listas y tablas'!$AC$2:$AF$7,2,FALSE),""),"")</f>
        <v/>
      </c>
      <c r="BC111" s="216" t="str">
        <f t="shared" si="40"/>
        <v xml:space="preserve"> </v>
      </c>
      <c r="BD111" s="217" t="str">
        <f>IFERROR(VLOOKUP(BC111,'Listas y tablas'!$AH$3:$AI$17,2,FALSE),"")</f>
        <v/>
      </c>
      <c r="BE111" s="162"/>
      <c r="BF111" s="141"/>
      <c r="BG111" s="141"/>
      <c r="BH111" s="141"/>
      <c r="BI111" s="141"/>
      <c r="BJ111" s="141"/>
      <c r="BK111" s="141"/>
      <c r="BL111" s="141"/>
      <c r="BM111" s="141"/>
      <c r="BN111" s="141"/>
      <c r="BO111" s="141"/>
      <c r="BP111" s="141"/>
      <c r="BQ111" s="121"/>
      <c r="BR111" s="121"/>
      <c r="BS111" s="121"/>
      <c r="BT111" s="121"/>
      <c r="BU111" s="121"/>
      <c r="BV111" s="121"/>
      <c r="BW111" s="201"/>
      <c r="BX111" s="201"/>
      <c r="BY111" s="201"/>
      <c r="BZ111" s="201"/>
      <c r="CA111" s="201"/>
      <c r="CB111" s="105"/>
      <c r="CC111" s="201"/>
      <c r="CD111" s="141"/>
      <c r="CE111" s="141"/>
      <c r="CF111" s="141"/>
      <c r="CG111" s="141"/>
      <c r="CH111" s="141"/>
      <c r="CI111" s="141"/>
      <c r="CJ111" s="201"/>
      <c r="CK111" s="201"/>
      <c r="CL111" s="201"/>
      <c r="CM111" s="201"/>
      <c r="CN111" s="201"/>
      <c r="CO111" s="105"/>
      <c r="CP111" s="201"/>
    </row>
    <row r="112" spans="1:94" s="342" customFormat="1" ht="151.5" customHeight="1">
      <c r="A112" s="141"/>
      <c r="B112" s="88" t="str">
        <f>IFERROR(VLOOKUP($A112,Riesgos!$A$7:$H$107,2,FALSE),"")</f>
        <v/>
      </c>
      <c r="C112" s="186" t="str">
        <f>IFERROR(VLOOKUP($A112,Riesgos!$A$7:$H$107,7,FALSE),"")</f>
        <v/>
      </c>
      <c r="D112" s="186" t="str">
        <f>IFERROR(VLOOKUP($A112,Riesgos!$A$7:$H$107,8,FALSE),"")</f>
        <v/>
      </c>
      <c r="E112" s="53"/>
      <c r="F112" s="218"/>
      <c r="G112" s="213" t="str">
        <f>IF(ISNUMBER(F112),VLOOKUP(F112,'Listas y tablas'!$AC$2:$AF$7,2,FALSE),"")</f>
        <v/>
      </c>
      <c r="H112" s="218"/>
      <c r="I112" s="218"/>
      <c r="J112" s="218"/>
      <c r="K112" s="218"/>
      <c r="L112" s="218"/>
      <c r="M112" s="218"/>
      <c r="N112" s="218"/>
      <c r="O112" s="218"/>
      <c r="P112" s="218"/>
      <c r="Q112" s="218"/>
      <c r="R112" s="218"/>
      <c r="S112" s="218"/>
      <c r="T112" s="218"/>
      <c r="U112" s="218"/>
      <c r="V112" s="218"/>
      <c r="W112" s="218"/>
      <c r="X112" s="218"/>
      <c r="Y112" s="218"/>
      <c r="Z112" s="218"/>
      <c r="AA112" s="213">
        <f t="shared" si="24"/>
        <v>0</v>
      </c>
      <c r="AB112" s="214" t="str">
        <f t="shared" si="25"/>
        <v/>
      </c>
      <c r="AC112" s="213" t="str">
        <f t="shared" si="26"/>
        <v xml:space="preserve"> </v>
      </c>
      <c r="AD112" s="215" t="str">
        <f>IFERROR(VLOOKUP(AC112,'Listas y tablas'!$AH$3:$AI$17,2,FALSE),"")</f>
        <v/>
      </c>
      <c r="AE112" s="213" t="str">
        <f t="shared" si="27"/>
        <v>C</v>
      </c>
      <c r="AF112" s="216">
        <f t="shared" si="28"/>
        <v>105</v>
      </c>
      <c r="AG112" s="216" t="str">
        <f t="shared" si="29"/>
        <v>C105</v>
      </c>
      <c r="AH112" s="187"/>
      <c r="AI112" s="216" t="str">
        <f t="shared" si="30"/>
        <v/>
      </c>
      <c r="AJ112" s="57"/>
      <c r="AK112" s="57"/>
      <c r="AL112" s="216">
        <f t="shared" si="41"/>
        <v>0</v>
      </c>
      <c r="AM112" s="57"/>
      <c r="AN112" s="216">
        <f t="shared" si="31"/>
        <v>0</v>
      </c>
      <c r="AO112" s="57"/>
      <c r="AP112" s="216">
        <f t="shared" si="32"/>
        <v>0</v>
      </c>
      <c r="AQ112" s="57"/>
      <c r="AR112" s="216">
        <f t="shared" si="33"/>
        <v>0</v>
      </c>
      <c r="AS112" s="57"/>
      <c r="AT112" s="216">
        <f t="shared" si="34"/>
        <v>0</v>
      </c>
      <c r="AU112" s="57"/>
      <c r="AV112" s="216">
        <f t="shared" si="35"/>
        <v>0</v>
      </c>
      <c r="AW112" s="57"/>
      <c r="AX112" s="216">
        <f t="shared" si="36"/>
        <v>0</v>
      </c>
      <c r="AY112" s="216">
        <f t="shared" si="37"/>
        <v>0</v>
      </c>
      <c r="AZ112" s="216">
        <f t="shared" si="38"/>
        <v>0</v>
      </c>
      <c r="BA112" s="216" t="str">
        <f t="shared" si="39"/>
        <v/>
      </c>
      <c r="BB112" s="216" t="str">
        <f>IFERROR(IF(ISNUMBER(BA112),VLOOKUP(BA112,'Listas y tablas'!$AC$2:$AF$7,2,FALSE),""),"")</f>
        <v/>
      </c>
      <c r="BC112" s="216" t="str">
        <f t="shared" si="40"/>
        <v xml:space="preserve"> </v>
      </c>
      <c r="BD112" s="217" t="str">
        <f>IFERROR(VLOOKUP(BC112,'Listas y tablas'!$AH$3:$AI$17,2,FALSE),"")</f>
        <v/>
      </c>
      <c r="BE112" s="162"/>
      <c r="BF112" s="141"/>
      <c r="BG112" s="141"/>
      <c r="BH112" s="141"/>
      <c r="BI112" s="141"/>
      <c r="BJ112" s="141"/>
      <c r="BK112" s="141"/>
      <c r="BL112" s="141"/>
      <c r="BM112" s="141"/>
      <c r="BN112" s="141"/>
      <c r="BO112" s="141"/>
      <c r="BP112" s="141"/>
      <c r="BQ112" s="121"/>
      <c r="BR112" s="121"/>
      <c r="BS112" s="121"/>
      <c r="BT112" s="121"/>
      <c r="BU112" s="121"/>
      <c r="BV112" s="121"/>
      <c r="BW112" s="201"/>
      <c r="BX112" s="201"/>
      <c r="BY112" s="201"/>
      <c r="BZ112" s="201"/>
      <c r="CA112" s="201"/>
      <c r="CB112" s="105"/>
      <c r="CC112" s="201"/>
      <c r="CD112" s="141"/>
      <c r="CE112" s="141"/>
      <c r="CF112" s="141"/>
      <c r="CG112" s="141"/>
      <c r="CH112" s="141"/>
      <c r="CI112" s="141"/>
      <c r="CJ112" s="201"/>
      <c r="CK112" s="201"/>
      <c r="CL112" s="201"/>
      <c r="CM112" s="201"/>
      <c r="CN112" s="201"/>
      <c r="CO112" s="105"/>
      <c r="CP112" s="201"/>
    </row>
    <row r="113" spans="1:94" s="342" customFormat="1" ht="151.5" customHeight="1">
      <c r="A113" s="141"/>
      <c r="B113" s="88" t="str">
        <f>IFERROR(VLOOKUP($A113,Riesgos!$A$7:$H$107,2,FALSE),"")</f>
        <v/>
      </c>
      <c r="C113" s="186" t="str">
        <f>IFERROR(VLOOKUP($A113,Riesgos!$A$7:$H$107,7,FALSE),"")</f>
        <v/>
      </c>
      <c r="D113" s="186" t="str">
        <f>IFERROR(VLOOKUP($A113,Riesgos!$A$7:$H$107,8,FALSE),"")</f>
        <v/>
      </c>
      <c r="E113" s="53"/>
      <c r="F113" s="218"/>
      <c r="G113" s="213" t="str">
        <f>IF(ISNUMBER(F113),VLOOKUP(F113,'Listas y tablas'!$AC$2:$AF$7,2,FALSE),"")</f>
        <v/>
      </c>
      <c r="H113" s="218"/>
      <c r="I113" s="218"/>
      <c r="J113" s="218"/>
      <c r="K113" s="218"/>
      <c r="L113" s="218"/>
      <c r="M113" s="218"/>
      <c r="N113" s="218"/>
      <c r="O113" s="218"/>
      <c r="P113" s="218"/>
      <c r="Q113" s="218"/>
      <c r="R113" s="218"/>
      <c r="S113" s="218"/>
      <c r="T113" s="218"/>
      <c r="U113" s="218"/>
      <c r="V113" s="218"/>
      <c r="W113" s="218"/>
      <c r="X113" s="218"/>
      <c r="Y113" s="218"/>
      <c r="Z113" s="218"/>
      <c r="AA113" s="213">
        <f t="shared" si="24"/>
        <v>0</v>
      </c>
      <c r="AB113" s="214" t="str">
        <f t="shared" si="25"/>
        <v/>
      </c>
      <c r="AC113" s="213" t="str">
        <f t="shared" si="26"/>
        <v xml:space="preserve"> </v>
      </c>
      <c r="AD113" s="215" t="str">
        <f>IFERROR(VLOOKUP(AC113,'Listas y tablas'!$AH$3:$AI$17,2,FALSE),"")</f>
        <v/>
      </c>
      <c r="AE113" s="213" t="str">
        <f t="shared" si="27"/>
        <v>C</v>
      </c>
      <c r="AF113" s="216">
        <f t="shared" si="28"/>
        <v>106</v>
      </c>
      <c r="AG113" s="216" t="str">
        <f t="shared" si="29"/>
        <v>C106</v>
      </c>
      <c r="AH113" s="187"/>
      <c r="AI113" s="216" t="str">
        <f t="shared" si="30"/>
        <v/>
      </c>
      <c r="AJ113" s="57"/>
      <c r="AK113" s="57"/>
      <c r="AL113" s="216">
        <f t="shared" si="41"/>
        <v>0</v>
      </c>
      <c r="AM113" s="57"/>
      <c r="AN113" s="216">
        <f t="shared" si="31"/>
        <v>0</v>
      </c>
      <c r="AO113" s="57"/>
      <c r="AP113" s="216">
        <f t="shared" si="32"/>
        <v>0</v>
      </c>
      <c r="AQ113" s="57"/>
      <c r="AR113" s="216">
        <f t="shared" si="33"/>
        <v>0</v>
      </c>
      <c r="AS113" s="57"/>
      <c r="AT113" s="216">
        <f t="shared" si="34"/>
        <v>0</v>
      </c>
      <c r="AU113" s="57"/>
      <c r="AV113" s="216">
        <f t="shared" si="35"/>
        <v>0</v>
      </c>
      <c r="AW113" s="57"/>
      <c r="AX113" s="216">
        <f t="shared" si="36"/>
        <v>0</v>
      </c>
      <c r="AY113" s="216">
        <f t="shared" si="37"/>
        <v>0</v>
      </c>
      <c r="AZ113" s="216">
        <f t="shared" si="38"/>
        <v>0</v>
      </c>
      <c r="BA113" s="216" t="str">
        <f t="shared" si="39"/>
        <v/>
      </c>
      <c r="BB113" s="216" t="str">
        <f>IFERROR(IF(ISNUMBER(BA113),VLOOKUP(BA113,'Listas y tablas'!$AC$2:$AF$7,2,FALSE),""),"")</f>
        <v/>
      </c>
      <c r="BC113" s="216" t="str">
        <f t="shared" si="40"/>
        <v xml:space="preserve"> </v>
      </c>
      <c r="BD113" s="217" t="str">
        <f>IFERROR(VLOOKUP(BC113,'Listas y tablas'!$AH$3:$AI$17,2,FALSE),"")</f>
        <v/>
      </c>
      <c r="BE113" s="162"/>
      <c r="BF113" s="141"/>
      <c r="BG113" s="141"/>
      <c r="BH113" s="141"/>
      <c r="BI113" s="141"/>
      <c r="BJ113" s="141"/>
      <c r="BK113" s="141"/>
      <c r="BL113" s="141"/>
      <c r="BM113" s="141"/>
      <c r="BN113" s="141"/>
      <c r="BO113" s="141"/>
      <c r="BP113" s="141"/>
      <c r="BQ113" s="121"/>
      <c r="BR113" s="121"/>
      <c r="BS113" s="121"/>
      <c r="BT113" s="121"/>
      <c r="BU113" s="121"/>
      <c r="BV113" s="121"/>
      <c r="BW113" s="201"/>
      <c r="BX113" s="201"/>
      <c r="BY113" s="201"/>
      <c r="BZ113" s="201"/>
      <c r="CA113" s="201"/>
      <c r="CB113" s="105"/>
      <c r="CC113" s="201"/>
      <c r="CD113" s="141"/>
      <c r="CE113" s="141"/>
      <c r="CF113" s="141"/>
      <c r="CG113" s="141"/>
      <c r="CH113" s="141"/>
      <c r="CI113" s="141"/>
      <c r="CJ113" s="201"/>
      <c r="CK113" s="201"/>
      <c r="CL113" s="201"/>
      <c r="CM113" s="201"/>
      <c r="CN113" s="201"/>
      <c r="CO113" s="105"/>
      <c r="CP113" s="201"/>
    </row>
    <row r="114" spans="1:94" s="342" customFormat="1" ht="151.5" customHeight="1">
      <c r="A114" s="141"/>
      <c r="B114" s="88" t="str">
        <f>IFERROR(VLOOKUP($A114,Riesgos!$A$7:$H$107,2,FALSE),"")</f>
        <v/>
      </c>
      <c r="C114" s="186" t="str">
        <f>IFERROR(VLOOKUP($A114,Riesgos!$A$7:$H$107,7,FALSE),"")</f>
        <v/>
      </c>
      <c r="D114" s="186" t="str">
        <f>IFERROR(VLOOKUP($A114,Riesgos!$A$7:$H$107,8,FALSE),"")</f>
        <v/>
      </c>
      <c r="E114" s="53"/>
      <c r="F114" s="218"/>
      <c r="G114" s="213" t="str">
        <f>IF(ISNUMBER(F114),VLOOKUP(F114,'Listas y tablas'!$AC$2:$AF$7,2,FALSE),"")</f>
        <v/>
      </c>
      <c r="H114" s="218"/>
      <c r="I114" s="218"/>
      <c r="J114" s="218"/>
      <c r="K114" s="218"/>
      <c r="L114" s="218"/>
      <c r="M114" s="218"/>
      <c r="N114" s="218"/>
      <c r="O114" s="218"/>
      <c r="P114" s="218"/>
      <c r="Q114" s="218"/>
      <c r="R114" s="218"/>
      <c r="S114" s="218"/>
      <c r="T114" s="218"/>
      <c r="U114" s="218"/>
      <c r="V114" s="218"/>
      <c r="W114" s="218"/>
      <c r="X114" s="218"/>
      <c r="Y114" s="218"/>
      <c r="Z114" s="218"/>
      <c r="AA114" s="213">
        <f t="shared" si="24"/>
        <v>0</v>
      </c>
      <c r="AB114" s="214" t="str">
        <f t="shared" si="25"/>
        <v/>
      </c>
      <c r="AC114" s="213" t="str">
        <f t="shared" si="26"/>
        <v xml:space="preserve"> </v>
      </c>
      <c r="AD114" s="215" t="str">
        <f>IFERROR(VLOOKUP(AC114,'Listas y tablas'!$AH$3:$AI$17,2,FALSE),"")</f>
        <v/>
      </c>
      <c r="AE114" s="213" t="str">
        <f t="shared" si="27"/>
        <v>C</v>
      </c>
      <c r="AF114" s="216">
        <f t="shared" si="28"/>
        <v>107</v>
      </c>
      <c r="AG114" s="216" t="str">
        <f t="shared" si="29"/>
        <v>C107</v>
      </c>
      <c r="AH114" s="187"/>
      <c r="AI114" s="216" t="str">
        <f t="shared" si="30"/>
        <v/>
      </c>
      <c r="AJ114" s="57"/>
      <c r="AK114" s="57"/>
      <c r="AL114" s="216">
        <f t="shared" si="41"/>
        <v>0</v>
      </c>
      <c r="AM114" s="57"/>
      <c r="AN114" s="216">
        <f t="shared" si="31"/>
        <v>0</v>
      </c>
      <c r="AO114" s="57"/>
      <c r="AP114" s="216">
        <f t="shared" si="32"/>
        <v>0</v>
      </c>
      <c r="AQ114" s="57"/>
      <c r="AR114" s="216">
        <f t="shared" si="33"/>
        <v>0</v>
      </c>
      <c r="AS114" s="57"/>
      <c r="AT114" s="216">
        <f t="shared" si="34"/>
        <v>0</v>
      </c>
      <c r="AU114" s="57"/>
      <c r="AV114" s="216">
        <f t="shared" si="35"/>
        <v>0</v>
      </c>
      <c r="AW114" s="57"/>
      <c r="AX114" s="216">
        <f t="shared" si="36"/>
        <v>0</v>
      </c>
      <c r="AY114" s="216">
        <f t="shared" si="37"/>
        <v>0</v>
      </c>
      <c r="AZ114" s="216">
        <f t="shared" si="38"/>
        <v>0</v>
      </c>
      <c r="BA114" s="216" t="str">
        <f t="shared" si="39"/>
        <v/>
      </c>
      <c r="BB114" s="216" t="str">
        <f>IFERROR(IF(ISNUMBER(BA114),VLOOKUP(BA114,'Listas y tablas'!$AC$2:$AF$7,2,FALSE),""),"")</f>
        <v/>
      </c>
      <c r="BC114" s="216" t="str">
        <f t="shared" si="40"/>
        <v xml:space="preserve"> </v>
      </c>
      <c r="BD114" s="217" t="str">
        <f>IFERROR(VLOOKUP(BC114,'Listas y tablas'!$AH$3:$AI$17,2,FALSE),"")</f>
        <v/>
      </c>
      <c r="BE114" s="162"/>
      <c r="BF114" s="141"/>
      <c r="BG114" s="141"/>
      <c r="BH114" s="141"/>
      <c r="BI114" s="141"/>
      <c r="BJ114" s="141"/>
      <c r="BK114" s="141"/>
      <c r="BL114" s="141"/>
      <c r="BM114" s="141"/>
      <c r="BN114" s="141"/>
      <c r="BO114" s="141"/>
      <c r="BP114" s="141"/>
      <c r="BQ114" s="121"/>
      <c r="BR114" s="121"/>
      <c r="BS114" s="121"/>
      <c r="BT114" s="121"/>
      <c r="BU114" s="121"/>
      <c r="BV114" s="121"/>
      <c r="BW114" s="201"/>
      <c r="BX114" s="201"/>
      <c r="BY114" s="201"/>
      <c r="BZ114" s="201"/>
      <c r="CA114" s="201"/>
      <c r="CB114" s="105"/>
      <c r="CC114" s="201"/>
      <c r="CD114" s="141"/>
      <c r="CE114" s="141"/>
      <c r="CF114" s="141"/>
      <c r="CG114" s="141"/>
      <c r="CH114" s="141"/>
      <c r="CI114" s="141"/>
      <c r="CJ114" s="201"/>
      <c r="CK114" s="201"/>
      <c r="CL114" s="201"/>
      <c r="CM114" s="201"/>
      <c r="CN114" s="201"/>
      <c r="CO114" s="105"/>
      <c r="CP114" s="201"/>
    </row>
    <row r="115" spans="1:94" s="342" customFormat="1" ht="151.5" customHeight="1">
      <c r="A115" s="141"/>
      <c r="B115" s="88" t="str">
        <f>IFERROR(VLOOKUP($A115,Riesgos!$A$7:$H$107,2,FALSE),"")</f>
        <v/>
      </c>
      <c r="C115" s="186" t="str">
        <f>IFERROR(VLOOKUP($A115,Riesgos!$A$7:$H$107,7,FALSE),"")</f>
        <v/>
      </c>
      <c r="D115" s="186" t="str">
        <f>IFERROR(VLOOKUP($A115,Riesgos!$A$7:$H$107,8,FALSE),"")</f>
        <v/>
      </c>
      <c r="E115" s="53"/>
      <c r="F115" s="218"/>
      <c r="G115" s="213" t="str">
        <f>IF(ISNUMBER(F115),VLOOKUP(F115,'Listas y tablas'!$AC$2:$AF$7,2,FALSE),"")</f>
        <v/>
      </c>
      <c r="H115" s="218"/>
      <c r="I115" s="218"/>
      <c r="J115" s="218"/>
      <c r="K115" s="218"/>
      <c r="L115" s="218"/>
      <c r="M115" s="218"/>
      <c r="N115" s="218"/>
      <c r="O115" s="218"/>
      <c r="P115" s="218"/>
      <c r="Q115" s="218"/>
      <c r="R115" s="218"/>
      <c r="S115" s="218"/>
      <c r="T115" s="218"/>
      <c r="U115" s="218"/>
      <c r="V115" s="218"/>
      <c r="W115" s="218"/>
      <c r="X115" s="218"/>
      <c r="Y115" s="218"/>
      <c r="Z115" s="218"/>
      <c r="AA115" s="213">
        <f t="shared" si="24"/>
        <v>0</v>
      </c>
      <c r="AB115" s="214" t="str">
        <f t="shared" si="25"/>
        <v/>
      </c>
      <c r="AC115" s="213" t="str">
        <f t="shared" si="26"/>
        <v xml:space="preserve"> </v>
      </c>
      <c r="AD115" s="215" t="str">
        <f>IFERROR(VLOOKUP(AC115,'Listas y tablas'!$AH$3:$AI$17,2,FALSE),"")</f>
        <v/>
      </c>
      <c r="AE115" s="213" t="str">
        <f t="shared" si="27"/>
        <v>C</v>
      </c>
      <c r="AF115" s="216">
        <f t="shared" si="28"/>
        <v>108</v>
      </c>
      <c r="AG115" s="216" t="str">
        <f t="shared" si="29"/>
        <v>C108</v>
      </c>
      <c r="AH115" s="187"/>
      <c r="AI115" s="216" t="str">
        <f t="shared" si="30"/>
        <v/>
      </c>
      <c r="AJ115" s="57"/>
      <c r="AK115" s="57"/>
      <c r="AL115" s="216">
        <f t="shared" si="41"/>
        <v>0</v>
      </c>
      <c r="AM115" s="57"/>
      <c r="AN115" s="216">
        <f t="shared" si="31"/>
        <v>0</v>
      </c>
      <c r="AO115" s="57"/>
      <c r="AP115" s="216">
        <f t="shared" si="32"/>
        <v>0</v>
      </c>
      <c r="AQ115" s="57"/>
      <c r="AR115" s="216">
        <f t="shared" si="33"/>
        <v>0</v>
      </c>
      <c r="AS115" s="57"/>
      <c r="AT115" s="216">
        <f t="shared" si="34"/>
        <v>0</v>
      </c>
      <c r="AU115" s="57"/>
      <c r="AV115" s="216">
        <f t="shared" si="35"/>
        <v>0</v>
      </c>
      <c r="AW115" s="57"/>
      <c r="AX115" s="216">
        <f t="shared" si="36"/>
        <v>0</v>
      </c>
      <c r="AY115" s="216">
        <f t="shared" si="37"/>
        <v>0</v>
      </c>
      <c r="AZ115" s="216">
        <f t="shared" si="38"/>
        <v>0</v>
      </c>
      <c r="BA115" s="216" t="str">
        <f t="shared" si="39"/>
        <v/>
      </c>
      <c r="BB115" s="216" t="str">
        <f>IFERROR(IF(ISNUMBER(BA115),VLOOKUP(BA115,'Listas y tablas'!$AC$2:$AF$7,2,FALSE),""),"")</f>
        <v/>
      </c>
      <c r="BC115" s="216" t="str">
        <f t="shared" si="40"/>
        <v xml:space="preserve"> </v>
      </c>
      <c r="BD115" s="217" t="str">
        <f>IFERROR(VLOOKUP(BC115,'Listas y tablas'!$AH$3:$AI$17,2,FALSE),"")</f>
        <v/>
      </c>
      <c r="BE115" s="162"/>
      <c r="BF115" s="141"/>
      <c r="BG115" s="141"/>
      <c r="BH115" s="141"/>
      <c r="BI115" s="141"/>
      <c r="BJ115" s="141"/>
      <c r="BK115" s="141"/>
      <c r="BL115" s="141"/>
      <c r="BM115" s="141"/>
      <c r="BN115" s="141"/>
      <c r="BO115" s="141"/>
      <c r="BP115" s="141"/>
      <c r="BQ115" s="121"/>
      <c r="BR115" s="121"/>
      <c r="BS115" s="121"/>
      <c r="BT115" s="121"/>
      <c r="BU115" s="121"/>
      <c r="BV115" s="121"/>
      <c r="BW115" s="201"/>
      <c r="BX115" s="201"/>
      <c r="BY115" s="201"/>
      <c r="BZ115" s="201"/>
      <c r="CA115" s="201"/>
      <c r="CB115" s="105"/>
      <c r="CC115" s="201"/>
      <c r="CD115" s="141"/>
      <c r="CE115" s="141"/>
      <c r="CF115" s="141"/>
      <c r="CG115" s="141"/>
      <c r="CH115" s="141"/>
      <c r="CI115" s="141"/>
      <c r="CJ115" s="201"/>
      <c r="CK115" s="201"/>
      <c r="CL115" s="201"/>
      <c r="CM115" s="201"/>
      <c r="CN115" s="201"/>
      <c r="CO115" s="105"/>
      <c r="CP115" s="201"/>
    </row>
    <row r="116" spans="1:94" s="342" customFormat="1" ht="151.5" customHeight="1">
      <c r="A116" s="141"/>
      <c r="B116" s="88" t="str">
        <f>IFERROR(VLOOKUP($A116,Riesgos!$A$7:$H$107,2,FALSE),"")</f>
        <v/>
      </c>
      <c r="C116" s="186" t="str">
        <f>IFERROR(VLOOKUP($A116,Riesgos!$A$7:$H$107,7,FALSE),"")</f>
        <v/>
      </c>
      <c r="D116" s="186" t="str">
        <f>IFERROR(VLOOKUP($A116,Riesgos!$A$7:$H$107,8,FALSE),"")</f>
        <v/>
      </c>
      <c r="E116" s="53"/>
      <c r="F116" s="218"/>
      <c r="G116" s="213" t="str">
        <f>IF(ISNUMBER(F116),VLOOKUP(F116,'Listas y tablas'!$AC$2:$AF$7,2,FALSE),"")</f>
        <v/>
      </c>
      <c r="H116" s="218"/>
      <c r="I116" s="218"/>
      <c r="J116" s="218"/>
      <c r="K116" s="218"/>
      <c r="L116" s="218"/>
      <c r="M116" s="218"/>
      <c r="N116" s="218"/>
      <c r="O116" s="218"/>
      <c r="P116" s="218"/>
      <c r="Q116" s="218"/>
      <c r="R116" s="218"/>
      <c r="S116" s="218"/>
      <c r="T116" s="218"/>
      <c r="U116" s="218"/>
      <c r="V116" s="218"/>
      <c r="W116" s="218"/>
      <c r="X116" s="218"/>
      <c r="Y116" s="218"/>
      <c r="Z116" s="218"/>
      <c r="AA116" s="213">
        <f t="shared" si="24"/>
        <v>0</v>
      </c>
      <c r="AB116" s="214" t="str">
        <f t="shared" si="25"/>
        <v/>
      </c>
      <c r="AC116" s="213" t="str">
        <f t="shared" si="26"/>
        <v xml:space="preserve"> </v>
      </c>
      <c r="AD116" s="215" t="str">
        <f>IFERROR(VLOOKUP(AC116,'Listas y tablas'!$AH$3:$AI$17,2,FALSE),"")</f>
        <v/>
      </c>
      <c r="AE116" s="213" t="str">
        <f t="shared" si="27"/>
        <v>C</v>
      </c>
      <c r="AF116" s="216">
        <f t="shared" si="28"/>
        <v>109</v>
      </c>
      <c r="AG116" s="216" t="str">
        <f t="shared" si="29"/>
        <v>C109</v>
      </c>
      <c r="AH116" s="187"/>
      <c r="AI116" s="216" t="str">
        <f t="shared" si="30"/>
        <v/>
      </c>
      <c r="AJ116" s="57"/>
      <c r="AK116" s="57"/>
      <c r="AL116" s="216">
        <f t="shared" si="41"/>
        <v>0</v>
      </c>
      <c r="AM116" s="57"/>
      <c r="AN116" s="216">
        <f t="shared" si="31"/>
        <v>0</v>
      </c>
      <c r="AO116" s="57"/>
      <c r="AP116" s="216">
        <f t="shared" si="32"/>
        <v>0</v>
      </c>
      <c r="AQ116" s="57"/>
      <c r="AR116" s="216">
        <f t="shared" si="33"/>
        <v>0</v>
      </c>
      <c r="AS116" s="57"/>
      <c r="AT116" s="216">
        <f t="shared" si="34"/>
        <v>0</v>
      </c>
      <c r="AU116" s="57"/>
      <c r="AV116" s="216">
        <f t="shared" si="35"/>
        <v>0</v>
      </c>
      <c r="AW116" s="57"/>
      <c r="AX116" s="216">
        <f t="shared" si="36"/>
        <v>0</v>
      </c>
      <c r="AY116" s="216">
        <f t="shared" si="37"/>
        <v>0</v>
      </c>
      <c r="AZ116" s="216">
        <f t="shared" si="38"/>
        <v>0</v>
      </c>
      <c r="BA116" s="216" t="str">
        <f t="shared" si="39"/>
        <v/>
      </c>
      <c r="BB116" s="216" t="str">
        <f>IFERROR(IF(ISNUMBER(BA116),VLOOKUP(BA116,'Listas y tablas'!$AC$2:$AF$7,2,FALSE),""),"")</f>
        <v/>
      </c>
      <c r="BC116" s="216" t="str">
        <f t="shared" si="40"/>
        <v xml:space="preserve"> </v>
      </c>
      <c r="BD116" s="217" t="str">
        <f>IFERROR(VLOOKUP(BC116,'Listas y tablas'!$AH$3:$AI$17,2,FALSE),"")</f>
        <v/>
      </c>
      <c r="BE116" s="162"/>
      <c r="BF116" s="141"/>
      <c r="BG116" s="141"/>
      <c r="BH116" s="141"/>
      <c r="BI116" s="141"/>
      <c r="BJ116" s="141"/>
      <c r="BK116" s="141"/>
      <c r="BL116" s="141"/>
      <c r="BM116" s="141"/>
      <c r="BN116" s="141"/>
      <c r="BO116" s="141"/>
      <c r="BP116" s="141"/>
      <c r="BQ116" s="121"/>
      <c r="BR116" s="121"/>
      <c r="BS116" s="121"/>
      <c r="BT116" s="121"/>
      <c r="BU116" s="121"/>
      <c r="BV116" s="121"/>
      <c r="BW116" s="201"/>
      <c r="BX116" s="201"/>
      <c r="BY116" s="201"/>
      <c r="BZ116" s="201"/>
      <c r="CA116" s="201"/>
      <c r="CB116" s="105"/>
      <c r="CC116" s="201"/>
      <c r="CD116" s="141"/>
      <c r="CE116" s="141"/>
      <c r="CF116" s="141"/>
      <c r="CG116" s="141"/>
      <c r="CH116" s="141"/>
      <c r="CI116" s="141"/>
      <c r="CJ116" s="201"/>
      <c r="CK116" s="201"/>
      <c r="CL116" s="201"/>
      <c r="CM116" s="201"/>
      <c r="CN116" s="201"/>
      <c r="CO116" s="105"/>
      <c r="CP116" s="201"/>
    </row>
    <row r="117" spans="1:94" s="342" customFormat="1" ht="151.5" customHeight="1">
      <c r="A117" s="141"/>
      <c r="B117" s="88" t="str">
        <f>IFERROR(VLOOKUP($A117,Riesgos!$A$7:$H$107,2,FALSE),"")</f>
        <v/>
      </c>
      <c r="C117" s="186" t="str">
        <f>IFERROR(VLOOKUP($A117,Riesgos!$A$7:$H$107,7,FALSE),"")</f>
        <v/>
      </c>
      <c r="D117" s="186" t="str">
        <f>IFERROR(VLOOKUP($A117,Riesgos!$A$7:$H$107,8,FALSE),"")</f>
        <v/>
      </c>
      <c r="E117" s="53"/>
      <c r="F117" s="218"/>
      <c r="G117" s="213" t="str">
        <f>IF(ISNUMBER(F117),VLOOKUP(F117,'Listas y tablas'!$AC$2:$AF$7,2,FALSE),"")</f>
        <v/>
      </c>
      <c r="H117" s="218"/>
      <c r="I117" s="218"/>
      <c r="J117" s="218"/>
      <c r="K117" s="218"/>
      <c r="L117" s="218"/>
      <c r="M117" s="218"/>
      <c r="N117" s="218"/>
      <c r="O117" s="218"/>
      <c r="P117" s="218"/>
      <c r="Q117" s="218"/>
      <c r="R117" s="218"/>
      <c r="S117" s="218"/>
      <c r="T117" s="218"/>
      <c r="U117" s="218"/>
      <c r="V117" s="218"/>
      <c r="W117" s="218"/>
      <c r="X117" s="218"/>
      <c r="Y117" s="218"/>
      <c r="Z117" s="218"/>
      <c r="AA117" s="213">
        <f t="shared" si="24"/>
        <v>0</v>
      </c>
      <c r="AB117" s="214" t="str">
        <f t="shared" si="25"/>
        <v/>
      </c>
      <c r="AC117" s="213" t="str">
        <f t="shared" si="26"/>
        <v xml:space="preserve"> </v>
      </c>
      <c r="AD117" s="215" t="str">
        <f>IFERROR(VLOOKUP(AC117,'Listas y tablas'!$AH$3:$AI$17,2,FALSE),"")</f>
        <v/>
      </c>
      <c r="AE117" s="213" t="str">
        <f t="shared" si="27"/>
        <v>C</v>
      </c>
      <c r="AF117" s="216">
        <f t="shared" si="28"/>
        <v>110</v>
      </c>
      <c r="AG117" s="216" t="str">
        <f t="shared" si="29"/>
        <v>C110</v>
      </c>
      <c r="AH117" s="187"/>
      <c r="AI117" s="216" t="str">
        <f t="shared" si="30"/>
        <v/>
      </c>
      <c r="AJ117" s="57"/>
      <c r="AK117" s="57"/>
      <c r="AL117" s="216">
        <f t="shared" si="41"/>
        <v>0</v>
      </c>
      <c r="AM117" s="57"/>
      <c r="AN117" s="216">
        <f t="shared" si="31"/>
        <v>0</v>
      </c>
      <c r="AO117" s="57"/>
      <c r="AP117" s="216">
        <f t="shared" si="32"/>
        <v>0</v>
      </c>
      <c r="AQ117" s="57"/>
      <c r="AR117" s="216">
        <f t="shared" si="33"/>
        <v>0</v>
      </c>
      <c r="AS117" s="57"/>
      <c r="AT117" s="216">
        <f t="shared" si="34"/>
        <v>0</v>
      </c>
      <c r="AU117" s="57"/>
      <c r="AV117" s="216">
        <f t="shared" si="35"/>
        <v>0</v>
      </c>
      <c r="AW117" s="57"/>
      <c r="AX117" s="216">
        <f t="shared" si="36"/>
        <v>0</v>
      </c>
      <c r="AY117" s="216">
        <f t="shared" si="37"/>
        <v>0</v>
      </c>
      <c r="AZ117" s="216">
        <f t="shared" si="38"/>
        <v>0</v>
      </c>
      <c r="BA117" s="216" t="str">
        <f t="shared" si="39"/>
        <v/>
      </c>
      <c r="BB117" s="216" t="str">
        <f>IFERROR(IF(ISNUMBER(BA117),VLOOKUP(BA117,'Listas y tablas'!$AC$2:$AF$7,2,FALSE),""),"")</f>
        <v/>
      </c>
      <c r="BC117" s="216" t="str">
        <f t="shared" si="40"/>
        <v xml:space="preserve"> </v>
      </c>
      <c r="BD117" s="217" t="str">
        <f>IFERROR(VLOOKUP(BC117,'Listas y tablas'!$AH$3:$AI$17,2,FALSE),"")</f>
        <v/>
      </c>
      <c r="BE117" s="162"/>
      <c r="BF117" s="141"/>
      <c r="BG117" s="141"/>
      <c r="BH117" s="141"/>
      <c r="BI117" s="141"/>
      <c r="BJ117" s="141"/>
      <c r="BK117" s="141"/>
      <c r="BL117" s="141"/>
      <c r="BM117" s="141"/>
      <c r="BN117" s="141"/>
      <c r="BO117" s="141"/>
      <c r="BP117" s="141"/>
      <c r="BQ117" s="121"/>
      <c r="BR117" s="121"/>
      <c r="BS117" s="121"/>
      <c r="BT117" s="121"/>
      <c r="BU117" s="121"/>
      <c r="BV117" s="121"/>
      <c r="BW117" s="201"/>
      <c r="BX117" s="201"/>
      <c r="BY117" s="201"/>
      <c r="BZ117" s="201"/>
      <c r="CA117" s="201"/>
      <c r="CB117" s="105"/>
      <c r="CC117" s="201"/>
      <c r="CD117" s="141"/>
      <c r="CE117" s="141"/>
      <c r="CF117" s="141"/>
      <c r="CG117" s="141"/>
      <c r="CH117" s="141"/>
      <c r="CI117" s="141"/>
      <c r="CJ117" s="201"/>
      <c r="CK117" s="201"/>
      <c r="CL117" s="201"/>
      <c r="CM117" s="201"/>
      <c r="CN117" s="201"/>
      <c r="CO117" s="105"/>
      <c r="CP117" s="201"/>
    </row>
    <row r="118" spans="1:94" s="342" customFormat="1" ht="151.5" customHeight="1">
      <c r="A118" s="141"/>
      <c r="B118" s="88" t="str">
        <f>IFERROR(VLOOKUP($A118,Riesgos!$A$7:$H$107,2,FALSE),"")</f>
        <v/>
      </c>
      <c r="C118" s="186" t="str">
        <f>IFERROR(VLOOKUP($A118,Riesgos!$A$7:$H$107,7,FALSE),"")</f>
        <v/>
      </c>
      <c r="D118" s="186" t="str">
        <f>IFERROR(VLOOKUP($A118,Riesgos!$A$7:$H$107,8,FALSE),"")</f>
        <v/>
      </c>
      <c r="E118" s="53"/>
      <c r="F118" s="218"/>
      <c r="G118" s="213" t="str">
        <f>IF(ISNUMBER(F118),VLOOKUP(F118,'Listas y tablas'!$AC$2:$AF$7,2,FALSE),"")</f>
        <v/>
      </c>
      <c r="H118" s="218"/>
      <c r="I118" s="218"/>
      <c r="J118" s="218"/>
      <c r="K118" s="218"/>
      <c r="L118" s="218"/>
      <c r="M118" s="218"/>
      <c r="N118" s="218"/>
      <c r="O118" s="218"/>
      <c r="P118" s="218"/>
      <c r="Q118" s="218"/>
      <c r="R118" s="218"/>
      <c r="S118" s="218"/>
      <c r="T118" s="218"/>
      <c r="U118" s="218"/>
      <c r="V118" s="218"/>
      <c r="W118" s="218"/>
      <c r="X118" s="218"/>
      <c r="Y118" s="218"/>
      <c r="Z118" s="218"/>
      <c r="AA118" s="213">
        <f t="shared" si="24"/>
        <v>0</v>
      </c>
      <c r="AB118" s="214" t="str">
        <f t="shared" si="25"/>
        <v/>
      </c>
      <c r="AC118" s="213" t="str">
        <f t="shared" si="26"/>
        <v xml:space="preserve"> </v>
      </c>
      <c r="AD118" s="215" t="str">
        <f>IFERROR(VLOOKUP(AC118,'Listas y tablas'!$AH$3:$AI$17,2,FALSE),"")</f>
        <v/>
      </c>
      <c r="AE118" s="213" t="str">
        <f t="shared" si="27"/>
        <v>C</v>
      </c>
      <c r="AF118" s="216">
        <f t="shared" si="28"/>
        <v>111</v>
      </c>
      <c r="AG118" s="216" t="str">
        <f t="shared" si="29"/>
        <v>C111</v>
      </c>
      <c r="AH118" s="187"/>
      <c r="AI118" s="216" t="str">
        <f t="shared" si="30"/>
        <v/>
      </c>
      <c r="AJ118" s="57"/>
      <c r="AK118" s="57"/>
      <c r="AL118" s="216">
        <f t="shared" si="41"/>
        <v>0</v>
      </c>
      <c r="AM118" s="57"/>
      <c r="AN118" s="216">
        <f t="shared" si="31"/>
        <v>0</v>
      </c>
      <c r="AO118" s="57"/>
      <c r="AP118" s="216">
        <f t="shared" si="32"/>
        <v>0</v>
      </c>
      <c r="AQ118" s="57"/>
      <c r="AR118" s="216">
        <f t="shared" si="33"/>
        <v>0</v>
      </c>
      <c r="AS118" s="57"/>
      <c r="AT118" s="216">
        <f t="shared" si="34"/>
        <v>0</v>
      </c>
      <c r="AU118" s="57"/>
      <c r="AV118" s="216">
        <f t="shared" si="35"/>
        <v>0</v>
      </c>
      <c r="AW118" s="57"/>
      <c r="AX118" s="216">
        <f t="shared" si="36"/>
        <v>0</v>
      </c>
      <c r="AY118" s="216">
        <f t="shared" si="37"/>
        <v>0</v>
      </c>
      <c r="AZ118" s="216">
        <f t="shared" si="38"/>
        <v>0</v>
      </c>
      <c r="BA118" s="216" t="str">
        <f t="shared" si="39"/>
        <v/>
      </c>
      <c r="BB118" s="216" t="str">
        <f>IFERROR(IF(ISNUMBER(BA118),VLOOKUP(BA118,'Listas y tablas'!$AC$2:$AF$7,2,FALSE),""),"")</f>
        <v/>
      </c>
      <c r="BC118" s="216" t="str">
        <f t="shared" si="40"/>
        <v xml:space="preserve"> </v>
      </c>
      <c r="BD118" s="217" t="str">
        <f>IFERROR(VLOOKUP(BC118,'Listas y tablas'!$AH$3:$AI$17,2,FALSE),"")</f>
        <v/>
      </c>
      <c r="BE118" s="162"/>
      <c r="BF118" s="141"/>
      <c r="BG118" s="141"/>
      <c r="BH118" s="141"/>
      <c r="BI118" s="141"/>
      <c r="BJ118" s="141"/>
      <c r="BK118" s="141"/>
      <c r="BL118" s="141"/>
      <c r="BM118" s="141"/>
      <c r="BN118" s="141"/>
      <c r="BO118" s="141"/>
      <c r="BP118" s="141"/>
      <c r="BQ118" s="121"/>
      <c r="BR118" s="121"/>
      <c r="BS118" s="121"/>
      <c r="BT118" s="121"/>
      <c r="BU118" s="121"/>
      <c r="BV118" s="121"/>
      <c r="BW118" s="201"/>
      <c r="BX118" s="201"/>
      <c r="BY118" s="201"/>
      <c r="BZ118" s="201"/>
      <c r="CA118" s="201"/>
      <c r="CB118" s="105"/>
      <c r="CC118" s="201"/>
      <c r="CD118" s="141"/>
      <c r="CE118" s="141"/>
      <c r="CF118" s="141"/>
      <c r="CG118" s="141"/>
      <c r="CH118" s="141"/>
      <c r="CI118" s="141"/>
      <c r="CJ118" s="201"/>
      <c r="CK118" s="201"/>
      <c r="CL118" s="201"/>
      <c r="CM118" s="201"/>
      <c r="CN118" s="201"/>
      <c r="CO118" s="105"/>
      <c r="CP118" s="201"/>
    </row>
    <row r="119" spans="1:94" s="342" customFormat="1" ht="151.5" customHeight="1">
      <c r="A119" s="141"/>
      <c r="B119" s="88" t="str">
        <f>IFERROR(VLOOKUP($A119,Riesgos!$A$7:$H$107,2,FALSE),"")</f>
        <v/>
      </c>
      <c r="C119" s="186" t="str">
        <f>IFERROR(VLOOKUP($A119,Riesgos!$A$7:$H$107,7,FALSE),"")</f>
        <v/>
      </c>
      <c r="D119" s="186" t="str">
        <f>IFERROR(VLOOKUP($A119,Riesgos!$A$7:$H$107,8,FALSE),"")</f>
        <v/>
      </c>
      <c r="E119" s="53"/>
      <c r="F119" s="218"/>
      <c r="G119" s="213" t="str">
        <f>IF(ISNUMBER(F119),VLOOKUP(F119,'Listas y tablas'!$AC$2:$AF$7,2,FALSE),"")</f>
        <v/>
      </c>
      <c r="H119" s="218"/>
      <c r="I119" s="218"/>
      <c r="J119" s="218"/>
      <c r="K119" s="218"/>
      <c r="L119" s="218"/>
      <c r="M119" s="218"/>
      <c r="N119" s="218"/>
      <c r="O119" s="218"/>
      <c r="P119" s="218"/>
      <c r="Q119" s="218"/>
      <c r="R119" s="218"/>
      <c r="S119" s="218"/>
      <c r="T119" s="218"/>
      <c r="U119" s="218"/>
      <c r="V119" s="218"/>
      <c r="W119" s="218"/>
      <c r="X119" s="218"/>
      <c r="Y119" s="218"/>
      <c r="Z119" s="218"/>
      <c r="AA119" s="213">
        <f t="shared" si="24"/>
        <v>0</v>
      </c>
      <c r="AB119" s="214" t="str">
        <f t="shared" si="25"/>
        <v/>
      </c>
      <c r="AC119" s="213" t="str">
        <f t="shared" si="26"/>
        <v xml:space="preserve"> </v>
      </c>
      <c r="AD119" s="215" t="str">
        <f>IFERROR(VLOOKUP(AC119,'Listas y tablas'!$AH$3:$AI$17,2,FALSE),"")</f>
        <v/>
      </c>
      <c r="AE119" s="213" t="str">
        <f t="shared" si="27"/>
        <v>C</v>
      </c>
      <c r="AF119" s="216">
        <f t="shared" si="28"/>
        <v>112</v>
      </c>
      <c r="AG119" s="216" t="str">
        <f t="shared" si="29"/>
        <v>C112</v>
      </c>
      <c r="AH119" s="187"/>
      <c r="AI119" s="216" t="str">
        <f t="shared" si="30"/>
        <v/>
      </c>
      <c r="AJ119" s="57"/>
      <c r="AK119" s="57"/>
      <c r="AL119" s="216">
        <f t="shared" si="41"/>
        <v>0</v>
      </c>
      <c r="AM119" s="57"/>
      <c r="AN119" s="216">
        <f t="shared" si="31"/>
        <v>0</v>
      </c>
      <c r="AO119" s="57"/>
      <c r="AP119" s="216">
        <f t="shared" si="32"/>
        <v>0</v>
      </c>
      <c r="AQ119" s="57"/>
      <c r="AR119" s="216">
        <f t="shared" si="33"/>
        <v>0</v>
      </c>
      <c r="AS119" s="57"/>
      <c r="AT119" s="216">
        <f t="shared" si="34"/>
        <v>0</v>
      </c>
      <c r="AU119" s="57"/>
      <c r="AV119" s="216">
        <f t="shared" si="35"/>
        <v>0</v>
      </c>
      <c r="AW119" s="57"/>
      <c r="AX119" s="216">
        <f t="shared" si="36"/>
        <v>0</v>
      </c>
      <c r="AY119" s="216">
        <f t="shared" si="37"/>
        <v>0</v>
      </c>
      <c r="AZ119" s="216">
        <f t="shared" si="38"/>
        <v>0</v>
      </c>
      <c r="BA119" s="216" t="str">
        <f t="shared" si="39"/>
        <v/>
      </c>
      <c r="BB119" s="216" t="str">
        <f>IFERROR(IF(ISNUMBER(BA119),VLOOKUP(BA119,'Listas y tablas'!$AC$2:$AF$7,2,FALSE),""),"")</f>
        <v/>
      </c>
      <c r="BC119" s="216" t="str">
        <f t="shared" si="40"/>
        <v xml:space="preserve"> </v>
      </c>
      <c r="BD119" s="217" t="str">
        <f>IFERROR(VLOOKUP(BC119,'Listas y tablas'!$AH$3:$AI$17,2,FALSE),"")</f>
        <v/>
      </c>
      <c r="BE119" s="162"/>
      <c r="BF119" s="141"/>
      <c r="BG119" s="141"/>
      <c r="BH119" s="141"/>
      <c r="BI119" s="141"/>
      <c r="BJ119" s="141"/>
      <c r="BK119" s="141"/>
      <c r="BL119" s="141"/>
      <c r="BM119" s="141"/>
      <c r="BN119" s="141"/>
      <c r="BO119" s="141"/>
      <c r="BP119" s="141"/>
      <c r="BQ119" s="121"/>
      <c r="BR119" s="121"/>
      <c r="BS119" s="121"/>
      <c r="BT119" s="121"/>
      <c r="BU119" s="121"/>
      <c r="BV119" s="121"/>
      <c r="BW119" s="201"/>
      <c r="BX119" s="201"/>
      <c r="BY119" s="201"/>
      <c r="BZ119" s="201"/>
      <c r="CA119" s="201"/>
      <c r="CB119" s="105"/>
      <c r="CC119" s="201"/>
      <c r="CD119" s="141"/>
      <c r="CE119" s="141"/>
      <c r="CF119" s="141"/>
      <c r="CG119" s="141"/>
      <c r="CH119" s="141"/>
      <c r="CI119" s="141"/>
      <c r="CJ119" s="201"/>
      <c r="CK119" s="201"/>
      <c r="CL119" s="201"/>
      <c r="CM119" s="201"/>
      <c r="CN119" s="201"/>
      <c r="CO119" s="105"/>
      <c r="CP119" s="201"/>
    </row>
    <row r="120" spans="1:94" s="342" customFormat="1" ht="151.5" customHeight="1">
      <c r="A120" s="141"/>
      <c r="B120" s="88" t="str">
        <f>IFERROR(VLOOKUP($A120,Riesgos!$A$7:$H$107,2,FALSE),"")</f>
        <v/>
      </c>
      <c r="C120" s="186" t="str">
        <f>IFERROR(VLOOKUP($A120,Riesgos!$A$7:$H$107,7,FALSE),"")</f>
        <v/>
      </c>
      <c r="D120" s="186" t="str">
        <f>IFERROR(VLOOKUP($A120,Riesgos!$A$7:$H$107,8,FALSE),"")</f>
        <v/>
      </c>
      <c r="E120" s="53"/>
      <c r="F120" s="218"/>
      <c r="G120" s="213" t="str">
        <f>IF(ISNUMBER(F120),VLOOKUP(F120,'Listas y tablas'!$AC$2:$AF$7,2,FALSE),"")</f>
        <v/>
      </c>
      <c r="H120" s="218"/>
      <c r="I120" s="218"/>
      <c r="J120" s="218"/>
      <c r="K120" s="218"/>
      <c r="L120" s="218"/>
      <c r="M120" s="218"/>
      <c r="N120" s="218"/>
      <c r="O120" s="218"/>
      <c r="P120" s="218"/>
      <c r="Q120" s="218"/>
      <c r="R120" s="218"/>
      <c r="S120" s="218"/>
      <c r="T120" s="218"/>
      <c r="U120" s="218"/>
      <c r="V120" s="218"/>
      <c r="W120" s="218"/>
      <c r="X120" s="218"/>
      <c r="Y120" s="218"/>
      <c r="Z120" s="218"/>
      <c r="AA120" s="213">
        <f t="shared" si="24"/>
        <v>0</v>
      </c>
      <c r="AB120" s="214" t="str">
        <f t="shared" si="25"/>
        <v/>
      </c>
      <c r="AC120" s="213" t="str">
        <f t="shared" si="26"/>
        <v xml:space="preserve"> </v>
      </c>
      <c r="AD120" s="215" t="str">
        <f>IFERROR(VLOOKUP(AC120,'Listas y tablas'!$AH$3:$AI$17,2,FALSE),"")</f>
        <v/>
      </c>
      <c r="AE120" s="213" t="str">
        <f t="shared" si="27"/>
        <v>C</v>
      </c>
      <c r="AF120" s="216">
        <f t="shared" si="28"/>
        <v>113</v>
      </c>
      <c r="AG120" s="216" t="str">
        <f t="shared" si="29"/>
        <v>C113</v>
      </c>
      <c r="AH120" s="187"/>
      <c r="AI120" s="216" t="str">
        <f t="shared" si="30"/>
        <v/>
      </c>
      <c r="AJ120" s="57"/>
      <c r="AK120" s="57"/>
      <c r="AL120" s="216">
        <f t="shared" si="41"/>
        <v>0</v>
      </c>
      <c r="AM120" s="57"/>
      <c r="AN120" s="216">
        <f t="shared" si="31"/>
        <v>0</v>
      </c>
      <c r="AO120" s="57"/>
      <c r="AP120" s="216">
        <f t="shared" si="32"/>
        <v>0</v>
      </c>
      <c r="AQ120" s="57"/>
      <c r="AR120" s="216">
        <f t="shared" si="33"/>
        <v>0</v>
      </c>
      <c r="AS120" s="57"/>
      <c r="AT120" s="216">
        <f t="shared" si="34"/>
        <v>0</v>
      </c>
      <c r="AU120" s="57"/>
      <c r="AV120" s="216">
        <f t="shared" si="35"/>
        <v>0</v>
      </c>
      <c r="AW120" s="57"/>
      <c r="AX120" s="216">
        <f t="shared" si="36"/>
        <v>0</v>
      </c>
      <c r="AY120" s="216">
        <f t="shared" si="37"/>
        <v>0</v>
      </c>
      <c r="AZ120" s="216">
        <f t="shared" si="38"/>
        <v>0</v>
      </c>
      <c r="BA120" s="216" t="str">
        <f t="shared" si="39"/>
        <v/>
      </c>
      <c r="BB120" s="216" t="str">
        <f>IFERROR(IF(ISNUMBER(BA120),VLOOKUP(BA120,'Listas y tablas'!$AC$2:$AF$7,2,FALSE),""),"")</f>
        <v/>
      </c>
      <c r="BC120" s="216" t="str">
        <f t="shared" si="40"/>
        <v xml:space="preserve"> </v>
      </c>
      <c r="BD120" s="217" t="str">
        <f>IFERROR(VLOOKUP(BC120,'Listas y tablas'!$AH$3:$AI$17,2,FALSE),"")</f>
        <v/>
      </c>
      <c r="BE120" s="162"/>
      <c r="BF120" s="141"/>
      <c r="BG120" s="141"/>
      <c r="BH120" s="141"/>
      <c r="BI120" s="141"/>
      <c r="BJ120" s="141"/>
      <c r="BK120" s="141"/>
      <c r="BL120" s="141"/>
      <c r="BM120" s="141"/>
      <c r="BN120" s="141"/>
      <c r="BO120" s="141"/>
      <c r="BP120" s="141"/>
      <c r="BQ120" s="121"/>
      <c r="BR120" s="121"/>
      <c r="BS120" s="121"/>
      <c r="BT120" s="121"/>
      <c r="BU120" s="121"/>
      <c r="BV120" s="121"/>
      <c r="BW120" s="201"/>
      <c r="BX120" s="201"/>
      <c r="BY120" s="201"/>
      <c r="BZ120" s="201"/>
      <c r="CA120" s="201"/>
      <c r="CB120" s="105"/>
      <c r="CC120" s="201"/>
      <c r="CD120" s="141"/>
      <c r="CE120" s="141"/>
      <c r="CF120" s="141"/>
      <c r="CG120" s="141"/>
      <c r="CH120" s="141"/>
      <c r="CI120" s="141"/>
      <c r="CJ120" s="201"/>
      <c r="CK120" s="201"/>
      <c r="CL120" s="201"/>
      <c r="CM120" s="201"/>
      <c r="CN120" s="201"/>
      <c r="CO120" s="105"/>
      <c r="CP120" s="201"/>
    </row>
    <row r="121" spans="1:94" s="342" customFormat="1" ht="151.5" customHeight="1">
      <c r="A121" s="141"/>
      <c r="B121" s="88" t="str">
        <f>IFERROR(VLOOKUP($A121,Riesgos!$A$7:$H$107,2,FALSE),"")</f>
        <v/>
      </c>
      <c r="C121" s="186" t="str">
        <f>IFERROR(VLOOKUP($A121,Riesgos!$A$7:$H$107,7,FALSE),"")</f>
        <v/>
      </c>
      <c r="D121" s="186" t="str">
        <f>IFERROR(VLOOKUP($A121,Riesgos!$A$7:$H$107,8,FALSE),"")</f>
        <v/>
      </c>
      <c r="E121" s="53"/>
      <c r="F121" s="218"/>
      <c r="G121" s="213" t="str">
        <f>IF(ISNUMBER(F121),VLOOKUP(F121,'Listas y tablas'!$AC$2:$AF$7,2,FALSE),"")</f>
        <v/>
      </c>
      <c r="H121" s="218"/>
      <c r="I121" s="218"/>
      <c r="J121" s="218"/>
      <c r="K121" s="218"/>
      <c r="L121" s="218"/>
      <c r="M121" s="218"/>
      <c r="N121" s="218"/>
      <c r="O121" s="218"/>
      <c r="P121" s="218"/>
      <c r="Q121" s="218"/>
      <c r="R121" s="218"/>
      <c r="S121" s="218"/>
      <c r="T121" s="218"/>
      <c r="U121" s="218"/>
      <c r="V121" s="218"/>
      <c r="W121" s="218"/>
      <c r="X121" s="218"/>
      <c r="Y121" s="218"/>
      <c r="Z121" s="218"/>
      <c r="AA121" s="213">
        <f t="shared" si="24"/>
        <v>0</v>
      </c>
      <c r="AB121" s="214" t="str">
        <f t="shared" si="25"/>
        <v/>
      </c>
      <c r="AC121" s="213" t="str">
        <f t="shared" si="26"/>
        <v xml:space="preserve"> </v>
      </c>
      <c r="AD121" s="215" t="str">
        <f>IFERROR(VLOOKUP(AC121,'Listas y tablas'!$AH$3:$AI$17,2,FALSE),"")</f>
        <v/>
      </c>
      <c r="AE121" s="213" t="str">
        <f t="shared" si="27"/>
        <v>C</v>
      </c>
      <c r="AF121" s="216">
        <f t="shared" si="28"/>
        <v>114</v>
      </c>
      <c r="AG121" s="216" t="str">
        <f t="shared" si="29"/>
        <v>C114</v>
      </c>
      <c r="AH121" s="187"/>
      <c r="AI121" s="216" t="str">
        <f t="shared" si="30"/>
        <v/>
      </c>
      <c r="AJ121" s="57"/>
      <c r="AK121" s="57"/>
      <c r="AL121" s="216">
        <f t="shared" si="41"/>
        <v>0</v>
      </c>
      <c r="AM121" s="57"/>
      <c r="AN121" s="216">
        <f t="shared" si="31"/>
        <v>0</v>
      </c>
      <c r="AO121" s="57"/>
      <c r="AP121" s="216">
        <f t="shared" si="32"/>
        <v>0</v>
      </c>
      <c r="AQ121" s="57"/>
      <c r="AR121" s="216">
        <f t="shared" si="33"/>
        <v>0</v>
      </c>
      <c r="AS121" s="57"/>
      <c r="AT121" s="216">
        <f t="shared" si="34"/>
        <v>0</v>
      </c>
      <c r="AU121" s="57"/>
      <c r="AV121" s="216">
        <f t="shared" si="35"/>
        <v>0</v>
      </c>
      <c r="AW121" s="57"/>
      <c r="AX121" s="216">
        <f t="shared" si="36"/>
        <v>0</v>
      </c>
      <c r="AY121" s="216">
        <f t="shared" si="37"/>
        <v>0</v>
      </c>
      <c r="AZ121" s="216">
        <f t="shared" si="38"/>
        <v>0</v>
      </c>
      <c r="BA121" s="216" t="str">
        <f t="shared" si="39"/>
        <v/>
      </c>
      <c r="BB121" s="216" t="str">
        <f>IFERROR(IF(ISNUMBER(BA121),VLOOKUP(BA121,'Listas y tablas'!$AC$2:$AF$7,2,FALSE),""),"")</f>
        <v/>
      </c>
      <c r="BC121" s="216" t="str">
        <f t="shared" si="40"/>
        <v xml:space="preserve"> </v>
      </c>
      <c r="BD121" s="217" t="str">
        <f>IFERROR(VLOOKUP(BC121,'Listas y tablas'!$AH$3:$AI$17,2,FALSE),"")</f>
        <v/>
      </c>
      <c r="BE121" s="162"/>
      <c r="BF121" s="141"/>
      <c r="BG121" s="141"/>
      <c r="BH121" s="141"/>
      <c r="BI121" s="141"/>
      <c r="BJ121" s="141"/>
      <c r="BK121" s="141"/>
      <c r="BL121" s="141"/>
      <c r="BM121" s="141"/>
      <c r="BN121" s="141"/>
      <c r="BO121" s="141"/>
      <c r="BP121" s="141"/>
      <c r="BQ121" s="121"/>
      <c r="BR121" s="121"/>
      <c r="BS121" s="121"/>
      <c r="BT121" s="121"/>
      <c r="BU121" s="121"/>
      <c r="BV121" s="121"/>
      <c r="BW121" s="201"/>
      <c r="BX121" s="201"/>
      <c r="BY121" s="201"/>
      <c r="BZ121" s="201"/>
      <c r="CA121" s="201"/>
      <c r="CB121" s="105"/>
      <c r="CC121" s="201"/>
      <c r="CD121" s="141"/>
      <c r="CE121" s="141"/>
      <c r="CF121" s="141"/>
      <c r="CG121" s="141"/>
      <c r="CH121" s="141"/>
      <c r="CI121" s="141"/>
      <c r="CJ121" s="201"/>
      <c r="CK121" s="201"/>
      <c r="CL121" s="201"/>
      <c r="CM121" s="201"/>
      <c r="CN121" s="201"/>
      <c r="CO121" s="105"/>
      <c r="CP121" s="201"/>
    </row>
    <row r="122" spans="1:94" s="342" customFormat="1" ht="151.5" customHeight="1">
      <c r="A122" s="141"/>
      <c r="B122" s="88" t="str">
        <f>IFERROR(VLOOKUP($A122,Riesgos!$A$7:$H$107,2,FALSE),"")</f>
        <v/>
      </c>
      <c r="C122" s="186" t="str">
        <f>IFERROR(VLOOKUP($A122,Riesgos!$A$7:$H$107,7,FALSE),"")</f>
        <v/>
      </c>
      <c r="D122" s="186" t="str">
        <f>IFERROR(VLOOKUP($A122,Riesgos!$A$7:$H$107,8,FALSE),"")</f>
        <v/>
      </c>
      <c r="E122" s="53"/>
      <c r="F122" s="218"/>
      <c r="G122" s="213" t="str">
        <f>IF(ISNUMBER(F122),VLOOKUP(F122,'Listas y tablas'!$AC$2:$AF$7,2,FALSE),"")</f>
        <v/>
      </c>
      <c r="H122" s="218"/>
      <c r="I122" s="218"/>
      <c r="J122" s="218"/>
      <c r="K122" s="218"/>
      <c r="L122" s="218"/>
      <c r="M122" s="218"/>
      <c r="N122" s="218"/>
      <c r="O122" s="218"/>
      <c r="P122" s="218"/>
      <c r="Q122" s="218"/>
      <c r="R122" s="218"/>
      <c r="S122" s="218"/>
      <c r="T122" s="218"/>
      <c r="U122" s="218"/>
      <c r="V122" s="218"/>
      <c r="W122" s="218"/>
      <c r="X122" s="218"/>
      <c r="Y122" s="218"/>
      <c r="Z122" s="218"/>
      <c r="AA122" s="213">
        <f t="shared" si="24"/>
        <v>0</v>
      </c>
      <c r="AB122" s="214" t="str">
        <f t="shared" si="25"/>
        <v/>
      </c>
      <c r="AC122" s="213" t="str">
        <f t="shared" si="26"/>
        <v xml:space="preserve"> </v>
      </c>
      <c r="AD122" s="215" t="str">
        <f>IFERROR(VLOOKUP(AC122,'Listas y tablas'!$AH$3:$AI$17,2,FALSE),"")</f>
        <v/>
      </c>
      <c r="AE122" s="213" t="str">
        <f t="shared" si="27"/>
        <v>C</v>
      </c>
      <c r="AF122" s="216">
        <f t="shared" si="28"/>
        <v>115</v>
      </c>
      <c r="AG122" s="216" t="str">
        <f t="shared" si="29"/>
        <v>C115</v>
      </c>
      <c r="AH122" s="187"/>
      <c r="AI122" s="216" t="str">
        <f t="shared" si="30"/>
        <v/>
      </c>
      <c r="AJ122" s="57"/>
      <c r="AK122" s="57"/>
      <c r="AL122" s="216">
        <f t="shared" si="41"/>
        <v>0</v>
      </c>
      <c r="AM122" s="57"/>
      <c r="AN122" s="216">
        <f t="shared" si="31"/>
        <v>0</v>
      </c>
      <c r="AO122" s="57"/>
      <c r="AP122" s="216">
        <f t="shared" si="32"/>
        <v>0</v>
      </c>
      <c r="AQ122" s="57"/>
      <c r="AR122" s="216">
        <f t="shared" si="33"/>
        <v>0</v>
      </c>
      <c r="AS122" s="57"/>
      <c r="AT122" s="216">
        <f t="shared" si="34"/>
        <v>0</v>
      </c>
      <c r="AU122" s="57"/>
      <c r="AV122" s="216">
        <f t="shared" si="35"/>
        <v>0</v>
      </c>
      <c r="AW122" s="57"/>
      <c r="AX122" s="216">
        <f t="shared" si="36"/>
        <v>0</v>
      </c>
      <c r="AY122" s="216">
        <f t="shared" si="37"/>
        <v>0</v>
      </c>
      <c r="AZ122" s="216">
        <f t="shared" si="38"/>
        <v>0</v>
      </c>
      <c r="BA122" s="216" t="str">
        <f t="shared" si="39"/>
        <v/>
      </c>
      <c r="BB122" s="216" t="str">
        <f>IFERROR(IF(ISNUMBER(BA122),VLOOKUP(BA122,'Listas y tablas'!$AC$2:$AF$7,2,FALSE),""),"")</f>
        <v/>
      </c>
      <c r="BC122" s="216" t="str">
        <f t="shared" si="40"/>
        <v xml:space="preserve"> </v>
      </c>
      <c r="BD122" s="217" t="str">
        <f>IFERROR(VLOOKUP(BC122,'Listas y tablas'!$AH$3:$AI$17,2,FALSE),"")</f>
        <v/>
      </c>
      <c r="BE122" s="162"/>
      <c r="BF122" s="141"/>
      <c r="BG122" s="141"/>
      <c r="BH122" s="141"/>
      <c r="BI122" s="141"/>
      <c r="BJ122" s="141"/>
      <c r="BK122" s="141"/>
      <c r="BL122" s="141"/>
      <c r="BM122" s="141"/>
      <c r="BN122" s="141"/>
      <c r="BO122" s="141"/>
      <c r="BP122" s="141"/>
      <c r="BQ122" s="121"/>
      <c r="BR122" s="121"/>
      <c r="BS122" s="121"/>
      <c r="BT122" s="121"/>
      <c r="BU122" s="121"/>
      <c r="BV122" s="121"/>
      <c r="BW122" s="201"/>
      <c r="BX122" s="201"/>
      <c r="BY122" s="201"/>
      <c r="BZ122" s="201"/>
      <c r="CA122" s="201"/>
      <c r="CB122" s="105"/>
      <c r="CC122" s="201"/>
      <c r="CD122" s="141"/>
      <c r="CE122" s="141"/>
      <c r="CF122" s="141"/>
      <c r="CG122" s="141"/>
      <c r="CH122" s="141"/>
      <c r="CI122" s="141"/>
      <c r="CJ122" s="201"/>
      <c r="CK122" s="201"/>
      <c r="CL122" s="201"/>
      <c r="CM122" s="201"/>
      <c r="CN122" s="201"/>
      <c r="CO122" s="105"/>
      <c r="CP122" s="201"/>
    </row>
    <row r="123" spans="1:94" s="342" customFormat="1" ht="151.5" customHeight="1">
      <c r="A123" s="141"/>
      <c r="B123" s="88" t="str">
        <f>IFERROR(VLOOKUP($A123,Riesgos!$A$7:$H$107,2,FALSE),"")</f>
        <v/>
      </c>
      <c r="C123" s="186" t="str">
        <f>IFERROR(VLOOKUP($A123,Riesgos!$A$7:$H$107,7,FALSE),"")</f>
        <v/>
      </c>
      <c r="D123" s="186" t="str">
        <f>IFERROR(VLOOKUP($A123,Riesgos!$A$7:$H$107,8,FALSE),"")</f>
        <v/>
      </c>
      <c r="E123" s="53"/>
      <c r="F123" s="218"/>
      <c r="G123" s="213" t="str">
        <f>IF(ISNUMBER(F123),VLOOKUP(F123,'Listas y tablas'!$AC$2:$AF$7,2,FALSE),"")</f>
        <v/>
      </c>
      <c r="H123" s="218"/>
      <c r="I123" s="218"/>
      <c r="J123" s="218"/>
      <c r="K123" s="218"/>
      <c r="L123" s="218"/>
      <c r="M123" s="218"/>
      <c r="N123" s="218"/>
      <c r="O123" s="218"/>
      <c r="P123" s="218"/>
      <c r="Q123" s="218"/>
      <c r="R123" s="218"/>
      <c r="S123" s="218"/>
      <c r="T123" s="218"/>
      <c r="U123" s="218"/>
      <c r="V123" s="218"/>
      <c r="W123" s="218"/>
      <c r="X123" s="218"/>
      <c r="Y123" s="218"/>
      <c r="Z123" s="218"/>
      <c r="AA123" s="213">
        <f t="shared" si="24"/>
        <v>0</v>
      </c>
      <c r="AB123" s="214" t="str">
        <f t="shared" si="25"/>
        <v/>
      </c>
      <c r="AC123" s="213" t="str">
        <f t="shared" si="26"/>
        <v xml:space="preserve"> </v>
      </c>
      <c r="AD123" s="215" t="str">
        <f>IFERROR(VLOOKUP(AC123,'Listas y tablas'!$AH$3:$AI$17,2,FALSE),"")</f>
        <v/>
      </c>
      <c r="AE123" s="213" t="str">
        <f t="shared" si="27"/>
        <v>C</v>
      </c>
      <c r="AF123" s="216">
        <f t="shared" si="28"/>
        <v>116</v>
      </c>
      <c r="AG123" s="216" t="str">
        <f t="shared" si="29"/>
        <v>C116</v>
      </c>
      <c r="AH123" s="187"/>
      <c r="AI123" s="216" t="str">
        <f t="shared" si="30"/>
        <v/>
      </c>
      <c r="AJ123" s="57"/>
      <c r="AK123" s="57"/>
      <c r="AL123" s="216">
        <f t="shared" si="41"/>
        <v>0</v>
      </c>
      <c r="AM123" s="57"/>
      <c r="AN123" s="216">
        <f t="shared" si="31"/>
        <v>0</v>
      </c>
      <c r="AO123" s="57"/>
      <c r="AP123" s="216">
        <f t="shared" si="32"/>
        <v>0</v>
      </c>
      <c r="AQ123" s="57"/>
      <c r="AR123" s="216">
        <f t="shared" si="33"/>
        <v>0</v>
      </c>
      <c r="AS123" s="57"/>
      <c r="AT123" s="216">
        <f t="shared" si="34"/>
        <v>0</v>
      </c>
      <c r="AU123" s="57"/>
      <c r="AV123" s="216">
        <f t="shared" si="35"/>
        <v>0</v>
      </c>
      <c r="AW123" s="57"/>
      <c r="AX123" s="216">
        <f t="shared" si="36"/>
        <v>0</v>
      </c>
      <c r="AY123" s="216">
        <f t="shared" si="37"/>
        <v>0</v>
      </c>
      <c r="AZ123" s="216">
        <f t="shared" si="38"/>
        <v>0</v>
      </c>
      <c r="BA123" s="216" t="str">
        <f t="shared" si="39"/>
        <v/>
      </c>
      <c r="BB123" s="216" t="str">
        <f>IFERROR(IF(ISNUMBER(BA123),VLOOKUP(BA123,'Listas y tablas'!$AC$2:$AF$7,2,FALSE),""),"")</f>
        <v/>
      </c>
      <c r="BC123" s="216" t="str">
        <f t="shared" si="40"/>
        <v xml:space="preserve"> </v>
      </c>
      <c r="BD123" s="217" t="str">
        <f>IFERROR(VLOOKUP(BC123,'Listas y tablas'!$AH$3:$AI$17,2,FALSE),"")</f>
        <v/>
      </c>
      <c r="BE123" s="162"/>
      <c r="BF123" s="141"/>
      <c r="BG123" s="141"/>
      <c r="BH123" s="141"/>
      <c r="BI123" s="141"/>
      <c r="BJ123" s="141"/>
      <c r="BK123" s="141"/>
      <c r="BL123" s="141"/>
      <c r="BM123" s="141"/>
      <c r="BN123" s="141"/>
      <c r="BO123" s="141"/>
      <c r="BP123" s="141"/>
      <c r="BQ123" s="121"/>
      <c r="BR123" s="121"/>
      <c r="BS123" s="121"/>
      <c r="BT123" s="121"/>
      <c r="BU123" s="121"/>
      <c r="BV123" s="121"/>
      <c r="BW123" s="201"/>
      <c r="BX123" s="201"/>
      <c r="BY123" s="201"/>
      <c r="BZ123" s="201"/>
      <c r="CA123" s="201"/>
      <c r="CB123" s="105"/>
      <c r="CC123" s="201"/>
      <c r="CD123" s="141"/>
      <c r="CE123" s="141"/>
      <c r="CF123" s="141"/>
      <c r="CG123" s="141"/>
      <c r="CH123" s="141"/>
      <c r="CI123" s="141"/>
      <c r="CJ123" s="201"/>
      <c r="CK123" s="201"/>
      <c r="CL123" s="201"/>
      <c r="CM123" s="201"/>
      <c r="CN123" s="201"/>
      <c r="CO123" s="105"/>
      <c r="CP123" s="201"/>
    </row>
    <row r="124" spans="1:94" s="342" customFormat="1" ht="151.5" customHeight="1">
      <c r="A124" s="141"/>
      <c r="B124" s="88" t="str">
        <f>IFERROR(VLOOKUP($A124,Riesgos!$A$7:$H$107,2,FALSE),"")</f>
        <v/>
      </c>
      <c r="C124" s="186" t="str">
        <f>IFERROR(VLOOKUP($A124,Riesgos!$A$7:$H$107,7,FALSE),"")</f>
        <v/>
      </c>
      <c r="D124" s="186" t="str">
        <f>IFERROR(VLOOKUP($A124,Riesgos!$A$7:$H$107,8,FALSE),"")</f>
        <v/>
      </c>
      <c r="E124" s="53"/>
      <c r="F124" s="218"/>
      <c r="G124" s="213" t="str">
        <f>IF(ISNUMBER(F124),VLOOKUP(F124,'Listas y tablas'!$AC$2:$AF$7,2,FALSE),"")</f>
        <v/>
      </c>
      <c r="H124" s="218"/>
      <c r="I124" s="218"/>
      <c r="J124" s="218"/>
      <c r="K124" s="218"/>
      <c r="L124" s="218"/>
      <c r="M124" s="218"/>
      <c r="N124" s="218"/>
      <c r="O124" s="218"/>
      <c r="P124" s="218"/>
      <c r="Q124" s="218"/>
      <c r="R124" s="218"/>
      <c r="S124" s="218"/>
      <c r="T124" s="218"/>
      <c r="U124" s="218"/>
      <c r="V124" s="218"/>
      <c r="W124" s="218"/>
      <c r="X124" s="218"/>
      <c r="Y124" s="218"/>
      <c r="Z124" s="218"/>
      <c r="AA124" s="213">
        <f t="shared" si="24"/>
        <v>0</v>
      </c>
      <c r="AB124" s="214" t="str">
        <f t="shared" si="25"/>
        <v/>
      </c>
      <c r="AC124" s="213" t="str">
        <f t="shared" si="26"/>
        <v xml:space="preserve"> </v>
      </c>
      <c r="AD124" s="215" t="str">
        <f>IFERROR(VLOOKUP(AC124,'Listas y tablas'!$AH$3:$AI$17,2,FALSE),"")</f>
        <v/>
      </c>
      <c r="AE124" s="213" t="str">
        <f t="shared" si="27"/>
        <v>C</v>
      </c>
      <c r="AF124" s="216">
        <f t="shared" si="28"/>
        <v>117</v>
      </c>
      <c r="AG124" s="216" t="str">
        <f t="shared" si="29"/>
        <v>C117</v>
      </c>
      <c r="AH124" s="187"/>
      <c r="AI124" s="216" t="str">
        <f t="shared" si="30"/>
        <v/>
      </c>
      <c r="AJ124" s="57"/>
      <c r="AK124" s="57"/>
      <c r="AL124" s="216">
        <f t="shared" si="41"/>
        <v>0</v>
      </c>
      <c r="AM124" s="57"/>
      <c r="AN124" s="216">
        <f t="shared" si="31"/>
        <v>0</v>
      </c>
      <c r="AO124" s="57"/>
      <c r="AP124" s="216">
        <f t="shared" si="32"/>
        <v>0</v>
      </c>
      <c r="AQ124" s="57"/>
      <c r="AR124" s="216">
        <f t="shared" si="33"/>
        <v>0</v>
      </c>
      <c r="AS124" s="57"/>
      <c r="AT124" s="216">
        <f t="shared" si="34"/>
        <v>0</v>
      </c>
      <c r="AU124" s="57"/>
      <c r="AV124" s="216">
        <f t="shared" si="35"/>
        <v>0</v>
      </c>
      <c r="AW124" s="57"/>
      <c r="AX124" s="216">
        <f t="shared" si="36"/>
        <v>0</v>
      </c>
      <c r="AY124" s="216">
        <f t="shared" si="37"/>
        <v>0</v>
      </c>
      <c r="AZ124" s="216">
        <f t="shared" si="38"/>
        <v>0</v>
      </c>
      <c r="BA124" s="216" t="str">
        <f t="shared" si="39"/>
        <v/>
      </c>
      <c r="BB124" s="216" t="str">
        <f>IFERROR(IF(ISNUMBER(BA124),VLOOKUP(BA124,'Listas y tablas'!$AC$2:$AF$7,2,FALSE),""),"")</f>
        <v/>
      </c>
      <c r="BC124" s="216" t="str">
        <f t="shared" si="40"/>
        <v xml:space="preserve"> </v>
      </c>
      <c r="BD124" s="217" t="str">
        <f>IFERROR(VLOOKUP(BC124,'Listas y tablas'!$AH$3:$AI$17,2,FALSE),"")</f>
        <v/>
      </c>
      <c r="BE124" s="162"/>
      <c r="BF124" s="141"/>
      <c r="BG124" s="141"/>
      <c r="BH124" s="141"/>
      <c r="BI124" s="141"/>
      <c r="BJ124" s="141"/>
      <c r="BK124" s="141"/>
      <c r="BL124" s="141"/>
      <c r="BM124" s="141"/>
      <c r="BN124" s="141"/>
      <c r="BO124" s="141"/>
      <c r="BP124" s="141"/>
      <c r="BQ124" s="121"/>
      <c r="BR124" s="121"/>
      <c r="BS124" s="121"/>
      <c r="BT124" s="121"/>
      <c r="BU124" s="121"/>
      <c r="BV124" s="121"/>
      <c r="BW124" s="201"/>
      <c r="BX124" s="201"/>
      <c r="BY124" s="201"/>
      <c r="BZ124" s="201"/>
      <c r="CA124" s="201"/>
      <c r="CB124" s="105"/>
      <c r="CC124" s="201"/>
      <c r="CD124" s="141"/>
      <c r="CE124" s="141"/>
      <c r="CF124" s="141"/>
      <c r="CG124" s="141"/>
      <c r="CH124" s="141"/>
      <c r="CI124" s="141"/>
      <c r="CJ124" s="201"/>
      <c r="CK124" s="201"/>
      <c r="CL124" s="201"/>
      <c r="CM124" s="201"/>
      <c r="CN124" s="201"/>
      <c r="CO124" s="105"/>
      <c r="CP124" s="201"/>
    </row>
    <row r="125" spans="1:94" s="342" customFormat="1" ht="151.5" customHeight="1">
      <c r="A125" s="141"/>
      <c r="B125" s="88" t="str">
        <f>IFERROR(VLOOKUP($A125,Riesgos!$A$7:$H$107,2,FALSE),"")</f>
        <v/>
      </c>
      <c r="C125" s="186" t="str">
        <f>IFERROR(VLOOKUP($A125,Riesgos!$A$7:$H$107,7,FALSE),"")</f>
        <v/>
      </c>
      <c r="D125" s="186" t="str">
        <f>IFERROR(VLOOKUP($A125,Riesgos!$A$7:$H$107,8,FALSE),"")</f>
        <v/>
      </c>
      <c r="E125" s="53"/>
      <c r="F125" s="218"/>
      <c r="G125" s="213" t="str">
        <f>IF(ISNUMBER(F125),VLOOKUP(F125,'Listas y tablas'!$AC$2:$AF$7,2,FALSE),"")</f>
        <v/>
      </c>
      <c r="H125" s="218"/>
      <c r="I125" s="218"/>
      <c r="J125" s="218"/>
      <c r="K125" s="218"/>
      <c r="L125" s="218"/>
      <c r="M125" s="218"/>
      <c r="N125" s="218"/>
      <c r="O125" s="218"/>
      <c r="P125" s="218"/>
      <c r="Q125" s="218"/>
      <c r="R125" s="218"/>
      <c r="S125" s="218"/>
      <c r="T125" s="218"/>
      <c r="U125" s="218"/>
      <c r="V125" s="218"/>
      <c r="W125" s="218"/>
      <c r="X125" s="218"/>
      <c r="Y125" s="218"/>
      <c r="Z125" s="218"/>
      <c r="AA125" s="213">
        <f t="shared" si="24"/>
        <v>0</v>
      </c>
      <c r="AB125" s="214" t="str">
        <f t="shared" si="25"/>
        <v/>
      </c>
      <c r="AC125" s="213" t="str">
        <f t="shared" si="26"/>
        <v xml:space="preserve"> </v>
      </c>
      <c r="AD125" s="215" t="str">
        <f>IFERROR(VLOOKUP(AC125,'Listas y tablas'!$AH$3:$AI$17,2,FALSE),"")</f>
        <v/>
      </c>
      <c r="AE125" s="213" t="str">
        <f t="shared" si="27"/>
        <v>C</v>
      </c>
      <c r="AF125" s="216">
        <f t="shared" si="28"/>
        <v>118</v>
      </c>
      <c r="AG125" s="216" t="str">
        <f t="shared" si="29"/>
        <v>C118</v>
      </c>
      <c r="AH125" s="187"/>
      <c r="AI125" s="216" t="str">
        <f t="shared" si="30"/>
        <v/>
      </c>
      <c r="AJ125" s="57"/>
      <c r="AK125" s="57"/>
      <c r="AL125" s="216">
        <f t="shared" si="41"/>
        <v>0</v>
      </c>
      <c r="AM125" s="57"/>
      <c r="AN125" s="216">
        <f t="shared" si="31"/>
        <v>0</v>
      </c>
      <c r="AO125" s="57"/>
      <c r="AP125" s="216">
        <f t="shared" si="32"/>
        <v>0</v>
      </c>
      <c r="AQ125" s="57"/>
      <c r="AR125" s="216">
        <f t="shared" si="33"/>
        <v>0</v>
      </c>
      <c r="AS125" s="57"/>
      <c r="AT125" s="216">
        <f t="shared" si="34"/>
        <v>0</v>
      </c>
      <c r="AU125" s="57"/>
      <c r="AV125" s="216">
        <f t="shared" si="35"/>
        <v>0</v>
      </c>
      <c r="AW125" s="57"/>
      <c r="AX125" s="216">
        <f t="shared" si="36"/>
        <v>0</v>
      </c>
      <c r="AY125" s="216">
        <f t="shared" si="37"/>
        <v>0</v>
      </c>
      <c r="AZ125" s="216">
        <f t="shared" si="38"/>
        <v>0</v>
      </c>
      <c r="BA125" s="216" t="str">
        <f t="shared" si="39"/>
        <v/>
      </c>
      <c r="BB125" s="216" t="str">
        <f>IFERROR(IF(ISNUMBER(BA125),VLOOKUP(BA125,'Listas y tablas'!$AC$2:$AF$7,2,FALSE),""),"")</f>
        <v/>
      </c>
      <c r="BC125" s="216" t="str">
        <f t="shared" si="40"/>
        <v xml:space="preserve"> </v>
      </c>
      <c r="BD125" s="217" t="str">
        <f>IFERROR(VLOOKUP(BC125,'Listas y tablas'!$AH$3:$AI$17,2,FALSE),"")</f>
        <v/>
      </c>
      <c r="BE125" s="162"/>
      <c r="BF125" s="141"/>
      <c r="BG125" s="141"/>
      <c r="BH125" s="141"/>
      <c r="BI125" s="141"/>
      <c r="BJ125" s="141"/>
      <c r="BK125" s="141"/>
      <c r="BL125" s="141"/>
      <c r="BM125" s="141"/>
      <c r="BN125" s="141"/>
      <c r="BO125" s="141"/>
      <c r="BP125" s="141"/>
      <c r="BQ125" s="121"/>
      <c r="BR125" s="121"/>
      <c r="BS125" s="121"/>
      <c r="BT125" s="121"/>
      <c r="BU125" s="121"/>
      <c r="BV125" s="121"/>
      <c r="BW125" s="201"/>
      <c r="BX125" s="201"/>
      <c r="BY125" s="201"/>
      <c r="BZ125" s="201"/>
      <c r="CA125" s="201"/>
      <c r="CB125" s="105"/>
      <c r="CC125" s="201"/>
      <c r="CD125" s="141"/>
      <c r="CE125" s="141"/>
      <c r="CF125" s="141"/>
      <c r="CG125" s="141"/>
      <c r="CH125" s="141"/>
      <c r="CI125" s="141"/>
      <c r="CJ125" s="201"/>
      <c r="CK125" s="201"/>
      <c r="CL125" s="201"/>
      <c r="CM125" s="201"/>
      <c r="CN125" s="201"/>
      <c r="CO125" s="105"/>
      <c r="CP125" s="201"/>
    </row>
    <row r="126" spans="1:94" s="342" customFormat="1" ht="151.5" customHeight="1">
      <c r="A126" s="141"/>
      <c r="B126" s="88" t="str">
        <f>IFERROR(VLOOKUP($A126,Riesgos!$A$7:$H$107,2,FALSE),"")</f>
        <v/>
      </c>
      <c r="C126" s="186" t="str">
        <f>IFERROR(VLOOKUP($A126,Riesgos!$A$7:$H$107,7,FALSE),"")</f>
        <v/>
      </c>
      <c r="D126" s="186" t="str">
        <f>IFERROR(VLOOKUP($A126,Riesgos!$A$7:$H$107,8,FALSE),"")</f>
        <v/>
      </c>
      <c r="E126" s="53"/>
      <c r="F126" s="218"/>
      <c r="G126" s="213" t="str">
        <f>IF(ISNUMBER(F126),VLOOKUP(F126,'Listas y tablas'!$AC$2:$AF$7,2,FALSE),"")</f>
        <v/>
      </c>
      <c r="H126" s="218"/>
      <c r="I126" s="218"/>
      <c r="J126" s="218"/>
      <c r="K126" s="218"/>
      <c r="L126" s="218"/>
      <c r="M126" s="218"/>
      <c r="N126" s="218"/>
      <c r="O126" s="218"/>
      <c r="P126" s="218"/>
      <c r="Q126" s="218"/>
      <c r="R126" s="218"/>
      <c r="S126" s="218"/>
      <c r="T126" s="218"/>
      <c r="U126" s="218"/>
      <c r="V126" s="218"/>
      <c r="W126" s="218"/>
      <c r="X126" s="218"/>
      <c r="Y126" s="218"/>
      <c r="Z126" s="218"/>
      <c r="AA126" s="213">
        <f t="shared" si="24"/>
        <v>0</v>
      </c>
      <c r="AB126" s="214" t="str">
        <f t="shared" si="25"/>
        <v/>
      </c>
      <c r="AC126" s="213" t="str">
        <f t="shared" si="26"/>
        <v xml:space="preserve"> </v>
      </c>
      <c r="AD126" s="215" t="str">
        <f>IFERROR(VLOOKUP(AC126,'Listas y tablas'!$AH$3:$AI$17,2,FALSE),"")</f>
        <v/>
      </c>
      <c r="AE126" s="213" t="str">
        <f t="shared" si="27"/>
        <v>C</v>
      </c>
      <c r="AF126" s="216">
        <f t="shared" si="28"/>
        <v>119</v>
      </c>
      <c r="AG126" s="216" t="str">
        <f t="shared" si="29"/>
        <v>C119</v>
      </c>
      <c r="AH126" s="187"/>
      <c r="AI126" s="216" t="str">
        <f t="shared" si="30"/>
        <v/>
      </c>
      <c r="AJ126" s="57"/>
      <c r="AK126" s="57"/>
      <c r="AL126" s="216">
        <f t="shared" si="41"/>
        <v>0</v>
      </c>
      <c r="AM126" s="57"/>
      <c r="AN126" s="216">
        <f t="shared" si="31"/>
        <v>0</v>
      </c>
      <c r="AO126" s="57"/>
      <c r="AP126" s="216">
        <f t="shared" si="32"/>
        <v>0</v>
      </c>
      <c r="AQ126" s="57"/>
      <c r="AR126" s="216">
        <f t="shared" si="33"/>
        <v>0</v>
      </c>
      <c r="AS126" s="57"/>
      <c r="AT126" s="216">
        <f t="shared" si="34"/>
        <v>0</v>
      </c>
      <c r="AU126" s="57"/>
      <c r="AV126" s="216">
        <f t="shared" si="35"/>
        <v>0</v>
      </c>
      <c r="AW126" s="57"/>
      <c r="AX126" s="216">
        <f t="shared" si="36"/>
        <v>0</v>
      </c>
      <c r="AY126" s="216">
        <f t="shared" si="37"/>
        <v>0</v>
      </c>
      <c r="AZ126" s="216">
        <f t="shared" si="38"/>
        <v>0</v>
      </c>
      <c r="BA126" s="216" t="str">
        <f t="shared" si="39"/>
        <v/>
      </c>
      <c r="BB126" s="216" t="str">
        <f>IFERROR(IF(ISNUMBER(BA126),VLOOKUP(BA126,'Listas y tablas'!$AC$2:$AF$7,2,FALSE),""),"")</f>
        <v/>
      </c>
      <c r="BC126" s="216" t="str">
        <f t="shared" si="40"/>
        <v xml:space="preserve"> </v>
      </c>
      <c r="BD126" s="217" t="str">
        <f>IFERROR(VLOOKUP(BC126,'Listas y tablas'!$AH$3:$AI$17,2,FALSE),"")</f>
        <v/>
      </c>
      <c r="BE126" s="162"/>
      <c r="BF126" s="141"/>
      <c r="BG126" s="141"/>
      <c r="BH126" s="141"/>
      <c r="BI126" s="141"/>
      <c r="BJ126" s="141"/>
      <c r="BK126" s="141"/>
      <c r="BL126" s="141"/>
      <c r="BM126" s="141"/>
      <c r="BN126" s="141"/>
      <c r="BO126" s="141"/>
      <c r="BP126" s="141"/>
      <c r="BQ126" s="121"/>
      <c r="BR126" s="121"/>
      <c r="BS126" s="121"/>
      <c r="BT126" s="121"/>
      <c r="BU126" s="121"/>
      <c r="BV126" s="121"/>
      <c r="BW126" s="201"/>
      <c r="BX126" s="201"/>
      <c r="BY126" s="201"/>
      <c r="BZ126" s="201"/>
      <c r="CA126" s="201"/>
      <c r="CB126" s="105"/>
      <c r="CC126" s="201"/>
      <c r="CD126" s="141"/>
      <c r="CE126" s="141"/>
      <c r="CF126" s="141"/>
      <c r="CG126" s="141"/>
      <c r="CH126" s="141"/>
      <c r="CI126" s="141"/>
      <c r="CJ126" s="201"/>
      <c r="CK126" s="201"/>
      <c r="CL126" s="201"/>
      <c r="CM126" s="201"/>
      <c r="CN126" s="201"/>
      <c r="CO126" s="105"/>
      <c r="CP126" s="201"/>
    </row>
    <row r="127" spans="1:94" s="342" customFormat="1" ht="151.5" customHeight="1">
      <c r="A127" s="141"/>
      <c r="B127" s="88" t="str">
        <f>IFERROR(VLOOKUP($A127,Riesgos!$A$7:$H$107,2,FALSE),"")</f>
        <v/>
      </c>
      <c r="C127" s="186" t="str">
        <f>IFERROR(VLOOKUP($A127,Riesgos!$A$7:$H$107,7,FALSE),"")</f>
        <v/>
      </c>
      <c r="D127" s="186" t="str">
        <f>IFERROR(VLOOKUP($A127,Riesgos!$A$7:$H$107,8,FALSE),"")</f>
        <v/>
      </c>
      <c r="E127" s="53"/>
      <c r="F127" s="218"/>
      <c r="G127" s="213" t="str">
        <f>IF(ISNUMBER(F127),VLOOKUP(F127,'Listas y tablas'!$AC$2:$AF$7,2,FALSE),"")</f>
        <v/>
      </c>
      <c r="H127" s="218"/>
      <c r="I127" s="218"/>
      <c r="J127" s="218"/>
      <c r="K127" s="218"/>
      <c r="L127" s="218"/>
      <c r="M127" s="218"/>
      <c r="N127" s="218"/>
      <c r="O127" s="218"/>
      <c r="P127" s="218"/>
      <c r="Q127" s="218"/>
      <c r="R127" s="218"/>
      <c r="S127" s="218"/>
      <c r="T127" s="218"/>
      <c r="U127" s="218"/>
      <c r="V127" s="218"/>
      <c r="W127" s="218"/>
      <c r="X127" s="218"/>
      <c r="Y127" s="218"/>
      <c r="Z127" s="218"/>
      <c r="AA127" s="213">
        <f t="shared" si="24"/>
        <v>0</v>
      </c>
      <c r="AB127" s="214" t="str">
        <f t="shared" si="25"/>
        <v/>
      </c>
      <c r="AC127" s="213" t="str">
        <f t="shared" si="26"/>
        <v xml:space="preserve"> </v>
      </c>
      <c r="AD127" s="215" t="str">
        <f>IFERROR(VLOOKUP(AC127,'Listas y tablas'!$AH$3:$AI$17,2,FALSE),"")</f>
        <v/>
      </c>
      <c r="AE127" s="213" t="str">
        <f t="shared" si="27"/>
        <v>C</v>
      </c>
      <c r="AF127" s="216">
        <f t="shared" si="28"/>
        <v>120</v>
      </c>
      <c r="AG127" s="216" t="str">
        <f t="shared" si="29"/>
        <v>C120</v>
      </c>
      <c r="AH127" s="187"/>
      <c r="AI127" s="216" t="str">
        <f t="shared" si="30"/>
        <v/>
      </c>
      <c r="AJ127" s="57"/>
      <c r="AK127" s="57"/>
      <c r="AL127" s="216">
        <f t="shared" si="41"/>
        <v>0</v>
      </c>
      <c r="AM127" s="57"/>
      <c r="AN127" s="216">
        <f t="shared" si="31"/>
        <v>0</v>
      </c>
      <c r="AO127" s="57"/>
      <c r="AP127" s="216">
        <f t="shared" si="32"/>
        <v>0</v>
      </c>
      <c r="AQ127" s="57"/>
      <c r="AR127" s="216">
        <f t="shared" si="33"/>
        <v>0</v>
      </c>
      <c r="AS127" s="57"/>
      <c r="AT127" s="216">
        <f t="shared" si="34"/>
        <v>0</v>
      </c>
      <c r="AU127" s="57"/>
      <c r="AV127" s="216">
        <f t="shared" si="35"/>
        <v>0</v>
      </c>
      <c r="AW127" s="57"/>
      <c r="AX127" s="216">
        <f t="shared" si="36"/>
        <v>0</v>
      </c>
      <c r="AY127" s="216">
        <f t="shared" si="37"/>
        <v>0</v>
      </c>
      <c r="AZ127" s="216">
        <f t="shared" si="38"/>
        <v>0</v>
      </c>
      <c r="BA127" s="216" t="str">
        <f t="shared" si="39"/>
        <v/>
      </c>
      <c r="BB127" s="216" t="str">
        <f>IFERROR(IF(ISNUMBER(BA127),VLOOKUP(BA127,'Listas y tablas'!$AC$2:$AF$7,2,FALSE),""),"")</f>
        <v/>
      </c>
      <c r="BC127" s="216" t="str">
        <f t="shared" si="40"/>
        <v xml:space="preserve"> </v>
      </c>
      <c r="BD127" s="217" t="str">
        <f>IFERROR(VLOOKUP(BC127,'Listas y tablas'!$AH$3:$AI$17,2,FALSE),"")</f>
        <v/>
      </c>
      <c r="BE127" s="162"/>
      <c r="BF127" s="141"/>
      <c r="BG127" s="141"/>
      <c r="BH127" s="141"/>
      <c r="BI127" s="141"/>
      <c r="BJ127" s="141"/>
      <c r="BK127" s="141"/>
      <c r="BL127" s="141"/>
      <c r="BM127" s="141"/>
      <c r="BN127" s="141"/>
      <c r="BO127" s="141"/>
      <c r="BP127" s="141"/>
      <c r="BQ127" s="121"/>
      <c r="BR127" s="121"/>
      <c r="BS127" s="121"/>
      <c r="BT127" s="121"/>
      <c r="BU127" s="121"/>
      <c r="BV127" s="121"/>
      <c r="BW127" s="201"/>
      <c r="BX127" s="201"/>
      <c r="BY127" s="201"/>
      <c r="BZ127" s="201"/>
      <c r="CA127" s="201"/>
      <c r="CB127" s="105"/>
      <c r="CC127" s="201"/>
      <c r="CD127" s="141"/>
      <c r="CE127" s="141"/>
      <c r="CF127" s="141"/>
      <c r="CG127" s="141"/>
      <c r="CH127" s="141"/>
      <c r="CI127" s="141"/>
      <c r="CJ127" s="201"/>
      <c r="CK127" s="201"/>
      <c r="CL127" s="201"/>
      <c r="CM127" s="201"/>
      <c r="CN127" s="201"/>
      <c r="CO127" s="105"/>
      <c r="CP127" s="201"/>
    </row>
    <row r="128" spans="1:94" s="342" customFormat="1" ht="151.5" customHeight="1">
      <c r="A128" s="141"/>
      <c r="B128" s="88" t="str">
        <f>IFERROR(VLOOKUP($A128,Riesgos!$A$7:$H$107,2,FALSE),"")</f>
        <v/>
      </c>
      <c r="C128" s="186" t="str">
        <f>IFERROR(VLOOKUP($A128,Riesgos!$A$7:$H$107,7,FALSE),"")</f>
        <v/>
      </c>
      <c r="D128" s="186" t="str">
        <f>IFERROR(VLOOKUP($A128,Riesgos!$A$7:$H$107,8,FALSE),"")</f>
        <v/>
      </c>
      <c r="E128" s="53"/>
      <c r="F128" s="218"/>
      <c r="G128" s="213" t="str">
        <f>IF(ISNUMBER(F128),VLOOKUP(F128,'Listas y tablas'!$AC$2:$AF$7,2,FALSE),"")</f>
        <v/>
      </c>
      <c r="H128" s="218"/>
      <c r="I128" s="218"/>
      <c r="J128" s="218"/>
      <c r="K128" s="218"/>
      <c r="L128" s="218"/>
      <c r="M128" s="218"/>
      <c r="N128" s="218"/>
      <c r="O128" s="218"/>
      <c r="P128" s="218"/>
      <c r="Q128" s="218"/>
      <c r="R128" s="218"/>
      <c r="S128" s="218"/>
      <c r="T128" s="218"/>
      <c r="U128" s="218"/>
      <c r="V128" s="218"/>
      <c r="W128" s="218"/>
      <c r="X128" s="218"/>
      <c r="Y128" s="218"/>
      <c r="Z128" s="218"/>
      <c r="AA128" s="213">
        <f t="shared" si="24"/>
        <v>0</v>
      </c>
      <c r="AB128" s="214" t="str">
        <f t="shared" si="25"/>
        <v/>
      </c>
      <c r="AC128" s="213" t="str">
        <f t="shared" si="26"/>
        <v xml:space="preserve"> </v>
      </c>
      <c r="AD128" s="215" t="str">
        <f>IFERROR(VLOOKUP(AC128,'Listas y tablas'!$AH$3:$AI$17,2,FALSE),"")</f>
        <v/>
      </c>
      <c r="AE128" s="213" t="str">
        <f t="shared" si="27"/>
        <v>C</v>
      </c>
      <c r="AF128" s="216">
        <f t="shared" si="28"/>
        <v>121</v>
      </c>
      <c r="AG128" s="216" t="str">
        <f t="shared" si="29"/>
        <v>C121</v>
      </c>
      <c r="AH128" s="187"/>
      <c r="AI128" s="216" t="str">
        <f t="shared" si="30"/>
        <v/>
      </c>
      <c r="AJ128" s="57"/>
      <c r="AK128" s="57"/>
      <c r="AL128" s="216">
        <f t="shared" si="41"/>
        <v>0</v>
      </c>
      <c r="AM128" s="57"/>
      <c r="AN128" s="216">
        <f t="shared" si="31"/>
        <v>0</v>
      </c>
      <c r="AO128" s="57"/>
      <c r="AP128" s="216">
        <f t="shared" si="32"/>
        <v>0</v>
      </c>
      <c r="AQ128" s="57"/>
      <c r="AR128" s="216">
        <f t="shared" si="33"/>
        <v>0</v>
      </c>
      <c r="AS128" s="57"/>
      <c r="AT128" s="216">
        <f t="shared" si="34"/>
        <v>0</v>
      </c>
      <c r="AU128" s="57"/>
      <c r="AV128" s="216">
        <f t="shared" si="35"/>
        <v>0</v>
      </c>
      <c r="AW128" s="57"/>
      <c r="AX128" s="216">
        <f t="shared" si="36"/>
        <v>0</v>
      </c>
      <c r="AY128" s="216">
        <f t="shared" si="37"/>
        <v>0</v>
      </c>
      <c r="AZ128" s="216">
        <f t="shared" si="38"/>
        <v>0</v>
      </c>
      <c r="BA128" s="216" t="str">
        <f t="shared" si="39"/>
        <v/>
      </c>
      <c r="BB128" s="216" t="str">
        <f>IFERROR(IF(ISNUMBER(BA128),VLOOKUP(BA128,'Listas y tablas'!$AC$2:$AF$7,2,FALSE),""),"")</f>
        <v/>
      </c>
      <c r="BC128" s="216" t="str">
        <f t="shared" si="40"/>
        <v xml:space="preserve"> </v>
      </c>
      <c r="BD128" s="217" t="str">
        <f>IFERROR(VLOOKUP(BC128,'Listas y tablas'!$AH$3:$AI$17,2,FALSE),"")</f>
        <v/>
      </c>
      <c r="BE128" s="162"/>
      <c r="BF128" s="141"/>
      <c r="BG128" s="141"/>
      <c r="BH128" s="141"/>
      <c r="BI128" s="141"/>
      <c r="BJ128" s="141"/>
      <c r="BK128" s="141"/>
      <c r="BL128" s="141"/>
      <c r="BM128" s="141"/>
      <c r="BN128" s="141"/>
      <c r="BO128" s="141"/>
      <c r="BP128" s="141"/>
      <c r="BQ128" s="121"/>
      <c r="BR128" s="121"/>
      <c r="BS128" s="121"/>
      <c r="BT128" s="121"/>
      <c r="BU128" s="121"/>
      <c r="BV128" s="121"/>
      <c r="BW128" s="201"/>
      <c r="BX128" s="201"/>
      <c r="BY128" s="201"/>
      <c r="BZ128" s="201"/>
      <c r="CA128" s="201"/>
      <c r="CB128" s="105"/>
      <c r="CC128" s="201"/>
      <c r="CD128" s="141"/>
      <c r="CE128" s="141"/>
      <c r="CF128" s="141"/>
      <c r="CG128" s="141"/>
      <c r="CH128" s="141"/>
      <c r="CI128" s="141"/>
      <c r="CJ128" s="201"/>
      <c r="CK128" s="201"/>
      <c r="CL128" s="201"/>
      <c r="CM128" s="201"/>
      <c r="CN128" s="201"/>
      <c r="CO128" s="105"/>
      <c r="CP128" s="201"/>
    </row>
    <row r="129" spans="1:94" s="342" customFormat="1" ht="151.5" customHeight="1">
      <c r="A129" s="141"/>
      <c r="B129" s="88" t="str">
        <f>IFERROR(VLOOKUP($A129,Riesgos!$A$7:$H$107,2,FALSE),"")</f>
        <v/>
      </c>
      <c r="C129" s="186" t="str">
        <f>IFERROR(VLOOKUP($A129,Riesgos!$A$7:$H$107,7,FALSE),"")</f>
        <v/>
      </c>
      <c r="D129" s="186" t="str">
        <f>IFERROR(VLOOKUP($A129,Riesgos!$A$7:$H$107,8,FALSE),"")</f>
        <v/>
      </c>
      <c r="E129" s="53"/>
      <c r="F129" s="218"/>
      <c r="G129" s="213" t="str">
        <f>IF(ISNUMBER(F129),VLOOKUP(F129,'Listas y tablas'!$AC$2:$AF$7,2,FALSE),"")</f>
        <v/>
      </c>
      <c r="H129" s="218"/>
      <c r="I129" s="218"/>
      <c r="J129" s="218"/>
      <c r="K129" s="218"/>
      <c r="L129" s="218"/>
      <c r="M129" s="218"/>
      <c r="N129" s="218"/>
      <c r="O129" s="218"/>
      <c r="P129" s="218"/>
      <c r="Q129" s="218"/>
      <c r="R129" s="218"/>
      <c r="S129" s="218"/>
      <c r="T129" s="218"/>
      <c r="U129" s="218"/>
      <c r="V129" s="218"/>
      <c r="W129" s="218"/>
      <c r="X129" s="218"/>
      <c r="Y129" s="218"/>
      <c r="Z129" s="218"/>
      <c r="AA129" s="213">
        <f t="shared" si="24"/>
        <v>0</v>
      </c>
      <c r="AB129" s="214" t="str">
        <f t="shared" si="25"/>
        <v/>
      </c>
      <c r="AC129" s="213" t="str">
        <f t="shared" si="26"/>
        <v xml:space="preserve"> </v>
      </c>
      <c r="AD129" s="215" t="str">
        <f>IFERROR(VLOOKUP(AC129,'Listas y tablas'!$AH$3:$AI$17,2,FALSE),"")</f>
        <v/>
      </c>
      <c r="AE129" s="213" t="str">
        <f t="shared" si="27"/>
        <v>C</v>
      </c>
      <c r="AF129" s="216">
        <f t="shared" si="28"/>
        <v>122</v>
      </c>
      <c r="AG129" s="216" t="str">
        <f t="shared" si="29"/>
        <v>C122</v>
      </c>
      <c r="AH129" s="187"/>
      <c r="AI129" s="216" t="str">
        <f t="shared" si="30"/>
        <v/>
      </c>
      <c r="AJ129" s="57"/>
      <c r="AK129" s="57"/>
      <c r="AL129" s="216">
        <f t="shared" si="41"/>
        <v>0</v>
      </c>
      <c r="AM129" s="57"/>
      <c r="AN129" s="216">
        <f t="shared" si="31"/>
        <v>0</v>
      </c>
      <c r="AO129" s="57"/>
      <c r="AP129" s="216">
        <f t="shared" si="32"/>
        <v>0</v>
      </c>
      <c r="AQ129" s="57"/>
      <c r="AR129" s="216">
        <f t="shared" si="33"/>
        <v>0</v>
      </c>
      <c r="AS129" s="57"/>
      <c r="AT129" s="216">
        <f t="shared" si="34"/>
        <v>0</v>
      </c>
      <c r="AU129" s="57"/>
      <c r="AV129" s="216">
        <f t="shared" si="35"/>
        <v>0</v>
      </c>
      <c r="AW129" s="57"/>
      <c r="AX129" s="216">
        <f t="shared" si="36"/>
        <v>0</v>
      </c>
      <c r="AY129" s="216">
        <f t="shared" si="37"/>
        <v>0</v>
      </c>
      <c r="AZ129" s="216">
        <f t="shared" si="38"/>
        <v>0</v>
      </c>
      <c r="BA129" s="216" t="str">
        <f t="shared" si="39"/>
        <v/>
      </c>
      <c r="BB129" s="216" t="str">
        <f>IFERROR(IF(ISNUMBER(BA129),VLOOKUP(BA129,'Listas y tablas'!$AC$2:$AF$7,2,FALSE),""),"")</f>
        <v/>
      </c>
      <c r="BC129" s="216" t="str">
        <f t="shared" si="40"/>
        <v xml:space="preserve"> </v>
      </c>
      <c r="BD129" s="217" t="str">
        <f>IFERROR(VLOOKUP(BC129,'Listas y tablas'!$AH$3:$AI$17,2,FALSE),"")</f>
        <v/>
      </c>
      <c r="BE129" s="162"/>
      <c r="BF129" s="141"/>
      <c r="BG129" s="141"/>
      <c r="BH129" s="141"/>
      <c r="BI129" s="141"/>
      <c r="BJ129" s="141"/>
      <c r="BK129" s="141"/>
      <c r="BL129" s="141"/>
      <c r="BM129" s="141"/>
      <c r="BN129" s="141"/>
      <c r="BO129" s="141"/>
      <c r="BP129" s="141"/>
      <c r="BQ129" s="121"/>
      <c r="BR129" s="121"/>
      <c r="BS129" s="121"/>
      <c r="BT129" s="121"/>
      <c r="BU129" s="121"/>
      <c r="BV129" s="121"/>
      <c r="BW129" s="201"/>
      <c r="BX129" s="201"/>
      <c r="BY129" s="201"/>
      <c r="BZ129" s="201"/>
      <c r="CA129" s="201"/>
      <c r="CB129" s="105"/>
      <c r="CC129" s="201"/>
      <c r="CD129" s="141"/>
      <c r="CE129" s="141"/>
      <c r="CF129" s="141"/>
      <c r="CG129" s="141"/>
      <c r="CH129" s="141"/>
      <c r="CI129" s="141"/>
      <c r="CJ129" s="201"/>
      <c r="CK129" s="201"/>
      <c r="CL129" s="201"/>
      <c r="CM129" s="201"/>
      <c r="CN129" s="201"/>
      <c r="CO129" s="105"/>
      <c r="CP129" s="201"/>
    </row>
    <row r="130" spans="1:94" s="342" customFormat="1" ht="151.5" customHeight="1">
      <c r="A130" s="141"/>
      <c r="B130" s="88" t="str">
        <f>IFERROR(VLOOKUP($A130,Riesgos!$A$7:$H$107,2,FALSE),"")</f>
        <v/>
      </c>
      <c r="C130" s="186" t="str">
        <f>IFERROR(VLOOKUP($A130,Riesgos!$A$7:$H$107,7,FALSE),"")</f>
        <v/>
      </c>
      <c r="D130" s="186" t="str">
        <f>IFERROR(VLOOKUP($A130,Riesgos!$A$7:$H$107,8,FALSE),"")</f>
        <v/>
      </c>
      <c r="E130" s="53"/>
      <c r="F130" s="218"/>
      <c r="G130" s="213" t="str">
        <f>IF(ISNUMBER(F130),VLOOKUP(F130,'Listas y tablas'!$AC$2:$AF$7,2,FALSE),"")</f>
        <v/>
      </c>
      <c r="H130" s="218"/>
      <c r="I130" s="218"/>
      <c r="J130" s="218"/>
      <c r="K130" s="218"/>
      <c r="L130" s="218"/>
      <c r="M130" s="218"/>
      <c r="N130" s="218"/>
      <c r="O130" s="218"/>
      <c r="P130" s="218"/>
      <c r="Q130" s="218"/>
      <c r="R130" s="218"/>
      <c r="S130" s="218"/>
      <c r="T130" s="218"/>
      <c r="U130" s="218"/>
      <c r="V130" s="218"/>
      <c r="W130" s="218"/>
      <c r="X130" s="218"/>
      <c r="Y130" s="218"/>
      <c r="Z130" s="218"/>
      <c r="AA130" s="213">
        <f t="shared" si="24"/>
        <v>0</v>
      </c>
      <c r="AB130" s="214" t="str">
        <f t="shared" si="25"/>
        <v/>
      </c>
      <c r="AC130" s="213" t="str">
        <f t="shared" si="26"/>
        <v xml:space="preserve"> </v>
      </c>
      <c r="AD130" s="215" t="str">
        <f>IFERROR(VLOOKUP(AC130,'Listas y tablas'!$AH$3:$AI$17,2,FALSE),"")</f>
        <v/>
      </c>
      <c r="AE130" s="213" t="str">
        <f t="shared" si="27"/>
        <v>C</v>
      </c>
      <c r="AF130" s="216">
        <f t="shared" si="28"/>
        <v>123</v>
      </c>
      <c r="AG130" s="216" t="str">
        <f t="shared" si="29"/>
        <v>C123</v>
      </c>
      <c r="AH130" s="187"/>
      <c r="AI130" s="216" t="str">
        <f t="shared" si="30"/>
        <v/>
      </c>
      <c r="AJ130" s="57"/>
      <c r="AK130" s="57"/>
      <c r="AL130" s="216">
        <f t="shared" si="41"/>
        <v>0</v>
      </c>
      <c r="AM130" s="57"/>
      <c r="AN130" s="216">
        <f t="shared" si="31"/>
        <v>0</v>
      </c>
      <c r="AO130" s="57"/>
      <c r="AP130" s="216">
        <f t="shared" si="32"/>
        <v>0</v>
      </c>
      <c r="AQ130" s="57"/>
      <c r="AR130" s="216">
        <f t="shared" si="33"/>
        <v>0</v>
      </c>
      <c r="AS130" s="57"/>
      <c r="AT130" s="216">
        <f t="shared" si="34"/>
        <v>0</v>
      </c>
      <c r="AU130" s="57"/>
      <c r="AV130" s="216">
        <f t="shared" si="35"/>
        <v>0</v>
      </c>
      <c r="AW130" s="57"/>
      <c r="AX130" s="216">
        <f t="shared" si="36"/>
        <v>0</v>
      </c>
      <c r="AY130" s="216">
        <f t="shared" si="37"/>
        <v>0</v>
      </c>
      <c r="AZ130" s="216">
        <f t="shared" si="38"/>
        <v>0</v>
      </c>
      <c r="BA130" s="216" t="str">
        <f t="shared" si="39"/>
        <v/>
      </c>
      <c r="BB130" s="216" t="str">
        <f>IFERROR(IF(ISNUMBER(BA130),VLOOKUP(BA130,'Listas y tablas'!$AC$2:$AF$7,2,FALSE),""),"")</f>
        <v/>
      </c>
      <c r="BC130" s="216" t="str">
        <f t="shared" si="40"/>
        <v xml:space="preserve"> </v>
      </c>
      <c r="BD130" s="217" t="str">
        <f>IFERROR(VLOOKUP(BC130,'Listas y tablas'!$AH$3:$AI$17,2,FALSE),"")</f>
        <v/>
      </c>
      <c r="BE130" s="162"/>
      <c r="BF130" s="141"/>
      <c r="BG130" s="141"/>
      <c r="BH130" s="141"/>
      <c r="BI130" s="141"/>
      <c r="BJ130" s="141"/>
      <c r="BK130" s="141"/>
      <c r="BL130" s="141"/>
      <c r="BM130" s="141"/>
      <c r="BN130" s="141"/>
      <c r="BO130" s="141"/>
      <c r="BP130" s="141"/>
      <c r="BQ130" s="121"/>
      <c r="BR130" s="121"/>
      <c r="BS130" s="121"/>
      <c r="BT130" s="121"/>
      <c r="BU130" s="121"/>
      <c r="BV130" s="121"/>
      <c r="BW130" s="201"/>
      <c r="BX130" s="201"/>
      <c r="BY130" s="201"/>
      <c r="BZ130" s="201"/>
      <c r="CA130" s="201"/>
      <c r="CB130" s="105"/>
      <c r="CC130" s="201"/>
      <c r="CD130" s="141"/>
      <c r="CE130" s="141"/>
      <c r="CF130" s="141"/>
      <c r="CG130" s="141"/>
      <c r="CH130" s="141"/>
      <c r="CI130" s="141"/>
      <c r="CJ130" s="201"/>
      <c r="CK130" s="201"/>
      <c r="CL130" s="201"/>
      <c r="CM130" s="201"/>
      <c r="CN130" s="201"/>
      <c r="CO130" s="105"/>
      <c r="CP130" s="201"/>
    </row>
    <row r="131" spans="1:94" s="342" customFormat="1" ht="151.5" customHeight="1">
      <c r="A131" s="141"/>
      <c r="B131" s="88" t="str">
        <f>IFERROR(VLOOKUP($A131,Riesgos!$A$7:$H$107,2,FALSE),"")</f>
        <v/>
      </c>
      <c r="C131" s="186" t="str">
        <f>IFERROR(VLOOKUP($A131,Riesgos!$A$7:$H$107,7,FALSE),"")</f>
        <v/>
      </c>
      <c r="D131" s="186" t="str">
        <f>IFERROR(VLOOKUP($A131,Riesgos!$A$7:$H$107,8,FALSE),"")</f>
        <v/>
      </c>
      <c r="E131" s="53"/>
      <c r="F131" s="218"/>
      <c r="G131" s="213" t="str">
        <f>IF(ISNUMBER(F131),VLOOKUP(F131,'Listas y tablas'!$AC$2:$AF$7,2,FALSE),"")</f>
        <v/>
      </c>
      <c r="H131" s="218"/>
      <c r="I131" s="218"/>
      <c r="J131" s="218"/>
      <c r="K131" s="218"/>
      <c r="L131" s="218"/>
      <c r="M131" s="218"/>
      <c r="N131" s="218"/>
      <c r="O131" s="218"/>
      <c r="P131" s="218"/>
      <c r="Q131" s="218"/>
      <c r="R131" s="218"/>
      <c r="S131" s="218"/>
      <c r="T131" s="218"/>
      <c r="U131" s="218"/>
      <c r="V131" s="218"/>
      <c r="W131" s="218"/>
      <c r="X131" s="218"/>
      <c r="Y131" s="218"/>
      <c r="Z131" s="218"/>
      <c r="AA131" s="213">
        <f t="shared" ref="AA131:AA151" si="42">COUNTIF(H131:Z131,"Sí")</f>
        <v>0</v>
      </c>
      <c r="AB131" s="214" t="str">
        <f t="shared" ref="AB131:AB151" si="43">+IF(AA131&gt;0,IF(AA131&gt;=12,"Catastrófico",IF(AA131&gt;=6,"Mayor","Moderado")),"")</f>
        <v/>
      </c>
      <c r="AC131" s="213" t="str">
        <f t="shared" ref="AC131:AC151" si="44">CONCATENATE(G131," ",AB131)</f>
        <v xml:space="preserve"> </v>
      </c>
      <c r="AD131" s="215" t="str">
        <f>IFERROR(VLOOKUP(AC131,'Listas y tablas'!$AH$3:$AI$17,2,FALSE),"")</f>
        <v/>
      </c>
      <c r="AE131" s="213" t="str">
        <f t="shared" ref="AE131:AE151" si="45">+IF(ISTEXT(D131),"C","")</f>
        <v>C</v>
      </c>
      <c r="AF131" s="216">
        <f t="shared" ref="AF131:AF151" si="46">IF(ISTEXT(D131),1+AF130,"")</f>
        <v>124</v>
      </c>
      <c r="AG131" s="216" t="str">
        <f t="shared" ref="AG131:AG151" si="47">IF(ISTEXT(D131),CONCATENATE(AE131,AF131),"")</f>
        <v>C124</v>
      </c>
      <c r="AH131" s="187"/>
      <c r="AI131" s="216" t="str">
        <f t="shared" ref="AI131:AI151" si="48">IF(OR(AJ131="Preventivo",AJ131="Detectivo"),"Probabilidad",IF(AJ131="Correctivo","Impacto",""))</f>
        <v/>
      </c>
      <c r="AJ131" s="57"/>
      <c r="AK131" s="57"/>
      <c r="AL131" s="216">
        <f t="shared" ref="AL131:AL151" si="49">IF(AK131="Sí",15,0)</f>
        <v>0</v>
      </c>
      <c r="AM131" s="57"/>
      <c r="AN131" s="216">
        <f t="shared" ref="AN131:AN151" si="50">IF(AM131="Sí",5,0)</f>
        <v>0</v>
      </c>
      <c r="AO131" s="57"/>
      <c r="AP131" s="216">
        <f t="shared" ref="AP131:AP151" si="51">IF(AO131="Sí",15,0)</f>
        <v>0</v>
      </c>
      <c r="AQ131" s="57"/>
      <c r="AR131" s="216">
        <f t="shared" ref="AR131:AR151" si="52">IF(AQ131="Sí",10,0)</f>
        <v>0</v>
      </c>
      <c r="AS131" s="57"/>
      <c r="AT131" s="216">
        <f t="shared" ref="AT131:AT151" si="53">IF(AS131="Sí",15,0)</f>
        <v>0</v>
      </c>
      <c r="AU131" s="57"/>
      <c r="AV131" s="216">
        <f t="shared" ref="AV131:AV151" si="54">IF(AU131="Sí",10,0)</f>
        <v>0</v>
      </c>
      <c r="AW131" s="57"/>
      <c r="AX131" s="216">
        <f t="shared" ref="AX131:AX151" si="55">IF(AW131="Sí",30,0)</f>
        <v>0</v>
      </c>
      <c r="AY131" s="216">
        <f t="shared" ref="AY131:AY151" si="56">+AL131+AN131+AP131+AR131+AT131+AV131+AX131</f>
        <v>0</v>
      </c>
      <c r="AZ131" s="216">
        <f t="shared" ref="AZ131:AZ151" si="57">+IF(AY131&gt;=76,2,IF(AY131&gt;50,1,0))</f>
        <v>0</v>
      </c>
      <c r="BA131" s="216" t="str">
        <f t="shared" ref="BA131:BA151" si="58">IF(ISTEXT(AJ131),IF(F131-AZ131&lt;1,1,F131-AZ131),"")</f>
        <v/>
      </c>
      <c r="BB131" s="216" t="str">
        <f>IFERROR(IF(ISNUMBER(BA131),VLOOKUP(BA131,'Listas y tablas'!$AC$2:$AF$7,2,FALSE),""),"")</f>
        <v/>
      </c>
      <c r="BC131" s="216" t="str">
        <f t="shared" ref="BC131:BC151" si="59">CONCATENATE(BB131," ",AB131)</f>
        <v xml:space="preserve"> </v>
      </c>
      <c r="BD131" s="217" t="str">
        <f>IFERROR(VLOOKUP(BC131,'Listas y tablas'!$AH$3:$AI$17,2,FALSE),"")</f>
        <v/>
      </c>
      <c r="BE131" s="162"/>
      <c r="BF131" s="141"/>
      <c r="BG131" s="141"/>
      <c r="BH131" s="141"/>
      <c r="BI131" s="141"/>
      <c r="BJ131" s="141"/>
      <c r="BK131" s="141"/>
      <c r="BL131" s="141"/>
      <c r="BM131" s="141"/>
      <c r="BN131" s="141"/>
      <c r="BO131" s="141"/>
      <c r="BP131" s="141"/>
      <c r="BQ131" s="121"/>
      <c r="BR131" s="121"/>
      <c r="BS131" s="121"/>
      <c r="BT131" s="121"/>
      <c r="BU131" s="121"/>
      <c r="BV131" s="121"/>
      <c r="BW131" s="201"/>
      <c r="BX131" s="201"/>
      <c r="BY131" s="201"/>
      <c r="BZ131" s="201"/>
      <c r="CA131" s="201"/>
      <c r="CB131" s="105"/>
      <c r="CC131" s="201"/>
      <c r="CD131" s="141"/>
      <c r="CE131" s="141"/>
      <c r="CF131" s="141"/>
      <c r="CG131" s="141"/>
      <c r="CH131" s="141"/>
      <c r="CI131" s="141"/>
      <c r="CJ131" s="201"/>
      <c r="CK131" s="201"/>
      <c r="CL131" s="201"/>
      <c r="CM131" s="201"/>
      <c r="CN131" s="201"/>
      <c r="CO131" s="105"/>
      <c r="CP131" s="201"/>
    </row>
    <row r="132" spans="1:94" s="342" customFormat="1" ht="151.5" customHeight="1">
      <c r="A132" s="141"/>
      <c r="B132" s="88" t="str">
        <f>IFERROR(VLOOKUP($A132,Riesgos!$A$7:$H$107,2,FALSE),"")</f>
        <v/>
      </c>
      <c r="C132" s="186" t="str">
        <f>IFERROR(VLOOKUP($A132,Riesgos!$A$7:$H$107,7,FALSE),"")</f>
        <v/>
      </c>
      <c r="D132" s="186" t="str">
        <f>IFERROR(VLOOKUP($A132,Riesgos!$A$7:$H$107,8,FALSE),"")</f>
        <v/>
      </c>
      <c r="E132" s="53"/>
      <c r="F132" s="218"/>
      <c r="G132" s="213" t="str">
        <f>IF(ISNUMBER(F132),VLOOKUP(F132,'Listas y tablas'!$AC$2:$AF$7,2,FALSE),"")</f>
        <v/>
      </c>
      <c r="H132" s="218"/>
      <c r="I132" s="218"/>
      <c r="J132" s="218"/>
      <c r="K132" s="218"/>
      <c r="L132" s="218"/>
      <c r="M132" s="218"/>
      <c r="N132" s="218"/>
      <c r="O132" s="218"/>
      <c r="P132" s="218"/>
      <c r="Q132" s="218"/>
      <c r="R132" s="218"/>
      <c r="S132" s="218"/>
      <c r="T132" s="218"/>
      <c r="U132" s="218"/>
      <c r="V132" s="218"/>
      <c r="W132" s="218"/>
      <c r="X132" s="218"/>
      <c r="Y132" s="218"/>
      <c r="Z132" s="218"/>
      <c r="AA132" s="213">
        <f t="shared" si="42"/>
        <v>0</v>
      </c>
      <c r="AB132" s="214" t="str">
        <f t="shared" si="43"/>
        <v/>
      </c>
      <c r="AC132" s="213" t="str">
        <f t="shared" si="44"/>
        <v xml:space="preserve"> </v>
      </c>
      <c r="AD132" s="215" t="str">
        <f>IFERROR(VLOOKUP(AC132,'Listas y tablas'!$AH$3:$AI$17,2,FALSE),"")</f>
        <v/>
      </c>
      <c r="AE132" s="213" t="str">
        <f t="shared" si="45"/>
        <v>C</v>
      </c>
      <c r="AF132" s="216">
        <f t="shared" si="46"/>
        <v>125</v>
      </c>
      <c r="AG132" s="216" t="str">
        <f t="shared" si="47"/>
        <v>C125</v>
      </c>
      <c r="AH132" s="187"/>
      <c r="AI132" s="216" t="str">
        <f t="shared" si="48"/>
        <v/>
      </c>
      <c r="AJ132" s="57"/>
      <c r="AK132" s="57"/>
      <c r="AL132" s="216">
        <f t="shared" si="49"/>
        <v>0</v>
      </c>
      <c r="AM132" s="57"/>
      <c r="AN132" s="216">
        <f t="shared" si="50"/>
        <v>0</v>
      </c>
      <c r="AO132" s="57"/>
      <c r="AP132" s="216">
        <f t="shared" si="51"/>
        <v>0</v>
      </c>
      <c r="AQ132" s="57"/>
      <c r="AR132" s="216">
        <f t="shared" si="52"/>
        <v>0</v>
      </c>
      <c r="AS132" s="57"/>
      <c r="AT132" s="216">
        <f t="shared" si="53"/>
        <v>0</v>
      </c>
      <c r="AU132" s="57"/>
      <c r="AV132" s="216">
        <f t="shared" si="54"/>
        <v>0</v>
      </c>
      <c r="AW132" s="57"/>
      <c r="AX132" s="216">
        <f t="shared" si="55"/>
        <v>0</v>
      </c>
      <c r="AY132" s="216">
        <f t="shared" si="56"/>
        <v>0</v>
      </c>
      <c r="AZ132" s="216">
        <f t="shared" si="57"/>
        <v>0</v>
      </c>
      <c r="BA132" s="216" t="str">
        <f t="shared" si="58"/>
        <v/>
      </c>
      <c r="BB132" s="216" t="str">
        <f>IFERROR(IF(ISNUMBER(BA132),VLOOKUP(BA132,'Listas y tablas'!$AC$2:$AF$7,2,FALSE),""),"")</f>
        <v/>
      </c>
      <c r="BC132" s="216" t="str">
        <f t="shared" si="59"/>
        <v xml:space="preserve"> </v>
      </c>
      <c r="BD132" s="217" t="str">
        <f>IFERROR(VLOOKUP(BC132,'Listas y tablas'!$AH$3:$AI$17,2,FALSE),"")</f>
        <v/>
      </c>
      <c r="BE132" s="162"/>
      <c r="BF132" s="141"/>
      <c r="BG132" s="141"/>
      <c r="BH132" s="141"/>
      <c r="BI132" s="141"/>
      <c r="BJ132" s="141"/>
      <c r="BK132" s="141"/>
      <c r="BL132" s="141"/>
      <c r="BM132" s="141"/>
      <c r="BN132" s="141"/>
      <c r="BO132" s="141"/>
      <c r="BP132" s="141"/>
      <c r="BQ132" s="121"/>
      <c r="BR132" s="121"/>
      <c r="BS132" s="121"/>
      <c r="BT132" s="121"/>
      <c r="BU132" s="121"/>
      <c r="BV132" s="121"/>
      <c r="BW132" s="201"/>
      <c r="BX132" s="201"/>
      <c r="BY132" s="201"/>
      <c r="BZ132" s="201"/>
      <c r="CA132" s="201"/>
      <c r="CB132" s="105"/>
      <c r="CC132" s="201"/>
      <c r="CD132" s="141"/>
      <c r="CE132" s="141"/>
      <c r="CF132" s="141"/>
      <c r="CG132" s="141"/>
      <c r="CH132" s="141"/>
      <c r="CI132" s="141"/>
      <c r="CJ132" s="201"/>
      <c r="CK132" s="201"/>
      <c r="CL132" s="201"/>
      <c r="CM132" s="201"/>
      <c r="CN132" s="201"/>
      <c r="CO132" s="105"/>
      <c r="CP132" s="201"/>
    </row>
    <row r="133" spans="1:94" s="342" customFormat="1" ht="151.5" customHeight="1">
      <c r="A133" s="141"/>
      <c r="B133" s="88" t="str">
        <f>IFERROR(VLOOKUP($A133,Riesgos!$A$7:$H$107,2,FALSE),"")</f>
        <v/>
      </c>
      <c r="C133" s="186" t="str">
        <f>IFERROR(VLOOKUP($A133,Riesgos!$A$7:$H$107,7,FALSE),"")</f>
        <v/>
      </c>
      <c r="D133" s="186" t="str">
        <f>IFERROR(VLOOKUP($A133,Riesgos!$A$7:$H$107,8,FALSE),"")</f>
        <v/>
      </c>
      <c r="E133" s="53"/>
      <c r="F133" s="218"/>
      <c r="G133" s="213" t="str">
        <f>IF(ISNUMBER(F133),VLOOKUP(F133,'Listas y tablas'!$AC$2:$AF$7,2,FALSE),"")</f>
        <v/>
      </c>
      <c r="H133" s="218"/>
      <c r="I133" s="218"/>
      <c r="J133" s="218"/>
      <c r="K133" s="218"/>
      <c r="L133" s="218"/>
      <c r="M133" s="218"/>
      <c r="N133" s="218"/>
      <c r="O133" s="218"/>
      <c r="P133" s="218"/>
      <c r="Q133" s="218"/>
      <c r="R133" s="218"/>
      <c r="S133" s="218"/>
      <c r="T133" s="218"/>
      <c r="U133" s="218"/>
      <c r="V133" s="218"/>
      <c r="W133" s="218"/>
      <c r="X133" s="218"/>
      <c r="Y133" s="218"/>
      <c r="Z133" s="218"/>
      <c r="AA133" s="213">
        <f t="shared" si="42"/>
        <v>0</v>
      </c>
      <c r="AB133" s="214" t="str">
        <f t="shared" si="43"/>
        <v/>
      </c>
      <c r="AC133" s="213" t="str">
        <f t="shared" si="44"/>
        <v xml:space="preserve"> </v>
      </c>
      <c r="AD133" s="215" t="str">
        <f>IFERROR(VLOOKUP(AC133,'Listas y tablas'!$AH$3:$AI$17,2,FALSE),"")</f>
        <v/>
      </c>
      <c r="AE133" s="213" t="str">
        <f t="shared" si="45"/>
        <v>C</v>
      </c>
      <c r="AF133" s="216">
        <f t="shared" si="46"/>
        <v>126</v>
      </c>
      <c r="AG133" s="216" t="str">
        <f t="shared" si="47"/>
        <v>C126</v>
      </c>
      <c r="AH133" s="187"/>
      <c r="AI133" s="216" t="str">
        <f t="shared" si="48"/>
        <v/>
      </c>
      <c r="AJ133" s="57"/>
      <c r="AK133" s="57"/>
      <c r="AL133" s="216">
        <f t="shared" si="49"/>
        <v>0</v>
      </c>
      <c r="AM133" s="57"/>
      <c r="AN133" s="216">
        <f t="shared" si="50"/>
        <v>0</v>
      </c>
      <c r="AO133" s="57"/>
      <c r="AP133" s="216">
        <f t="shared" si="51"/>
        <v>0</v>
      </c>
      <c r="AQ133" s="57"/>
      <c r="AR133" s="216">
        <f t="shared" si="52"/>
        <v>0</v>
      </c>
      <c r="AS133" s="57"/>
      <c r="AT133" s="216">
        <f t="shared" si="53"/>
        <v>0</v>
      </c>
      <c r="AU133" s="57"/>
      <c r="AV133" s="216">
        <f t="shared" si="54"/>
        <v>0</v>
      </c>
      <c r="AW133" s="57"/>
      <c r="AX133" s="216">
        <f t="shared" si="55"/>
        <v>0</v>
      </c>
      <c r="AY133" s="216">
        <f t="shared" si="56"/>
        <v>0</v>
      </c>
      <c r="AZ133" s="216">
        <f t="shared" si="57"/>
        <v>0</v>
      </c>
      <c r="BA133" s="216" t="str">
        <f t="shared" si="58"/>
        <v/>
      </c>
      <c r="BB133" s="216" t="str">
        <f>IFERROR(IF(ISNUMBER(BA133),VLOOKUP(BA133,'Listas y tablas'!$AC$2:$AF$7,2,FALSE),""),"")</f>
        <v/>
      </c>
      <c r="BC133" s="216" t="str">
        <f t="shared" si="59"/>
        <v xml:space="preserve"> </v>
      </c>
      <c r="BD133" s="217" t="str">
        <f>IFERROR(VLOOKUP(BC133,'Listas y tablas'!$AH$3:$AI$17,2,FALSE),"")</f>
        <v/>
      </c>
      <c r="BE133" s="162"/>
      <c r="BF133" s="141"/>
      <c r="BG133" s="141"/>
      <c r="BH133" s="141"/>
      <c r="BI133" s="141"/>
      <c r="BJ133" s="141"/>
      <c r="BK133" s="141"/>
      <c r="BL133" s="141"/>
      <c r="BM133" s="141"/>
      <c r="BN133" s="141"/>
      <c r="BO133" s="141"/>
      <c r="BP133" s="141"/>
      <c r="BQ133" s="121"/>
      <c r="BR133" s="121"/>
      <c r="BS133" s="121"/>
      <c r="BT133" s="121"/>
      <c r="BU133" s="121"/>
      <c r="BV133" s="121"/>
      <c r="BW133" s="201"/>
      <c r="BX133" s="201"/>
      <c r="BY133" s="201"/>
      <c r="BZ133" s="201"/>
      <c r="CA133" s="201"/>
      <c r="CB133" s="105"/>
      <c r="CC133" s="201"/>
      <c r="CD133" s="141"/>
      <c r="CE133" s="141"/>
      <c r="CF133" s="141"/>
      <c r="CG133" s="141"/>
      <c r="CH133" s="141"/>
      <c r="CI133" s="141"/>
      <c r="CJ133" s="201"/>
      <c r="CK133" s="201"/>
      <c r="CL133" s="201"/>
      <c r="CM133" s="201"/>
      <c r="CN133" s="201"/>
      <c r="CO133" s="105"/>
      <c r="CP133" s="201"/>
    </row>
    <row r="134" spans="1:94" s="342" customFormat="1" ht="151.5" customHeight="1">
      <c r="A134" s="141"/>
      <c r="B134" s="88" t="str">
        <f>IFERROR(VLOOKUP($A134,Riesgos!$A$7:$H$107,2,FALSE),"")</f>
        <v/>
      </c>
      <c r="C134" s="186" t="str">
        <f>IFERROR(VLOOKUP($A134,Riesgos!$A$7:$H$107,7,FALSE),"")</f>
        <v/>
      </c>
      <c r="D134" s="186" t="str">
        <f>IFERROR(VLOOKUP($A134,Riesgos!$A$7:$H$107,8,FALSE),"")</f>
        <v/>
      </c>
      <c r="E134" s="53"/>
      <c r="F134" s="218"/>
      <c r="G134" s="213" t="str">
        <f>IF(ISNUMBER(F134),VLOOKUP(F134,'Listas y tablas'!$AC$2:$AF$7,2,FALSE),"")</f>
        <v/>
      </c>
      <c r="H134" s="218"/>
      <c r="I134" s="218"/>
      <c r="J134" s="218"/>
      <c r="K134" s="218"/>
      <c r="L134" s="218"/>
      <c r="M134" s="218"/>
      <c r="N134" s="218"/>
      <c r="O134" s="218"/>
      <c r="P134" s="218"/>
      <c r="Q134" s="218"/>
      <c r="R134" s="218"/>
      <c r="S134" s="218"/>
      <c r="T134" s="218"/>
      <c r="U134" s="218"/>
      <c r="V134" s="218"/>
      <c r="W134" s="218"/>
      <c r="X134" s="218"/>
      <c r="Y134" s="218"/>
      <c r="Z134" s="218"/>
      <c r="AA134" s="213">
        <f t="shared" si="42"/>
        <v>0</v>
      </c>
      <c r="AB134" s="214" t="str">
        <f t="shared" si="43"/>
        <v/>
      </c>
      <c r="AC134" s="213" t="str">
        <f t="shared" si="44"/>
        <v xml:space="preserve"> </v>
      </c>
      <c r="AD134" s="215" t="str">
        <f>IFERROR(VLOOKUP(AC134,'Listas y tablas'!$AH$3:$AI$17,2,FALSE),"")</f>
        <v/>
      </c>
      <c r="AE134" s="213" t="str">
        <f t="shared" si="45"/>
        <v>C</v>
      </c>
      <c r="AF134" s="216">
        <f t="shared" si="46"/>
        <v>127</v>
      </c>
      <c r="AG134" s="216" t="str">
        <f t="shared" si="47"/>
        <v>C127</v>
      </c>
      <c r="AH134" s="187"/>
      <c r="AI134" s="216" t="str">
        <f t="shared" si="48"/>
        <v/>
      </c>
      <c r="AJ134" s="57"/>
      <c r="AK134" s="57"/>
      <c r="AL134" s="216">
        <f t="shared" si="49"/>
        <v>0</v>
      </c>
      <c r="AM134" s="57"/>
      <c r="AN134" s="216">
        <f t="shared" si="50"/>
        <v>0</v>
      </c>
      <c r="AO134" s="57"/>
      <c r="AP134" s="216">
        <f t="shared" si="51"/>
        <v>0</v>
      </c>
      <c r="AQ134" s="57"/>
      <c r="AR134" s="216">
        <f t="shared" si="52"/>
        <v>0</v>
      </c>
      <c r="AS134" s="57"/>
      <c r="AT134" s="216">
        <f t="shared" si="53"/>
        <v>0</v>
      </c>
      <c r="AU134" s="57"/>
      <c r="AV134" s="216">
        <f t="shared" si="54"/>
        <v>0</v>
      </c>
      <c r="AW134" s="57"/>
      <c r="AX134" s="216">
        <f t="shared" si="55"/>
        <v>0</v>
      </c>
      <c r="AY134" s="216">
        <f t="shared" si="56"/>
        <v>0</v>
      </c>
      <c r="AZ134" s="216">
        <f t="shared" si="57"/>
        <v>0</v>
      </c>
      <c r="BA134" s="216" t="str">
        <f t="shared" si="58"/>
        <v/>
      </c>
      <c r="BB134" s="216" t="str">
        <f>IFERROR(IF(ISNUMBER(BA134),VLOOKUP(BA134,'Listas y tablas'!$AC$2:$AF$7,2,FALSE),""),"")</f>
        <v/>
      </c>
      <c r="BC134" s="216" t="str">
        <f t="shared" si="59"/>
        <v xml:space="preserve"> </v>
      </c>
      <c r="BD134" s="217" t="str">
        <f>IFERROR(VLOOKUP(BC134,'Listas y tablas'!$AH$3:$AI$17,2,FALSE),"")</f>
        <v/>
      </c>
      <c r="BE134" s="162"/>
      <c r="BF134" s="141"/>
      <c r="BG134" s="141"/>
      <c r="BH134" s="141"/>
      <c r="BI134" s="141"/>
      <c r="BJ134" s="141"/>
      <c r="BK134" s="141"/>
      <c r="BL134" s="141"/>
      <c r="BM134" s="141"/>
      <c r="BN134" s="141"/>
      <c r="BO134" s="141"/>
      <c r="BP134" s="141"/>
      <c r="BQ134" s="121"/>
      <c r="BR134" s="121"/>
      <c r="BS134" s="121"/>
      <c r="BT134" s="121"/>
      <c r="BU134" s="121"/>
      <c r="BV134" s="121"/>
      <c r="BW134" s="201"/>
      <c r="BX134" s="201"/>
      <c r="BY134" s="201"/>
      <c r="BZ134" s="201"/>
      <c r="CA134" s="201"/>
      <c r="CB134" s="105"/>
      <c r="CC134" s="201"/>
      <c r="CD134" s="141"/>
      <c r="CE134" s="141"/>
      <c r="CF134" s="141"/>
      <c r="CG134" s="141"/>
      <c r="CH134" s="141"/>
      <c r="CI134" s="141"/>
      <c r="CJ134" s="201"/>
      <c r="CK134" s="201"/>
      <c r="CL134" s="201"/>
      <c r="CM134" s="201"/>
      <c r="CN134" s="201"/>
      <c r="CO134" s="105"/>
      <c r="CP134" s="201"/>
    </row>
    <row r="135" spans="1:94" s="342" customFormat="1" ht="151.5" customHeight="1">
      <c r="A135" s="141"/>
      <c r="B135" s="88" t="str">
        <f>IFERROR(VLOOKUP($A135,Riesgos!$A$7:$H$107,2,FALSE),"")</f>
        <v/>
      </c>
      <c r="C135" s="186" t="str">
        <f>IFERROR(VLOOKUP($A135,Riesgos!$A$7:$H$107,7,FALSE),"")</f>
        <v/>
      </c>
      <c r="D135" s="186" t="str">
        <f>IFERROR(VLOOKUP($A135,Riesgos!$A$7:$H$107,8,FALSE),"")</f>
        <v/>
      </c>
      <c r="E135" s="53"/>
      <c r="F135" s="218"/>
      <c r="G135" s="213" t="str">
        <f>IF(ISNUMBER(F135),VLOOKUP(F135,'Listas y tablas'!$AC$2:$AF$7,2,FALSE),"")</f>
        <v/>
      </c>
      <c r="H135" s="218"/>
      <c r="I135" s="218"/>
      <c r="J135" s="218"/>
      <c r="K135" s="218"/>
      <c r="L135" s="218"/>
      <c r="M135" s="218"/>
      <c r="N135" s="218"/>
      <c r="O135" s="218"/>
      <c r="P135" s="218"/>
      <c r="Q135" s="218"/>
      <c r="R135" s="218"/>
      <c r="S135" s="218"/>
      <c r="T135" s="218"/>
      <c r="U135" s="218"/>
      <c r="V135" s="218"/>
      <c r="W135" s="218"/>
      <c r="X135" s="218"/>
      <c r="Y135" s="218"/>
      <c r="Z135" s="218"/>
      <c r="AA135" s="213">
        <f t="shared" si="42"/>
        <v>0</v>
      </c>
      <c r="AB135" s="214" t="str">
        <f t="shared" si="43"/>
        <v/>
      </c>
      <c r="AC135" s="213" t="str">
        <f t="shared" si="44"/>
        <v xml:space="preserve"> </v>
      </c>
      <c r="AD135" s="215" t="str">
        <f>IFERROR(VLOOKUP(AC135,'Listas y tablas'!$AH$3:$AI$17,2,FALSE),"")</f>
        <v/>
      </c>
      <c r="AE135" s="213" t="str">
        <f t="shared" si="45"/>
        <v>C</v>
      </c>
      <c r="AF135" s="216">
        <f t="shared" si="46"/>
        <v>128</v>
      </c>
      <c r="AG135" s="216" t="str">
        <f t="shared" si="47"/>
        <v>C128</v>
      </c>
      <c r="AH135" s="187"/>
      <c r="AI135" s="216" t="str">
        <f t="shared" si="48"/>
        <v/>
      </c>
      <c r="AJ135" s="57"/>
      <c r="AK135" s="57"/>
      <c r="AL135" s="216">
        <f t="shared" si="49"/>
        <v>0</v>
      </c>
      <c r="AM135" s="57"/>
      <c r="AN135" s="216">
        <f t="shared" si="50"/>
        <v>0</v>
      </c>
      <c r="AO135" s="57"/>
      <c r="AP135" s="216">
        <f t="shared" si="51"/>
        <v>0</v>
      </c>
      <c r="AQ135" s="57"/>
      <c r="AR135" s="216">
        <f t="shared" si="52"/>
        <v>0</v>
      </c>
      <c r="AS135" s="57"/>
      <c r="AT135" s="216">
        <f t="shared" si="53"/>
        <v>0</v>
      </c>
      <c r="AU135" s="57"/>
      <c r="AV135" s="216">
        <f t="shared" si="54"/>
        <v>0</v>
      </c>
      <c r="AW135" s="57"/>
      <c r="AX135" s="216">
        <f t="shared" si="55"/>
        <v>0</v>
      </c>
      <c r="AY135" s="216">
        <f t="shared" si="56"/>
        <v>0</v>
      </c>
      <c r="AZ135" s="216">
        <f t="shared" si="57"/>
        <v>0</v>
      </c>
      <c r="BA135" s="216" t="str">
        <f t="shared" si="58"/>
        <v/>
      </c>
      <c r="BB135" s="216" t="str">
        <f>IFERROR(IF(ISNUMBER(BA135),VLOOKUP(BA135,'Listas y tablas'!$AC$2:$AF$7,2,FALSE),""),"")</f>
        <v/>
      </c>
      <c r="BC135" s="216" t="str">
        <f t="shared" si="59"/>
        <v xml:space="preserve"> </v>
      </c>
      <c r="BD135" s="217" t="str">
        <f>IFERROR(VLOOKUP(BC135,'Listas y tablas'!$AH$3:$AI$17,2,FALSE),"")</f>
        <v/>
      </c>
      <c r="BE135" s="162"/>
      <c r="BF135" s="141"/>
      <c r="BG135" s="141"/>
      <c r="BH135" s="141"/>
      <c r="BI135" s="141"/>
      <c r="BJ135" s="141"/>
      <c r="BK135" s="141"/>
      <c r="BL135" s="141"/>
      <c r="BM135" s="141"/>
      <c r="BN135" s="141"/>
      <c r="BO135" s="141"/>
      <c r="BP135" s="141"/>
      <c r="BQ135" s="121"/>
      <c r="BR135" s="121"/>
      <c r="BS135" s="121"/>
      <c r="BT135" s="121"/>
      <c r="BU135" s="121"/>
      <c r="BV135" s="121"/>
      <c r="BW135" s="201"/>
      <c r="BX135" s="201"/>
      <c r="BY135" s="201"/>
      <c r="BZ135" s="201"/>
      <c r="CA135" s="201"/>
      <c r="CB135" s="105"/>
      <c r="CC135" s="201"/>
      <c r="CD135" s="141"/>
      <c r="CE135" s="141"/>
      <c r="CF135" s="141"/>
      <c r="CG135" s="141"/>
      <c r="CH135" s="141"/>
      <c r="CI135" s="141"/>
      <c r="CJ135" s="201"/>
      <c r="CK135" s="201"/>
      <c r="CL135" s="201"/>
      <c r="CM135" s="201"/>
      <c r="CN135" s="201"/>
      <c r="CO135" s="105"/>
      <c r="CP135" s="201"/>
    </row>
    <row r="136" spans="1:94" s="342" customFormat="1" ht="151.5" customHeight="1">
      <c r="A136" s="141"/>
      <c r="B136" s="88" t="str">
        <f>IFERROR(VLOOKUP($A136,Riesgos!$A$7:$H$107,2,FALSE),"")</f>
        <v/>
      </c>
      <c r="C136" s="186" t="str">
        <f>IFERROR(VLOOKUP($A136,Riesgos!$A$7:$H$107,7,FALSE),"")</f>
        <v/>
      </c>
      <c r="D136" s="186" t="str">
        <f>IFERROR(VLOOKUP($A136,Riesgos!$A$7:$H$107,8,FALSE),"")</f>
        <v/>
      </c>
      <c r="E136" s="53"/>
      <c r="F136" s="218"/>
      <c r="G136" s="213" t="str">
        <f>IF(ISNUMBER(F136),VLOOKUP(F136,'Listas y tablas'!$AC$2:$AF$7,2,FALSE),"")</f>
        <v/>
      </c>
      <c r="H136" s="218"/>
      <c r="I136" s="218"/>
      <c r="J136" s="218"/>
      <c r="K136" s="218"/>
      <c r="L136" s="218"/>
      <c r="M136" s="218"/>
      <c r="N136" s="218"/>
      <c r="O136" s="218"/>
      <c r="P136" s="218"/>
      <c r="Q136" s="218"/>
      <c r="R136" s="218"/>
      <c r="S136" s="218"/>
      <c r="T136" s="218"/>
      <c r="U136" s="218"/>
      <c r="V136" s="218"/>
      <c r="W136" s="218"/>
      <c r="X136" s="218"/>
      <c r="Y136" s="218"/>
      <c r="Z136" s="218"/>
      <c r="AA136" s="213">
        <f t="shared" si="42"/>
        <v>0</v>
      </c>
      <c r="AB136" s="214" t="str">
        <f t="shared" si="43"/>
        <v/>
      </c>
      <c r="AC136" s="213" t="str">
        <f t="shared" si="44"/>
        <v xml:space="preserve"> </v>
      </c>
      <c r="AD136" s="215" t="str">
        <f>IFERROR(VLOOKUP(AC136,'Listas y tablas'!$AH$3:$AI$17,2,FALSE),"")</f>
        <v/>
      </c>
      <c r="AE136" s="213" t="str">
        <f t="shared" si="45"/>
        <v>C</v>
      </c>
      <c r="AF136" s="216">
        <f t="shared" si="46"/>
        <v>129</v>
      </c>
      <c r="AG136" s="216" t="str">
        <f t="shared" si="47"/>
        <v>C129</v>
      </c>
      <c r="AH136" s="187"/>
      <c r="AI136" s="216" t="str">
        <f t="shared" si="48"/>
        <v/>
      </c>
      <c r="AJ136" s="57"/>
      <c r="AK136" s="57"/>
      <c r="AL136" s="216">
        <f t="shared" si="49"/>
        <v>0</v>
      </c>
      <c r="AM136" s="57"/>
      <c r="AN136" s="216">
        <f t="shared" si="50"/>
        <v>0</v>
      </c>
      <c r="AO136" s="57"/>
      <c r="AP136" s="216">
        <f t="shared" si="51"/>
        <v>0</v>
      </c>
      <c r="AQ136" s="57"/>
      <c r="AR136" s="216">
        <f t="shared" si="52"/>
        <v>0</v>
      </c>
      <c r="AS136" s="57"/>
      <c r="AT136" s="216">
        <f t="shared" si="53"/>
        <v>0</v>
      </c>
      <c r="AU136" s="57"/>
      <c r="AV136" s="216">
        <f t="shared" si="54"/>
        <v>0</v>
      </c>
      <c r="AW136" s="57"/>
      <c r="AX136" s="216">
        <f t="shared" si="55"/>
        <v>0</v>
      </c>
      <c r="AY136" s="216">
        <f t="shared" si="56"/>
        <v>0</v>
      </c>
      <c r="AZ136" s="216">
        <f t="shared" si="57"/>
        <v>0</v>
      </c>
      <c r="BA136" s="216" t="str">
        <f t="shared" si="58"/>
        <v/>
      </c>
      <c r="BB136" s="216" t="str">
        <f>IFERROR(IF(ISNUMBER(BA136),VLOOKUP(BA136,'Listas y tablas'!$AC$2:$AF$7,2,FALSE),""),"")</f>
        <v/>
      </c>
      <c r="BC136" s="216" t="str">
        <f t="shared" si="59"/>
        <v xml:space="preserve"> </v>
      </c>
      <c r="BD136" s="217" t="str">
        <f>IFERROR(VLOOKUP(BC136,'Listas y tablas'!$AH$3:$AI$17,2,FALSE),"")</f>
        <v/>
      </c>
      <c r="BE136" s="162"/>
      <c r="BF136" s="141"/>
      <c r="BG136" s="141"/>
      <c r="BH136" s="141"/>
      <c r="BI136" s="141"/>
      <c r="BJ136" s="141"/>
      <c r="BK136" s="141"/>
      <c r="BL136" s="141"/>
      <c r="BM136" s="141"/>
      <c r="BN136" s="141"/>
      <c r="BO136" s="141"/>
      <c r="BP136" s="141"/>
      <c r="BQ136" s="121"/>
      <c r="BR136" s="121"/>
      <c r="BS136" s="121"/>
      <c r="BT136" s="121"/>
      <c r="BU136" s="121"/>
      <c r="BV136" s="121"/>
      <c r="BW136" s="201"/>
      <c r="BX136" s="201"/>
      <c r="BY136" s="201"/>
      <c r="BZ136" s="201"/>
      <c r="CA136" s="201"/>
      <c r="CB136" s="105"/>
      <c r="CC136" s="201"/>
      <c r="CD136" s="141"/>
      <c r="CE136" s="141"/>
      <c r="CF136" s="141"/>
      <c r="CG136" s="141"/>
      <c r="CH136" s="141"/>
      <c r="CI136" s="141"/>
      <c r="CJ136" s="201"/>
      <c r="CK136" s="201"/>
      <c r="CL136" s="201"/>
      <c r="CM136" s="201"/>
      <c r="CN136" s="201"/>
      <c r="CO136" s="105"/>
      <c r="CP136" s="201"/>
    </row>
    <row r="137" spans="1:94" s="342" customFormat="1" ht="151.5" customHeight="1">
      <c r="A137" s="141"/>
      <c r="B137" s="88" t="str">
        <f>IFERROR(VLOOKUP($A137,Riesgos!$A$7:$H$107,2,FALSE),"")</f>
        <v/>
      </c>
      <c r="C137" s="186" t="str">
        <f>IFERROR(VLOOKUP($A137,Riesgos!$A$7:$H$107,7,FALSE),"")</f>
        <v/>
      </c>
      <c r="D137" s="186" t="str">
        <f>IFERROR(VLOOKUP($A137,Riesgos!$A$7:$H$107,8,FALSE),"")</f>
        <v/>
      </c>
      <c r="E137" s="53"/>
      <c r="F137" s="218"/>
      <c r="G137" s="213" t="str">
        <f>IF(ISNUMBER(F137),VLOOKUP(F137,'Listas y tablas'!$AC$2:$AF$7,2,FALSE),"")</f>
        <v/>
      </c>
      <c r="H137" s="218"/>
      <c r="I137" s="218"/>
      <c r="J137" s="218"/>
      <c r="K137" s="218"/>
      <c r="L137" s="218"/>
      <c r="M137" s="218"/>
      <c r="N137" s="218"/>
      <c r="O137" s="218"/>
      <c r="P137" s="218"/>
      <c r="Q137" s="218"/>
      <c r="R137" s="218"/>
      <c r="S137" s="218"/>
      <c r="T137" s="218"/>
      <c r="U137" s="218"/>
      <c r="V137" s="218"/>
      <c r="W137" s="218"/>
      <c r="X137" s="218"/>
      <c r="Y137" s="218"/>
      <c r="Z137" s="218"/>
      <c r="AA137" s="213">
        <f t="shared" si="42"/>
        <v>0</v>
      </c>
      <c r="AB137" s="214" t="str">
        <f t="shared" si="43"/>
        <v/>
      </c>
      <c r="AC137" s="213" t="str">
        <f t="shared" si="44"/>
        <v xml:space="preserve"> </v>
      </c>
      <c r="AD137" s="215" t="str">
        <f>IFERROR(VLOOKUP(AC137,'Listas y tablas'!$AH$3:$AI$17,2,FALSE),"")</f>
        <v/>
      </c>
      <c r="AE137" s="213" t="str">
        <f t="shared" si="45"/>
        <v>C</v>
      </c>
      <c r="AF137" s="216">
        <f t="shared" si="46"/>
        <v>130</v>
      </c>
      <c r="AG137" s="216" t="str">
        <f t="shared" si="47"/>
        <v>C130</v>
      </c>
      <c r="AH137" s="187"/>
      <c r="AI137" s="216" t="str">
        <f t="shared" si="48"/>
        <v/>
      </c>
      <c r="AJ137" s="57"/>
      <c r="AK137" s="57"/>
      <c r="AL137" s="216">
        <f t="shared" si="49"/>
        <v>0</v>
      </c>
      <c r="AM137" s="57"/>
      <c r="AN137" s="216">
        <f t="shared" si="50"/>
        <v>0</v>
      </c>
      <c r="AO137" s="57"/>
      <c r="AP137" s="216">
        <f t="shared" si="51"/>
        <v>0</v>
      </c>
      <c r="AQ137" s="57"/>
      <c r="AR137" s="216">
        <f t="shared" si="52"/>
        <v>0</v>
      </c>
      <c r="AS137" s="57"/>
      <c r="AT137" s="216">
        <f t="shared" si="53"/>
        <v>0</v>
      </c>
      <c r="AU137" s="57"/>
      <c r="AV137" s="216">
        <f t="shared" si="54"/>
        <v>0</v>
      </c>
      <c r="AW137" s="57"/>
      <c r="AX137" s="216">
        <f t="shared" si="55"/>
        <v>0</v>
      </c>
      <c r="AY137" s="216">
        <f t="shared" si="56"/>
        <v>0</v>
      </c>
      <c r="AZ137" s="216">
        <f t="shared" si="57"/>
        <v>0</v>
      </c>
      <c r="BA137" s="216" t="str">
        <f t="shared" si="58"/>
        <v/>
      </c>
      <c r="BB137" s="216" t="str">
        <f>IFERROR(IF(ISNUMBER(BA137),VLOOKUP(BA137,'Listas y tablas'!$AC$2:$AF$7,2,FALSE),""),"")</f>
        <v/>
      </c>
      <c r="BC137" s="216" t="str">
        <f t="shared" si="59"/>
        <v xml:space="preserve"> </v>
      </c>
      <c r="BD137" s="217" t="str">
        <f>IFERROR(VLOOKUP(BC137,'Listas y tablas'!$AH$3:$AI$17,2,FALSE),"")</f>
        <v/>
      </c>
      <c r="BE137" s="162"/>
      <c r="BF137" s="141"/>
      <c r="BG137" s="141"/>
      <c r="BH137" s="141"/>
      <c r="BI137" s="141"/>
      <c r="BJ137" s="141"/>
      <c r="BK137" s="141"/>
      <c r="BL137" s="141"/>
      <c r="BM137" s="141"/>
      <c r="BN137" s="141"/>
      <c r="BO137" s="141"/>
      <c r="BP137" s="141"/>
      <c r="BQ137" s="121"/>
      <c r="BR137" s="121"/>
      <c r="BS137" s="121"/>
      <c r="BT137" s="121"/>
      <c r="BU137" s="121"/>
      <c r="BV137" s="121"/>
      <c r="BW137" s="201"/>
      <c r="BX137" s="201"/>
      <c r="BY137" s="201"/>
      <c r="BZ137" s="201"/>
      <c r="CA137" s="201"/>
      <c r="CB137" s="105"/>
      <c r="CC137" s="201"/>
      <c r="CD137" s="141"/>
      <c r="CE137" s="141"/>
      <c r="CF137" s="141"/>
      <c r="CG137" s="141"/>
      <c r="CH137" s="141"/>
      <c r="CI137" s="141"/>
      <c r="CJ137" s="201"/>
      <c r="CK137" s="201"/>
      <c r="CL137" s="201"/>
      <c r="CM137" s="201"/>
      <c r="CN137" s="201"/>
      <c r="CO137" s="105"/>
      <c r="CP137" s="201"/>
    </row>
    <row r="138" spans="1:94" s="342" customFormat="1" ht="151.5" customHeight="1">
      <c r="A138" s="141"/>
      <c r="B138" s="88" t="str">
        <f>IFERROR(VLOOKUP($A138,Riesgos!$A$7:$H$107,2,FALSE),"")</f>
        <v/>
      </c>
      <c r="C138" s="186" t="str">
        <f>IFERROR(VLOOKUP($A138,Riesgos!$A$7:$H$107,7,FALSE),"")</f>
        <v/>
      </c>
      <c r="D138" s="186" t="str">
        <f>IFERROR(VLOOKUP($A138,Riesgos!$A$7:$H$107,8,FALSE),"")</f>
        <v/>
      </c>
      <c r="E138" s="53"/>
      <c r="F138" s="218"/>
      <c r="G138" s="213" t="str">
        <f>IF(ISNUMBER(F138),VLOOKUP(F138,'Listas y tablas'!$AC$2:$AF$7,2,FALSE),"")</f>
        <v/>
      </c>
      <c r="H138" s="218"/>
      <c r="I138" s="218"/>
      <c r="J138" s="218"/>
      <c r="K138" s="218"/>
      <c r="L138" s="218"/>
      <c r="M138" s="218"/>
      <c r="N138" s="218"/>
      <c r="O138" s="218"/>
      <c r="P138" s="218"/>
      <c r="Q138" s="218"/>
      <c r="R138" s="218"/>
      <c r="S138" s="218"/>
      <c r="T138" s="218"/>
      <c r="U138" s="218"/>
      <c r="V138" s="218"/>
      <c r="W138" s="218"/>
      <c r="X138" s="218"/>
      <c r="Y138" s="218"/>
      <c r="Z138" s="218"/>
      <c r="AA138" s="213">
        <f t="shared" si="42"/>
        <v>0</v>
      </c>
      <c r="AB138" s="214" t="str">
        <f t="shared" si="43"/>
        <v/>
      </c>
      <c r="AC138" s="213" t="str">
        <f t="shared" si="44"/>
        <v xml:space="preserve"> </v>
      </c>
      <c r="AD138" s="215" t="str">
        <f>IFERROR(VLOOKUP(AC138,'Listas y tablas'!$AH$3:$AI$17,2,FALSE),"")</f>
        <v/>
      </c>
      <c r="AE138" s="213" t="str">
        <f t="shared" si="45"/>
        <v>C</v>
      </c>
      <c r="AF138" s="216">
        <f t="shared" si="46"/>
        <v>131</v>
      </c>
      <c r="AG138" s="216" t="str">
        <f t="shared" si="47"/>
        <v>C131</v>
      </c>
      <c r="AH138" s="187"/>
      <c r="AI138" s="216" t="str">
        <f t="shared" si="48"/>
        <v/>
      </c>
      <c r="AJ138" s="57"/>
      <c r="AK138" s="57"/>
      <c r="AL138" s="216">
        <f t="shared" si="49"/>
        <v>0</v>
      </c>
      <c r="AM138" s="57"/>
      <c r="AN138" s="216">
        <f t="shared" si="50"/>
        <v>0</v>
      </c>
      <c r="AO138" s="57"/>
      <c r="AP138" s="216">
        <f t="shared" si="51"/>
        <v>0</v>
      </c>
      <c r="AQ138" s="57"/>
      <c r="AR138" s="216">
        <f t="shared" si="52"/>
        <v>0</v>
      </c>
      <c r="AS138" s="57"/>
      <c r="AT138" s="216">
        <f t="shared" si="53"/>
        <v>0</v>
      </c>
      <c r="AU138" s="57"/>
      <c r="AV138" s="216">
        <f t="shared" si="54"/>
        <v>0</v>
      </c>
      <c r="AW138" s="57"/>
      <c r="AX138" s="216">
        <f t="shared" si="55"/>
        <v>0</v>
      </c>
      <c r="AY138" s="216">
        <f t="shared" si="56"/>
        <v>0</v>
      </c>
      <c r="AZ138" s="216">
        <f t="shared" si="57"/>
        <v>0</v>
      </c>
      <c r="BA138" s="216" t="str">
        <f t="shared" si="58"/>
        <v/>
      </c>
      <c r="BB138" s="216" t="str">
        <f>IFERROR(IF(ISNUMBER(BA138),VLOOKUP(BA138,'Listas y tablas'!$AC$2:$AF$7,2,FALSE),""),"")</f>
        <v/>
      </c>
      <c r="BC138" s="216" t="str">
        <f t="shared" si="59"/>
        <v xml:space="preserve"> </v>
      </c>
      <c r="BD138" s="217" t="str">
        <f>IFERROR(VLOOKUP(BC138,'Listas y tablas'!$AH$3:$AI$17,2,FALSE),"")</f>
        <v/>
      </c>
      <c r="BE138" s="162"/>
      <c r="BF138" s="141"/>
      <c r="BG138" s="141"/>
      <c r="BH138" s="141"/>
      <c r="BI138" s="141"/>
      <c r="BJ138" s="141"/>
      <c r="BK138" s="141"/>
      <c r="BL138" s="141"/>
      <c r="BM138" s="141"/>
      <c r="BN138" s="141"/>
      <c r="BO138" s="141"/>
      <c r="BP138" s="141"/>
      <c r="BQ138" s="121"/>
      <c r="BR138" s="121"/>
      <c r="BS138" s="121"/>
      <c r="BT138" s="121"/>
      <c r="BU138" s="121"/>
      <c r="BV138" s="121"/>
      <c r="BW138" s="201"/>
      <c r="BX138" s="201"/>
      <c r="BY138" s="201"/>
      <c r="BZ138" s="201"/>
      <c r="CA138" s="201"/>
      <c r="CB138" s="105"/>
      <c r="CC138" s="201"/>
      <c r="CD138" s="141"/>
      <c r="CE138" s="141"/>
      <c r="CF138" s="141"/>
      <c r="CG138" s="141"/>
      <c r="CH138" s="141"/>
      <c r="CI138" s="141"/>
      <c r="CJ138" s="201"/>
      <c r="CK138" s="201"/>
      <c r="CL138" s="201"/>
      <c r="CM138" s="201"/>
      <c r="CN138" s="201"/>
      <c r="CO138" s="105"/>
      <c r="CP138" s="201"/>
    </row>
    <row r="139" spans="1:94" s="342" customFormat="1" ht="151.5" customHeight="1">
      <c r="A139" s="141"/>
      <c r="B139" s="88" t="str">
        <f>IFERROR(VLOOKUP($A139,Riesgos!$A$7:$H$107,2,FALSE),"")</f>
        <v/>
      </c>
      <c r="C139" s="186" t="str">
        <f>IFERROR(VLOOKUP($A139,Riesgos!$A$7:$H$107,7,FALSE),"")</f>
        <v/>
      </c>
      <c r="D139" s="186" t="str">
        <f>IFERROR(VLOOKUP($A139,Riesgos!$A$7:$H$107,8,FALSE),"")</f>
        <v/>
      </c>
      <c r="E139" s="53"/>
      <c r="F139" s="218"/>
      <c r="G139" s="213" t="str">
        <f>IF(ISNUMBER(F139),VLOOKUP(F139,'Listas y tablas'!$AC$2:$AF$7,2,FALSE),"")</f>
        <v/>
      </c>
      <c r="H139" s="218"/>
      <c r="I139" s="218"/>
      <c r="J139" s="218"/>
      <c r="K139" s="218"/>
      <c r="L139" s="218"/>
      <c r="M139" s="218"/>
      <c r="N139" s="218"/>
      <c r="O139" s="218"/>
      <c r="P139" s="218"/>
      <c r="Q139" s="218"/>
      <c r="R139" s="218"/>
      <c r="S139" s="218"/>
      <c r="T139" s="218"/>
      <c r="U139" s="218"/>
      <c r="V139" s="218"/>
      <c r="W139" s="218"/>
      <c r="X139" s="218"/>
      <c r="Y139" s="218"/>
      <c r="Z139" s="218"/>
      <c r="AA139" s="213">
        <f t="shared" si="42"/>
        <v>0</v>
      </c>
      <c r="AB139" s="214" t="str">
        <f t="shared" si="43"/>
        <v/>
      </c>
      <c r="AC139" s="213" t="str">
        <f t="shared" si="44"/>
        <v xml:space="preserve"> </v>
      </c>
      <c r="AD139" s="215" t="str">
        <f>IFERROR(VLOOKUP(AC139,'Listas y tablas'!$AH$3:$AI$17,2,FALSE),"")</f>
        <v/>
      </c>
      <c r="AE139" s="213" t="str">
        <f t="shared" si="45"/>
        <v>C</v>
      </c>
      <c r="AF139" s="216">
        <f t="shared" si="46"/>
        <v>132</v>
      </c>
      <c r="AG139" s="216" t="str">
        <f t="shared" si="47"/>
        <v>C132</v>
      </c>
      <c r="AH139" s="187"/>
      <c r="AI139" s="216" t="str">
        <f t="shared" si="48"/>
        <v/>
      </c>
      <c r="AJ139" s="57"/>
      <c r="AK139" s="57"/>
      <c r="AL139" s="216">
        <f t="shared" si="49"/>
        <v>0</v>
      </c>
      <c r="AM139" s="57"/>
      <c r="AN139" s="216">
        <f t="shared" si="50"/>
        <v>0</v>
      </c>
      <c r="AO139" s="57"/>
      <c r="AP139" s="216">
        <f t="shared" si="51"/>
        <v>0</v>
      </c>
      <c r="AQ139" s="57"/>
      <c r="AR139" s="216">
        <f t="shared" si="52"/>
        <v>0</v>
      </c>
      <c r="AS139" s="57"/>
      <c r="AT139" s="216">
        <f t="shared" si="53"/>
        <v>0</v>
      </c>
      <c r="AU139" s="57"/>
      <c r="AV139" s="216">
        <f t="shared" si="54"/>
        <v>0</v>
      </c>
      <c r="AW139" s="57"/>
      <c r="AX139" s="216">
        <f t="shared" si="55"/>
        <v>0</v>
      </c>
      <c r="AY139" s="216">
        <f t="shared" si="56"/>
        <v>0</v>
      </c>
      <c r="AZ139" s="216">
        <f t="shared" si="57"/>
        <v>0</v>
      </c>
      <c r="BA139" s="216" t="str">
        <f t="shared" si="58"/>
        <v/>
      </c>
      <c r="BB139" s="216" t="str">
        <f>IFERROR(IF(ISNUMBER(BA139),VLOOKUP(BA139,'Listas y tablas'!$AC$2:$AF$7,2,FALSE),""),"")</f>
        <v/>
      </c>
      <c r="BC139" s="216" t="str">
        <f t="shared" si="59"/>
        <v xml:space="preserve"> </v>
      </c>
      <c r="BD139" s="217" t="str">
        <f>IFERROR(VLOOKUP(BC139,'Listas y tablas'!$AH$3:$AI$17,2,FALSE),"")</f>
        <v/>
      </c>
      <c r="BE139" s="162"/>
      <c r="BF139" s="141"/>
      <c r="BG139" s="141"/>
      <c r="BH139" s="141"/>
      <c r="BI139" s="141"/>
      <c r="BJ139" s="141"/>
      <c r="BK139" s="141"/>
      <c r="BL139" s="141"/>
      <c r="BM139" s="141"/>
      <c r="BN139" s="141"/>
      <c r="BO139" s="141"/>
      <c r="BP139" s="141"/>
      <c r="BQ139" s="121"/>
      <c r="BR139" s="121"/>
      <c r="BS139" s="121"/>
      <c r="BT139" s="121"/>
      <c r="BU139" s="121"/>
      <c r="BV139" s="121"/>
      <c r="BW139" s="201"/>
      <c r="BX139" s="201"/>
      <c r="BY139" s="201"/>
      <c r="BZ139" s="201"/>
      <c r="CA139" s="201"/>
      <c r="CB139" s="105"/>
      <c r="CC139" s="201"/>
      <c r="CD139" s="141"/>
      <c r="CE139" s="141"/>
      <c r="CF139" s="141"/>
      <c r="CG139" s="141"/>
      <c r="CH139" s="141"/>
      <c r="CI139" s="141"/>
      <c r="CJ139" s="201"/>
      <c r="CK139" s="201"/>
      <c r="CL139" s="201"/>
      <c r="CM139" s="201"/>
      <c r="CN139" s="201"/>
      <c r="CO139" s="105"/>
      <c r="CP139" s="201"/>
    </row>
    <row r="140" spans="1:94" s="342" customFormat="1" ht="151.5" customHeight="1">
      <c r="A140" s="141"/>
      <c r="B140" s="88" t="str">
        <f>IFERROR(VLOOKUP($A140,Riesgos!$A$7:$H$107,2,FALSE),"")</f>
        <v/>
      </c>
      <c r="C140" s="186" t="str">
        <f>IFERROR(VLOOKUP($A140,Riesgos!$A$7:$H$107,7,FALSE),"")</f>
        <v/>
      </c>
      <c r="D140" s="186" t="str">
        <f>IFERROR(VLOOKUP($A140,Riesgos!$A$7:$H$107,8,FALSE),"")</f>
        <v/>
      </c>
      <c r="E140" s="53"/>
      <c r="F140" s="218"/>
      <c r="G140" s="213" t="str">
        <f>IF(ISNUMBER(F140),VLOOKUP(F140,'Listas y tablas'!$AC$2:$AF$7,2,FALSE),"")</f>
        <v/>
      </c>
      <c r="H140" s="218"/>
      <c r="I140" s="218"/>
      <c r="J140" s="218"/>
      <c r="K140" s="218"/>
      <c r="L140" s="218"/>
      <c r="M140" s="218"/>
      <c r="N140" s="218"/>
      <c r="O140" s="218"/>
      <c r="P140" s="218"/>
      <c r="Q140" s="218"/>
      <c r="R140" s="218"/>
      <c r="S140" s="218"/>
      <c r="T140" s="218"/>
      <c r="U140" s="218"/>
      <c r="V140" s="218"/>
      <c r="W140" s="218"/>
      <c r="X140" s="218"/>
      <c r="Y140" s="218"/>
      <c r="Z140" s="218"/>
      <c r="AA140" s="213">
        <f t="shared" si="42"/>
        <v>0</v>
      </c>
      <c r="AB140" s="214" t="str">
        <f t="shared" si="43"/>
        <v/>
      </c>
      <c r="AC140" s="213" t="str">
        <f t="shared" si="44"/>
        <v xml:space="preserve"> </v>
      </c>
      <c r="AD140" s="215" t="str">
        <f>IFERROR(VLOOKUP(AC140,'Listas y tablas'!$AH$3:$AI$17,2,FALSE),"")</f>
        <v/>
      </c>
      <c r="AE140" s="213" t="str">
        <f t="shared" si="45"/>
        <v>C</v>
      </c>
      <c r="AF140" s="216">
        <f t="shared" si="46"/>
        <v>133</v>
      </c>
      <c r="AG140" s="216" t="str">
        <f t="shared" si="47"/>
        <v>C133</v>
      </c>
      <c r="AH140" s="187"/>
      <c r="AI140" s="216" t="str">
        <f t="shared" si="48"/>
        <v/>
      </c>
      <c r="AJ140" s="57"/>
      <c r="AK140" s="57"/>
      <c r="AL140" s="216">
        <f t="shared" si="49"/>
        <v>0</v>
      </c>
      <c r="AM140" s="57"/>
      <c r="AN140" s="216">
        <f t="shared" si="50"/>
        <v>0</v>
      </c>
      <c r="AO140" s="57"/>
      <c r="AP140" s="216">
        <f t="shared" si="51"/>
        <v>0</v>
      </c>
      <c r="AQ140" s="57"/>
      <c r="AR140" s="216">
        <f t="shared" si="52"/>
        <v>0</v>
      </c>
      <c r="AS140" s="57"/>
      <c r="AT140" s="216">
        <f t="shared" si="53"/>
        <v>0</v>
      </c>
      <c r="AU140" s="57"/>
      <c r="AV140" s="216">
        <f t="shared" si="54"/>
        <v>0</v>
      </c>
      <c r="AW140" s="57"/>
      <c r="AX140" s="216">
        <f t="shared" si="55"/>
        <v>0</v>
      </c>
      <c r="AY140" s="216">
        <f t="shared" si="56"/>
        <v>0</v>
      </c>
      <c r="AZ140" s="216">
        <f t="shared" si="57"/>
        <v>0</v>
      </c>
      <c r="BA140" s="216" t="str">
        <f t="shared" si="58"/>
        <v/>
      </c>
      <c r="BB140" s="216" t="str">
        <f>IFERROR(IF(ISNUMBER(BA140),VLOOKUP(BA140,'Listas y tablas'!$AC$2:$AF$7,2,FALSE),""),"")</f>
        <v/>
      </c>
      <c r="BC140" s="216" t="str">
        <f t="shared" si="59"/>
        <v xml:space="preserve"> </v>
      </c>
      <c r="BD140" s="217" t="str">
        <f>IFERROR(VLOOKUP(BC140,'Listas y tablas'!$AH$3:$AI$17,2,FALSE),"")</f>
        <v/>
      </c>
      <c r="BE140" s="162"/>
      <c r="BF140" s="141"/>
      <c r="BG140" s="141"/>
      <c r="BH140" s="141"/>
      <c r="BI140" s="141"/>
      <c r="BJ140" s="141"/>
      <c r="BK140" s="141"/>
      <c r="BL140" s="141"/>
      <c r="BM140" s="141"/>
      <c r="BN140" s="141"/>
      <c r="BO140" s="141"/>
      <c r="BP140" s="141"/>
      <c r="BQ140" s="121"/>
      <c r="BR140" s="121"/>
      <c r="BS140" s="121"/>
      <c r="BT140" s="121"/>
      <c r="BU140" s="121"/>
      <c r="BV140" s="121"/>
      <c r="BW140" s="201"/>
      <c r="BX140" s="201"/>
      <c r="BY140" s="201"/>
      <c r="BZ140" s="201"/>
      <c r="CA140" s="201"/>
      <c r="CB140" s="105"/>
      <c r="CC140" s="201"/>
      <c r="CD140" s="141"/>
      <c r="CE140" s="141"/>
      <c r="CF140" s="141"/>
      <c r="CG140" s="141"/>
      <c r="CH140" s="141"/>
      <c r="CI140" s="141"/>
      <c r="CJ140" s="201"/>
      <c r="CK140" s="201"/>
      <c r="CL140" s="201"/>
      <c r="CM140" s="201"/>
      <c r="CN140" s="201"/>
      <c r="CO140" s="105"/>
      <c r="CP140" s="201"/>
    </row>
    <row r="141" spans="1:94" s="342" customFormat="1" ht="151.5" customHeight="1">
      <c r="A141" s="141"/>
      <c r="B141" s="88" t="str">
        <f>IFERROR(VLOOKUP($A141,Riesgos!$A$7:$H$107,2,FALSE),"")</f>
        <v/>
      </c>
      <c r="C141" s="186" t="str">
        <f>IFERROR(VLOOKUP($A141,Riesgos!$A$7:$H$107,7,FALSE),"")</f>
        <v/>
      </c>
      <c r="D141" s="186" t="str">
        <f>IFERROR(VLOOKUP($A141,Riesgos!$A$7:$H$107,8,FALSE),"")</f>
        <v/>
      </c>
      <c r="E141" s="53"/>
      <c r="F141" s="218"/>
      <c r="G141" s="213" t="str">
        <f>IF(ISNUMBER(F141),VLOOKUP(F141,'Listas y tablas'!$AC$2:$AF$7,2,FALSE),"")</f>
        <v/>
      </c>
      <c r="H141" s="218"/>
      <c r="I141" s="218"/>
      <c r="J141" s="218"/>
      <c r="K141" s="218"/>
      <c r="L141" s="218"/>
      <c r="M141" s="218"/>
      <c r="N141" s="218"/>
      <c r="O141" s="218"/>
      <c r="P141" s="218"/>
      <c r="Q141" s="218"/>
      <c r="R141" s="218"/>
      <c r="S141" s="218"/>
      <c r="T141" s="218"/>
      <c r="U141" s="218"/>
      <c r="V141" s="218"/>
      <c r="W141" s="218"/>
      <c r="X141" s="218"/>
      <c r="Y141" s="218"/>
      <c r="Z141" s="218"/>
      <c r="AA141" s="213">
        <f t="shared" si="42"/>
        <v>0</v>
      </c>
      <c r="AB141" s="214" t="str">
        <f t="shared" si="43"/>
        <v/>
      </c>
      <c r="AC141" s="213" t="str">
        <f t="shared" si="44"/>
        <v xml:space="preserve"> </v>
      </c>
      <c r="AD141" s="215" t="str">
        <f>IFERROR(VLOOKUP(AC141,'Listas y tablas'!$AH$3:$AI$17,2,FALSE),"")</f>
        <v/>
      </c>
      <c r="AE141" s="213" t="str">
        <f t="shared" si="45"/>
        <v>C</v>
      </c>
      <c r="AF141" s="216">
        <f t="shared" si="46"/>
        <v>134</v>
      </c>
      <c r="AG141" s="216" t="str">
        <f t="shared" si="47"/>
        <v>C134</v>
      </c>
      <c r="AH141" s="187"/>
      <c r="AI141" s="216" t="str">
        <f t="shared" si="48"/>
        <v/>
      </c>
      <c r="AJ141" s="57"/>
      <c r="AK141" s="57"/>
      <c r="AL141" s="216">
        <f t="shared" si="49"/>
        <v>0</v>
      </c>
      <c r="AM141" s="57"/>
      <c r="AN141" s="216">
        <f t="shared" si="50"/>
        <v>0</v>
      </c>
      <c r="AO141" s="57"/>
      <c r="AP141" s="216">
        <f t="shared" si="51"/>
        <v>0</v>
      </c>
      <c r="AQ141" s="57"/>
      <c r="AR141" s="216">
        <f t="shared" si="52"/>
        <v>0</v>
      </c>
      <c r="AS141" s="57"/>
      <c r="AT141" s="216">
        <f t="shared" si="53"/>
        <v>0</v>
      </c>
      <c r="AU141" s="57"/>
      <c r="AV141" s="216">
        <f t="shared" si="54"/>
        <v>0</v>
      </c>
      <c r="AW141" s="57"/>
      <c r="AX141" s="216">
        <f t="shared" si="55"/>
        <v>0</v>
      </c>
      <c r="AY141" s="216">
        <f t="shared" si="56"/>
        <v>0</v>
      </c>
      <c r="AZ141" s="216">
        <f t="shared" si="57"/>
        <v>0</v>
      </c>
      <c r="BA141" s="216" t="str">
        <f t="shared" si="58"/>
        <v/>
      </c>
      <c r="BB141" s="216" t="str">
        <f>IFERROR(IF(ISNUMBER(BA141),VLOOKUP(BA141,'Listas y tablas'!$AC$2:$AF$7,2,FALSE),""),"")</f>
        <v/>
      </c>
      <c r="BC141" s="216" t="str">
        <f t="shared" si="59"/>
        <v xml:space="preserve"> </v>
      </c>
      <c r="BD141" s="217" t="str">
        <f>IFERROR(VLOOKUP(BC141,'Listas y tablas'!$AH$3:$AI$17,2,FALSE),"")</f>
        <v/>
      </c>
      <c r="BE141" s="162"/>
      <c r="BF141" s="141"/>
      <c r="BG141" s="141"/>
      <c r="BH141" s="141"/>
      <c r="BI141" s="141"/>
      <c r="BJ141" s="141"/>
      <c r="BK141" s="141"/>
      <c r="BL141" s="141"/>
      <c r="BM141" s="141"/>
      <c r="BN141" s="141"/>
      <c r="BO141" s="141"/>
      <c r="BP141" s="141"/>
      <c r="BQ141" s="121"/>
      <c r="BR141" s="121"/>
      <c r="BS141" s="121"/>
      <c r="BT141" s="121"/>
      <c r="BU141" s="121"/>
      <c r="BV141" s="121"/>
      <c r="BW141" s="201"/>
      <c r="BX141" s="201"/>
      <c r="BY141" s="201"/>
      <c r="BZ141" s="201"/>
      <c r="CA141" s="201"/>
      <c r="CB141" s="105"/>
      <c r="CC141" s="201"/>
      <c r="CD141" s="141"/>
      <c r="CE141" s="141"/>
      <c r="CF141" s="141"/>
      <c r="CG141" s="141"/>
      <c r="CH141" s="141"/>
      <c r="CI141" s="141"/>
      <c r="CJ141" s="201"/>
      <c r="CK141" s="201"/>
      <c r="CL141" s="201"/>
      <c r="CM141" s="201"/>
      <c r="CN141" s="201"/>
      <c r="CO141" s="105"/>
      <c r="CP141" s="201"/>
    </row>
    <row r="142" spans="1:94" s="342" customFormat="1" ht="151.5" customHeight="1">
      <c r="A142" s="141"/>
      <c r="B142" s="88" t="str">
        <f>IFERROR(VLOOKUP($A142,Riesgos!$A$7:$H$107,2,FALSE),"")</f>
        <v/>
      </c>
      <c r="C142" s="186" t="str">
        <f>IFERROR(VLOOKUP($A142,Riesgos!$A$7:$H$107,7,FALSE),"")</f>
        <v/>
      </c>
      <c r="D142" s="186" t="str">
        <f>IFERROR(VLOOKUP($A142,Riesgos!$A$7:$H$107,8,FALSE),"")</f>
        <v/>
      </c>
      <c r="E142" s="53"/>
      <c r="F142" s="218"/>
      <c r="G142" s="213" t="str">
        <f>IF(ISNUMBER(F142),VLOOKUP(F142,'Listas y tablas'!$AC$2:$AF$7,2,FALSE),"")</f>
        <v/>
      </c>
      <c r="H142" s="218"/>
      <c r="I142" s="218"/>
      <c r="J142" s="218"/>
      <c r="K142" s="218"/>
      <c r="L142" s="218"/>
      <c r="M142" s="218"/>
      <c r="N142" s="218"/>
      <c r="O142" s="218"/>
      <c r="P142" s="218"/>
      <c r="Q142" s="218"/>
      <c r="R142" s="218"/>
      <c r="S142" s="218"/>
      <c r="T142" s="218"/>
      <c r="U142" s="218"/>
      <c r="V142" s="218"/>
      <c r="W142" s="218"/>
      <c r="X142" s="218"/>
      <c r="Y142" s="218"/>
      <c r="Z142" s="218"/>
      <c r="AA142" s="213">
        <f t="shared" si="42"/>
        <v>0</v>
      </c>
      <c r="AB142" s="214" t="str">
        <f t="shared" si="43"/>
        <v/>
      </c>
      <c r="AC142" s="213" t="str">
        <f t="shared" si="44"/>
        <v xml:space="preserve"> </v>
      </c>
      <c r="AD142" s="215" t="str">
        <f>IFERROR(VLOOKUP(AC142,'Listas y tablas'!$AH$3:$AI$17,2,FALSE),"")</f>
        <v/>
      </c>
      <c r="AE142" s="213" t="str">
        <f t="shared" si="45"/>
        <v>C</v>
      </c>
      <c r="AF142" s="216">
        <f t="shared" si="46"/>
        <v>135</v>
      </c>
      <c r="AG142" s="216" t="str">
        <f t="shared" si="47"/>
        <v>C135</v>
      </c>
      <c r="AH142" s="187"/>
      <c r="AI142" s="216" t="str">
        <f t="shared" si="48"/>
        <v/>
      </c>
      <c r="AJ142" s="57"/>
      <c r="AK142" s="57"/>
      <c r="AL142" s="216">
        <f t="shared" si="49"/>
        <v>0</v>
      </c>
      <c r="AM142" s="57"/>
      <c r="AN142" s="216">
        <f t="shared" si="50"/>
        <v>0</v>
      </c>
      <c r="AO142" s="57"/>
      <c r="AP142" s="216">
        <f t="shared" si="51"/>
        <v>0</v>
      </c>
      <c r="AQ142" s="57"/>
      <c r="AR142" s="216">
        <f t="shared" si="52"/>
        <v>0</v>
      </c>
      <c r="AS142" s="57"/>
      <c r="AT142" s="216">
        <f t="shared" si="53"/>
        <v>0</v>
      </c>
      <c r="AU142" s="57"/>
      <c r="AV142" s="216">
        <f t="shared" si="54"/>
        <v>0</v>
      </c>
      <c r="AW142" s="57"/>
      <c r="AX142" s="216">
        <f t="shared" si="55"/>
        <v>0</v>
      </c>
      <c r="AY142" s="216">
        <f t="shared" si="56"/>
        <v>0</v>
      </c>
      <c r="AZ142" s="216">
        <f t="shared" si="57"/>
        <v>0</v>
      </c>
      <c r="BA142" s="216" t="str">
        <f t="shared" si="58"/>
        <v/>
      </c>
      <c r="BB142" s="216" t="str">
        <f>IFERROR(IF(ISNUMBER(BA142),VLOOKUP(BA142,'Listas y tablas'!$AC$2:$AF$7,2,FALSE),""),"")</f>
        <v/>
      </c>
      <c r="BC142" s="216" t="str">
        <f t="shared" si="59"/>
        <v xml:space="preserve"> </v>
      </c>
      <c r="BD142" s="217" t="str">
        <f>IFERROR(VLOOKUP(BC142,'Listas y tablas'!$AH$3:$AI$17,2,FALSE),"")</f>
        <v/>
      </c>
      <c r="BE142" s="162"/>
      <c r="BF142" s="141"/>
      <c r="BG142" s="141"/>
      <c r="BH142" s="141"/>
      <c r="BI142" s="141"/>
      <c r="BJ142" s="141"/>
      <c r="BK142" s="141"/>
      <c r="BL142" s="141"/>
      <c r="BM142" s="141"/>
      <c r="BN142" s="141"/>
      <c r="BO142" s="141"/>
      <c r="BP142" s="141"/>
      <c r="BQ142" s="121"/>
      <c r="BR142" s="121"/>
      <c r="BS142" s="121"/>
      <c r="BT142" s="121"/>
      <c r="BU142" s="121"/>
      <c r="BV142" s="121"/>
      <c r="BW142" s="201"/>
      <c r="BX142" s="201"/>
      <c r="BY142" s="201"/>
      <c r="BZ142" s="201"/>
      <c r="CA142" s="201"/>
      <c r="CB142" s="105"/>
      <c r="CC142" s="201"/>
      <c r="CD142" s="141"/>
      <c r="CE142" s="141"/>
      <c r="CF142" s="141"/>
      <c r="CG142" s="141"/>
      <c r="CH142" s="141"/>
      <c r="CI142" s="141"/>
      <c r="CJ142" s="201"/>
      <c r="CK142" s="201"/>
      <c r="CL142" s="201"/>
      <c r="CM142" s="201"/>
      <c r="CN142" s="201"/>
      <c r="CO142" s="105"/>
      <c r="CP142" s="201"/>
    </row>
    <row r="143" spans="1:94" s="342" customFormat="1" ht="151.5" customHeight="1">
      <c r="A143" s="141"/>
      <c r="B143" s="88" t="str">
        <f>IFERROR(VLOOKUP($A143,Riesgos!$A$7:$H$107,2,FALSE),"")</f>
        <v/>
      </c>
      <c r="C143" s="186" t="str">
        <f>IFERROR(VLOOKUP($A143,Riesgos!$A$7:$H$107,7,FALSE),"")</f>
        <v/>
      </c>
      <c r="D143" s="186" t="str">
        <f>IFERROR(VLOOKUP($A143,Riesgos!$A$7:$H$107,8,FALSE),"")</f>
        <v/>
      </c>
      <c r="E143" s="53"/>
      <c r="F143" s="218"/>
      <c r="G143" s="213" t="str">
        <f>IF(ISNUMBER(F143),VLOOKUP(F143,'Listas y tablas'!$AC$2:$AF$7,2,FALSE),"")</f>
        <v/>
      </c>
      <c r="H143" s="218"/>
      <c r="I143" s="218"/>
      <c r="J143" s="218"/>
      <c r="K143" s="218"/>
      <c r="L143" s="218"/>
      <c r="M143" s="218"/>
      <c r="N143" s="218"/>
      <c r="O143" s="218"/>
      <c r="P143" s="218"/>
      <c r="Q143" s="218"/>
      <c r="R143" s="218"/>
      <c r="S143" s="218"/>
      <c r="T143" s="218"/>
      <c r="U143" s="218"/>
      <c r="V143" s="218"/>
      <c r="W143" s="218"/>
      <c r="X143" s="218"/>
      <c r="Y143" s="218"/>
      <c r="Z143" s="218"/>
      <c r="AA143" s="213">
        <f t="shared" si="42"/>
        <v>0</v>
      </c>
      <c r="AB143" s="214" t="str">
        <f t="shared" si="43"/>
        <v/>
      </c>
      <c r="AC143" s="213" t="str">
        <f t="shared" si="44"/>
        <v xml:space="preserve"> </v>
      </c>
      <c r="AD143" s="215" t="str">
        <f>IFERROR(VLOOKUP(AC143,'Listas y tablas'!$AH$3:$AI$17,2,FALSE),"")</f>
        <v/>
      </c>
      <c r="AE143" s="213" t="str">
        <f t="shared" si="45"/>
        <v>C</v>
      </c>
      <c r="AF143" s="216">
        <f t="shared" si="46"/>
        <v>136</v>
      </c>
      <c r="AG143" s="216" t="str">
        <f t="shared" si="47"/>
        <v>C136</v>
      </c>
      <c r="AH143" s="187"/>
      <c r="AI143" s="216" t="str">
        <f t="shared" si="48"/>
        <v/>
      </c>
      <c r="AJ143" s="57"/>
      <c r="AK143" s="57"/>
      <c r="AL143" s="216">
        <f t="shared" si="49"/>
        <v>0</v>
      </c>
      <c r="AM143" s="57"/>
      <c r="AN143" s="216">
        <f t="shared" si="50"/>
        <v>0</v>
      </c>
      <c r="AO143" s="57"/>
      <c r="AP143" s="216">
        <f t="shared" si="51"/>
        <v>0</v>
      </c>
      <c r="AQ143" s="57"/>
      <c r="AR143" s="216">
        <f t="shared" si="52"/>
        <v>0</v>
      </c>
      <c r="AS143" s="57"/>
      <c r="AT143" s="216">
        <f t="shared" si="53"/>
        <v>0</v>
      </c>
      <c r="AU143" s="57"/>
      <c r="AV143" s="216">
        <f t="shared" si="54"/>
        <v>0</v>
      </c>
      <c r="AW143" s="57"/>
      <c r="AX143" s="216">
        <f t="shared" si="55"/>
        <v>0</v>
      </c>
      <c r="AY143" s="216">
        <f t="shared" si="56"/>
        <v>0</v>
      </c>
      <c r="AZ143" s="216">
        <f t="shared" si="57"/>
        <v>0</v>
      </c>
      <c r="BA143" s="216" t="str">
        <f t="shared" si="58"/>
        <v/>
      </c>
      <c r="BB143" s="216" t="str">
        <f>IFERROR(IF(ISNUMBER(BA143),VLOOKUP(BA143,'Listas y tablas'!$AC$2:$AF$7,2,FALSE),""),"")</f>
        <v/>
      </c>
      <c r="BC143" s="216" t="str">
        <f t="shared" si="59"/>
        <v xml:space="preserve"> </v>
      </c>
      <c r="BD143" s="217" t="str">
        <f>IFERROR(VLOOKUP(BC143,'Listas y tablas'!$AH$3:$AI$17,2,FALSE),"")</f>
        <v/>
      </c>
      <c r="BE143" s="162"/>
      <c r="BF143" s="141"/>
      <c r="BG143" s="141"/>
      <c r="BH143" s="141"/>
      <c r="BI143" s="141"/>
      <c r="BJ143" s="141"/>
      <c r="BK143" s="141"/>
      <c r="BL143" s="141"/>
      <c r="BM143" s="141"/>
      <c r="BN143" s="141"/>
      <c r="BO143" s="141"/>
      <c r="BP143" s="141"/>
      <c r="BQ143" s="121"/>
      <c r="BR143" s="121"/>
      <c r="BS143" s="121"/>
      <c r="BT143" s="121"/>
      <c r="BU143" s="121"/>
      <c r="BV143" s="121"/>
      <c r="BW143" s="201"/>
      <c r="BX143" s="201"/>
      <c r="BY143" s="201"/>
      <c r="BZ143" s="201"/>
      <c r="CA143" s="201"/>
      <c r="CB143" s="105"/>
      <c r="CC143" s="201"/>
      <c r="CD143" s="141"/>
      <c r="CE143" s="141"/>
      <c r="CF143" s="141"/>
      <c r="CG143" s="141"/>
      <c r="CH143" s="141"/>
      <c r="CI143" s="141"/>
      <c r="CJ143" s="201"/>
      <c r="CK143" s="201"/>
      <c r="CL143" s="201"/>
      <c r="CM143" s="201"/>
      <c r="CN143" s="201"/>
      <c r="CO143" s="105"/>
      <c r="CP143" s="201"/>
    </row>
    <row r="144" spans="1:94" s="342" customFormat="1" ht="151.5" customHeight="1">
      <c r="A144" s="141"/>
      <c r="B144" s="88" t="str">
        <f>IFERROR(VLOOKUP($A144,Riesgos!$A$7:$H$107,2,FALSE),"")</f>
        <v/>
      </c>
      <c r="C144" s="186" t="str">
        <f>IFERROR(VLOOKUP($A144,Riesgos!$A$7:$H$107,7,FALSE),"")</f>
        <v/>
      </c>
      <c r="D144" s="186" t="str">
        <f>IFERROR(VLOOKUP($A144,Riesgos!$A$7:$H$107,8,FALSE),"")</f>
        <v/>
      </c>
      <c r="E144" s="53"/>
      <c r="F144" s="218"/>
      <c r="G144" s="213" t="str">
        <f>IF(ISNUMBER(F144),VLOOKUP(F144,'Listas y tablas'!$AC$2:$AF$7,2,FALSE),"")</f>
        <v/>
      </c>
      <c r="H144" s="218"/>
      <c r="I144" s="218"/>
      <c r="J144" s="218"/>
      <c r="K144" s="218"/>
      <c r="L144" s="218"/>
      <c r="M144" s="218"/>
      <c r="N144" s="218"/>
      <c r="O144" s="218"/>
      <c r="P144" s="218"/>
      <c r="Q144" s="218"/>
      <c r="R144" s="218"/>
      <c r="S144" s="218"/>
      <c r="T144" s="218"/>
      <c r="U144" s="218"/>
      <c r="V144" s="218"/>
      <c r="W144" s="218"/>
      <c r="X144" s="218"/>
      <c r="Y144" s="218"/>
      <c r="Z144" s="218"/>
      <c r="AA144" s="213">
        <f t="shared" si="42"/>
        <v>0</v>
      </c>
      <c r="AB144" s="214" t="str">
        <f t="shared" si="43"/>
        <v/>
      </c>
      <c r="AC144" s="213" t="str">
        <f t="shared" si="44"/>
        <v xml:space="preserve"> </v>
      </c>
      <c r="AD144" s="215" t="str">
        <f>IFERROR(VLOOKUP(AC144,'Listas y tablas'!$AH$3:$AI$17,2,FALSE),"")</f>
        <v/>
      </c>
      <c r="AE144" s="213" t="str">
        <f t="shared" si="45"/>
        <v>C</v>
      </c>
      <c r="AF144" s="216">
        <f t="shared" si="46"/>
        <v>137</v>
      </c>
      <c r="AG144" s="216" t="str">
        <f t="shared" si="47"/>
        <v>C137</v>
      </c>
      <c r="AH144" s="187"/>
      <c r="AI144" s="216" t="str">
        <f t="shared" si="48"/>
        <v/>
      </c>
      <c r="AJ144" s="57"/>
      <c r="AK144" s="57"/>
      <c r="AL144" s="216">
        <f t="shared" si="49"/>
        <v>0</v>
      </c>
      <c r="AM144" s="57"/>
      <c r="AN144" s="216">
        <f t="shared" si="50"/>
        <v>0</v>
      </c>
      <c r="AO144" s="57"/>
      <c r="AP144" s="216">
        <f t="shared" si="51"/>
        <v>0</v>
      </c>
      <c r="AQ144" s="57"/>
      <c r="AR144" s="216">
        <f t="shared" si="52"/>
        <v>0</v>
      </c>
      <c r="AS144" s="57"/>
      <c r="AT144" s="216">
        <f t="shared" si="53"/>
        <v>0</v>
      </c>
      <c r="AU144" s="57"/>
      <c r="AV144" s="216">
        <f t="shared" si="54"/>
        <v>0</v>
      </c>
      <c r="AW144" s="57"/>
      <c r="AX144" s="216">
        <f t="shared" si="55"/>
        <v>0</v>
      </c>
      <c r="AY144" s="216">
        <f t="shared" si="56"/>
        <v>0</v>
      </c>
      <c r="AZ144" s="216">
        <f t="shared" si="57"/>
        <v>0</v>
      </c>
      <c r="BA144" s="216" t="str">
        <f t="shared" si="58"/>
        <v/>
      </c>
      <c r="BB144" s="216" t="str">
        <f>IFERROR(IF(ISNUMBER(BA144),VLOOKUP(BA144,'Listas y tablas'!$AC$2:$AF$7,2,FALSE),""),"")</f>
        <v/>
      </c>
      <c r="BC144" s="216" t="str">
        <f t="shared" si="59"/>
        <v xml:space="preserve"> </v>
      </c>
      <c r="BD144" s="217" t="str">
        <f>IFERROR(VLOOKUP(BC144,'Listas y tablas'!$AH$3:$AI$17,2,FALSE),"")</f>
        <v/>
      </c>
      <c r="BE144" s="162"/>
      <c r="BF144" s="141"/>
      <c r="BG144" s="141"/>
      <c r="BH144" s="141"/>
      <c r="BI144" s="141"/>
      <c r="BJ144" s="141"/>
      <c r="BK144" s="141"/>
      <c r="BL144" s="141"/>
      <c r="BM144" s="141"/>
      <c r="BN144" s="141"/>
      <c r="BO144" s="141"/>
      <c r="BP144" s="141"/>
      <c r="BQ144" s="121"/>
      <c r="BR144" s="121"/>
      <c r="BS144" s="121"/>
      <c r="BT144" s="121"/>
      <c r="BU144" s="121"/>
      <c r="BV144" s="121"/>
      <c r="BW144" s="201"/>
      <c r="BX144" s="201"/>
      <c r="BY144" s="201"/>
      <c r="BZ144" s="201"/>
      <c r="CA144" s="201"/>
      <c r="CB144" s="105"/>
      <c r="CC144" s="201"/>
      <c r="CD144" s="141"/>
      <c r="CE144" s="141"/>
      <c r="CF144" s="141"/>
      <c r="CG144" s="141"/>
      <c r="CH144" s="141"/>
      <c r="CI144" s="141"/>
      <c r="CJ144" s="201"/>
      <c r="CK144" s="201"/>
      <c r="CL144" s="201"/>
      <c r="CM144" s="201"/>
      <c r="CN144" s="201"/>
      <c r="CO144" s="105"/>
      <c r="CP144" s="201"/>
    </row>
    <row r="145" spans="1:94" s="342" customFormat="1" ht="151.5" customHeight="1">
      <c r="A145" s="141"/>
      <c r="B145" s="88" t="str">
        <f>IFERROR(VLOOKUP($A145,Riesgos!$A$7:$H$107,2,FALSE),"")</f>
        <v/>
      </c>
      <c r="C145" s="186" t="str">
        <f>IFERROR(VLOOKUP($A145,Riesgos!$A$7:$H$107,7,FALSE),"")</f>
        <v/>
      </c>
      <c r="D145" s="186" t="str">
        <f>IFERROR(VLOOKUP($A145,Riesgos!$A$7:$H$107,8,FALSE),"")</f>
        <v/>
      </c>
      <c r="E145" s="53"/>
      <c r="F145" s="218"/>
      <c r="G145" s="213" t="str">
        <f>IF(ISNUMBER(F145),VLOOKUP(F145,'Listas y tablas'!$AC$2:$AF$7,2,FALSE),"")</f>
        <v/>
      </c>
      <c r="H145" s="218"/>
      <c r="I145" s="218"/>
      <c r="J145" s="218"/>
      <c r="K145" s="218"/>
      <c r="L145" s="218"/>
      <c r="M145" s="218"/>
      <c r="N145" s="218"/>
      <c r="O145" s="218"/>
      <c r="P145" s="218"/>
      <c r="Q145" s="218"/>
      <c r="R145" s="218"/>
      <c r="S145" s="218"/>
      <c r="T145" s="218"/>
      <c r="U145" s="218"/>
      <c r="V145" s="218"/>
      <c r="W145" s="218"/>
      <c r="X145" s="218"/>
      <c r="Y145" s="218"/>
      <c r="Z145" s="218"/>
      <c r="AA145" s="213">
        <f t="shared" si="42"/>
        <v>0</v>
      </c>
      <c r="AB145" s="214" t="str">
        <f t="shared" si="43"/>
        <v/>
      </c>
      <c r="AC145" s="213" t="str">
        <f t="shared" si="44"/>
        <v xml:space="preserve"> </v>
      </c>
      <c r="AD145" s="215" t="str">
        <f>IFERROR(VLOOKUP(AC145,'Listas y tablas'!$AH$3:$AI$17,2,FALSE),"")</f>
        <v/>
      </c>
      <c r="AE145" s="213" t="str">
        <f t="shared" si="45"/>
        <v>C</v>
      </c>
      <c r="AF145" s="216">
        <f t="shared" si="46"/>
        <v>138</v>
      </c>
      <c r="AG145" s="216" t="str">
        <f t="shared" si="47"/>
        <v>C138</v>
      </c>
      <c r="AH145" s="187"/>
      <c r="AI145" s="216" t="str">
        <f t="shared" si="48"/>
        <v/>
      </c>
      <c r="AJ145" s="57"/>
      <c r="AK145" s="57"/>
      <c r="AL145" s="216">
        <f t="shared" si="49"/>
        <v>0</v>
      </c>
      <c r="AM145" s="57"/>
      <c r="AN145" s="216">
        <f t="shared" si="50"/>
        <v>0</v>
      </c>
      <c r="AO145" s="57"/>
      <c r="AP145" s="216">
        <f t="shared" si="51"/>
        <v>0</v>
      </c>
      <c r="AQ145" s="57"/>
      <c r="AR145" s="216">
        <f t="shared" si="52"/>
        <v>0</v>
      </c>
      <c r="AS145" s="57"/>
      <c r="AT145" s="216">
        <f t="shared" si="53"/>
        <v>0</v>
      </c>
      <c r="AU145" s="57"/>
      <c r="AV145" s="216">
        <f t="shared" si="54"/>
        <v>0</v>
      </c>
      <c r="AW145" s="57"/>
      <c r="AX145" s="216">
        <f t="shared" si="55"/>
        <v>0</v>
      </c>
      <c r="AY145" s="216">
        <f t="shared" si="56"/>
        <v>0</v>
      </c>
      <c r="AZ145" s="216">
        <f t="shared" si="57"/>
        <v>0</v>
      </c>
      <c r="BA145" s="216" t="str">
        <f t="shared" si="58"/>
        <v/>
      </c>
      <c r="BB145" s="216" t="str">
        <f>IFERROR(IF(ISNUMBER(BA145),VLOOKUP(BA145,'Listas y tablas'!$AC$2:$AF$7,2,FALSE),""),"")</f>
        <v/>
      </c>
      <c r="BC145" s="216" t="str">
        <f t="shared" si="59"/>
        <v xml:space="preserve"> </v>
      </c>
      <c r="BD145" s="217" t="str">
        <f>IFERROR(VLOOKUP(BC145,'Listas y tablas'!$AH$3:$AI$17,2,FALSE),"")</f>
        <v/>
      </c>
      <c r="BE145" s="162"/>
      <c r="BF145" s="141"/>
      <c r="BG145" s="141"/>
      <c r="BH145" s="141"/>
      <c r="BI145" s="141"/>
      <c r="BJ145" s="141"/>
      <c r="BK145" s="141"/>
      <c r="BL145" s="141"/>
      <c r="BM145" s="141"/>
      <c r="BN145" s="141"/>
      <c r="BO145" s="141"/>
      <c r="BP145" s="141"/>
      <c r="BQ145" s="121"/>
      <c r="BR145" s="121"/>
      <c r="BS145" s="121"/>
      <c r="BT145" s="121"/>
      <c r="BU145" s="121"/>
      <c r="BV145" s="121"/>
      <c r="BW145" s="201"/>
      <c r="BX145" s="201"/>
      <c r="BY145" s="201"/>
      <c r="BZ145" s="201"/>
      <c r="CA145" s="201"/>
      <c r="CB145" s="105"/>
      <c r="CC145" s="201"/>
      <c r="CD145" s="141"/>
      <c r="CE145" s="141"/>
      <c r="CF145" s="141"/>
      <c r="CG145" s="141"/>
      <c r="CH145" s="141"/>
      <c r="CI145" s="141"/>
      <c r="CJ145" s="201"/>
      <c r="CK145" s="201"/>
      <c r="CL145" s="201"/>
      <c r="CM145" s="201"/>
      <c r="CN145" s="201"/>
      <c r="CO145" s="105"/>
      <c r="CP145" s="201"/>
    </row>
    <row r="146" spans="1:94" s="342" customFormat="1" ht="151.5" customHeight="1">
      <c r="A146" s="141"/>
      <c r="B146" s="88" t="str">
        <f>IFERROR(VLOOKUP($A146,Riesgos!$A$7:$H$107,2,FALSE),"")</f>
        <v/>
      </c>
      <c r="C146" s="186" t="str">
        <f>IFERROR(VLOOKUP($A146,Riesgos!$A$7:$H$107,7,FALSE),"")</f>
        <v/>
      </c>
      <c r="D146" s="186" t="str">
        <f>IFERROR(VLOOKUP($A146,Riesgos!$A$7:$H$107,8,FALSE),"")</f>
        <v/>
      </c>
      <c r="E146" s="53"/>
      <c r="F146" s="218"/>
      <c r="G146" s="213" t="str">
        <f>IF(ISNUMBER(F146),VLOOKUP(F146,'Listas y tablas'!$AC$2:$AF$7,2,FALSE),"")</f>
        <v/>
      </c>
      <c r="H146" s="218"/>
      <c r="I146" s="218"/>
      <c r="J146" s="218"/>
      <c r="K146" s="218"/>
      <c r="L146" s="218"/>
      <c r="M146" s="218"/>
      <c r="N146" s="218"/>
      <c r="O146" s="218"/>
      <c r="P146" s="218"/>
      <c r="Q146" s="218"/>
      <c r="R146" s="218"/>
      <c r="S146" s="218"/>
      <c r="T146" s="218"/>
      <c r="U146" s="218"/>
      <c r="V146" s="218"/>
      <c r="W146" s="218"/>
      <c r="X146" s="218"/>
      <c r="Y146" s="218"/>
      <c r="Z146" s="218"/>
      <c r="AA146" s="213">
        <f t="shared" si="42"/>
        <v>0</v>
      </c>
      <c r="AB146" s="214" t="str">
        <f t="shared" si="43"/>
        <v/>
      </c>
      <c r="AC146" s="213" t="str">
        <f t="shared" si="44"/>
        <v xml:space="preserve"> </v>
      </c>
      <c r="AD146" s="215" t="str">
        <f>IFERROR(VLOOKUP(AC146,'Listas y tablas'!$AH$3:$AI$17,2,FALSE),"")</f>
        <v/>
      </c>
      <c r="AE146" s="213" t="str">
        <f t="shared" si="45"/>
        <v>C</v>
      </c>
      <c r="AF146" s="216">
        <f t="shared" si="46"/>
        <v>139</v>
      </c>
      <c r="AG146" s="216" t="str">
        <f t="shared" si="47"/>
        <v>C139</v>
      </c>
      <c r="AH146" s="187"/>
      <c r="AI146" s="216" t="str">
        <f t="shared" si="48"/>
        <v/>
      </c>
      <c r="AJ146" s="57"/>
      <c r="AK146" s="57"/>
      <c r="AL146" s="216">
        <f t="shared" si="49"/>
        <v>0</v>
      </c>
      <c r="AM146" s="57"/>
      <c r="AN146" s="216">
        <f t="shared" si="50"/>
        <v>0</v>
      </c>
      <c r="AO146" s="57"/>
      <c r="AP146" s="216">
        <f t="shared" si="51"/>
        <v>0</v>
      </c>
      <c r="AQ146" s="57"/>
      <c r="AR146" s="216">
        <f t="shared" si="52"/>
        <v>0</v>
      </c>
      <c r="AS146" s="57"/>
      <c r="AT146" s="216">
        <f t="shared" si="53"/>
        <v>0</v>
      </c>
      <c r="AU146" s="57"/>
      <c r="AV146" s="216">
        <f t="shared" si="54"/>
        <v>0</v>
      </c>
      <c r="AW146" s="57"/>
      <c r="AX146" s="216">
        <f t="shared" si="55"/>
        <v>0</v>
      </c>
      <c r="AY146" s="216">
        <f t="shared" si="56"/>
        <v>0</v>
      </c>
      <c r="AZ146" s="216">
        <f t="shared" si="57"/>
        <v>0</v>
      </c>
      <c r="BA146" s="216" t="str">
        <f t="shared" si="58"/>
        <v/>
      </c>
      <c r="BB146" s="216" t="str">
        <f>IFERROR(IF(ISNUMBER(BA146),VLOOKUP(BA146,'Listas y tablas'!$AC$2:$AF$7,2,FALSE),""),"")</f>
        <v/>
      </c>
      <c r="BC146" s="216" t="str">
        <f t="shared" si="59"/>
        <v xml:space="preserve"> </v>
      </c>
      <c r="BD146" s="217" t="str">
        <f>IFERROR(VLOOKUP(BC146,'Listas y tablas'!$AH$3:$AI$17,2,FALSE),"")</f>
        <v/>
      </c>
      <c r="BE146" s="162"/>
      <c r="BF146" s="141"/>
      <c r="BG146" s="141"/>
      <c r="BH146" s="141"/>
      <c r="BI146" s="141"/>
      <c r="BJ146" s="141"/>
      <c r="BK146" s="141"/>
      <c r="BL146" s="141"/>
      <c r="BM146" s="141"/>
      <c r="BN146" s="141"/>
      <c r="BO146" s="141"/>
      <c r="BP146" s="141"/>
      <c r="BQ146" s="121"/>
      <c r="BR146" s="121"/>
      <c r="BS146" s="121"/>
      <c r="BT146" s="121"/>
      <c r="BU146" s="121"/>
      <c r="BV146" s="121"/>
      <c r="BW146" s="201"/>
      <c r="BX146" s="201"/>
      <c r="BY146" s="201"/>
      <c r="BZ146" s="201"/>
      <c r="CA146" s="201"/>
      <c r="CB146" s="105"/>
      <c r="CC146" s="201"/>
      <c r="CD146" s="141"/>
      <c r="CE146" s="141"/>
      <c r="CF146" s="141"/>
      <c r="CG146" s="141"/>
      <c r="CH146" s="141"/>
      <c r="CI146" s="141"/>
      <c r="CJ146" s="201"/>
      <c r="CK146" s="201"/>
      <c r="CL146" s="201"/>
      <c r="CM146" s="201"/>
      <c r="CN146" s="201"/>
      <c r="CO146" s="105"/>
      <c r="CP146" s="201"/>
    </row>
    <row r="147" spans="1:94" s="342" customFormat="1" ht="151.5" customHeight="1">
      <c r="A147" s="141"/>
      <c r="B147" s="88" t="str">
        <f>IFERROR(VLOOKUP($A147,Riesgos!$A$7:$H$107,2,FALSE),"")</f>
        <v/>
      </c>
      <c r="C147" s="186" t="str">
        <f>IFERROR(VLOOKUP($A147,Riesgos!$A$7:$H$107,7,FALSE),"")</f>
        <v/>
      </c>
      <c r="D147" s="186" t="str">
        <f>IFERROR(VLOOKUP($A147,Riesgos!$A$7:$H$107,8,FALSE),"")</f>
        <v/>
      </c>
      <c r="E147" s="53"/>
      <c r="F147" s="218"/>
      <c r="G147" s="213" t="str">
        <f>IF(ISNUMBER(F147),VLOOKUP(F147,'Listas y tablas'!$AC$2:$AF$7,2,FALSE),"")</f>
        <v/>
      </c>
      <c r="H147" s="218"/>
      <c r="I147" s="218"/>
      <c r="J147" s="218"/>
      <c r="K147" s="218"/>
      <c r="L147" s="218"/>
      <c r="M147" s="218"/>
      <c r="N147" s="218"/>
      <c r="O147" s="218"/>
      <c r="P147" s="218"/>
      <c r="Q147" s="218"/>
      <c r="R147" s="218"/>
      <c r="S147" s="218"/>
      <c r="T147" s="218"/>
      <c r="U147" s="218"/>
      <c r="V147" s="218"/>
      <c r="W147" s="218"/>
      <c r="X147" s="218"/>
      <c r="Y147" s="218"/>
      <c r="Z147" s="218"/>
      <c r="AA147" s="213">
        <f t="shared" si="42"/>
        <v>0</v>
      </c>
      <c r="AB147" s="214" t="str">
        <f t="shared" si="43"/>
        <v/>
      </c>
      <c r="AC147" s="213" t="str">
        <f t="shared" si="44"/>
        <v xml:space="preserve"> </v>
      </c>
      <c r="AD147" s="215" t="str">
        <f>IFERROR(VLOOKUP(AC147,'Listas y tablas'!$AH$3:$AI$17,2,FALSE),"")</f>
        <v/>
      </c>
      <c r="AE147" s="213" t="str">
        <f t="shared" si="45"/>
        <v>C</v>
      </c>
      <c r="AF147" s="216">
        <f t="shared" si="46"/>
        <v>140</v>
      </c>
      <c r="AG147" s="216" t="str">
        <f t="shared" si="47"/>
        <v>C140</v>
      </c>
      <c r="AH147" s="187"/>
      <c r="AI147" s="216" t="str">
        <f t="shared" si="48"/>
        <v/>
      </c>
      <c r="AJ147" s="57"/>
      <c r="AK147" s="57"/>
      <c r="AL147" s="216">
        <f t="shared" si="49"/>
        <v>0</v>
      </c>
      <c r="AM147" s="57"/>
      <c r="AN147" s="216">
        <f t="shared" si="50"/>
        <v>0</v>
      </c>
      <c r="AO147" s="57"/>
      <c r="AP147" s="216">
        <f t="shared" si="51"/>
        <v>0</v>
      </c>
      <c r="AQ147" s="57"/>
      <c r="AR147" s="216">
        <f t="shared" si="52"/>
        <v>0</v>
      </c>
      <c r="AS147" s="57"/>
      <c r="AT147" s="216">
        <f t="shared" si="53"/>
        <v>0</v>
      </c>
      <c r="AU147" s="57"/>
      <c r="AV147" s="216">
        <f t="shared" si="54"/>
        <v>0</v>
      </c>
      <c r="AW147" s="57"/>
      <c r="AX147" s="216">
        <f t="shared" si="55"/>
        <v>0</v>
      </c>
      <c r="AY147" s="216">
        <f t="shared" si="56"/>
        <v>0</v>
      </c>
      <c r="AZ147" s="216">
        <f t="shared" si="57"/>
        <v>0</v>
      </c>
      <c r="BA147" s="216" t="str">
        <f t="shared" si="58"/>
        <v/>
      </c>
      <c r="BB147" s="216" t="str">
        <f>IFERROR(IF(ISNUMBER(BA147),VLOOKUP(BA147,'Listas y tablas'!$AC$2:$AF$7,2,FALSE),""),"")</f>
        <v/>
      </c>
      <c r="BC147" s="216" t="str">
        <f t="shared" si="59"/>
        <v xml:space="preserve"> </v>
      </c>
      <c r="BD147" s="217" t="str">
        <f>IFERROR(VLOOKUP(BC147,'Listas y tablas'!$AH$3:$AI$17,2,FALSE),"")</f>
        <v/>
      </c>
      <c r="BE147" s="162"/>
      <c r="BF147" s="141"/>
      <c r="BG147" s="141"/>
      <c r="BH147" s="141"/>
      <c r="BI147" s="141"/>
      <c r="BJ147" s="141"/>
      <c r="BK147" s="141"/>
      <c r="BL147" s="141"/>
      <c r="BM147" s="141"/>
      <c r="BN147" s="141"/>
      <c r="BO147" s="141"/>
      <c r="BP147" s="141"/>
      <c r="BQ147" s="121"/>
      <c r="BR147" s="121"/>
      <c r="BS147" s="121"/>
      <c r="BT147" s="121"/>
      <c r="BU147" s="121"/>
      <c r="BV147" s="121"/>
      <c r="BW147" s="201"/>
      <c r="BX147" s="201"/>
      <c r="BY147" s="201"/>
      <c r="BZ147" s="201"/>
      <c r="CA147" s="201"/>
      <c r="CB147" s="105"/>
      <c r="CC147" s="201"/>
      <c r="CD147" s="141"/>
      <c r="CE147" s="141"/>
      <c r="CF147" s="141"/>
      <c r="CG147" s="141"/>
      <c r="CH147" s="141"/>
      <c r="CI147" s="141"/>
      <c r="CJ147" s="201"/>
      <c r="CK147" s="201"/>
      <c r="CL147" s="201"/>
      <c r="CM147" s="201"/>
      <c r="CN147" s="201"/>
      <c r="CO147" s="105"/>
      <c r="CP147" s="201"/>
    </row>
    <row r="148" spans="1:94" s="342" customFormat="1" ht="151.5" customHeight="1">
      <c r="A148" s="141"/>
      <c r="B148" s="88" t="str">
        <f>IFERROR(VLOOKUP($A148,Riesgos!$A$7:$H$107,2,FALSE),"")</f>
        <v/>
      </c>
      <c r="C148" s="186" t="str">
        <f>IFERROR(VLOOKUP($A148,Riesgos!$A$7:$H$107,7,FALSE),"")</f>
        <v/>
      </c>
      <c r="D148" s="186" t="str">
        <f>IFERROR(VLOOKUP($A148,Riesgos!$A$7:$H$107,8,FALSE),"")</f>
        <v/>
      </c>
      <c r="E148" s="53"/>
      <c r="F148" s="218"/>
      <c r="G148" s="213" t="str">
        <f>IF(ISNUMBER(F148),VLOOKUP(F148,'Listas y tablas'!$AC$2:$AF$7,2,FALSE),"")</f>
        <v/>
      </c>
      <c r="H148" s="218"/>
      <c r="I148" s="218"/>
      <c r="J148" s="218"/>
      <c r="K148" s="218"/>
      <c r="L148" s="218"/>
      <c r="M148" s="218"/>
      <c r="N148" s="218"/>
      <c r="O148" s="218"/>
      <c r="P148" s="218"/>
      <c r="Q148" s="218"/>
      <c r="R148" s="218"/>
      <c r="S148" s="218"/>
      <c r="T148" s="218"/>
      <c r="U148" s="218"/>
      <c r="V148" s="218"/>
      <c r="W148" s="218"/>
      <c r="X148" s="218"/>
      <c r="Y148" s="218"/>
      <c r="Z148" s="218"/>
      <c r="AA148" s="213">
        <f t="shared" si="42"/>
        <v>0</v>
      </c>
      <c r="AB148" s="214" t="str">
        <f t="shared" si="43"/>
        <v/>
      </c>
      <c r="AC148" s="213" t="str">
        <f t="shared" si="44"/>
        <v xml:space="preserve"> </v>
      </c>
      <c r="AD148" s="215" t="str">
        <f>IFERROR(VLOOKUP(AC148,'Listas y tablas'!$AH$3:$AI$17,2,FALSE),"")</f>
        <v/>
      </c>
      <c r="AE148" s="213" t="str">
        <f t="shared" si="45"/>
        <v>C</v>
      </c>
      <c r="AF148" s="216">
        <f t="shared" si="46"/>
        <v>141</v>
      </c>
      <c r="AG148" s="216" t="str">
        <f t="shared" si="47"/>
        <v>C141</v>
      </c>
      <c r="AH148" s="187"/>
      <c r="AI148" s="216" t="str">
        <f t="shared" si="48"/>
        <v/>
      </c>
      <c r="AJ148" s="57"/>
      <c r="AK148" s="57"/>
      <c r="AL148" s="216">
        <f t="shared" si="49"/>
        <v>0</v>
      </c>
      <c r="AM148" s="57"/>
      <c r="AN148" s="216">
        <f t="shared" si="50"/>
        <v>0</v>
      </c>
      <c r="AO148" s="57"/>
      <c r="AP148" s="216">
        <f t="shared" si="51"/>
        <v>0</v>
      </c>
      <c r="AQ148" s="57"/>
      <c r="AR148" s="216">
        <f t="shared" si="52"/>
        <v>0</v>
      </c>
      <c r="AS148" s="57"/>
      <c r="AT148" s="216">
        <f t="shared" si="53"/>
        <v>0</v>
      </c>
      <c r="AU148" s="57"/>
      <c r="AV148" s="216">
        <f t="shared" si="54"/>
        <v>0</v>
      </c>
      <c r="AW148" s="57"/>
      <c r="AX148" s="216">
        <f t="shared" si="55"/>
        <v>0</v>
      </c>
      <c r="AY148" s="216">
        <f t="shared" si="56"/>
        <v>0</v>
      </c>
      <c r="AZ148" s="216">
        <f t="shared" si="57"/>
        <v>0</v>
      </c>
      <c r="BA148" s="216" t="str">
        <f t="shared" si="58"/>
        <v/>
      </c>
      <c r="BB148" s="216" t="str">
        <f>IFERROR(IF(ISNUMBER(BA148),VLOOKUP(BA148,'Listas y tablas'!$AC$2:$AF$7,2,FALSE),""),"")</f>
        <v/>
      </c>
      <c r="BC148" s="216" t="str">
        <f t="shared" si="59"/>
        <v xml:space="preserve"> </v>
      </c>
      <c r="BD148" s="217" t="str">
        <f>IFERROR(VLOOKUP(BC148,'Listas y tablas'!$AH$3:$AI$17,2,FALSE),"")</f>
        <v/>
      </c>
      <c r="BE148" s="162"/>
      <c r="BF148" s="141"/>
      <c r="BG148" s="141"/>
      <c r="BH148" s="141"/>
      <c r="BI148" s="141"/>
      <c r="BJ148" s="141"/>
      <c r="BK148" s="141"/>
      <c r="BL148" s="141"/>
      <c r="BM148" s="141"/>
      <c r="BN148" s="141"/>
      <c r="BO148" s="141"/>
      <c r="BP148" s="141"/>
      <c r="BQ148" s="121"/>
      <c r="BR148" s="121"/>
      <c r="BS148" s="121"/>
      <c r="BT148" s="121"/>
      <c r="BU148" s="121"/>
      <c r="BV148" s="121"/>
      <c r="BW148" s="201"/>
      <c r="BX148" s="201"/>
      <c r="BY148" s="201"/>
      <c r="BZ148" s="201"/>
      <c r="CA148" s="201"/>
      <c r="CB148" s="105"/>
      <c r="CC148" s="201"/>
      <c r="CD148" s="141"/>
      <c r="CE148" s="141"/>
      <c r="CF148" s="141"/>
      <c r="CG148" s="141"/>
      <c r="CH148" s="141"/>
      <c r="CI148" s="141"/>
      <c r="CJ148" s="201"/>
      <c r="CK148" s="201"/>
      <c r="CL148" s="201"/>
      <c r="CM148" s="201"/>
      <c r="CN148" s="201"/>
      <c r="CO148" s="105"/>
      <c r="CP148" s="201"/>
    </row>
    <row r="149" spans="1:94" s="342" customFormat="1" ht="151.5" customHeight="1">
      <c r="A149" s="141"/>
      <c r="B149" s="88" t="str">
        <f>IFERROR(VLOOKUP($A149,Riesgos!$A$7:$H$107,2,FALSE),"")</f>
        <v/>
      </c>
      <c r="C149" s="186" t="str">
        <f>IFERROR(VLOOKUP($A149,Riesgos!$A$7:$H$107,7,FALSE),"")</f>
        <v/>
      </c>
      <c r="D149" s="186" t="str">
        <f>IFERROR(VLOOKUP($A149,Riesgos!$A$7:$H$107,8,FALSE),"")</f>
        <v/>
      </c>
      <c r="E149" s="53"/>
      <c r="F149" s="218"/>
      <c r="G149" s="213" t="str">
        <f>IF(ISNUMBER(F149),VLOOKUP(F149,'Listas y tablas'!$AC$2:$AF$7,2,FALSE),"")</f>
        <v/>
      </c>
      <c r="H149" s="218"/>
      <c r="I149" s="218"/>
      <c r="J149" s="218"/>
      <c r="K149" s="218"/>
      <c r="L149" s="218"/>
      <c r="M149" s="218"/>
      <c r="N149" s="218"/>
      <c r="O149" s="218"/>
      <c r="P149" s="218"/>
      <c r="Q149" s="218"/>
      <c r="R149" s="218"/>
      <c r="S149" s="218"/>
      <c r="T149" s="218"/>
      <c r="U149" s="218"/>
      <c r="V149" s="218"/>
      <c r="W149" s="218"/>
      <c r="X149" s="218"/>
      <c r="Y149" s="218"/>
      <c r="Z149" s="218"/>
      <c r="AA149" s="213">
        <f t="shared" si="42"/>
        <v>0</v>
      </c>
      <c r="AB149" s="214" t="str">
        <f t="shared" si="43"/>
        <v/>
      </c>
      <c r="AC149" s="213" t="str">
        <f t="shared" si="44"/>
        <v xml:space="preserve"> </v>
      </c>
      <c r="AD149" s="215" t="str">
        <f>IFERROR(VLOOKUP(AC149,'Listas y tablas'!$AH$3:$AI$17,2,FALSE),"")</f>
        <v/>
      </c>
      <c r="AE149" s="213" t="str">
        <f t="shared" si="45"/>
        <v>C</v>
      </c>
      <c r="AF149" s="216">
        <f t="shared" si="46"/>
        <v>142</v>
      </c>
      <c r="AG149" s="216" t="str">
        <f t="shared" si="47"/>
        <v>C142</v>
      </c>
      <c r="AH149" s="187"/>
      <c r="AI149" s="216" t="str">
        <f t="shared" si="48"/>
        <v/>
      </c>
      <c r="AJ149" s="57"/>
      <c r="AK149" s="57"/>
      <c r="AL149" s="216">
        <f t="shared" si="49"/>
        <v>0</v>
      </c>
      <c r="AM149" s="57"/>
      <c r="AN149" s="216">
        <f t="shared" si="50"/>
        <v>0</v>
      </c>
      <c r="AO149" s="57"/>
      <c r="AP149" s="216">
        <f t="shared" si="51"/>
        <v>0</v>
      </c>
      <c r="AQ149" s="57"/>
      <c r="AR149" s="216">
        <f t="shared" si="52"/>
        <v>0</v>
      </c>
      <c r="AS149" s="57"/>
      <c r="AT149" s="216">
        <f t="shared" si="53"/>
        <v>0</v>
      </c>
      <c r="AU149" s="57"/>
      <c r="AV149" s="216">
        <f t="shared" si="54"/>
        <v>0</v>
      </c>
      <c r="AW149" s="57"/>
      <c r="AX149" s="216">
        <f t="shared" si="55"/>
        <v>0</v>
      </c>
      <c r="AY149" s="216">
        <f t="shared" si="56"/>
        <v>0</v>
      </c>
      <c r="AZ149" s="216">
        <f t="shared" si="57"/>
        <v>0</v>
      </c>
      <c r="BA149" s="216" t="str">
        <f t="shared" si="58"/>
        <v/>
      </c>
      <c r="BB149" s="216" t="str">
        <f>IFERROR(IF(ISNUMBER(BA149),VLOOKUP(BA149,'Listas y tablas'!$AC$2:$AF$7,2,FALSE),""),"")</f>
        <v/>
      </c>
      <c r="BC149" s="216" t="str">
        <f t="shared" si="59"/>
        <v xml:space="preserve"> </v>
      </c>
      <c r="BD149" s="217" t="str">
        <f>IFERROR(VLOOKUP(BC149,'Listas y tablas'!$AH$3:$AI$17,2,FALSE),"")</f>
        <v/>
      </c>
      <c r="BE149" s="162"/>
      <c r="BF149" s="141"/>
      <c r="BG149" s="141"/>
      <c r="BH149" s="141"/>
      <c r="BI149" s="141"/>
      <c r="BJ149" s="141"/>
      <c r="BK149" s="141"/>
      <c r="BL149" s="141"/>
      <c r="BM149" s="141"/>
      <c r="BN149" s="141"/>
      <c r="BO149" s="141"/>
      <c r="BP149" s="141"/>
      <c r="BQ149" s="121"/>
      <c r="BR149" s="121"/>
      <c r="BS149" s="121"/>
      <c r="BT149" s="121"/>
      <c r="BU149" s="121"/>
      <c r="BV149" s="121"/>
      <c r="BW149" s="201"/>
      <c r="BX149" s="201"/>
      <c r="BY149" s="201"/>
      <c r="BZ149" s="201"/>
      <c r="CA149" s="201"/>
      <c r="CB149" s="105"/>
      <c r="CC149" s="201"/>
      <c r="CD149" s="141"/>
      <c r="CE149" s="141"/>
      <c r="CF149" s="141"/>
      <c r="CG149" s="141"/>
      <c r="CH149" s="141"/>
      <c r="CI149" s="141"/>
      <c r="CJ149" s="201"/>
      <c r="CK149" s="201"/>
      <c r="CL149" s="201"/>
      <c r="CM149" s="201"/>
      <c r="CN149" s="201"/>
      <c r="CO149" s="105"/>
      <c r="CP149" s="201"/>
    </row>
    <row r="150" spans="1:94" s="342" customFormat="1" ht="151.5" customHeight="1">
      <c r="A150" s="141"/>
      <c r="B150" s="88" t="str">
        <f>IFERROR(VLOOKUP($A150,Riesgos!$A$7:$H$107,2,FALSE),"")</f>
        <v/>
      </c>
      <c r="C150" s="186" t="str">
        <f>IFERROR(VLOOKUP($A150,Riesgos!$A$7:$H$107,7,FALSE),"")</f>
        <v/>
      </c>
      <c r="D150" s="186" t="str">
        <f>IFERROR(VLOOKUP($A150,Riesgos!$A$7:$H$107,8,FALSE),"")</f>
        <v/>
      </c>
      <c r="E150" s="53"/>
      <c r="F150" s="218"/>
      <c r="G150" s="213" t="str">
        <f>IF(ISNUMBER(F150),VLOOKUP(F150,'Listas y tablas'!$AC$2:$AF$7,2,FALSE),"")</f>
        <v/>
      </c>
      <c r="H150" s="218"/>
      <c r="I150" s="218"/>
      <c r="J150" s="218"/>
      <c r="K150" s="218"/>
      <c r="L150" s="218"/>
      <c r="M150" s="218"/>
      <c r="N150" s="218"/>
      <c r="O150" s="218"/>
      <c r="P150" s="218"/>
      <c r="Q150" s="218"/>
      <c r="R150" s="218"/>
      <c r="S150" s="218"/>
      <c r="T150" s="218"/>
      <c r="U150" s="218"/>
      <c r="V150" s="218"/>
      <c r="W150" s="218"/>
      <c r="X150" s="218"/>
      <c r="Y150" s="218"/>
      <c r="Z150" s="218"/>
      <c r="AA150" s="213">
        <f t="shared" si="42"/>
        <v>0</v>
      </c>
      <c r="AB150" s="214" t="str">
        <f t="shared" si="43"/>
        <v/>
      </c>
      <c r="AC150" s="213" t="str">
        <f t="shared" si="44"/>
        <v xml:space="preserve"> </v>
      </c>
      <c r="AD150" s="215" t="str">
        <f>IFERROR(VLOOKUP(AC150,'Listas y tablas'!$AH$3:$AI$17,2,FALSE),"")</f>
        <v/>
      </c>
      <c r="AE150" s="213" t="str">
        <f t="shared" si="45"/>
        <v>C</v>
      </c>
      <c r="AF150" s="216">
        <f t="shared" si="46"/>
        <v>143</v>
      </c>
      <c r="AG150" s="216" t="str">
        <f t="shared" si="47"/>
        <v>C143</v>
      </c>
      <c r="AH150" s="187"/>
      <c r="AI150" s="216" t="str">
        <f t="shared" si="48"/>
        <v/>
      </c>
      <c r="AJ150" s="57"/>
      <c r="AK150" s="57"/>
      <c r="AL150" s="216">
        <f t="shared" si="49"/>
        <v>0</v>
      </c>
      <c r="AM150" s="57"/>
      <c r="AN150" s="216">
        <f t="shared" si="50"/>
        <v>0</v>
      </c>
      <c r="AO150" s="57"/>
      <c r="AP150" s="216">
        <f t="shared" si="51"/>
        <v>0</v>
      </c>
      <c r="AQ150" s="57"/>
      <c r="AR150" s="216">
        <f t="shared" si="52"/>
        <v>0</v>
      </c>
      <c r="AS150" s="57"/>
      <c r="AT150" s="216">
        <f t="shared" si="53"/>
        <v>0</v>
      </c>
      <c r="AU150" s="57"/>
      <c r="AV150" s="216">
        <f t="shared" si="54"/>
        <v>0</v>
      </c>
      <c r="AW150" s="57"/>
      <c r="AX150" s="216">
        <f t="shared" si="55"/>
        <v>0</v>
      </c>
      <c r="AY150" s="216">
        <f t="shared" si="56"/>
        <v>0</v>
      </c>
      <c r="AZ150" s="216">
        <f t="shared" si="57"/>
        <v>0</v>
      </c>
      <c r="BA150" s="216" t="str">
        <f t="shared" si="58"/>
        <v/>
      </c>
      <c r="BB150" s="216" t="str">
        <f>IFERROR(IF(ISNUMBER(BA150),VLOOKUP(BA150,'Listas y tablas'!$AC$2:$AF$7,2,FALSE),""),"")</f>
        <v/>
      </c>
      <c r="BC150" s="216" t="str">
        <f t="shared" si="59"/>
        <v xml:space="preserve"> </v>
      </c>
      <c r="BD150" s="217" t="str">
        <f>IFERROR(VLOOKUP(BC150,'Listas y tablas'!$AH$3:$AI$17,2,FALSE),"")</f>
        <v/>
      </c>
      <c r="BE150" s="162"/>
      <c r="BF150" s="141"/>
      <c r="BG150" s="141"/>
      <c r="BH150" s="141"/>
      <c r="BI150" s="141"/>
      <c r="BJ150" s="141"/>
      <c r="BK150" s="141"/>
      <c r="BL150" s="141"/>
      <c r="BM150" s="141"/>
      <c r="BN150" s="141"/>
      <c r="BO150" s="141"/>
      <c r="BP150" s="141"/>
      <c r="BQ150" s="121"/>
      <c r="BR150" s="121"/>
      <c r="BS150" s="121"/>
      <c r="BT150" s="121"/>
      <c r="BU150" s="121"/>
      <c r="BV150" s="121"/>
      <c r="BW150" s="201"/>
      <c r="BX150" s="201"/>
      <c r="BY150" s="201"/>
      <c r="BZ150" s="201"/>
      <c r="CA150" s="201"/>
      <c r="CB150" s="105"/>
      <c r="CC150" s="201"/>
      <c r="CD150" s="141"/>
      <c r="CE150" s="141"/>
      <c r="CF150" s="141"/>
      <c r="CG150" s="141"/>
      <c r="CH150" s="141"/>
      <c r="CI150" s="141"/>
      <c r="CJ150" s="201"/>
      <c r="CK150" s="201"/>
      <c r="CL150" s="201"/>
      <c r="CM150" s="201"/>
      <c r="CN150" s="201"/>
      <c r="CO150" s="105"/>
      <c r="CP150" s="201"/>
    </row>
    <row r="151" spans="1:94" ht="151.5" customHeight="1">
      <c r="A151" s="141"/>
      <c r="B151" s="88" t="str">
        <f>IFERROR(VLOOKUP($A151,Riesgos!$A$7:$H$107,2,FALSE),"")</f>
        <v/>
      </c>
      <c r="C151" s="186" t="str">
        <f>IFERROR(VLOOKUP($A151,Riesgos!$A$7:$H$107,7,FALSE),"")</f>
        <v/>
      </c>
      <c r="D151" s="186" t="str">
        <f>IFERROR(VLOOKUP($A151,Riesgos!$A$7:$H$107,8,FALSE),"")</f>
        <v/>
      </c>
      <c r="E151" s="53"/>
      <c r="F151" s="218"/>
      <c r="G151" s="213" t="str">
        <f>IF(ISNUMBER(F151),VLOOKUP(F151,'Listas y tablas'!$AC$2:$AF$7,2,FALSE),"")</f>
        <v/>
      </c>
      <c r="H151" s="218"/>
      <c r="I151" s="218"/>
      <c r="J151" s="218"/>
      <c r="K151" s="218"/>
      <c r="L151" s="218"/>
      <c r="M151" s="218"/>
      <c r="N151" s="218"/>
      <c r="O151" s="218"/>
      <c r="P151" s="218"/>
      <c r="Q151" s="218"/>
      <c r="R151" s="218"/>
      <c r="S151" s="218"/>
      <c r="T151" s="218"/>
      <c r="U151" s="218"/>
      <c r="V151" s="218"/>
      <c r="W151" s="218"/>
      <c r="X151" s="218"/>
      <c r="Y151" s="218"/>
      <c r="Z151" s="218"/>
      <c r="AA151" s="213">
        <f t="shared" si="42"/>
        <v>0</v>
      </c>
      <c r="AB151" s="214" t="str">
        <f t="shared" si="43"/>
        <v/>
      </c>
      <c r="AC151" s="213" t="str">
        <f t="shared" si="44"/>
        <v xml:space="preserve"> </v>
      </c>
      <c r="AD151" s="215" t="str">
        <f>IFERROR(VLOOKUP(AC151,'Listas y tablas'!$AH$3:$AI$17,2,FALSE),"")</f>
        <v/>
      </c>
      <c r="AE151" s="213" t="str">
        <f t="shared" si="45"/>
        <v>C</v>
      </c>
      <c r="AF151" s="216">
        <f t="shared" si="46"/>
        <v>144</v>
      </c>
      <c r="AG151" s="216" t="str">
        <f t="shared" si="47"/>
        <v>C144</v>
      </c>
      <c r="AH151" s="187"/>
      <c r="AI151" s="216" t="str">
        <f t="shared" si="48"/>
        <v/>
      </c>
      <c r="AJ151" s="57"/>
      <c r="AK151" s="57"/>
      <c r="AL151" s="216">
        <f t="shared" si="49"/>
        <v>0</v>
      </c>
      <c r="AM151" s="57"/>
      <c r="AN151" s="216">
        <f t="shared" si="50"/>
        <v>0</v>
      </c>
      <c r="AO151" s="57"/>
      <c r="AP151" s="216">
        <f t="shared" si="51"/>
        <v>0</v>
      </c>
      <c r="AQ151" s="57"/>
      <c r="AR151" s="216">
        <f t="shared" si="52"/>
        <v>0</v>
      </c>
      <c r="AS151" s="57"/>
      <c r="AT151" s="216">
        <f t="shared" si="53"/>
        <v>0</v>
      </c>
      <c r="AU151" s="57"/>
      <c r="AV151" s="216">
        <f t="shared" si="54"/>
        <v>0</v>
      </c>
      <c r="AW151" s="57"/>
      <c r="AX151" s="216">
        <f t="shared" si="55"/>
        <v>0</v>
      </c>
      <c r="AY151" s="216">
        <f t="shared" si="56"/>
        <v>0</v>
      </c>
      <c r="AZ151" s="216">
        <f t="shared" si="57"/>
        <v>0</v>
      </c>
      <c r="BA151" s="216" t="str">
        <f t="shared" si="58"/>
        <v/>
      </c>
      <c r="BB151" s="216" t="str">
        <f>IFERROR(IF(ISNUMBER(BA151),VLOOKUP(BA151,'Listas y tablas'!$AC$2:$AF$7,2,FALSE),""),"")</f>
        <v/>
      </c>
      <c r="BC151" s="216" t="str">
        <f t="shared" si="59"/>
        <v xml:space="preserve"> </v>
      </c>
      <c r="BD151" s="217" t="str">
        <f>IFERROR(VLOOKUP(BC151,'Listas y tablas'!$AH$3:$AI$17,2,FALSE),"")</f>
        <v/>
      </c>
      <c r="BE151" s="162"/>
      <c r="BF151" s="141"/>
      <c r="BG151" s="141"/>
      <c r="BH151" s="141"/>
      <c r="BI151" s="141"/>
      <c r="BJ151" s="141"/>
      <c r="BK151" s="141"/>
      <c r="BL151" s="141"/>
      <c r="BM151" s="141"/>
      <c r="BN151" s="141"/>
      <c r="BO151" s="141"/>
      <c r="BP151" s="141"/>
      <c r="BQ151" s="121"/>
      <c r="BR151" s="121"/>
      <c r="BS151" s="121"/>
      <c r="BT151" s="121"/>
      <c r="BU151" s="121"/>
      <c r="BV151" s="121"/>
      <c r="BW151" s="201"/>
      <c r="BX151" s="201"/>
      <c r="BY151" s="201"/>
      <c r="BZ151" s="201"/>
      <c r="CA151" s="201"/>
      <c r="CB151" s="105"/>
      <c r="CC151" s="201"/>
      <c r="CD151" s="141"/>
      <c r="CE151" s="141"/>
      <c r="CF151" s="141"/>
      <c r="CG151" s="141"/>
      <c r="CH151" s="141"/>
      <c r="CI151" s="141"/>
      <c r="CJ151" s="201"/>
      <c r="CK151" s="201"/>
      <c r="CL151" s="201"/>
      <c r="CM151" s="201"/>
      <c r="CN151" s="201"/>
      <c r="CO151" s="105"/>
      <c r="CP151" s="201"/>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68"/>
      <c r="CC328" s="54"/>
      <c r="CD328" s="54"/>
      <c r="CE328" s="54"/>
      <c r="CF328" s="54"/>
      <c r="CG328" s="54"/>
      <c r="CH328" s="54"/>
      <c r="CI328" s="54"/>
      <c r="CJ328" s="54"/>
      <c r="CK328" s="54"/>
      <c r="CL328" s="54"/>
      <c r="CM328" s="54"/>
      <c r="CN328" s="54"/>
      <c r="CO328" s="168"/>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55" t="s">
        <v>801</v>
      </c>
      <c r="CL329" s="55"/>
      <c r="CM329" s="55"/>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sheetData>
  <autoFilter ref="A7:CP153"/>
  <mergeCells count="29">
    <mergeCell ref="BG19:BG20"/>
    <mergeCell ref="BH19:BH20"/>
    <mergeCell ref="BI19:BI20"/>
    <mergeCell ref="BJ19:BJ20"/>
    <mergeCell ref="E4:AD4"/>
    <mergeCell ref="H5:Z5"/>
    <mergeCell ref="F5:G6"/>
    <mergeCell ref="H6:Z6"/>
    <mergeCell ref="A1:BP2"/>
    <mergeCell ref="A4:D4"/>
    <mergeCell ref="AF4:BC4"/>
    <mergeCell ref="BD4:BE4"/>
    <mergeCell ref="BG4:BJ4"/>
    <mergeCell ref="BK4:BP5"/>
    <mergeCell ref="AJ5:BC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1">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CH8:CH328 BU11:BU12 BU25:BU328</xm:sqref>
        </x14:dataValidation>
        <x14:dataValidation type="list" allowBlank="1">
          <x14:formula1>
            <xm:f>'Listas y tablas'!$T$3:$T$8</xm:f>
          </x14:formula1>
          <xm:sqref>BX11:BX12 BX25:BX327</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xm:sqref>
        </x14:dataValidation>
        <x14:dataValidation type="list" allowBlank="1" showInputMessage="1" showErrorMessage="1">
          <x14:formula1>
            <xm:f>'[10]Listas y tablas'!#REF!</xm:f>
          </x14:formula1>
          <xm:sqref>BX8</xm:sqref>
        </x14:dataValidation>
        <x14:dataValidation type="list" allowBlank="1">
          <x14:formula1>
            <xm:f>'[1]Listas y tablas'!#REF!</xm:f>
          </x14:formula1>
          <xm:sqref>BZ8</xm:sqref>
        </x14:dataValidation>
        <x14:dataValidation type="list" allowBlank="1" showErrorMessage="1">
          <x14:formula1>
            <xm:f>'[1]Listas y tablas'!#REF!</xm:f>
          </x14:formula1>
          <xm:sqref>BU8</xm:sqref>
        </x14:dataValidation>
        <x14:dataValidation type="list" allowBlank="1">
          <x14:formula1>
            <xm:f>'[1]Listas y tablas'!#REF!</xm:f>
          </x14:formula1>
          <xm:sqref>BZ9</xm:sqref>
        </x14:dataValidation>
        <x14:dataValidation type="list" allowBlank="1">
          <x14:formula1>
            <xm:f>'[1]Listas y tablas'!#REF!</xm:f>
          </x14:formula1>
          <xm:sqref>BX9</xm:sqref>
        </x14:dataValidation>
        <x14:dataValidation type="list" allowBlank="1" showErrorMessage="1">
          <x14:formula1>
            <xm:f>'[1]Listas y tablas'!#REF!</xm:f>
          </x14:formula1>
          <xm:sqref>BU9</xm:sqref>
        </x14:dataValidation>
        <x14:dataValidation type="list" allowBlank="1" showInputMessage="1" showErrorMessage="1">
          <x14:formula1>
            <xm:f>'[11]Listas y tablas'!#REF!</xm:f>
          </x14:formula1>
          <xm:sqref>BX13:BX16</xm:sqref>
        </x14:dataValidation>
        <x14:dataValidation type="list" allowBlank="1">
          <x14:formula1>
            <xm:f>'[1]Listas y tablas'!#REF!</xm:f>
          </x14:formula1>
          <xm:sqref>BZ17</xm:sqref>
        </x14:dataValidation>
        <x14:dataValidation type="list" allowBlank="1">
          <x14:formula1>
            <xm:f>'[1]Listas y tablas'!#REF!</xm:f>
          </x14:formula1>
          <xm:sqref>BX17</xm:sqref>
        </x14:dataValidation>
        <x14:dataValidation type="list" allowBlank="1" showErrorMessage="1">
          <x14:formula1>
            <xm:f>'[1]Listas y tablas'!#REF!</xm:f>
          </x14:formula1>
          <xm:sqref>BU17</xm:sqref>
        </x14:dataValidation>
        <x14:dataValidation type="list" allowBlank="1">
          <x14:formula1>
            <xm:f>'[1]Listas y tablas'!#REF!</xm:f>
          </x14:formula1>
          <xm:sqref>BZ18:BZ20</xm:sqref>
        </x14:dataValidation>
        <x14:dataValidation type="list" allowBlank="1">
          <x14:formula1>
            <xm:f>'[1]Listas y tablas'!#REF!</xm:f>
          </x14:formula1>
          <xm:sqref>BX18:BX20</xm:sqref>
        </x14:dataValidation>
        <x14:dataValidation type="list" allowBlank="1" showErrorMessage="1">
          <x14:formula1>
            <xm:f>'[1]Listas y tablas'!#REF!</xm:f>
          </x14:formula1>
          <xm:sqref>BU18:BU20</xm:sqref>
        </x14:dataValidation>
        <x14:dataValidation type="list" allowBlank="1">
          <x14:formula1>
            <xm:f>'[1]Listas y tablas'!#REF!</xm:f>
          </x14:formula1>
          <xm:sqref>BZ21</xm:sqref>
        </x14:dataValidation>
        <x14:dataValidation type="list" allowBlank="1">
          <x14:formula1>
            <xm:f>'[1]Listas y tablas'!#REF!</xm:f>
          </x14:formula1>
          <xm:sqref>BX21</xm:sqref>
        </x14:dataValidation>
        <x14:dataValidation type="list" allowBlank="1" showErrorMessage="1">
          <x14:formula1>
            <xm:f>'[1]Listas y tablas'!#REF!</xm:f>
          </x14:formula1>
          <xm:sqref>BU21</xm:sqref>
        </x14:dataValidation>
        <x14:dataValidation type="list" allowBlank="1">
          <x14:formula1>
            <xm:f>'[12]Listas y tablas'!#REF!</xm:f>
          </x14:formula1>
          <xm:sqref>BX22 BZ22</xm:sqref>
        </x14:dataValidation>
        <x14:dataValidation type="list" allowBlank="1" showErrorMessage="1">
          <x14:formula1>
            <xm:f>'[1]Listas y tablas'!#REF!</xm:f>
          </x14:formula1>
          <xm:sqref>BU22</xm:sqref>
        </x14:dataValidation>
        <x14:dataValidation type="list" allowBlank="1">
          <x14:formula1>
            <xm:f>'[1]Listas y tablas'!#REF!</xm:f>
          </x14:formula1>
          <xm:sqref>BZ23</xm:sqref>
        </x14:dataValidation>
        <x14:dataValidation type="list" allowBlank="1">
          <x14:formula1>
            <xm:f>'[1]Listas y tablas'!#REF!</xm:f>
          </x14:formula1>
          <xm:sqref>BX23</xm:sqref>
        </x14:dataValidation>
        <x14:dataValidation type="list" allowBlank="1" showErrorMessage="1">
          <x14:formula1>
            <xm:f>'[1]Listas y tablas'!#REF!</xm:f>
          </x14:formula1>
          <xm:sqref>BU23</xm:sqref>
        </x14:dataValidation>
        <x14:dataValidation type="list" allowBlank="1">
          <x14:formula1>
            <xm:f>'[1]Listas y tablas'!#REF!</xm:f>
          </x14:formula1>
          <xm:sqref>BZ24</xm:sqref>
        </x14:dataValidation>
        <x14:dataValidation type="list" allowBlank="1">
          <x14:formula1>
            <xm:f>'[1]Listas y tablas'!#REF!</xm:f>
          </x14:formula1>
          <xm:sqref>BX24</xm:sqref>
        </x14:dataValidation>
        <x14:dataValidation type="list" allowBlank="1" showErrorMessage="1">
          <x14:formula1>
            <xm:f>'[1]Listas y tablas'!#REF!</xm:f>
          </x14:formula1>
          <xm:sqref>BU24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83" t="s">
        <v>955</v>
      </c>
      <c r="B1" s="584"/>
      <c r="C1" s="584"/>
      <c r="D1" s="584"/>
      <c r="E1" s="584"/>
      <c r="F1" s="584"/>
      <c r="G1" s="584"/>
      <c r="H1" s="584"/>
      <c r="I1" s="584"/>
      <c r="J1" s="584"/>
      <c r="K1" s="585"/>
      <c r="L1" s="169"/>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row>
    <row r="2" spans="1:61" ht="24" customHeight="1">
      <c r="A2" s="586"/>
      <c r="B2" s="587"/>
      <c r="C2" s="587"/>
      <c r="D2" s="587"/>
      <c r="E2" s="587"/>
      <c r="F2" s="587"/>
      <c r="G2" s="587"/>
      <c r="H2" s="587"/>
      <c r="I2" s="587"/>
      <c r="J2" s="587"/>
      <c r="K2" s="588"/>
      <c r="L2" s="169"/>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row>
    <row r="3" spans="1:61" ht="16.5" customHeight="1">
      <c r="A3" s="33"/>
      <c r="B3" s="33"/>
      <c r="C3" s="33"/>
      <c r="D3" s="33"/>
      <c r="E3" s="169"/>
      <c r="F3" s="169"/>
      <c r="G3" s="169"/>
      <c r="H3" s="169"/>
      <c r="I3" s="169"/>
      <c r="J3" s="169"/>
      <c r="K3" s="169"/>
      <c r="L3" s="169"/>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row>
    <row r="4" spans="1:61" ht="16.5" customHeight="1">
      <c r="A4" s="568" t="s">
        <v>90</v>
      </c>
      <c r="B4" s="569"/>
      <c r="C4" s="569"/>
      <c r="D4" s="569"/>
      <c r="E4" s="572"/>
      <c r="F4" s="65"/>
      <c r="G4" s="568" t="s">
        <v>115</v>
      </c>
      <c r="H4" s="572"/>
      <c r="I4" s="568" t="s">
        <v>116</v>
      </c>
      <c r="J4" s="569"/>
      <c r="K4" s="572"/>
      <c r="L4" s="65"/>
      <c r="M4" s="568" t="s">
        <v>117</v>
      </c>
      <c r="N4" s="569"/>
      <c r="O4" s="569"/>
      <c r="P4" s="572"/>
      <c r="Q4" s="592" t="s">
        <v>118</v>
      </c>
      <c r="R4" s="584"/>
      <c r="S4" s="584"/>
      <c r="T4" s="584"/>
      <c r="U4" s="584"/>
      <c r="V4" s="585"/>
      <c r="W4" s="574" t="s">
        <v>956</v>
      </c>
      <c r="X4" s="575"/>
      <c r="Y4" s="575"/>
      <c r="Z4" s="575"/>
      <c r="AA4" s="575"/>
      <c r="AB4" s="575"/>
      <c r="AC4" s="575"/>
      <c r="AD4" s="575"/>
      <c r="AE4" s="575"/>
      <c r="AF4" s="575"/>
      <c r="AG4" s="575"/>
      <c r="AH4" s="575"/>
      <c r="AI4" s="577"/>
      <c r="AJ4" s="574" t="s">
        <v>119</v>
      </c>
      <c r="AK4" s="575"/>
      <c r="AL4" s="575"/>
      <c r="AM4" s="575"/>
      <c r="AN4" s="575"/>
      <c r="AO4" s="575"/>
      <c r="AP4" s="575"/>
      <c r="AQ4" s="575"/>
      <c r="AR4" s="575"/>
      <c r="AS4" s="575"/>
      <c r="AT4" s="575"/>
      <c r="AU4" s="575"/>
      <c r="AV4" s="577"/>
      <c r="AW4" s="574" t="s">
        <v>120</v>
      </c>
      <c r="AX4" s="575"/>
      <c r="AY4" s="575"/>
      <c r="AZ4" s="575"/>
      <c r="BA4" s="575"/>
      <c r="BB4" s="575"/>
      <c r="BC4" s="575"/>
      <c r="BD4" s="575"/>
      <c r="BE4" s="575"/>
      <c r="BF4" s="575"/>
      <c r="BG4" s="575"/>
      <c r="BH4" s="575"/>
      <c r="BI4" s="577"/>
    </row>
    <row r="5" spans="1:61" ht="16.5" customHeight="1">
      <c r="A5" s="66"/>
      <c r="B5" s="67"/>
      <c r="C5" s="67"/>
      <c r="D5" s="68"/>
      <c r="E5" s="69"/>
      <c r="F5" s="69"/>
      <c r="G5" s="70"/>
      <c r="H5" s="68"/>
      <c r="I5" s="210"/>
      <c r="J5" s="210"/>
      <c r="K5" s="210"/>
      <c r="L5" s="211"/>
      <c r="M5" s="37"/>
      <c r="N5" s="37"/>
      <c r="O5" s="37"/>
      <c r="P5" s="37"/>
      <c r="Q5" s="586"/>
      <c r="R5" s="587"/>
      <c r="S5" s="587"/>
      <c r="T5" s="587"/>
      <c r="U5" s="587"/>
      <c r="V5" s="588"/>
      <c r="W5" s="571" t="s">
        <v>122</v>
      </c>
      <c r="X5" s="569"/>
      <c r="Y5" s="569"/>
      <c r="Z5" s="569"/>
      <c r="AA5" s="569"/>
      <c r="AB5" s="572"/>
      <c r="AC5" s="571" t="s">
        <v>123</v>
      </c>
      <c r="AD5" s="569"/>
      <c r="AE5" s="569"/>
      <c r="AF5" s="572"/>
      <c r="AG5" s="568" t="s">
        <v>124</v>
      </c>
      <c r="AH5" s="569"/>
      <c r="AI5" s="572"/>
      <c r="AJ5" s="571" t="s">
        <v>122</v>
      </c>
      <c r="AK5" s="569"/>
      <c r="AL5" s="569"/>
      <c r="AM5" s="569"/>
      <c r="AN5" s="569"/>
      <c r="AO5" s="572"/>
      <c r="AP5" s="571" t="s">
        <v>123</v>
      </c>
      <c r="AQ5" s="569"/>
      <c r="AR5" s="569"/>
      <c r="AS5" s="572"/>
      <c r="AT5" s="568" t="s">
        <v>124</v>
      </c>
      <c r="AU5" s="569"/>
      <c r="AV5" s="572"/>
      <c r="AW5" s="571" t="s">
        <v>122</v>
      </c>
      <c r="AX5" s="569"/>
      <c r="AY5" s="569"/>
      <c r="AZ5" s="569"/>
      <c r="BA5" s="569"/>
      <c r="BB5" s="572"/>
      <c r="BC5" s="571" t="s">
        <v>123</v>
      </c>
      <c r="BD5" s="569"/>
      <c r="BE5" s="569"/>
      <c r="BF5" s="572"/>
      <c r="BG5" s="568" t="s">
        <v>124</v>
      </c>
      <c r="BH5" s="569"/>
      <c r="BI5" s="572"/>
    </row>
    <row r="6" spans="1:61" ht="16.5" customHeight="1">
      <c r="A6" s="72"/>
      <c r="B6" s="73"/>
      <c r="C6" s="73"/>
      <c r="D6" s="74"/>
      <c r="E6" s="75"/>
      <c r="F6" s="75"/>
      <c r="G6" s="76"/>
      <c r="H6" s="74"/>
      <c r="I6" s="210"/>
      <c r="J6" s="210"/>
      <c r="K6" s="210"/>
      <c r="L6" s="211"/>
      <c r="M6" s="78"/>
      <c r="N6" s="78"/>
      <c r="O6" s="78"/>
      <c r="P6" s="78"/>
      <c r="Q6" s="220"/>
      <c r="R6" s="220"/>
      <c r="S6" s="220"/>
      <c r="T6" s="220"/>
      <c r="U6" s="220"/>
      <c r="V6" s="221"/>
      <c r="W6" s="571" t="s">
        <v>125</v>
      </c>
      <c r="X6" s="572"/>
      <c r="Y6" s="573" t="s">
        <v>117</v>
      </c>
      <c r="Z6" s="572"/>
      <c r="AA6" s="602" t="s">
        <v>118</v>
      </c>
      <c r="AB6" s="572"/>
      <c r="AC6" s="37"/>
      <c r="AD6" s="37"/>
      <c r="AE6" s="80"/>
      <c r="AF6" s="80"/>
      <c r="AG6" s="37"/>
      <c r="AH6" s="81"/>
      <c r="AI6" s="37"/>
      <c r="AJ6" s="571" t="s">
        <v>125</v>
      </c>
      <c r="AK6" s="572"/>
      <c r="AL6" s="573" t="s">
        <v>117</v>
      </c>
      <c r="AM6" s="572"/>
      <c r="AN6" s="602" t="s">
        <v>118</v>
      </c>
      <c r="AO6" s="572"/>
      <c r="AP6" s="37"/>
      <c r="AQ6" s="37"/>
      <c r="AR6" s="80"/>
      <c r="AS6" s="80"/>
      <c r="AT6" s="37"/>
      <c r="AU6" s="81"/>
      <c r="AV6" s="37"/>
      <c r="AW6" s="571" t="s">
        <v>125</v>
      </c>
      <c r="AX6" s="572"/>
      <c r="AY6" s="573" t="s">
        <v>117</v>
      </c>
      <c r="AZ6" s="572"/>
      <c r="BA6" s="602" t="s">
        <v>118</v>
      </c>
      <c r="BB6" s="572"/>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22" t="s">
        <v>152</v>
      </c>
      <c r="R7" s="222" t="s">
        <v>153</v>
      </c>
      <c r="S7" s="222" t="s">
        <v>149</v>
      </c>
      <c r="T7" s="222" t="s">
        <v>154</v>
      </c>
      <c r="U7" s="222" t="s">
        <v>155</v>
      </c>
      <c r="V7" s="223"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6"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13"/>
      <c r="F8" s="213"/>
      <c r="G8" s="43" t="str">
        <f>IF(ISTEXT(E8),1,"")</f>
        <v/>
      </c>
      <c r="H8" s="224"/>
      <c r="I8" s="96" t="str">
        <f>IFERROR(IF(#REF!="Probabilidad",(#REF!-(+#REF!*#REF!)),IF(#REF!="Impacto",#REF!,"")),"")</f>
        <v/>
      </c>
      <c r="J8" s="97" t="str">
        <f>IFERROR(IF(I8="","",IF(I8&lt;='Listas y tablas'!$L$3,"Muy Baja",IF(I8&lt;='Listas y tablas'!$L$4,"Baja",IF(I8&lt;='Listas y tablas'!$L$5,"Media",IF(I8&lt;='Listas y tablas'!$L$6,"Alta","Muy Alta"))))),"")</f>
        <v/>
      </c>
      <c r="K8" s="225"/>
      <c r="L8" s="226"/>
      <c r="M8" s="171"/>
      <c r="N8" s="171"/>
      <c r="O8" s="171"/>
      <c r="P8" s="171"/>
      <c r="Q8" s="171"/>
      <c r="R8" s="54"/>
      <c r="S8" s="54"/>
      <c r="T8" s="54"/>
      <c r="U8" s="54"/>
      <c r="V8" s="227"/>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6"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13"/>
      <c r="F9" s="213"/>
      <c r="G9" s="43" t="str">
        <f t="shared" ref="G9:G251" si="0">IF(ISTEXT(E9),1+G8,"")</f>
        <v/>
      </c>
      <c r="H9" s="224"/>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5"/>
      <c r="L9" s="228"/>
      <c r="M9" s="171"/>
      <c r="N9" s="171"/>
      <c r="O9" s="171"/>
      <c r="P9" s="171"/>
      <c r="Q9" s="171"/>
      <c r="R9" s="171"/>
      <c r="S9" s="171"/>
      <c r="T9" s="171"/>
      <c r="U9" s="171"/>
      <c r="V9" s="229"/>
      <c r="W9" s="171"/>
      <c r="X9" s="171"/>
      <c r="Y9" s="171"/>
      <c r="Z9" s="171"/>
      <c r="AA9" s="171"/>
      <c r="AB9" s="171"/>
      <c r="AC9" s="176"/>
      <c r="AD9" s="176"/>
      <c r="AE9" s="176"/>
      <c r="AF9" s="176"/>
      <c r="AG9" s="176"/>
      <c r="AH9" s="177"/>
      <c r="AI9" s="176"/>
      <c r="AJ9" s="171"/>
      <c r="AK9" s="171"/>
      <c r="AL9" s="171"/>
      <c r="AM9" s="171"/>
      <c r="AN9" s="171"/>
      <c r="AO9" s="171"/>
      <c r="AP9" s="176"/>
      <c r="AQ9" s="176"/>
      <c r="AR9" s="176"/>
      <c r="AS9" s="176"/>
      <c r="AT9" s="176"/>
      <c r="AU9" s="177"/>
      <c r="AV9" s="176"/>
      <c r="AW9" s="171"/>
      <c r="AX9" s="171"/>
      <c r="AY9" s="171"/>
      <c r="AZ9" s="171"/>
      <c r="BA9" s="171"/>
      <c r="BB9" s="171"/>
      <c r="BC9" s="176"/>
      <c r="BD9" s="176"/>
      <c r="BE9" s="176"/>
      <c r="BF9" s="176"/>
      <c r="BG9" s="176"/>
      <c r="BH9" s="177"/>
      <c r="BI9" s="176"/>
    </row>
    <row r="10" spans="1:61" ht="151.5" customHeight="1">
      <c r="A10" s="226"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13"/>
      <c r="F10" s="213"/>
      <c r="G10" s="43" t="str">
        <f t="shared" si="0"/>
        <v/>
      </c>
      <c r="H10" s="230"/>
      <c r="I10" s="96" t="str">
        <f t="shared" si="1"/>
        <v/>
      </c>
      <c r="J10" s="97" t="str">
        <f>IFERROR(IF(I10="","",IF(I10&lt;='Listas y tablas'!$L$3,"Muy Baja",IF(I10&lt;='Listas y tablas'!$L$4,"Baja",IF(I10&lt;='Listas y tablas'!$L$5,"Media",IF(I10&lt;='Listas y tablas'!$L$6,"Alta","Muy Alta"))))),"")</f>
        <v/>
      </c>
      <c r="K10" s="225"/>
      <c r="L10" s="228"/>
      <c r="M10" s="171"/>
      <c r="N10" s="171"/>
      <c r="O10" s="171"/>
      <c r="P10" s="171"/>
      <c r="Q10" s="171"/>
      <c r="R10" s="171"/>
      <c r="S10" s="171"/>
      <c r="T10" s="171"/>
      <c r="U10" s="171"/>
      <c r="V10" s="229"/>
      <c r="W10" s="171"/>
      <c r="X10" s="171"/>
      <c r="Y10" s="171"/>
      <c r="Z10" s="171"/>
      <c r="AA10" s="171"/>
      <c r="AB10" s="171"/>
      <c r="AC10" s="176"/>
      <c r="AD10" s="176"/>
      <c r="AE10" s="176"/>
      <c r="AF10" s="176"/>
      <c r="AG10" s="176"/>
      <c r="AH10" s="177"/>
      <c r="AI10" s="176"/>
      <c r="AJ10" s="171"/>
      <c r="AK10" s="171"/>
      <c r="AL10" s="171"/>
      <c r="AM10" s="171"/>
      <c r="AN10" s="171"/>
      <c r="AO10" s="171"/>
      <c r="AP10" s="176"/>
      <c r="AQ10" s="176"/>
      <c r="AR10" s="176"/>
      <c r="AS10" s="176"/>
      <c r="AT10" s="176"/>
      <c r="AU10" s="177"/>
      <c r="AV10" s="176"/>
      <c r="AW10" s="171"/>
      <c r="AX10" s="171"/>
      <c r="AY10" s="171"/>
      <c r="AZ10" s="171"/>
      <c r="BA10" s="171"/>
      <c r="BB10" s="171"/>
      <c r="BC10" s="176"/>
      <c r="BD10" s="176"/>
      <c r="BE10" s="176"/>
      <c r="BF10" s="176"/>
      <c r="BG10" s="176"/>
      <c r="BH10" s="177"/>
      <c r="BI10" s="176"/>
    </row>
    <row r="11" spans="1:61" ht="151.5" customHeight="1">
      <c r="A11" s="226"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13"/>
      <c r="F11" s="213"/>
      <c r="G11" s="43" t="str">
        <f t="shared" si="0"/>
        <v/>
      </c>
      <c r="H11" s="224"/>
      <c r="I11" s="96" t="str">
        <f t="shared" si="1"/>
        <v/>
      </c>
      <c r="J11" s="97" t="str">
        <f>IFERROR(IF(I11="","",IF(I11&lt;='Listas y tablas'!$L$3,"Muy Baja",IF(I11&lt;='Listas y tablas'!$L$4,"Baja",IF(I11&lt;='Listas y tablas'!$L$5,"Media",IF(I11&lt;='Listas y tablas'!$L$6,"Alta","Muy Alta"))))),"")</f>
        <v/>
      </c>
      <c r="K11" s="225"/>
      <c r="L11" s="228"/>
      <c r="M11" s="171"/>
      <c r="N11" s="171"/>
      <c r="O11" s="171"/>
      <c r="P11" s="171"/>
      <c r="Q11" s="171"/>
      <c r="R11" s="171"/>
      <c r="S11" s="171"/>
      <c r="T11" s="171"/>
      <c r="U11" s="171"/>
      <c r="V11" s="229"/>
      <c r="W11" s="171"/>
      <c r="X11" s="171"/>
      <c r="Y11" s="171"/>
      <c r="Z11" s="171"/>
      <c r="AA11" s="171"/>
      <c r="AB11" s="171"/>
      <c r="AC11" s="176"/>
      <c r="AD11" s="176"/>
      <c r="AE11" s="176"/>
      <c r="AF11" s="176"/>
      <c r="AG11" s="176"/>
      <c r="AH11" s="177"/>
      <c r="AI11" s="176"/>
      <c r="AJ11" s="171"/>
      <c r="AK11" s="171"/>
      <c r="AL11" s="171"/>
      <c r="AM11" s="171"/>
      <c r="AN11" s="171"/>
      <c r="AO11" s="171"/>
      <c r="AP11" s="176"/>
      <c r="AQ11" s="176"/>
      <c r="AR11" s="176"/>
      <c r="AS11" s="176"/>
      <c r="AT11" s="176"/>
      <c r="AU11" s="177"/>
      <c r="AV11" s="176"/>
      <c r="AW11" s="171"/>
      <c r="AX11" s="171"/>
      <c r="AY11" s="171"/>
      <c r="AZ11" s="171"/>
      <c r="BA11" s="171"/>
      <c r="BB11" s="171"/>
      <c r="BC11" s="176"/>
      <c r="BD11" s="176"/>
      <c r="BE11" s="176"/>
      <c r="BF11" s="176"/>
      <c r="BG11" s="176"/>
      <c r="BH11" s="177"/>
      <c r="BI11" s="176"/>
    </row>
    <row r="12" spans="1:61" ht="151.5" customHeight="1">
      <c r="A12" s="226"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13"/>
      <c r="F12" s="213"/>
      <c r="G12" s="43" t="str">
        <f t="shared" si="0"/>
        <v/>
      </c>
      <c r="H12" s="224"/>
      <c r="I12" s="96" t="str">
        <f t="shared" si="1"/>
        <v/>
      </c>
      <c r="J12" s="97" t="str">
        <f>IFERROR(IF(I12="","",IF(I12&lt;='Listas y tablas'!$L$3,"Muy Baja",IF(I12&lt;='Listas y tablas'!$L$4,"Baja",IF(I12&lt;='Listas y tablas'!$L$5,"Media",IF(I12&lt;='Listas y tablas'!$L$6,"Alta","Muy Alta"))))),"")</f>
        <v/>
      </c>
      <c r="K12" s="225"/>
      <c r="L12" s="228"/>
      <c r="M12" s="171"/>
      <c r="N12" s="171"/>
      <c r="O12" s="171"/>
      <c r="P12" s="171"/>
      <c r="Q12" s="171"/>
      <c r="R12" s="171"/>
      <c r="S12" s="171"/>
      <c r="T12" s="171"/>
      <c r="U12" s="171"/>
      <c r="V12" s="229"/>
      <c r="W12" s="171"/>
      <c r="X12" s="171"/>
      <c r="Y12" s="171"/>
      <c r="Z12" s="171"/>
      <c r="AA12" s="171"/>
      <c r="AB12" s="171"/>
      <c r="AC12" s="176"/>
      <c r="AD12" s="176"/>
      <c r="AE12" s="176"/>
      <c r="AF12" s="176"/>
      <c r="AG12" s="176"/>
      <c r="AH12" s="177"/>
      <c r="AI12" s="176"/>
      <c r="AJ12" s="171"/>
      <c r="AK12" s="171"/>
      <c r="AL12" s="171"/>
      <c r="AM12" s="171"/>
      <c r="AN12" s="171"/>
      <c r="AO12" s="171"/>
      <c r="AP12" s="176"/>
      <c r="AQ12" s="176"/>
      <c r="AR12" s="176"/>
      <c r="AS12" s="176"/>
      <c r="AT12" s="176"/>
      <c r="AU12" s="177"/>
      <c r="AV12" s="176"/>
      <c r="AW12" s="171"/>
      <c r="AX12" s="171"/>
      <c r="AY12" s="171"/>
      <c r="AZ12" s="171"/>
      <c r="BA12" s="171"/>
      <c r="BB12" s="171"/>
      <c r="BC12" s="176"/>
      <c r="BD12" s="176"/>
      <c r="BE12" s="176"/>
      <c r="BF12" s="176"/>
      <c r="BG12" s="176"/>
      <c r="BH12" s="177"/>
      <c r="BI12" s="176"/>
    </row>
    <row r="13" spans="1:61" ht="151.5" customHeight="1">
      <c r="A13" s="226"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13"/>
      <c r="F13" s="213"/>
      <c r="G13" s="43" t="str">
        <f t="shared" si="0"/>
        <v/>
      </c>
      <c r="H13" s="224"/>
      <c r="I13" s="96" t="str">
        <f t="shared" si="1"/>
        <v/>
      </c>
      <c r="J13" s="97" t="str">
        <f>IFERROR(IF(I13="","",IF(I13&lt;='Listas y tablas'!$L$3,"Muy Baja",IF(I13&lt;='Listas y tablas'!$L$4,"Baja",IF(I13&lt;='Listas y tablas'!$L$5,"Media",IF(I13&lt;='Listas y tablas'!$L$6,"Alta","Muy Alta"))))),"")</f>
        <v/>
      </c>
      <c r="K13" s="225"/>
      <c r="L13" s="228"/>
      <c r="M13" s="171"/>
      <c r="N13" s="171"/>
      <c r="O13" s="171"/>
      <c r="P13" s="171"/>
      <c r="Q13" s="171"/>
      <c r="R13" s="171"/>
      <c r="S13" s="171"/>
      <c r="T13" s="171"/>
      <c r="U13" s="171"/>
      <c r="V13" s="229"/>
      <c r="W13" s="171"/>
      <c r="X13" s="171"/>
      <c r="Y13" s="171"/>
      <c r="Z13" s="171"/>
      <c r="AA13" s="171"/>
      <c r="AB13" s="171"/>
      <c r="AC13" s="176"/>
      <c r="AD13" s="176"/>
      <c r="AE13" s="176"/>
      <c r="AF13" s="176"/>
      <c r="AG13" s="176"/>
      <c r="AH13" s="177"/>
      <c r="AI13" s="176"/>
      <c r="AJ13" s="171"/>
      <c r="AK13" s="171"/>
      <c r="AL13" s="171"/>
      <c r="AM13" s="171"/>
      <c r="AN13" s="171"/>
      <c r="AO13" s="171"/>
      <c r="AP13" s="176"/>
      <c r="AQ13" s="176"/>
      <c r="AR13" s="176"/>
      <c r="AS13" s="176"/>
      <c r="AT13" s="176"/>
      <c r="AU13" s="177"/>
      <c r="AV13" s="176"/>
      <c r="AW13" s="171"/>
      <c r="AX13" s="171"/>
      <c r="AY13" s="171"/>
      <c r="AZ13" s="171"/>
      <c r="BA13" s="171"/>
      <c r="BB13" s="171"/>
      <c r="BC13" s="176"/>
      <c r="BD13" s="176"/>
      <c r="BE13" s="176"/>
      <c r="BF13" s="176"/>
      <c r="BG13" s="176"/>
      <c r="BH13" s="177"/>
      <c r="BI13" s="176"/>
    </row>
    <row r="14" spans="1:61" ht="151.5" customHeight="1">
      <c r="A14" s="226"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13"/>
      <c r="F14" s="213"/>
      <c r="G14" s="43" t="str">
        <f t="shared" si="0"/>
        <v/>
      </c>
      <c r="H14" s="224"/>
      <c r="I14" s="96" t="str">
        <f t="shared" si="1"/>
        <v/>
      </c>
      <c r="J14" s="97" t="str">
        <f>IFERROR(IF(I14="","",IF(I14&lt;='Listas y tablas'!$L$3,"Muy Baja",IF(I14&lt;='Listas y tablas'!$L$4,"Baja",IF(I14&lt;='Listas y tablas'!$L$5,"Media",IF(I14&lt;='Listas y tablas'!$L$6,"Alta","Muy Alta"))))),"")</f>
        <v/>
      </c>
      <c r="K14" s="225"/>
      <c r="L14" s="228"/>
      <c r="M14" s="171"/>
      <c r="N14" s="171"/>
      <c r="O14" s="171"/>
      <c r="P14" s="171"/>
      <c r="Q14" s="171"/>
      <c r="R14" s="171"/>
      <c r="S14" s="171"/>
      <c r="T14" s="171"/>
      <c r="U14" s="171"/>
      <c r="V14" s="229"/>
      <c r="W14" s="171"/>
      <c r="X14" s="171"/>
      <c r="Y14" s="171"/>
      <c r="Z14" s="171"/>
      <c r="AA14" s="171"/>
      <c r="AB14" s="171"/>
      <c r="AC14" s="176"/>
      <c r="AD14" s="176"/>
      <c r="AE14" s="176"/>
      <c r="AF14" s="176"/>
      <c r="AG14" s="176"/>
      <c r="AH14" s="177"/>
      <c r="AI14" s="176"/>
      <c r="AJ14" s="171"/>
      <c r="AK14" s="171"/>
      <c r="AL14" s="171"/>
      <c r="AM14" s="171"/>
      <c r="AN14" s="171"/>
      <c r="AO14" s="171"/>
      <c r="AP14" s="176"/>
      <c r="AQ14" s="176"/>
      <c r="AR14" s="176"/>
      <c r="AS14" s="176"/>
      <c r="AT14" s="176"/>
      <c r="AU14" s="177"/>
      <c r="AV14" s="176"/>
      <c r="AW14" s="171"/>
      <c r="AX14" s="171"/>
      <c r="AY14" s="171"/>
      <c r="AZ14" s="171"/>
      <c r="BA14" s="171"/>
      <c r="BB14" s="171"/>
      <c r="BC14" s="176"/>
      <c r="BD14" s="176"/>
      <c r="BE14" s="176"/>
      <c r="BF14" s="176"/>
      <c r="BG14" s="176"/>
      <c r="BH14" s="177"/>
      <c r="BI14" s="176"/>
    </row>
    <row r="15" spans="1:61" ht="151.5" customHeight="1">
      <c r="A15" s="226"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13"/>
      <c r="F15" s="213"/>
      <c r="G15" s="43" t="str">
        <f t="shared" si="0"/>
        <v/>
      </c>
      <c r="H15" s="224"/>
      <c r="I15" s="96" t="str">
        <f t="shared" si="1"/>
        <v/>
      </c>
      <c r="J15" s="97" t="str">
        <f>IFERROR(IF(I15="","",IF(I15&lt;='Listas y tablas'!$L$3,"Muy Baja",IF(I15&lt;='Listas y tablas'!$L$4,"Baja",IF(I15&lt;='Listas y tablas'!$L$5,"Media",IF(I15&lt;='Listas y tablas'!$L$6,"Alta","Muy Alta"))))),"")</f>
        <v/>
      </c>
      <c r="K15" s="225"/>
      <c r="L15" s="228"/>
      <c r="M15" s="171"/>
      <c r="N15" s="171"/>
      <c r="O15" s="171"/>
      <c r="P15" s="171"/>
      <c r="Q15" s="171"/>
      <c r="R15" s="171"/>
      <c r="S15" s="171"/>
      <c r="T15" s="171"/>
      <c r="U15" s="171"/>
      <c r="V15" s="229"/>
      <c r="W15" s="171"/>
      <c r="X15" s="171"/>
      <c r="Y15" s="171"/>
      <c r="Z15" s="171"/>
      <c r="AA15" s="171"/>
      <c r="AB15" s="171"/>
      <c r="AC15" s="176"/>
      <c r="AD15" s="176"/>
      <c r="AE15" s="176"/>
      <c r="AF15" s="176"/>
      <c r="AG15" s="176"/>
      <c r="AH15" s="177"/>
      <c r="AI15" s="176"/>
      <c r="AJ15" s="171"/>
      <c r="AK15" s="171"/>
      <c r="AL15" s="171"/>
      <c r="AM15" s="171"/>
      <c r="AN15" s="171"/>
      <c r="AO15" s="171"/>
      <c r="AP15" s="176"/>
      <c r="AQ15" s="176"/>
      <c r="AR15" s="176"/>
      <c r="AS15" s="176"/>
      <c r="AT15" s="176"/>
      <c r="AU15" s="177"/>
      <c r="AV15" s="176"/>
      <c r="AW15" s="171"/>
      <c r="AX15" s="171"/>
      <c r="AY15" s="171"/>
      <c r="AZ15" s="171"/>
      <c r="BA15" s="171"/>
      <c r="BB15" s="171"/>
      <c r="BC15" s="176"/>
      <c r="BD15" s="176"/>
      <c r="BE15" s="176"/>
      <c r="BF15" s="176"/>
      <c r="BG15" s="176"/>
      <c r="BH15" s="177"/>
      <c r="BI15" s="176"/>
    </row>
    <row r="16" spans="1:61" ht="151.5" customHeight="1">
      <c r="A16" s="226"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13"/>
      <c r="F16" s="213"/>
      <c r="G16" s="43" t="str">
        <f t="shared" si="0"/>
        <v/>
      </c>
      <c r="H16" s="230"/>
      <c r="I16" s="96" t="str">
        <f t="shared" si="1"/>
        <v/>
      </c>
      <c r="J16" s="97" t="str">
        <f>IFERROR(IF(I16="","",IF(I16&lt;='Listas y tablas'!$L$3,"Muy Baja",IF(I16&lt;='Listas y tablas'!$L$4,"Baja",IF(I16&lt;='Listas y tablas'!$L$5,"Media",IF(I16&lt;='Listas y tablas'!$L$6,"Alta","Muy Alta"))))),"")</f>
        <v/>
      </c>
      <c r="K16" s="225"/>
      <c r="L16" s="228"/>
      <c r="M16" s="171"/>
      <c r="N16" s="171"/>
      <c r="O16" s="171"/>
      <c r="P16" s="171"/>
      <c r="Q16" s="171"/>
      <c r="R16" s="171"/>
      <c r="S16" s="171"/>
      <c r="T16" s="171"/>
      <c r="U16" s="171"/>
      <c r="V16" s="229"/>
      <c r="W16" s="171"/>
      <c r="X16" s="171"/>
      <c r="Y16" s="171"/>
      <c r="Z16" s="171"/>
      <c r="AA16" s="171"/>
      <c r="AB16" s="171"/>
      <c r="AC16" s="176"/>
      <c r="AD16" s="176"/>
      <c r="AE16" s="176"/>
      <c r="AF16" s="176"/>
      <c r="AG16" s="176"/>
      <c r="AH16" s="177"/>
      <c r="AI16" s="176"/>
      <c r="AJ16" s="171"/>
      <c r="AK16" s="171"/>
      <c r="AL16" s="171"/>
      <c r="AM16" s="171"/>
      <c r="AN16" s="171"/>
      <c r="AO16" s="171"/>
      <c r="AP16" s="176"/>
      <c r="AQ16" s="176"/>
      <c r="AR16" s="176"/>
      <c r="AS16" s="176"/>
      <c r="AT16" s="176"/>
      <c r="AU16" s="177"/>
      <c r="AV16" s="176"/>
      <c r="AW16" s="171"/>
      <c r="AX16" s="171"/>
      <c r="AY16" s="171"/>
      <c r="AZ16" s="171"/>
      <c r="BA16" s="171"/>
      <c r="BB16" s="171"/>
      <c r="BC16" s="176"/>
      <c r="BD16" s="176"/>
      <c r="BE16" s="176"/>
      <c r="BF16" s="176"/>
      <c r="BG16" s="176"/>
      <c r="BH16" s="177"/>
      <c r="BI16" s="176"/>
    </row>
    <row r="17" spans="1:61" ht="151.5" customHeight="1">
      <c r="A17" s="226"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13"/>
      <c r="F17" s="213"/>
      <c r="G17" s="43" t="str">
        <f t="shared" si="0"/>
        <v/>
      </c>
      <c r="H17" s="224"/>
      <c r="I17" s="96" t="str">
        <f t="shared" si="1"/>
        <v/>
      </c>
      <c r="J17" s="97" t="str">
        <f>IFERROR(IF(I17="","",IF(I17&lt;='Listas y tablas'!$L$3,"Muy Baja",IF(I17&lt;='Listas y tablas'!$L$4,"Baja",IF(I17&lt;='Listas y tablas'!$L$5,"Media",IF(I17&lt;='Listas y tablas'!$L$6,"Alta","Muy Alta"))))),"")</f>
        <v/>
      </c>
      <c r="K17" s="225"/>
      <c r="L17" s="228"/>
      <c r="M17" s="171"/>
      <c r="N17" s="171"/>
      <c r="O17" s="171"/>
      <c r="P17" s="171"/>
      <c r="Q17" s="171"/>
      <c r="R17" s="171"/>
      <c r="S17" s="171"/>
      <c r="T17" s="171"/>
      <c r="U17" s="171"/>
      <c r="V17" s="229"/>
      <c r="W17" s="171"/>
      <c r="X17" s="171"/>
      <c r="Y17" s="171"/>
      <c r="Z17" s="171"/>
      <c r="AA17" s="171"/>
      <c r="AB17" s="171"/>
      <c r="AC17" s="176"/>
      <c r="AD17" s="176"/>
      <c r="AE17" s="176"/>
      <c r="AF17" s="176"/>
      <c r="AG17" s="176"/>
      <c r="AH17" s="177"/>
      <c r="AI17" s="176"/>
      <c r="AJ17" s="171"/>
      <c r="AK17" s="171"/>
      <c r="AL17" s="171"/>
      <c r="AM17" s="171"/>
      <c r="AN17" s="171"/>
      <c r="AO17" s="171"/>
      <c r="AP17" s="176"/>
      <c r="AQ17" s="176"/>
      <c r="AR17" s="176"/>
      <c r="AS17" s="176"/>
      <c r="AT17" s="176"/>
      <c r="AU17" s="177"/>
      <c r="AV17" s="176"/>
      <c r="AW17" s="171"/>
      <c r="AX17" s="171"/>
      <c r="AY17" s="171"/>
      <c r="AZ17" s="171"/>
      <c r="BA17" s="171"/>
      <c r="BB17" s="171"/>
      <c r="BC17" s="176"/>
      <c r="BD17" s="176"/>
      <c r="BE17" s="176"/>
      <c r="BF17" s="176"/>
      <c r="BG17" s="176"/>
      <c r="BH17" s="177"/>
      <c r="BI17" s="176"/>
    </row>
    <row r="18" spans="1:61" ht="151.5" customHeight="1">
      <c r="A18" s="226"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13"/>
      <c r="F18" s="213"/>
      <c r="G18" s="43" t="str">
        <f t="shared" si="0"/>
        <v/>
      </c>
      <c r="H18" s="224"/>
      <c r="I18" s="96" t="str">
        <f t="shared" si="1"/>
        <v/>
      </c>
      <c r="J18" s="97" t="str">
        <f>IFERROR(IF(I18="","",IF(I18&lt;='Listas y tablas'!$L$3,"Muy Baja",IF(I18&lt;='Listas y tablas'!$L$4,"Baja",IF(I18&lt;='Listas y tablas'!$L$5,"Media",IF(I18&lt;='Listas y tablas'!$L$6,"Alta","Muy Alta"))))),"")</f>
        <v/>
      </c>
      <c r="K18" s="225"/>
      <c r="L18" s="228"/>
      <c r="M18" s="171"/>
      <c r="N18" s="171"/>
      <c r="O18" s="171"/>
      <c r="P18" s="171"/>
      <c r="Q18" s="171"/>
      <c r="R18" s="171"/>
      <c r="S18" s="171"/>
      <c r="T18" s="171"/>
      <c r="U18" s="171"/>
      <c r="V18" s="229"/>
      <c r="W18" s="171"/>
      <c r="X18" s="171"/>
      <c r="Y18" s="171"/>
      <c r="Z18" s="171"/>
      <c r="AA18" s="171"/>
      <c r="AB18" s="171"/>
      <c r="AC18" s="176"/>
      <c r="AD18" s="176"/>
      <c r="AE18" s="176"/>
      <c r="AF18" s="176"/>
      <c r="AG18" s="176"/>
      <c r="AH18" s="177"/>
      <c r="AI18" s="176"/>
      <c r="AJ18" s="171"/>
      <c r="AK18" s="171"/>
      <c r="AL18" s="171"/>
      <c r="AM18" s="171"/>
      <c r="AN18" s="171"/>
      <c r="AO18" s="171"/>
      <c r="AP18" s="176"/>
      <c r="AQ18" s="176"/>
      <c r="AR18" s="176"/>
      <c r="AS18" s="176"/>
      <c r="AT18" s="176"/>
      <c r="AU18" s="177"/>
      <c r="AV18" s="176"/>
      <c r="AW18" s="171"/>
      <c r="AX18" s="171"/>
      <c r="AY18" s="171"/>
      <c r="AZ18" s="171"/>
      <c r="BA18" s="171"/>
      <c r="BB18" s="171"/>
      <c r="BC18" s="176"/>
      <c r="BD18" s="176"/>
      <c r="BE18" s="176"/>
      <c r="BF18" s="176"/>
      <c r="BG18" s="176"/>
      <c r="BH18" s="177"/>
      <c r="BI18" s="176"/>
    </row>
    <row r="19" spans="1:61" ht="151.5" customHeight="1">
      <c r="A19" s="226"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13"/>
      <c r="F19" s="213"/>
      <c r="G19" s="43" t="str">
        <f t="shared" si="0"/>
        <v/>
      </c>
      <c r="H19" s="224"/>
      <c r="I19" s="96" t="str">
        <f t="shared" si="1"/>
        <v/>
      </c>
      <c r="J19" s="97" t="str">
        <f>IFERROR(IF(I19="","",IF(I19&lt;='Listas y tablas'!$L$3,"Muy Baja",IF(I19&lt;='Listas y tablas'!$L$4,"Baja",IF(I19&lt;='Listas y tablas'!$L$5,"Media",IF(I19&lt;='Listas y tablas'!$L$6,"Alta","Muy Alta"))))),"")</f>
        <v/>
      </c>
      <c r="K19" s="225"/>
      <c r="L19" s="228"/>
      <c r="M19" s="171"/>
      <c r="N19" s="171"/>
      <c r="O19" s="171"/>
      <c r="P19" s="171"/>
      <c r="Q19" s="171"/>
      <c r="R19" s="171"/>
      <c r="S19" s="171"/>
      <c r="T19" s="171"/>
      <c r="U19" s="171"/>
      <c r="V19" s="229"/>
      <c r="W19" s="171"/>
      <c r="X19" s="171"/>
      <c r="Y19" s="171"/>
      <c r="Z19" s="171"/>
      <c r="AA19" s="171"/>
      <c r="AB19" s="171"/>
      <c r="AC19" s="176"/>
      <c r="AD19" s="176"/>
      <c r="AE19" s="176"/>
      <c r="AF19" s="176"/>
      <c r="AG19" s="176"/>
      <c r="AH19" s="177"/>
      <c r="AI19" s="176"/>
      <c r="AJ19" s="171"/>
      <c r="AK19" s="171"/>
      <c r="AL19" s="171"/>
      <c r="AM19" s="171"/>
      <c r="AN19" s="171"/>
      <c r="AO19" s="171"/>
      <c r="AP19" s="176"/>
      <c r="AQ19" s="176"/>
      <c r="AR19" s="176"/>
      <c r="AS19" s="176"/>
      <c r="AT19" s="176"/>
      <c r="AU19" s="177"/>
      <c r="AV19" s="176"/>
      <c r="AW19" s="171"/>
      <c r="AX19" s="171"/>
      <c r="AY19" s="171"/>
      <c r="AZ19" s="171"/>
      <c r="BA19" s="171"/>
      <c r="BB19" s="171"/>
      <c r="BC19" s="176"/>
      <c r="BD19" s="176"/>
      <c r="BE19" s="176"/>
      <c r="BF19" s="176"/>
      <c r="BG19" s="176"/>
      <c r="BH19" s="177"/>
      <c r="BI19" s="176"/>
    </row>
    <row r="20" spans="1:61" ht="151.5" customHeight="1">
      <c r="A20" s="226"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13"/>
      <c r="F20" s="213"/>
      <c r="G20" s="43" t="str">
        <f t="shared" si="0"/>
        <v/>
      </c>
      <c r="H20" s="224"/>
      <c r="I20" s="96" t="str">
        <f t="shared" si="1"/>
        <v/>
      </c>
      <c r="J20" s="97" t="str">
        <f>IFERROR(IF(I20="","",IF(I20&lt;='Listas y tablas'!$L$3,"Muy Baja",IF(I20&lt;='Listas y tablas'!$L$4,"Baja",IF(I20&lt;='Listas y tablas'!$L$5,"Media",IF(I20&lt;='Listas y tablas'!$L$6,"Alta","Muy Alta"))))),"")</f>
        <v/>
      </c>
      <c r="K20" s="225"/>
      <c r="L20" s="228"/>
      <c r="M20" s="171"/>
      <c r="N20" s="171"/>
      <c r="O20" s="171"/>
      <c r="P20" s="171"/>
      <c r="Q20" s="171"/>
      <c r="R20" s="171"/>
      <c r="S20" s="171"/>
      <c r="T20" s="171"/>
      <c r="U20" s="171"/>
      <c r="V20" s="229"/>
      <c r="W20" s="171"/>
      <c r="X20" s="171"/>
      <c r="Y20" s="171"/>
      <c r="Z20" s="171"/>
      <c r="AA20" s="171"/>
      <c r="AB20" s="171"/>
      <c r="AC20" s="176"/>
      <c r="AD20" s="176"/>
      <c r="AE20" s="176"/>
      <c r="AF20" s="176"/>
      <c r="AG20" s="176"/>
      <c r="AH20" s="177"/>
      <c r="AI20" s="176"/>
      <c r="AJ20" s="171"/>
      <c r="AK20" s="171"/>
      <c r="AL20" s="171"/>
      <c r="AM20" s="171"/>
      <c r="AN20" s="171"/>
      <c r="AO20" s="171"/>
      <c r="AP20" s="176"/>
      <c r="AQ20" s="176"/>
      <c r="AR20" s="176"/>
      <c r="AS20" s="176"/>
      <c r="AT20" s="176"/>
      <c r="AU20" s="177"/>
      <c r="AV20" s="176"/>
      <c r="AW20" s="171"/>
      <c r="AX20" s="171"/>
      <c r="AY20" s="171"/>
      <c r="AZ20" s="171"/>
      <c r="BA20" s="171"/>
      <c r="BB20" s="171"/>
      <c r="BC20" s="176"/>
      <c r="BD20" s="176"/>
      <c r="BE20" s="176"/>
      <c r="BF20" s="176"/>
      <c r="BG20" s="176"/>
      <c r="BH20" s="177"/>
      <c r="BI20" s="176"/>
    </row>
    <row r="21" spans="1:61" ht="151.5" customHeight="1">
      <c r="A21" s="226"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13"/>
      <c r="F21" s="213"/>
      <c r="G21" s="43" t="str">
        <f t="shared" si="0"/>
        <v/>
      </c>
      <c r="H21" s="224"/>
      <c r="I21" s="96" t="str">
        <f t="shared" si="1"/>
        <v/>
      </c>
      <c r="J21" s="97" t="str">
        <f>IFERROR(IF(I21="","",IF(I21&lt;='Listas y tablas'!$L$3,"Muy Baja",IF(I21&lt;='Listas y tablas'!$L$4,"Baja",IF(I21&lt;='Listas y tablas'!$L$5,"Media",IF(I21&lt;='Listas y tablas'!$L$6,"Alta","Muy Alta"))))),"")</f>
        <v/>
      </c>
      <c r="K21" s="225"/>
      <c r="L21" s="228"/>
      <c r="M21" s="171"/>
      <c r="N21" s="171"/>
      <c r="O21" s="171"/>
      <c r="P21" s="171"/>
      <c r="Q21" s="171"/>
      <c r="R21" s="171"/>
      <c r="S21" s="171"/>
      <c r="T21" s="171"/>
      <c r="U21" s="171"/>
      <c r="V21" s="229"/>
      <c r="W21" s="171"/>
      <c r="X21" s="171"/>
      <c r="Y21" s="171"/>
      <c r="Z21" s="171"/>
      <c r="AA21" s="171"/>
      <c r="AB21" s="171"/>
      <c r="AC21" s="176"/>
      <c r="AD21" s="176"/>
      <c r="AE21" s="176"/>
      <c r="AF21" s="176"/>
      <c r="AG21" s="176"/>
      <c r="AH21" s="177"/>
      <c r="AI21" s="176"/>
      <c r="AJ21" s="171"/>
      <c r="AK21" s="171"/>
      <c r="AL21" s="171"/>
      <c r="AM21" s="171"/>
      <c r="AN21" s="171"/>
      <c r="AO21" s="171"/>
      <c r="AP21" s="176"/>
      <c r="AQ21" s="176"/>
      <c r="AR21" s="176"/>
      <c r="AS21" s="176"/>
      <c r="AT21" s="176"/>
      <c r="AU21" s="177"/>
      <c r="AV21" s="176"/>
      <c r="AW21" s="171"/>
      <c r="AX21" s="171"/>
      <c r="AY21" s="171"/>
      <c r="AZ21" s="171"/>
      <c r="BA21" s="171"/>
      <c r="BB21" s="171"/>
      <c r="BC21" s="176"/>
      <c r="BD21" s="176"/>
      <c r="BE21" s="176"/>
      <c r="BF21" s="176"/>
      <c r="BG21" s="176"/>
      <c r="BH21" s="177"/>
      <c r="BI21" s="176"/>
    </row>
    <row r="22" spans="1:61" ht="151.5" customHeight="1">
      <c r="A22" s="226"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13"/>
      <c r="F22" s="213"/>
      <c r="G22" s="43" t="str">
        <f t="shared" si="0"/>
        <v/>
      </c>
      <c r="H22" s="230"/>
      <c r="I22" s="96" t="str">
        <f t="shared" si="1"/>
        <v/>
      </c>
      <c r="J22" s="97" t="str">
        <f>IFERROR(IF(I22="","",IF(I22&lt;='Listas y tablas'!$L$3,"Muy Baja",IF(I22&lt;='Listas y tablas'!$L$4,"Baja",IF(I22&lt;='Listas y tablas'!$L$5,"Media",IF(I22&lt;='Listas y tablas'!$L$6,"Alta","Muy Alta"))))),"")</f>
        <v/>
      </c>
      <c r="K22" s="225"/>
      <c r="L22" s="228"/>
      <c r="M22" s="171"/>
      <c r="N22" s="171"/>
      <c r="O22" s="171"/>
      <c r="P22" s="171"/>
      <c r="Q22" s="171"/>
      <c r="R22" s="171"/>
      <c r="S22" s="171"/>
      <c r="T22" s="171"/>
      <c r="U22" s="171"/>
      <c r="V22" s="229"/>
      <c r="W22" s="171"/>
      <c r="X22" s="171"/>
      <c r="Y22" s="171"/>
      <c r="Z22" s="171"/>
      <c r="AA22" s="171"/>
      <c r="AB22" s="171"/>
      <c r="AC22" s="176"/>
      <c r="AD22" s="176"/>
      <c r="AE22" s="176"/>
      <c r="AF22" s="176"/>
      <c r="AG22" s="176"/>
      <c r="AH22" s="177"/>
      <c r="AI22" s="176"/>
      <c r="AJ22" s="171"/>
      <c r="AK22" s="171"/>
      <c r="AL22" s="171"/>
      <c r="AM22" s="171"/>
      <c r="AN22" s="171"/>
      <c r="AO22" s="171"/>
      <c r="AP22" s="176"/>
      <c r="AQ22" s="176"/>
      <c r="AR22" s="176"/>
      <c r="AS22" s="176"/>
      <c r="AT22" s="176"/>
      <c r="AU22" s="177"/>
      <c r="AV22" s="176"/>
      <c r="AW22" s="171"/>
      <c r="AX22" s="171"/>
      <c r="AY22" s="171"/>
      <c r="AZ22" s="171"/>
      <c r="BA22" s="171"/>
      <c r="BB22" s="171"/>
      <c r="BC22" s="176"/>
      <c r="BD22" s="176"/>
      <c r="BE22" s="176"/>
      <c r="BF22" s="176"/>
      <c r="BG22" s="176"/>
      <c r="BH22" s="177"/>
      <c r="BI22" s="176"/>
    </row>
    <row r="23" spans="1:61" ht="151.5" customHeight="1">
      <c r="A23" s="226"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13"/>
      <c r="F23" s="213"/>
      <c r="G23" s="43" t="str">
        <f t="shared" si="0"/>
        <v/>
      </c>
      <c r="H23" s="224"/>
      <c r="I23" s="96" t="str">
        <f t="shared" si="1"/>
        <v/>
      </c>
      <c r="J23" s="97" t="str">
        <f>IFERROR(IF(I23="","",IF(I23&lt;='Listas y tablas'!$L$3,"Muy Baja",IF(I23&lt;='Listas y tablas'!$L$4,"Baja",IF(I23&lt;='Listas y tablas'!$L$5,"Media",IF(I23&lt;='Listas y tablas'!$L$6,"Alta","Muy Alta"))))),"")</f>
        <v/>
      </c>
      <c r="K23" s="225"/>
      <c r="L23" s="228"/>
      <c r="M23" s="171"/>
      <c r="N23" s="171"/>
      <c r="O23" s="171"/>
      <c r="P23" s="171"/>
      <c r="Q23" s="171"/>
      <c r="R23" s="171"/>
      <c r="S23" s="171"/>
      <c r="T23" s="171"/>
      <c r="U23" s="171"/>
      <c r="V23" s="229"/>
      <c r="W23" s="171"/>
      <c r="X23" s="171"/>
      <c r="Y23" s="171"/>
      <c r="Z23" s="171"/>
      <c r="AA23" s="171"/>
      <c r="AB23" s="171"/>
      <c r="AC23" s="176"/>
      <c r="AD23" s="176"/>
      <c r="AE23" s="176"/>
      <c r="AF23" s="176"/>
      <c r="AG23" s="176"/>
      <c r="AH23" s="177"/>
      <c r="AI23" s="176"/>
      <c r="AJ23" s="171"/>
      <c r="AK23" s="171"/>
      <c r="AL23" s="171"/>
      <c r="AM23" s="171"/>
      <c r="AN23" s="171"/>
      <c r="AO23" s="171"/>
      <c r="AP23" s="176"/>
      <c r="AQ23" s="176"/>
      <c r="AR23" s="176"/>
      <c r="AS23" s="176"/>
      <c r="AT23" s="176"/>
      <c r="AU23" s="177"/>
      <c r="AV23" s="176"/>
      <c r="AW23" s="171"/>
      <c r="AX23" s="171"/>
      <c r="AY23" s="171"/>
      <c r="AZ23" s="171"/>
      <c r="BA23" s="171"/>
      <c r="BB23" s="171"/>
      <c r="BC23" s="176"/>
      <c r="BD23" s="176"/>
      <c r="BE23" s="176"/>
      <c r="BF23" s="176"/>
      <c r="BG23" s="176"/>
      <c r="BH23" s="177"/>
      <c r="BI23" s="176"/>
    </row>
    <row r="24" spans="1:61" ht="151.5" customHeight="1">
      <c r="A24" s="226"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13"/>
      <c r="F24" s="213"/>
      <c r="G24" s="43" t="str">
        <f t="shared" si="0"/>
        <v/>
      </c>
      <c r="H24" s="224"/>
      <c r="I24" s="96" t="str">
        <f t="shared" si="1"/>
        <v/>
      </c>
      <c r="J24" s="97" t="str">
        <f>IFERROR(IF(I24="","",IF(I24&lt;='Listas y tablas'!$L$3,"Muy Baja",IF(I24&lt;='Listas y tablas'!$L$4,"Baja",IF(I24&lt;='Listas y tablas'!$L$5,"Media",IF(I24&lt;='Listas y tablas'!$L$6,"Alta","Muy Alta"))))),"")</f>
        <v/>
      </c>
      <c r="K24" s="225"/>
      <c r="L24" s="228"/>
      <c r="M24" s="171"/>
      <c r="N24" s="171"/>
      <c r="O24" s="171"/>
      <c r="P24" s="171"/>
      <c r="Q24" s="171"/>
      <c r="R24" s="171"/>
      <c r="S24" s="171"/>
      <c r="T24" s="171"/>
      <c r="U24" s="171"/>
      <c r="V24" s="229"/>
      <c r="W24" s="171"/>
      <c r="X24" s="171"/>
      <c r="Y24" s="171"/>
      <c r="Z24" s="171"/>
      <c r="AA24" s="171"/>
      <c r="AB24" s="171"/>
      <c r="AC24" s="176"/>
      <c r="AD24" s="176"/>
      <c r="AE24" s="176"/>
      <c r="AF24" s="176"/>
      <c r="AG24" s="176"/>
      <c r="AH24" s="177"/>
      <c r="AI24" s="176"/>
      <c r="AJ24" s="171"/>
      <c r="AK24" s="171"/>
      <c r="AL24" s="171"/>
      <c r="AM24" s="171"/>
      <c r="AN24" s="171"/>
      <c r="AO24" s="171"/>
      <c r="AP24" s="176"/>
      <c r="AQ24" s="176"/>
      <c r="AR24" s="176"/>
      <c r="AS24" s="176"/>
      <c r="AT24" s="176"/>
      <c r="AU24" s="177"/>
      <c r="AV24" s="176"/>
      <c r="AW24" s="171"/>
      <c r="AX24" s="171"/>
      <c r="AY24" s="171"/>
      <c r="AZ24" s="171"/>
      <c r="BA24" s="171"/>
      <c r="BB24" s="171"/>
      <c r="BC24" s="176"/>
      <c r="BD24" s="176"/>
      <c r="BE24" s="176"/>
      <c r="BF24" s="176"/>
      <c r="BG24" s="176"/>
      <c r="BH24" s="177"/>
      <c r="BI24" s="176"/>
    </row>
    <row r="25" spans="1:61" ht="151.5" customHeight="1">
      <c r="A25" s="226"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13"/>
      <c r="F25" s="213"/>
      <c r="G25" s="43" t="str">
        <f t="shared" si="0"/>
        <v/>
      </c>
      <c r="H25" s="224"/>
      <c r="I25" s="96" t="str">
        <f t="shared" si="1"/>
        <v/>
      </c>
      <c r="J25" s="97" t="str">
        <f>IFERROR(IF(I25="","",IF(I25&lt;='Listas y tablas'!$L$3,"Muy Baja",IF(I25&lt;='Listas y tablas'!$L$4,"Baja",IF(I25&lt;='Listas y tablas'!$L$5,"Media",IF(I25&lt;='Listas y tablas'!$L$6,"Alta","Muy Alta"))))),"")</f>
        <v/>
      </c>
      <c r="K25" s="225"/>
      <c r="L25" s="228"/>
      <c r="M25" s="171"/>
      <c r="N25" s="171"/>
      <c r="O25" s="171"/>
      <c r="P25" s="171"/>
      <c r="Q25" s="171"/>
      <c r="R25" s="171"/>
      <c r="S25" s="171"/>
      <c r="T25" s="171"/>
      <c r="U25" s="171"/>
      <c r="V25" s="229"/>
      <c r="W25" s="171"/>
      <c r="X25" s="171"/>
      <c r="Y25" s="171"/>
      <c r="Z25" s="171"/>
      <c r="AA25" s="171"/>
      <c r="AB25" s="171"/>
      <c r="AC25" s="176"/>
      <c r="AD25" s="176"/>
      <c r="AE25" s="176"/>
      <c r="AF25" s="176"/>
      <c r="AG25" s="176"/>
      <c r="AH25" s="177"/>
      <c r="AI25" s="176"/>
      <c r="AJ25" s="171"/>
      <c r="AK25" s="171"/>
      <c r="AL25" s="171"/>
      <c r="AM25" s="171"/>
      <c r="AN25" s="171"/>
      <c r="AO25" s="171"/>
      <c r="AP25" s="176"/>
      <c r="AQ25" s="176"/>
      <c r="AR25" s="176"/>
      <c r="AS25" s="176"/>
      <c r="AT25" s="176"/>
      <c r="AU25" s="177"/>
      <c r="AV25" s="176"/>
      <c r="AW25" s="171"/>
      <c r="AX25" s="171"/>
      <c r="AY25" s="171"/>
      <c r="AZ25" s="171"/>
      <c r="BA25" s="171"/>
      <c r="BB25" s="171"/>
      <c r="BC25" s="176"/>
      <c r="BD25" s="176"/>
      <c r="BE25" s="176"/>
      <c r="BF25" s="176"/>
      <c r="BG25" s="176"/>
      <c r="BH25" s="177"/>
      <c r="BI25" s="176"/>
    </row>
    <row r="26" spans="1:61" ht="151.5" customHeight="1">
      <c r="A26" s="226"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13"/>
      <c r="F26" s="213"/>
      <c r="G26" s="43" t="str">
        <f t="shared" si="0"/>
        <v/>
      </c>
      <c r="H26" s="224"/>
      <c r="I26" s="96" t="str">
        <f t="shared" si="1"/>
        <v/>
      </c>
      <c r="J26" s="97" t="str">
        <f>IFERROR(IF(I26="","",IF(I26&lt;='Listas y tablas'!$L$3,"Muy Baja",IF(I26&lt;='Listas y tablas'!$L$4,"Baja",IF(I26&lt;='Listas y tablas'!$L$5,"Media",IF(I26&lt;='Listas y tablas'!$L$6,"Alta","Muy Alta"))))),"")</f>
        <v/>
      </c>
      <c r="K26" s="225"/>
      <c r="L26" s="228"/>
      <c r="M26" s="171"/>
      <c r="N26" s="171"/>
      <c r="O26" s="171"/>
      <c r="P26" s="171"/>
      <c r="Q26" s="171"/>
      <c r="R26" s="171"/>
      <c r="S26" s="171"/>
      <c r="T26" s="171"/>
      <c r="U26" s="171"/>
      <c r="V26" s="229"/>
      <c r="W26" s="171"/>
      <c r="X26" s="171"/>
      <c r="Y26" s="171"/>
      <c r="Z26" s="171"/>
      <c r="AA26" s="171"/>
      <c r="AB26" s="171"/>
      <c r="AC26" s="176"/>
      <c r="AD26" s="176"/>
      <c r="AE26" s="176"/>
      <c r="AF26" s="176"/>
      <c r="AG26" s="176"/>
      <c r="AH26" s="177"/>
      <c r="AI26" s="176"/>
      <c r="AJ26" s="171"/>
      <c r="AK26" s="171"/>
      <c r="AL26" s="171"/>
      <c r="AM26" s="171"/>
      <c r="AN26" s="171"/>
      <c r="AO26" s="171"/>
      <c r="AP26" s="176"/>
      <c r="AQ26" s="176"/>
      <c r="AR26" s="176"/>
      <c r="AS26" s="176"/>
      <c r="AT26" s="176"/>
      <c r="AU26" s="177"/>
      <c r="AV26" s="176"/>
      <c r="AW26" s="171"/>
      <c r="AX26" s="171"/>
      <c r="AY26" s="171"/>
      <c r="AZ26" s="171"/>
      <c r="BA26" s="171"/>
      <c r="BB26" s="171"/>
      <c r="BC26" s="176"/>
      <c r="BD26" s="176"/>
      <c r="BE26" s="176"/>
      <c r="BF26" s="176"/>
      <c r="BG26" s="176"/>
      <c r="BH26" s="177"/>
      <c r="BI26" s="176"/>
    </row>
    <row r="27" spans="1:61" ht="151.5" customHeight="1">
      <c r="A27" s="226"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13"/>
      <c r="F27" s="213"/>
      <c r="G27" s="43" t="str">
        <f t="shared" si="0"/>
        <v/>
      </c>
      <c r="H27" s="224"/>
      <c r="I27" s="96" t="str">
        <f t="shared" si="1"/>
        <v/>
      </c>
      <c r="J27" s="97" t="str">
        <f>IFERROR(IF(I27="","",IF(I27&lt;='Listas y tablas'!$L$3,"Muy Baja",IF(I27&lt;='Listas y tablas'!$L$4,"Baja",IF(I27&lt;='Listas y tablas'!$L$5,"Media",IF(I27&lt;='Listas y tablas'!$L$6,"Alta","Muy Alta"))))),"")</f>
        <v/>
      </c>
      <c r="K27" s="225"/>
      <c r="L27" s="228"/>
      <c r="M27" s="171"/>
      <c r="N27" s="171"/>
      <c r="O27" s="171"/>
      <c r="P27" s="171"/>
      <c r="Q27" s="171"/>
      <c r="R27" s="171"/>
      <c r="S27" s="171"/>
      <c r="T27" s="171"/>
      <c r="U27" s="171"/>
      <c r="V27" s="229"/>
      <c r="W27" s="171"/>
      <c r="X27" s="171"/>
      <c r="Y27" s="171"/>
      <c r="Z27" s="171"/>
      <c r="AA27" s="171"/>
      <c r="AB27" s="171"/>
      <c r="AC27" s="176"/>
      <c r="AD27" s="176"/>
      <c r="AE27" s="176"/>
      <c r="AF27" s="176"/>
      <c r="AG27" s="176"/>
      <c r="AH27" s="177"/>
      <c r="AI27" s="176"/>
      <c r="AJ27" s="171"/>
      <c r="AK27" s="171"/>
      <c r="AL27" s="171"/>
      <c r="AM27" s="171"/>
      <c r="AN27" s="171"/>
      <c r="AO27" s="171"/>
      <c r="AP27" s="176"/>
      <c r="AQ27" s="176"/>
      <c r="AR27" s="176"/>
      <c r="AS27" s="176"/>
      <c r="AT27" s="176"/>
      <c r="AU27" s="177"/>
      <c r="AV27" s="176"/>
      <c r="AW27" s="171"/>
      <c r="AX27" s="171"/>
      <c r="AY27" s="171"/>
      <c r="AZ27" s="171"/>
      <c r="BA27" s="171"/>
      <c r="BB27" s="171"/>
      <c r="BC27" s="176"/>
      <c r="BD27" s="176"/>
      <c r="BE27" s="176"/>
      <c r="BF27" s="176"/>
      <c r="BG27" s="176"/>
      <c r="BH27" s="177"/>
      <c r="BI27" s="176"/>
    </row>
    <row r="28" spans="1:61" ht="151.5" customHeight="1">
      <c r="A28" s="226"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13"/>
      <c r="F28" s="213"/>
      <c r="G28" s="43" t="str">
        <f t="shared" si="0"/>
        <v/>
      </c>
      <c r="H28" s="230"/>
      <c r="I28" s="96" t="str">
        <f t="shared" si="1"/>
        <v/>
      </c>
      <c r="J28" s="97" t="str">
        <f>IFERROR(IF(I28="","",IF(I28&lt;='Listas y tablas'!$L$3,"Muy Baja",IF(I28&lt;='Listas y tablas'!$L$4,"Baja",IF(I28&lt;='Listas y tablas'!$L$5,"Media",IF(I28&lt;='Listas y tablas'!$L$6,"Alta","Muy Alta"))))),"")</f>
        <v/>
      </c>
      <c r="K28" s="225"/>
      <c r="L28" s="228"/>
      <c r="M28" s="171"/>
      <c r="N28" s="171"/>
      <c r="O28" s="171"/>
      <c r="P28" s="171"/>
      <c r="Q28" s="171"/>
      <c r="R28" s="171"/>
      <c r="S28" s="171"/>
      <c r="T28" s="171"/>
      <c r="U28" s="171"/>
      <c r="V28" s="229"/>
      <c r="W28" s="171"/>
      <c r="X28" s="171"/>
      <c r="Y28" s="171"/>
      <c r="Z28" s="171"/>
      <c r="AA28" s="171"/>
      <c r="AB28" s="171"/>
      <c r="AC28" s="176"/>
      <c r="AD28" s="176"/>
      <c r="AE28" s="176"/>
      <c r="AF28" s="176"/>
      <c r="AG28" s="176"/>
      <c r="AH28" s="177"/>
      <c r="AI28" s="176"/>
      <c r="AJ28" s="171"/>
      <c r="AK28" s="171"/>
      <c r="AL28" s="171"/>
      <c r="AM28" s="171"/>
      <c r="AN28" s="171"/>
      <c r="AO28" s="171"/>
      <c r="AP28" s="176"/>
      <c r="AQ28" s="176"/>
      <c r="AR28" s="176"/>
      <c r="AS28" s="176"/>
      <c r="AT28" s="176"/>
      <c r="AU28" s="177"/>
      <c r="AV28" s="176"/>
      <c r="AW28" s="171"/>
      <c r="AX28" s="171"/>
      <c r="AY28" s="171"/>
      <c r="AZ28" s="171"/>
      <c r="BA28" s="171"/>
      <c r="BB28" s="171"/>
      <c r="BC28" s="176"/>
      <c r="BD28" s="176"/>
      <c r="BE28" s="176"/>
      <c r="BF28" s="176"/>
      <c r="BG28" s="176"/>
      <c r="BH28" s="177"/>
      <c r="BI28" s="176"/>
    </row>
    <row r="29" spans="1:61" ht="151.5" customHeight="1">
      <c r="A29" s="226"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13"/>
      <c r="F29" s="213"/>
      <c r="G29" s="43" t="str">
        <f t="shared" si="0"/>
        <v/>
      </c>
      <c r="H29" s="224"/>
      <c r="I29" s="96" t="str">
        <f t="shared" si="1"/>
        <v/>
      </c>
      <c r="J29" s="97" t="str">
        <f>IFERROR(IF(I29="","",IF(I29&lt;='Listas y tablas'!$L$3,"Muy Baja",IF(I29&lt;='Listas y tablas'!$L$4,"Baja",IF(I29&lt;='Listas y tablas'!$L$5,"Media",IF(I29&lt;='Listas y tablas'!$L$6,"Alta","Muy Alta"))))),"")</f>
        <v/>
      </c>
      <c r="K29" s="225"/>
      <c r="L29" s="228"/>
      <c r="M29" s="171"/>
      <c r="N29" s="171"/>
      <c r="O29" s="171"/>
      <c r="P29" s="171"/>
      <c r="Q29" s="171"/>
      <c r="R29" s="171"/>
      <c r="S29" s="171"/>
      <c r="T29" s="171"/>
      <c r="U29" s="171"/>
      <c r="V29" s="229"/>
      <c r="W29" s="171"/>
      <c r="X29" s="171"/>
      <c r="Y29" s="171"/>
      <c r="Z29" s="171"/>
      <c r="AA29" s="171"/>
      <c r="AB29" s="171"/>
      <c r="AC29" s="176"/>
      <c r="AD29" s="176"/>
      <c r="AE29" s="176"/>
      <c r="AF29" s="176"/>
      <c r="AG29" s="176"/>
      <c r="AH29" s="177"/>
      <c r="AI29" s="176"/>
      <c r="AJ29" s="171"/>
      <c r="AK29" s="171"/>
      <c r="AL29" s="171"/>
      <c r="AM29" s="171"/>
      <c r="AN29" s="171"/>
      <c r="AO29" s="171"/>
      <c r="AP29" s="176"/>
      <c r="AQ29" s="176"/>
      <c r="AR29" s="176"/>
      <c r="AS29" s="176"/>
      <c r="AT29" s="176"/>
      <c r="AU29" s="177"/>
      <c r="AV29" s="176"/>
      <c r="AW29" s="171"/>
      <c r="AX29" s="171"/>
      <c r="AY29" s="171"/>
      <c r="AZ29" s="171"/>
      <c r="BA29" s="171"/>
      <c r="BB29" s="171"/>
      <c r="BC29" s="176"/>
      <c r="BD29" s="176"/>
      <c r="BE29" s="176"/>
      <c r="BF29" s="176"/>
      <c r="BG29" s="176"/>
      <c r="BH29" s="177"/>
      <c r="BI29" s="176"/>
    </row>
    <row r="30" spans="1:61" ht="151.5" customHeight="1">
      <c r="A30" s="226"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13"/>
      <c r="F30" s="213"/>
      <c r="G30" s="43" t="str">
        <f t="shared" si="0"/>
        <v/>
      </c>
      <c r="H30" s="224"/>
      <c r="I30" s="96" t="str">
        <f t="shared" si="1"/>
        <v/>
      </c>
      <c r="J30" s="97" t="str">
        <f>IFERROR(IF(I30="","",IF(I30&lt;='Listas y tablas'!$L$3,"Muy Baja",IF(I30&lt;='Listas y tablas'!$L$4,"Baja",IF(I30&lt;='Listas y tablas'!$L$5,"Media",IF(I30&lt;='Listas y tablas'!$L$6,"Alta","Muy Alta"))))),"")</f>
        <v/>
      </c>
      <c r="K30" s="225"/>
      <c r="L30" s="228"/>
      <c r="M30" s="171"/>
      <c r="N30" s="171"/>
      <c r="O30" s="171"/>
      <c r="P30" s="171"/>
      <c r="Q30" s="171"/>
      <c r="R30" s="171"/>
      <c r="S30" s="171"/>
      <c r="T30" s="171"/>
      <c r="U30" s="171"/>
      <c r="V30" s="229"/>
      <c r="W30" s="171"/>
      <c r="X30" s="171"/>
      <c r="Y30" s="171"/>
      <c r="Z30" s="171"/>
      <c r="AA30" s="171"/>
      <c r="AB30" s="171"/>
      <c r="AC30" s="176"/>
      <c r="AD30" s="176"/>
      <c r="AE30" s="176"/>
      <c r="AF30" s="176"/>
      <c r="AG30" s="176"/>
      <c r="AH30" s="177"/>
      <c r="AI30" s="176"/>
      <c r="AJ30" s="171"/>
      <c r="AK30" s="171"/>
      <c r="AL30" s="171"/>
      <c r="AM30" s="171"/>
      <c r="AN30" s="171"/>
      <c r="AO30" s="171"/>
      <c r="AP30" s="176"/>
      <c r="AQ30" s="176"/>
      <c r="AR30" s="176"/>
      <c r="AS30" s="176"/>
      <c r="AT30" s="176"/>
      <c r="AU30" s="177"/>
      <c r="AV30" s="176"/>
      <c r="AW30" s="171"/>
      <c r="AX30" s="171"/>
      <c r="AY30" s="171"/>
      <c r="AZ30" s="171"/>
      <c r="BA30" s="171"/>
      <c r="BB30" s="171"/>
      <c r="BC30" s="176"/>
      <c r="BD30" s="176"/>
      <c r="BE30" s="176"/>
      <c r="BF30" s="176"/>
      <c r="BG30" s="176"/>
      <c r="BH30" s="177"/>
      <c r="BI30" s="176"/>
    </row>
    <row r="31" spans="1:61" ht="151.5" customHeight="1">
      <c r="A31" s="226"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13"/>
      <c r="F31" s="213"/>
      <c r="G31" s="43" t="str">
        <f t="shared" si="0"/>
        <v/>
      </c>
      <c r="H31" s="224"/>
      <c r="I31" s="96" t="str">
        <f t="shared" si="1"/>
        <v/>
      </c>
      <c r="J31" s="97" t="str">
        <f>IFERROR(IF(I31="","",IF(I31&lt;='Listas y tablas'!$L$3,"Muy Baja",IF(I31&lt;='Listas y tablas'!$L$4,"Baja",IF(I31&lt;='Listas y tablas'!$L$5,"Media",IF(I31&lt;='Listas y tablas'!$L$6,"Alta","Muy Alta"))))),"")</f>
        <v/>
      </c>
      <c r="K31" s="225"/>
      <c r="L31" s="228"/>
      <c r="M31" s="171"/>
      <c r="N31" s="171"/>
      <c r="O31" s="171"/>
      <c r="P31" s="171"/>
      <c r="Q31" s="171"/>
      <c r="R31" s="171"/>
      <c r="S31" s="171"/>
      <c r="T31" s="171"/>
      <c r="U31" s="171"/>
      <c r="V31" s="229"/>
      <c r="W31" s="171"/>
      <c r="X31" s="171"/>
      <c r="Y31" s="171"/>
      <c r="Z31" s="171"/>
      <c r="AA31" s="171"/>
      <c r="AB31" s="171"/>
      <c r="AC31" s="176"/>
      <c r="AD31" s="176"/>
      <c r="AE31" s="176"/>
      <c r="AF31" s="176"/>
      <c r="AG31" s="176"/>
      <c r="AH31" s="177"/>
      <c r="AI31" s="176"/>
      <c r="AJ31" s="171"/>
      <c r="AK31" s="171"/>
      <c r="AL31" s="171"/>
      <c r="AM31" s="171"/>
      <c r="AN31" s="171"/>
      <c r="AO31" s="171"/>
      <c r="AP31" s="176"/>
      <c r="AQ31" s="176"/>
      <c r="AR31" s="176"/>
      <c r="AS31" s="176"/>
      <c r="AT31" s="176"/>
      <c r="AU31" s="177"/>
      <c r="AV31" s="176"/>
      <c r="AW31" s="171"/>
      <c r="AX31" s="171"/>
      <c r="AY31" s="171"/>
      <c r="AZ31" s="171"/>
      <c r="BA31" s="171"/>
      <c r="BB31" s="171"/>
      <c r="BC31" s="176"/>
      <c r="BD31" s="176"/>
      <c r="BE31" s="176"/>
      <c r="BF31" s="176"/>
      <c r="BG31" s="176"/>
      <c r="BH31" s="177"/>
      <c r="BI31" s="176"/>
    </row>
    <row r="32" spans="1:61" ht="151.5" customHeight="1">
      <c r="A32" s="226"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13"/>
      <c r="F32" s="213"/>
      <c r="G32" s="43" t="str">
        <f t="shared" si="0"/>
        <v/>
      </c>
      <c r="H32" s="224"/>
      <c r="I32" s="96" t="str">
        <f t="shared" si="1"/>
        <v/>
      </c>
      <c r="J32" s="97" t="str">
        <f>IFERROR(IF(I32="","",IF(I32&lt;='Listas y tablas'!$L$3,"Muy Baja",IF(I32&lt;='Listas y tablas'!$L$4,"Baja",IF(I32&lt;='Listas y tablas'!$L$5,"Media",IF(I32&lt;='Listas y tablas'!$L$6,"Alta","Muy Alta"))))),"")</f>
        <v/>
      </c>
      <c r="K32" s="225"/>
      <c r="L32" s="228"/>
      <c r="M32" s="171"/>
      <c r="N32" s="171"/>
      <c r="O32" s="171"/>
      <c r="P32" s="171"/>
      <c r="Q32" s="171"/>
      <c r="R32" s="171"/>
      <c r="S32" s="171"/>
      <c r="T32" s="171"/>
      <c r="U32" s="171"/>
      <c r="V32" s="229"/>
      <c r="W32" s="171"/>
      <c r="X32" s="171"/>
      <c r="Y32" s="171"/>
      <c r="Z32" s="171"/>
      <c r="AA32" s="171"/>
      <c r="AB32" s="171"/>
      <c r="AC32" s="176"/>
      <c r="AD32" s="176"/>
      <c r="AE32" s="176"/>
      <c r="AF32" s="176"/>
      <c r="AG32" s="176"/>
      <c r="AH32" s="177"/>
      <c r="AI32" s="176"/>
      <c r="AJ32" s="171"/>
      <c r="AK32" s="171"/>
      <c r="AL32" s="171"/>
      <c r="AM32" s="171"/>
      <c r="AN32" s="171"/>
      <c r="AO32" s="171"/>
      <c r="AP32" s="176"/>
      <c r="AQ32" s="176"/>
      <c r="AR32" s="176"/>
      <c r="AS32" s="176"/>
      <c r="AT32" s="176"/>
      <c r="AU32" s="177"/>
      <c r="AV32" s="176"/>
      <c r="AW32" s="171"/>
      <c r="AX32" s="171"/>
      <c r="AY32" s="171"/>
      <c r="AZ32" s="171"/>
      <c r="BA32" s="171"/>
      <c r="BB32" s="171"/>
      <c r="BC32" s="176"/>
      <c r="BD32" s="176"/>
      <c r="BE32" s="176"/>
      <c r="BF32" s="176"/>
      <c r="BG32" s="176"/>
      <c r="BH32" s="177"/>
      <c r="BI32" s="176"/>
    </row>
    <row r="33" spans="1:61" ht="151.5" customHeight="1">
      <c r="A33" s="226"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13"/>
      <c r="F33" s="213"/>
      <c r="G33" s="43" t="str">
        <f t="shared" si="0"/>
        <v/>
      </c>
      <c r="H33" s="224"/>
      <c r="I33" s="96" t="str">
        <f t="shared" si="1"/>
        <v/>
      </c>
      <c r="J33" s="97" t="str">
        <f>IFERROR(IF(I33="","",IF(I33&lt;='Listas y tablas'!$L$3,"Muy Baja",IF(I33&lt;='Listas y tablas'!$L$4,"Baja",IF(I33&lt;='Listas y tablas'!$L$5,"Media",IF(I33&lt;='Listas y tablas'!$L$6,"Alta","Muy Alta"))))),"")</f>
        <v/>
      </c>
      <c r="K33" s="225"/>
      <c r="L33" s="228"/>
      <c r="M33" s="171"/>
      <c r="N33" s="171"/>
      <c r="O33" s="171"/>
      <c r="P33" s="171"/>
      <c r="Q33" s="171"/>
      <c r="R33" s="171"/>
      <c r="S33" s="171"/>
      <c r="T33" s="171"/>
      <c r="U33" s="171"/>
      <c r="V33" s="229"/>
      <c r="W33" s="171"/>
      <c r="X33" s="171"/>
      <c r="Y33" s="171"/>
      <c r="Z33" s="171"/>
      <c r="AA33" s="171"/>
      <c r="AB33" s="171"/>
      <c r="AC33" s="176"/>
      <c r="AD33" s="176"/>
      <c r="AE33" s="176"/>
      <c r="AF33" s="176"/>
      <c r="AG33" s="176"/>
      <c r="AH33" s="177"/>
      <c r="AI33" s="176"/>
      <c r="AJ33" s="171"/>
      <c r="AK33" s="171"/>
      <c r="AL33" s="171"/>
      <c r="AM33" s="171"/>
      <c r="AN33" s="171"/>
      <c r="AO33" s="171"/>
      <c r="AP33" s="176"/>
      <c r="AQ33" s="176"/>
      <c r="AR33" s="176"/>
      <c r="AS33" s="176"/>
      <c r="AT33" s="176"/>
      <c r="AU33" s="177"/>
      <c r="AV33" s="176"/>
      <c r="AW33" s="171"/>
      <c r="AX33" s="171"/>
      <c r="AY33" s="171"/>
      <c r="AZ33" s="171"/>
      <c r="BA33" s="171"/>
      <c r="BB33" s="171"/>
      <c r="BC33" s="176"/>
      <c r="BD33" s="176"/>
      <c r="BE33" s="176"/>
      <c r="BF33" s="176"/>
      <c r="BG33" s="176"/>
      <c r="BH33" s="177"/>
      <c r="BI33" s="176"/>
    </row>
    <row r="34" spans="1:61" ht="151.5" customHeight="1">
      <c r="A34" s="226"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13"/>
      <c r="F34" s="213"/>
      <c r="G34" s="43" t="str">
        <f t="shared" si="0"/>
        <v/>
      </c>
      <c r="H34" s="230"/>
      <c r="I34" s="96" t="str">
        <f t="shared" si="1"/>
        <v/>
      </c>
      <c r="J34" s="97" t="str">
        <f>IFERROR(IF(I34="","",IF(I34&lt;='Listas y tablas'!$L$3,"Muy Baja",IF(I34&lt;='Listas y tablas'!$L$4,"Baja",IF(I34&lt;='Listas y tablas'!$L$5,"Media",IF(I34&lt;='Listas y tablas'!$L$6,"Alta","Muy Alta"))))),"")</f>
        <v/>
      </c>
      <c r="K34" s="225"/>
      <c r="L34" s="228"/>
      <c r="M34" s="171"/>
      <c r="N34" s="171"/>
      <c r="O34" s="171"/>
      <c r="P34" s="171"/>
      <c r="Q34" s="171"/>
      <c r="R34" s="171"/>
      <c r="S34" s="171"/>
      <c r="T34" s="171"/>
      <c r="U34" s="171"/>
      <c r="V34" s="229"/>
      <c r="W34" s="171"/>
      <c r="X34" s="171"/>
      <c r="Y34" s="171"/>
      <c r="Z34" s="171"/>
      <c r="AA34" s="171"/>
      <c r="AB34" s="171"/>
      <c r="AC34" s="176"/>
      <c r="AD34" s="176"/>
      <c r="AE34" s="176"/>
      <c r="AF34" s="176"/>
      <c r="AG34" s="176"/>
      <c r="AH34" s="177"/>
      <c r="AI34" s="176"/>
      <c r="AJ34" s="171"/>
      <c r="AK34" s="171"/>
      <c r="AL34" s="171"/>
      <c r="AM34" s="171"/>
      <c r="AN34" s="171"/>
      <c r="AO34" s="171"/>
      <c r="AP34" s="176"/>
      <c r="AQ34" s="176"/>
      <c r="AR34" s="176"/>
      <c r="AS34" s="176"/>
      <c r="AT34" s="176"/>
      <c r="AU34" s="177"/>
      <c r="AV34" s="176"/>
      <c r="AW34" s="171"/>
      <c r="AX34" s="171"/>
      <c r="AY34" s="171"/>
      <c r="AZ34" s="171"/>
      <c r="BA34" s="171"/>
      <c r="BB34" s="171"/>
      <c r="BC34" s="176"/>
      <c r="BD34" s="176"/>
      <c r="BE34" s="176"/>
      <c r="BF34" s="176"/>
      <c r="BG34" s="176"/>
      <c r="BH34" s="177"/>
      <c r="BI34" s="176"/>
    </row>
    <row r="35" spans="1:61" ht="151.5" customHeight="1">
      <c r="A35" s="226"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13"/>
      <c r="F35" s="213"/>
      <c r="G35" s="43" t="str">
        <f t="shared" si="0"/>
        <v/>
      </c>
      <c r="H35" s="224"/>
      <c r="I35" s="96" t="str">
        <f t="shared" si="1"/>
        <v/>
      </c>
      <c r="J35" s="97" t="str">
        <f>IFERROR(IF(I35="","",IF(I35&lt;='Listas y tablas'!$L$3,"Muy Baja",IF(I35&lt;='Listas y tablas'!$L$4,"Baja",IF(I35&lt;='Listas y tablas'!$L$5,"Media",IF(I35&lt;='Listas y tablas'!$L$6,"Alta","Muy Alta"))))),"")</f>
        <v/>
      </c>
      <c r="K35" s="225"/>
      <c r="L35" s="228"/>
      <c r="M35" s="171"/>
      <c r="N35" s="171"/>
      <c r="O35" s="171"/>
      <c r="P35" s="171"/>
      <c r="Q35" s="171"/>
      <c r="R35" s="171"/>
      <c r="S35" s="171"/>
      <c r="T35" s="171"/>
      <c r="U35" s="171"/>
      <c r="V35" s="229"/>
      <c r="W35" s="171"/>
      <c r="X35" s="171"/>
      <c r="Y35" s="171"/>
      <c r="Z35" s="171"/>
      <c r="AA35" s="171"/>
      <c r="AB35" s="171"/>
      <c r="AC35" s="176"/>
      <c r="AD35" s="176"/>
      <c r="AE35" s="176"/>
      <c r="AF35" s="176"/>
      <c r="AG35" s="176"/>
      <c r="AH35" s="177"/>
      <c r="AI35" s="176"/>
      <c r="AJ35" s="171"/>
      <c r="AK35" s="171"/>
      <c r="AL35" s="171"/>
      <c r="AM35" s="171"/>
      <c r="AN35" s="171"/>
      <c r="AO35" s="171"/>
      <c r="AP35" s="176"/>
      <c r="AQ35" s="176"/>
      <c r="AR35" s="176"/>
      <c r="AS35" s="176"/>
      <c r="AT35" s="176"/>
      <c r="AU35" s="177"/>
      <c r="AV35" s="176"/>
      <c r="AW35" s="171"/>
      <c r="AX35" s="171"/>
      <c r="AY35" s="171"/>
      <c r="AZ35" s="171"/>
      <c r="BA35" s="171"/>
      <c r="BB35" s="171"/>
      <c r="BC35" s="176"/>
      <c r="BD35" s="176"/>
      <c r="BE35" s="176"/>
      <c r="BF35" s="176"/>
      <c r="BG35" s="176"/>
      <c r="BH35" s="177"/>
      <c r="BI35" s="176"/>
    </row>
    <row r="36" spans="1:61" ht="151.5" customHeight="1">
      <c r="A36" s="226"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13"/>
      <c r="F36" s="213"/>
      <c r="G36" s="43" t="str">
        <f t="shared" si="0"/>
        <v/>
      </c>
      <c r="H36" s="224"/>
      <c r="I36" s="96" t="str">
        <f t="shared" si="1"/>
        <v/>
      </c>
      <c r="J36" s="97" t="str">
        <f>IFERROR(IF(I36="","",IF(I36&lt;='Listas y tablas'!$L$3,"Muy Baja",IF(I36&lt;='Listas y tablas'!$L$4,"Baja",IF(I36&lt;='Listas y tablas'!$L$5,"Media",IF(I36&lt;='Listas y tablas'!$L$6,"Alta","Muy Alta"))))),"")</f>
        <v/>
      </c>
      <c r="K36" s="225"/>
      <c r="L36" s="228"/>
      <c r="M36" s="171"/>
      <c r="N36" s="171"/>
      <c r="O36" s="171"/>
      <c r="P36" s="171"/>
      <c r="Q36" s="171"/>
      <c r="R36" s="171"/>
      <c r="S36" s="171"/>
      <c r="T36" s="171"/>
      <c r="U36" s="171"/>
      <c r="V36" s="229"/>
      <c r="W36" s="171"/>
      <c r="X36" s="171"/>
      <c r="Y36" s="171"/>
      <c r="Z36" s="171"/>
      <c r="AA36" s="171"/>
      <c r="AB36" s="171"/>
      <c r="AC36" s="176"/>
      <c r="AD36" s="176"/>
      <c r="AE36" s="176"/>
      <c r="AF36" s="176"/>
      <c r="AG36" s="176"/>
      <c r="AH36" s="177"/>
      <c r="AI36" s="176"/>
      <c r="AJ36" s="171"/>
      <c r="AK36" s="171"/>
      <c r="AL36" s="171"/>
      <c r="AM36" s="171"/>
      <c r="AN36" s="171"/>
      <c r="AO36" s="171"/>
      <c r="AP36" s="176"/>
      <c r="AQ36" s="176"/>
      <c r="AR36" s="176"/>
      <c r="AS36" s="176"/>
      <c r="AT36" s="176"/>
      <c r="AU36" s="177"/>
      <c r="AV36" s="176"/>
      <c r="AW36" s="171"/>
      <c r="AX36" s="171"/>
      <c r="AY36" s="171"/>
      <c r="AZ36" s="171"/>
      <c r="BA36" s="171"/>
      <c r="BB36" s="171"/>
      <c r="BC36" s="176"/>
      <c r="BD36" s="176"/>
      <c r="BE36" s="176"/>
      <c r="BF36" s="176"/>
      <c r="BG36" s="176"/>
      <c r="BH36" s="177"/>
      <c r="BI36" s="176"/>
    </row>
    <row r="37" spans="1:61" ht="151.5" customHeight="1">
      <c r="A37" s="226"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13"/>
      <c r="F37" s="213"/>
      <c r="G37" s="43" t="str">
        <f t="shared" si="0"/>
        <v/>
      </c>
      <c r="H37" s="224"/>
      <c r="I37" s="96" t="str">
        <f t="shared" si="1"/>
        <v/>
      </c>
      <c r="J37" s="97" t="str">
        <f>IFERROR(IF(I37="","",IF(I37&lt;='Listas y tablas'!$L$3,"Muy Baja",IF(I37&lt;='Listas y tablas'!$L$4,"Baja",IF(I37&lt;='Listas y tablas'!$L$5,"Media",IF(I37&lt;='Listas y tablas'!$L$6,"Alta","Muy Alta"))))),"")</f>
        <v/>
      </c>
      <c r="K37" s="225"/>
      <c r="L37" s="228"/>
      <c r="M37" s="171"/>
      <c r="N37" s="171"/>
      <c r="O37" s="171"/>
      <c r="P37" s="171"/>
      <c r="Q37" s="171"/>
      <c r="R37" s="171"/>
      <c r="S37" s="171"/>
      <c r="T37" s="171"/>
      <c r="U37" s="171"/>
      <c r="V37" s="229"/>
      <c r="W37" s="171"/>
      <c r="X37" s="171"/>
      <c r="Y37" s="171"/>
      <c r="Z37" s="171"/>
      <c r="AA37" s="171"/>
      <c r="AB37" s="171"/>
      <c r="AC37" s="176"/>
      <c r="AD37" s="176"/>
      <c r="AE37" s="176"/>
      <c r="AF37" s="176"/>
      <c r="AG37" s="176"/>
      <c r="AH37" s="177"/>
      <c r="AI37" s="176"/>
      <c r="AJ37" s="171"/>
      <c r="AK37" s="171"/>
      <c r="AL37" s="171"/>
      <c r="AM37" s="171"/>
      <c r="AN37" s="171"/>
      <c r="AO37" s="171"/>
      <c r="AP37" s="176"/>
      <c r="AQ37" s="176"/>
      <c r="AR37" s="176"/>
      <c r="AS37" s="176"/>
      <c r="AT37" s="176"/>
      <c r="AU37" s="177"/>
      <c r="AV37" s="176"/>
      <c r="AW37" s="171"/>
      <c r="AX37" s="171"/>
      <c r="AY37" s="171"/>
      <c r="AZ37" s="171"/>
      <c r="BA37" s="171"/>
      <c r="BB37" s="171"/>
      <c r="BC37" s="176"/>
      <c r="BD37" s="176"/>
      <c r="BE37" s="176"/>
      <c r="BF37" s="176"/>
      <c r="BG37" s="176"/>
      <c r="BH37" s="177"/>
      <c r="BI37" s="176"/>
    </row>
    <row r="38" spans="1:61" ht="151.5" customHeight="1">
      <c r="A38" s="226"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13"/>
      <c r="F38" s="213"/>
      <c r="G38" s="43" t="str">
        <f t="shared" si="0"/>
        <v/>
      </c>
      <c r="H38" s="224"/>
      <c r="I38" s="96" t="str">
        <f t="shared" si="1"/>
        <v/>
      </c>
      <c r="J38" s="97" t="str">
        <f>IFERROR(IF(I38="","",IF(I38&lt;='Listas y tablas'!$L$3,"Muy Baja",IF(I38&lt;='Listas y tablas'!$L$4,"Baja",IF(I38&lt;='Listas y tablas'!$L$5,"Media",IF(I38&lt;='Listas y tablas'!$L$6,"Alta","Muy Alta"))))),"")</f>
        <v/>
      </c>
      <c r="K38" s="225"/>
      <c r="L38" s="228"/>
      <c r="M38" s="171"/>
      <c r="N38" s="171"/>
      <c r="O38" s="171"/>
      <c r="P38" s="171"/>
      <c r="Q38" s="171"/>
      <c r="R38" s="171"/>
      <c r="S38" s="171"/>
      <c r="T38" s="171"/>
      <c r="U38" s="171"/>
      <c r="V38" s="229"/>
      <c r="W38" s="171"/>
      <c r="X38" s="171"/>
      <c r="Y38" s="171"/>
      <c r="Z38" s="171"/>
      <c r="AA38" s="171"/>
      <c r="AB38" s="171"/>
      <c r="AC38" s="176"/>
      <c r="AD38" s="176"/>
      <c r="AE38" s="176"/>
      <c r="AF38" s="176"/>
      <c r="AG38" s="176"/>
      <c r="AH38" s="177"/>
      <c r="AI38" s="176"/>
      <c r="AJ38" s="171"/>
      <c r="AK38" s="171"/>
      <c r="AL38" s="171"/>
      <c r="AM38" s="171"/>
      <c r="AN38" s="171"/>
      <c r="AO38" s="171"/>
      <c r="AP38" s="176"/>
      <c r="AQ38" s="176"/>
      <c r="AR38" s="176"/>
      <c r="AS38" s="176"/>
      <c r="AT38" s="176"/>
      <c r="AU38" s="177"/>
      <c r="AV38" s="176"/>
      <c r="AW38" s="171"/>
      <c r="AX38" s="171"/>
      <c r="AY38" s="171"/>
      <c r="AZ38" s="171"/>
      <c r="BA38" s="171"/>
      <c r="BB38" s="171"/>
      <c r="BC38" s="176"/>
      <c r="BD38" s="176"/>
      <c r="BE38" s="176"/>
      <c r="BF38" s="176"/>
      <c r="BG38" s="176"/>
      <c r="BH38" s="177"/>
      <c r="BI38" s="176"/>
    </row>
    <row r="39" spans="1:61" ht="151.5" customHeight="1">
      <c r="A39" s="226"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13"/>
      <c r="F39" s="213"/>
      <c r="G39" s="43" t="str">
        <f t="shared" si="0"/>
        <v/>
      </c>
      <c r="H39" s="224"/>
      <c r="I39" s="96" t="str">
        <f t="shared" si="1"/>
        <v/>
      </c>
      <c r="J39" s="97" t="str">
        <f>IFERROR(IF(I39="","",IF(I39&lt;='Listas y tablas'!$L$3,"Muy Baja",IF(I39&lt;='Listas y tablas'!$L$4,"Baja",IF(I39&lt;='Listas y tablas'!$L$5,"Media",IF(I39&lt;='Listas y tablas'!$L$6,"Alta","Muy Alta"))))),"")</f>
        <v/>
      </c>
      <c r="K39" s="225"/>
      <c r="L39" s="228"/>
      <c r="M39" s="171"/>
      <c r="N39" s="171"/>
      <c r="O39" s="171"/>
      <c r="P39" s="171"/>
      <c r="Q39" s="171"/>
      <c r="R39" s="171"/>
      <c r="S39" s="171"/>
      <c r="T39" s="171"/>
      <c r="U39" s="171"/>
      <c r="V39" s="229"/>
      <c r="W39" s="171"/>
      <c r="X39" s="171"/>
      <c r="Y39" s="171"/>
      <c r="Z39" s="171"/>
      <c r="AA39" s="171"/>
      <c r="AB39" s="171"/>
      <c r="AC39" s="176"/>
      <c r="AD39" s="176"/>
      <c r="AE39" s="176"/>
      <c r="AF39" s="176"/>
      <c r="AG39" s="176"/>
      <c r="AH39" s="177"/>
      <c r="AI39" s="176"/>
      <c r="AJ39" s="171"/>
      <c r="AK39" s="171"/>
      <c r="AL39" s="171"/>
      <c r="AM39" s="171"/>
      <c r="AN39" s="171"/>
      <c r="AO39" s="171"/>
      <c r="AP39" s="176"/>
      <c r="AQ39" s="176"/>
      <c r="AR39" s="176"/>
      <c r="AS39" s="176"/>
      <c r="AT39" s="176"/>
      <c r="AU39" s="177"/>
      <c r="AV39" s="176"/>
      <c r="AW39" s="171"/>
      <c r="AX39" s="171"/>
      <c r="AY39" s="171"/>
      <c r="AZ39" s="171"/>
      <c r="BA39" s="171"/>
      <c r="BB39" s="171"/>
      <c r="BC39" s="176"/>
      <c r="BD39" s="176"/>
      <c r="BE39" s="176"/>
      <c r="BF39" s="176"/>
      <c r="BG39" s="176"/>
      <c r="BH39" s="177"/>
      <c r="BI39" s="176"/>
    </row>
    <row r="40" spans="1:61" ht="151.5" customHeight="1">
      <c r="A40" s="226"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13"/>
      <c r="F40" s="213"/>
      <c r="G40" s="43" t="str">
        <f t="shared" si="0"/>
        <v/>
      </c>
      <c r="H40" s="230"/>
      <c r="I40" s="96" t="str">
        <f t="shared" si="1"/>
        <v/>
      </c>
      <c r="J40" s="97" t="str">
        <f>IFERROR(IF(I40="","",IF(I40&lt;='Listas y tablas'!$L$3,"Muy Baja",IF(I40&lt;='Listas y tablas'!$L$4,"Baja",IF(I40&lt;='Listas y tablas'!$L$5,"Media",IF(I40&lt;='Listas y tablas'!$L$6,"Alta","Muy Alta"))))),"")</f>
        <v/>
      </c>
      <c r="K40" s="225"/>
      <c r="L40" s="228"/>
      <c r="M40" s="171"/>
      <c r="N40" s="171"/>
      <c r="O40" s="171"/>
      <c r="P40" s="171"/>
      <c r="Q40" s="171"/>
      <c r="R40" s="171"/>
      <c r="S40" s="171"/>
      <c r="T40" s="171"/>
      <c r="U40" s="171"/>
      <c r="V40" s="229"/>
      <c r="W40" s="171"/>
      <c r="X40" s="171"/>
      <c r="Y40" s="171"/>
      <c r="Z40" s="171"/>
      <c r="AA40" s="171"/>
      <c r="AB40" s="171"/>
      <c r="AC40" s="176"/>
      <c r="AD40" s="176"/>
      <c r="AE40" s="176"/>
      <c r="AF40" s="176"/>
      <c r="AG40" s="176"/>
      <c r="AH40" s="177"/>
      <c r="AI40" s="176"/>
      <c r="AJ40" s="171"/>
      <c r="AK40" s="171"/>
      <c r="AL40" s="171"/>
      <c r="AM40" s="171"/>
      <c r="AN40" s="171"/>
      <c r="AO40" s="171"/>
      <c r="AP40" s="176"/>
      <c r="AQ40" s="176"/>
      <c r="AR40" s="176"/>
      <c r="AS40" s="176"/>
      <c r="AT40" s="176"/>
      <c r="AU40" s="177"/>
      <c r="AV40" s="176"/>
      <c r="AW40" s="171"/>
      <c r="AX40" s="171"/>
      <c r="AY40" s="171"/>
      <c r="AZ40" s="171"/>
      <c r="BA40" s="171"/>
      <c r="BB40" s="171"/>
      <c r="BC40" s="176"/>
      <c r="BD40" s="176"/>
      <c r="BE40" s="176"/>
      <c r="BF40" s="176"/>
      <c r="BG40" s="176"/>
      <c r="BH40" s="177"/>
      <c r="BI40" s="176"/>
    </row>
    <row r="41" spans="1:61" ht="151.5" customHeight="1">
      <c r="A41" s="226"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13"/>
      <c r="F41" s="213"/>
      <c r="G41" s="43" t="str">
        <f t="shared" si="0"/>
        <v/>
      </c>
      <c r="H41" s="224"/>
      <c r="I41" s="96" t="str">
        <f t="shared" si="1"/>
        <v/>
      </c>
      <c r="J41" s="97" t="str">
        <f>IFERROR(IF(I41="","",IF(I41&lt;='Listas y tablas'!$L$3,"Muy Baja",IF(I41&lt;='Listas y tablas'!$L$4,"Baja",IF(I41&lt;='Listas y tablas'!$L$5,"Media",IF(I41&lt;='Listas y tablas'!$L$6,"Alta","Muy Alta"))))),"")</f>
        <v/>
      </c>
      <c r="K41" s="225"/>
      <c r="L41" s="228"/>
      <c r="M41" s="171"/>
      <c r="N41" s="171"/>
      <c r="O41" s="171"/>
      <c r="P41" s="171"/>
      <c r="Q41" s="171"/>
      <c r="R41" s="171"/>
      <c r="S41" s="171"/>
      <c r="T41" s="171"/>
      <c r="U41" s="171"/>
      <c r="V41" s="229"/>
      <c r="W41" s="171"/>
      <c r="X41" s="171"/>
      <c r="Y41" s="171"/>
      <c r="Z41" s="171"/>
      <c r="AA41" s="171"/>
      <c r="AB41" s="171"/>
      <c r="AC41" s="176"/>
      <c r="AD41" s="176"/>
      <c r="AE41" s="176"/>
      <c r="AF41" s="176"/>
      <c r="AG41" s="176"/>
      <c r="AH41" s="177"/>
      <c r="AI41" s="176"/>
      <c r="AJ41" s="171"/>
      <c r="AK41" s="171"/>
      <c r="AL41" s="171"/>
      <c r="AM41" s="171"/>
      <c r="AN41" s="171"/>
      <c r="AO41" s="171"/>
      <c r="AP41" s="176"/>
      <c r="AQ41" s="176"/>
      <c r="AR41" s="176"/>
      <c r="AS41" s="176"/>
      <c r="AT41" s="176"/>
      <c r="AU41" s="177"/>
      <c r="AV41" s="176"/>
      <c r="AW41" s="171"/>
      <c r="AX41" s="171"/>
      <c r="AY41" s="171"/>
      <c r="AZ41" s="171"/>
      <c r="BA41" s="171"/>
      <c r="BB41" s="171"/>
      <c r="BC41" s="176"/>
      <c r="BD41" s="176"/>
      <c r="BE41" s="176"/>
      <c r="BF41" s="176"/>
      <c r="BG41" s="176"/>
      <c r="BH41" s="177"/>
      <c r="BI41" s="176"/>
    </row>
    <row r="42" spans="1:61" ht="151.5" customHeight="1">
      <c r="A42" s="226"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13"/>
      <c r="F42" s="213"/>
      <c r="G42" s="43" t="str">
        <f t="shared" si="0"/>
        <v/>
      </c>
      <c r="H42" s="224"/>
      <c r="I42" s="96" t="str">
        <f t="shared" si="1"/>
        <v/>
      </c>
      <c r="J42" s="97" t="str">
        <f>IFERROR(IF(I42="","",IF(I42&lt;='Listas y tablas'!$L$3,"Muy Baja",IF(I42&lt;='Listas y tablas'!$L$4,"Baja",IF(I42&lt;='Listas y tablas'!$L$5,"Media",IF(I42&lt;='Listas y tablas'!$L$6,"Alta","Muy Alta"))))),"")</f>
        <v/>
      </c>
      <c r="K42" s="225"/>
      <c r="L42" s="228"/>
      <c r="M42" s="171"/>
      <c r="N42" s="171"/>
      <c r="O42" s="171"/>
      <c r="P42" s="171"/>
      <c r="Q42" s="171"/>
      <c r="R42" s="171"/>
      <c r="S42" s="171"/>
      <c r="T42" s="171"/>
      <c r="U42" s="171"/>
      <c r="V42" s="229"/>
      <c r="W42" s="171"/>
      <c r="X42" s="171"/>
      <c r="Y42" s="171"/>
      <c r="Z42" s="171"/>
      <c r="AA42" s="171"/>
      <c r="AB42" s="171"/>
      <c r="AC42" s="176"/>
      <c r="AD42" s="176"/>
      <c r="AE42" s="176"/>
      <c r="AF42" s="176"/>
      <c r="AG42" s="176"/>
      <c r="AH42" s="177"/>
      <c r="AI42" s="176"/>
      <c r="AJ42" s="171"/>
      <c r="AK42" s="171"/>
      <c r="AL42" s="171"/>
      <c r="AM42" s="171"/>
      <c r="AN42" s="171"/>
      <c r="AO42" s="171"/>
      <c r="AP42" s="176"/>
      <c r="AQ42" s="176"/>
      <c r="AR42" s="176"/>
      <c r="AS42" s="176"/>
      <c r="AT42" s="176"/>
      <c r="AU42" s="177"/>
      <c r="AV42" s="176"/>
      <c r="AW42" s="171"/>
      <c r="AX42" s="171"/>
      <c r="AY42" s="171"/>
      <c r="AZ42" s="171"/>
      <c r="BA42" s="171"/>
      <c r="BB42" s="171"/>
      <c r="BC42" s="176"/>
      <c r="BD42" s="176"/>
      <c r="BE42" s="176"/>
      <c r="BF42" s="176"/>
      <c r="BG42" s="176"/>
      <c r="BH42" s="177"/>
      <c r="BI42" s="176"/>
    </row>
    <row r="43" spans="1:61" ht="151.5" customHeight="1">
      <c r="A43" s="226"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13"/>
      <c r="F43" s="213"/>
      <c r="G43" s="43" t="str">
        <f t="shared" si="0"/>
        <v/>
      </c>
      <c r="H43" s="224"/>
      <c r="I43" s="96" t="str">
        <f t="shared" si="1"/>
        <v/>
      </c>
      <c r="J43" s="97" t="str">
        <f>IFERROR(IF(I43="","",IF(I43&lt;='Listas y tablas'!$L$3,"Muy Baja",IF(I43&lt;='Listas y tablas'!$L$4,"Baja",IF(I43&lt;='Listas y tablas'!$L$5,"Media",IF(I43&lt;='Listas y tablas'!$L$6,"Alta","Muy Alta"))))),"")</f>
        <v/>
      </c>
      <c r="K43" s="225"/>
      <c r="L43" s="228"/>
      <c r="M43" s="171"/>
      <c r="N43" s="171"/>
      <c r="O43" s="171"/>
      <c r="P43" s="171"/>
      <c r="Q43" s="171"/>
      <c r="R43" s="171"/>
      <c r="S43" s="171"/>
      <c r="T43" s="171"/>
      <c r="U43" s="171"/>
      <c r="V43" s="229"/>
      <c r="W43" s="171"/>
      <c r="X43" s="171"/>
      <c r="Y43" s="171"/>
      <c r="Z43" s="171"/>
      <c r="AA43" s="171"/>
      <c r="AB43" s="171"/>
      <c r="AC43" s="176"/>
      <c r="AD43" s="176"/>
      <c r="AE43" s="176"/>
      <c r="AF43" s="176"/>
      <c r="AG43" s="176"/>
      <c r="AH43" s="177"/>
      <c r="AI43" s="176"/>
      <c r="AJ43" s="171"/>
      <c r="AK43" s="171"/>
      <c r="AL43" s="171"/>
      <c r="AM43" s="171"/>
      <c r="AN43" s="171"/>
      <c r="AO43" s="171"/>
      <c r="AP43" s="176"/>
      <c r="AQ43" s="176"/>
      <c r="AR43" s="176"/>
      <c r="AS43" s="176"/>
      <c r="AT43" s="176"/>
      <c r="AU43" s="177"/>
      <c r="AV43" s="176"/>
      <c r="AW43" s="171"/>
      <c r="AX43" s="171"/>
      <c r="AY43" s="171"/>
      <c r="AZ43" s="171"/>
      <c r="BA43" s="171"/>
      <c r="BB43" s="171"/>
      <c r="BC43" s="176"/>
      <c r="BD43" s="176"/>
      <c r="BE43" s="176"/>
      <c r="BF43" s="176"/>
      <c r="BG43" s="176"/>
      <c r="BH43" s="177"/>
      <c r="BI43" s="176"/>
    </row>
    <row r="44" spans="1:61" ht="151.5" customHeight="1">
      <c r="A44" s="226"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13"/>
      <c r="F44" s="213"/>
      <c r="G44" s="43" t="str">
        <f t="shared" si="0"/>
        <v/>
      </c>
      <c r="H44" s="224"/>
      <c r="I44" s="96" t="str">
        <f t="shared" si="1"/>
        <v/>
      </c>
      <c r="J44" s="97" t="str">
        <f>IFERROR(IF(I44="","",IF(I44&lt;='Listas y tablas'!$L$3,"Muy Baja",IF(I44&lt;='Listas y tablas'!$L$4,"Baja",IF(I44&lt;='Listas y tablas'!$L$5,"Media",IF(I44&lt;='Listas y tablas'!$L$6,"Alta","Muy Alta"))))),"")</f>
        <v/>
      </c>
      <c r="K44" s="225"/>
      <c r="L44" s="228"/>
      <c r="M44" s="171"/>
      <c r="N44" s="171"/>
      <c r="O44" s="171"/>
      <c r="P44" s="171"/>
      <c r="Q44" s="171"/>
      <c r="R44" s="171"/>
      <c r="S44" s="171"/>
      <c r="T44" s="171"/>
      <c r="U44" s="171"/>
      <c r="V44" s="229"/>
      <c r="W44" s="171"/>
      <c r="X44" s="171"/>
      <c r="Y44" s="171"/>
      <c r="Z44" s="171"/>
      <c r="AA44" s="171"/>
      <c r="AB44" s="171"/>
      <c r="AC44" s="176"/>
      <c r="AD44" s="176"/>
      <c r="AE44" s="176"/>
      <c r="AF44" s="176"/>
      <c r="AG44" s="176"/>
      <c r="AH44" s="177"/>
      <c r="AI44" s="176"/>
      <c r="AJ44" s="171"/>
      <c r="AK44" s="171"/>
      <c r="AL44" s="171"/>
      <c r="AM44" s="171"/>
      <c r="AN44" s="171"/>
      <c r="AO44" s="171"/>
      <c r="AP44" s="176"/>
      <c r="AQ44" s="176"/>
      <c r="AR44" s="176"/>
      <c r="AS44" s="176"/>
      <c r="AT44" s="176"/>
      <c r="AU44" s="177"/>
      <c r="AV44" s="176"/>
      <c r="AW44" s="171"/>
      <c r="AX44" s="171"/>
      <c r="AY44" s="171"/>
      <c r="AZ44" s="171"/>
      <c r="BA44" s="171"/>
      <c r="BB44" s="171"/>
      <c r="BC44" s="176"/>
      <c r="BD44" s="176"/>
      <c r="BE44" s="176"/>
      <c r="BF44" s="176"/>
      <c r="BG44" s="176"/>
      <c r="BH44" s="177"/>
      <c r="BI44" s="176"/>
    </row>
    <row r="45" spans="1:61" ht="151.5" customHeight="1">
      <c r="A45" s="226"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13"/>
      <c r="F45" s="213"/>
      <c r="G45" s="43" t="str">
        <f t="shared" si="0"/>
        <v/>
      </c>
      <c r="H45" s="224"/>
      <c r="I45" s="96" t="str">
        <f t="shared" si="1"/>
        <v/>
      </c>
      <c r="J45" s="97" t="str">
        <f>IFERROR(IF(I45="","",IF(I45&lt;='Listas y tablas'!$L$3,"Muy Baja",IF(I45&lt;='Listas y tablas'!$L$4,"Baja",IF(I45&lt;='Listas y tablas'!$L$5,"Media",IF(I45&lt;='Listas y tablas'!$L$6,"Alta","Muy Alta"))))),"")</f>
        <v/>
      </c>
      <c r="K45" s="225"/>
      <c r="L45" s="228"/>
      <c r="M45" s="171"/>
      <c r="N45" s="171"/>
      <c r="O45" s="171"/>
      <c r="P45" s="171"/>
      <c r="Q45" s="171"/>
      <c r="R45" s="171"/>
      <c r="S45" s="171"/>
      <c r="T45" s="171"/>
      <c r="U45" s="171"/>
      <c r="V45" s="229"/>
      <c r="W45" s="171"/>
      <c r="X45" s="171"/>
      <c r="Y45" s="171"/>
      <c r="Z45" s="171"/>
      <c r="AA45" s="171"/>
      <c r="AB45" s="171"/>
      <c r="AC45" s="176"/>
      <c r="AD45" s="176"/>
      <c r="AE45" s="176"/>
      <c r="AF45" s="176"/>
      <c r="AG45" s="176"/>
      <c r="AH45" s="177"/>
      <c r="AI45" s="176"/>
      <c r="AJ45" s="171"/>
      <c r="AK45" s="171"/>
      <c r="AL45" s="171"/>
      <c r="AM45" s="171"/>
      <c r="AN45" s="171"/>
      <c r="AO45" s="171"/>
      <c r="AP45" s="176"/>
      <c r="AQ45" s="176"/>
      <c r="AR45" s="176"/>
      <c r="AS45" s="176"/>
      <c r="AT45" s="176"/>
      <c r="AU45" s="177"/>
      <c r="AV45" s="176"/>
      <c r="AW45" s="171"/>
      <c r="AX45" s="171"/>
      <c r="AY45" s="171"/>
      <c r="AZ45" s="171"/>
      <c r="BA45" s="171"/>
      <c r="BB45" s="171"/>
      <c r="BC45" s="176"/>
      <c r="BD45" s="176"/>
      <c r="BE45" s="176"/>
      <c r="BF45" s="176"/>
      <c r="BG45" s="176"/>
      <c r="BH45" s="177"/>
      <c r="BI45" s="176"/>
    </row>
    <row r="46" spans="1:61" ht="151.5" customHeight="1">
      <c r="A46" s="226"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13"/>
      <c r="F46" s="213"/>
      <c r="G46" s="43" t="str">
        <f t="shared" si="0"/>
        <v/>
      </c>
      <c r="H46" s="230"/>
      <c r="I46" s="96" t="str">
        <f t="shared" si="1"/>
        <v/>
      </c>
      <c r="J46" s="97" t="str">
        <f>IFERROR(IF(I46="","",IF(I46&lt;='Listas y tablas'!$L$3,"Muy Baja",IF(I46&lt;='Listas y tablas'!$L$4,"Baja",IF(I46&lt;='Listas y tablas'!$L$5,"Media",IF(I46&lt;='Listas y tablas'!$L$6,"Alta","Muy Alta"))))),"")</f>
        <v/>
      </c>
      <c r="K46" s="225"/>
      <c r="L46" s="228"/>
      <c r="M46" s="171"/>
      <c r="N46" s="171"/>
      <c r="O46" s="171"/>
      <c r="P46" s="171"/>
      <c r="Q46" s="171"/>
      <c r="R46" s="171"/>
      <c r="S46" s="171"/>
      <c r="T46" s="171"/>
      <c r="U46" s="171"/>
      <c r="V46" s="229"/>
      <c r="W46" s="171"/>
      <c r="X46" s="171"/>
      <c r="Y46" s="171"/>
      <c r="Z46" s="171"/>
      <c r="AA46" s="171"/>
      <c r="AB46" s="171"/>
      <c r="AC46" s="176"/>
      <c r="AD46" s="176"/>
      <c r="AE46" s="176"/>
      <c r="AF46" s="176"/>
      <c r="AG46" s="176"/>
      <c r="AH46" s="177"/>
      <c r="AI46" s="176"/>
      <c r="AJ46" s="171"/>
      <c r="AK46" s="171"/>
      <c r="AL46" s="171"/>
      <c r="AM46" s="171"/>
      <c r="AN46" s="171"/>
      <c r="AO46" s="171"/>
      <c r="AP46" s="176"/>
      <c r="AQ46" s="176"/>
      <c r="AR46" s="176"/>
      <c r="AS46" s="176"/>
      <c r="AT46" s="176"/>
      <c r="AU46" s="177"/>
      <c r="AV46" s="176"/>
      <c r="AW46" s="171"/>
      <c r="AX46" s="171"/>
      <c r="AY46" s="171"/>
      <c r="AZ46" s="171"/>
      <c r="BA46" s="171"/>
      <c r="BB46" s="171"/>
      <c r="BC46" s="176"/>
      <c r="BD46" s="176"/>
      <c r="BE46" s="176"/>
      <c r="BF46" s="176"/>
      <c r="BG46" s="176"/>
      <c r="BH46" s="177"/>
      <c r="BI46" s="176"/>
    </row>
    <row r="47" spans="1:61" ht="151.5" customHeight="1">
      <c r="A47" s="226"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13"/>
      <c r="F47" s="213"/>
      <c r="G47" s="43" t="str">
        <f t="shared" si="0"/>
        <v/>
      </c>
      <c r="H47" s="224"/>
      <c r="I47" s="96" t="str">
        <f t="shared" si="1"/>
        <v/>
      </c>
      <c r="J47" s="97" t="str">
        <f>IFERROR(IF(I47="","",IF(I47&lt;='Listas y tablas'!$L$3,"Muy Baja",IF(I47&lt;='Listas y tablas'!$L$4,"Baja",IF(I47&lt;='Listas y tablas'!$L$5,"Media",IF(I47&lt;='Listas y tablas'!$L$6,"Alta","Muy Alta"))))),"")</f>
        <v/>
      </c>
      <c r="K47" s="225"/>
      <c r="L47" s="228"/>
      <c r="M47" s="171"/>
      <c r="N47" s="171"/>
      <c r="O47" s="171"/>
      <c r="P47" s="171"/>
      <c r="Q47" s="171"/>
      <c r="R47" s="171"/>
      <c r="S47" s="171"/>
      <c r="T47" s="171"/>
      <c r="U47" s="171"/>
      <c r="V47" s="229"/>
      <c r="W47" s="171"/>
      <c r="X47" s="171"/>
      <c r="Y47" s="171"/>
      <c r="Z47" s="171"/>
      <c r="AA47" s="171"/>
      <c r="AB47" s="171"/>
      <c r="AC47" s="176"/>
      <c r="AD47" s="176"/>
      <c r="AE47" s="176"/>
      <c r="AF47" s="176"/>
      <c r="AG47" s="176"/>
      <c r="AH47" s="177"/>
      <c r="AI47" s="176"/>
      <c r="AJ47" s="171"/>
      <c r="AK47" s="171"/>
      <c r="AL47" s="171"/>
      <c r="AM47" s="171"/>
      <c r="AN47" s="171"/>
      <c r="AO47" s="171"/>
      <c r="AP47" s="176"/>
      <c r="AQ47" s="176"/>
      <c r="AR47" s="176"/>
      <c r="AS47" s="176"/>
      <c r="AT47" s="176"/>
      <c r="AU47" s="177"/>
      <c r="AV47" s="176"/>
      <c r="AW47" s="171"/>
      <c r="AX47" s="171"/>
      <c r="AY47" s="171"/>
      <c r="AZ47" s="171"/>
      <c r="BA47" s="171"/>
      <c r="BB47" s="171"/>
      <c r="BC47" s="176"/>
      <c r="BD47" s="176"/>
      <c r="BE47" s="176"/>
      <c r="BF47" s="176"/>
      <c r="BG47" s="176"/>
      <c r="BH47" s="177"/>
      <c r="BI47" s="176"/>
    </row>
    <row r="48" spans="1:61" ht="151.5" customHeight="1">
      <c r="A48" s="226"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13"/>
      <c r="F48" s="213"/>
      <c r="G48" s="43" t="str">
        <f t="shared" si="0"/>
        <v/>
      </c>
      <c r="H48" s="224"/>
      <c r="I48" s="96" t="str">
        <f t="shared" si="1"/>
        <v/>
      </c>
      <c r="J48" s="97" t="str">
        <f>IFERROR(IF(I48="","",IF(I48&lt;='Listas y tablas'!$L$3,"Muy Baja",IF(I48&lt;='Listas y tablas'!$L$4,"Baja",IF(I48&lt;='Listas y tablas'!$L$5,"Media",IF(I48&lt;='Listas y tablas'!$L$6,"Alta","Muy Alta"))))),"")</f>
        <v/>
      </c>
      <c r="K48" s="225"/>
      <c r="L48" s="228"/>
      <c r="M48" s="171"/>
      <c r="N48" s="171"/>
      <c r="O48" s="171"/>
      <c r="P48" s="171"/>
      <c r="Q48" s="171"/>
      <c r="R48" s="171"/>
      <c r="S48" s="171"/>
      <c r="T48" s="171"/>
      <c r="U48" s="171"/>
      <c r="V48" s="229"/>
      <c r="W48" s="171"/>
      <c r="X48" s="171"/>
      <c r="Y48" s="171"/>
      <c r="Z48" s="171"/>
      <c r="AA48" s="171"/>
      <c r="AB48" s="171"/>
      <c r="AC48" s="176"/>
      <c r="AD48" s="176"/>
      <c r="AE48" s="176"/>
      <c r="AF48" s="176"/>
      <c r="AG48" s="176"/>
      <c r="AH48" s="177"/>
      <c r="AI48" s="176"/>
      <c r="AJ48" s="171"/>
      <c r="AK48" s="171"/>
      <c r="AL48" s="171"/>
      <c r="AM48" s="171"/>
      <c r="AN48" s="171"/>
      <c r="AO48" s="171"/>
      <c r="AP48" s="176"/>
      <c r="AQ48" s="176"/>
      <c r="AR48" s="176"/>
      <c r="AS48" s="176"/>
      <c r="AT48" s="176"/>
      <c r="AU48" s="177"/>
      <c r="AV48" s="176"/>
      <c r="AW48" s="171"/>
      <c r="AX48" s="171"/>
      <c r="AY48" s="171"/>
      <c r="AZ48" s="171"/>
      <c r="BA48" s="171"/>
      <c r="BB48" s="171"/>
      <c r="BC48" s="176"/>
      <c r="BD48" s="176"/>
      <c r="BE48" s="176"/>
      <c r="BF48" s="176"/>
      <c r="BG48" s="176"/>
      <c r="BH48" s="177"/>
      <c r="BI48" s="176"/>
    </row>
    <row r="49" spans="1:61" ht="151.5" customHeight="1">
      <c r="A49" s="226"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13"/>
      <c r="F49" s="213"/>
      <c r="G49" s="43" t="str">
        <f t="shared" si="0"/>
        <v/>
      </c>
      <c r="H49" s="224"/>
      <c r="I49" s="96" t="str">
        <f t="shared" si="1"/>
        <v/>
      </c>
      <c r="J49" s="97" t="str">
        <f>IFERROR(IF(I49="","",IF(I49&lt;='Listas y tablas'!$L$3,"Muy Baja",IF(I49&lt;='Listas y tablas'!$L$4,"Baja",IF(I49&lt;='Listas y tablas'!$L$5,"Media",IF(I49&lt;='Listas y tablas'!$L$6,"Alta","Muy Alta"))))),"")</f>
        <v/>
      </c>
      <c r="K49" s="225"/>
      <c r="L49" s="228"/>
      <c r="M49" s="171"/>
      <c r="N49" s="171"/>
      <c r="O49" s="171"/>
      <c r="P49" s="171"/>
      <c r="Q49" s="171"/>
      <c r="R49" s="171"/>
      <c r="S49" s="171"/>
      <c r="T49" s="171"/>
      <c r="U49" s="171"/>
      <c r="V49" s="229"/>
      <c r="W49" s="171"/>
      <c r="X49" s="171"/>
      <c r="Y49" s="171"/>
      <c r="Z49" s="171"/>
      <c r="AA49" s="171"/>
      <c r="AB49" s="171"/>
      <c r="AC49" s="176"/>
      <c r="AD49" s="176"/>
      <c r="AE49" s="176"/>
      <c r="AF49" s="176"/>
      <c r="AG49" s="176"/>
      <c r="AH49" s="177"/>
      <c r="AI49" s="176"/>
      <c r="AJ49" s="171"/>
      <c r="AK49" s="171"/>
      <c r="AL49" s="171"/>
      <c r="AM49" s="171"/>
      <c r="AN49" s="171"/>
      <c r="AO49" s="171"/>
      <c r="AP49" s="176"/>
      <c r="AQ49" s="176"/>
      <c r="AR49" s="176"/>
      <c r="AS49" s="176"/>
      <c r="AT49" s="176"/>
      <c r="AU49" s="177"/>
      <c r="AV49" s="176"/>
      <c r="AW49" s="171"/>
      <c r="AX49" s="171"/>
      <c r="AY49" s="171"/>
      <c r="AZ49" s="171"/>
      <c r="BA49" s="171"/>
      <c r="BB49" s="171"/>
      <c r="BC49" s="176"/>
      <c r="BD49" s="176"/>
      <c r="BE49" s="176"/>
      <c r="BF49" s="176"/>
      <c r="BG49" s="176"/>
      <c r="BH49" s="177"/>
      <c r="BI49" s="176"/>
    </row>
    <row r="50" spans="1:61" ht="151.5" customHeight="1">
      <c r="A50" s="226"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13"/>
      <c r="F50" s="213"/>
      <c r="G50" s="43" t="str">
        <f t="shared" si="0"/>
        <v/>
      </c>
      <c r="H50" s="224"/>
      <c r="I50" s="96" t="str">
        <f t="shared" si="1"/>
        <v/>
      </c>
      <c r="J50" s="97" t="str">
        <f>IFERROR(IF(I50="","",IF(I50&lt;='Listas y tablas'!$L$3,"Muy Baja",IF(I50&lt;='Listas y tablas'!$L$4,"Baja",IF(I50&lt;='Listas y tablas'!$L$5,"Media",IF(I50&lt;='Listas y tablas'!$L$6,"Alta","Muy Alta"))))),"")</f>
        <v/>
      </c>
      <c r="K50" s="225"/>
      <c r="L50" s="228"/>
      <c r="M50" s="171"/>
      <c r="N50" s="171"/>
      <c r="O50" s="171"/>
      <c r="P50" s="171"/>
      <c r="Q50" s="171"/>
      <c r="R50" s="171"/>
      <c r="S50" s="171"/>
      <c r="T50" s="171"/>
      <c r="U50" s="171"/>
      <c r="V50" s="229"/>
      <c r="W50" s="171"/>
      <c r="X50" s="171"/>
      <c r="Y50" s="171"/>
      <c r="Z50" s="171"/>
      <c r="AA50" s="171"/>
      <c r="AB50" s="171"/>
      <c r="AC50" s="176"/>
      <c r="AD50" s="176"/>
      <c r="AE50" s="176"/>
      <c r="AF50" s="176"/>
      <c r="AG50" s="176"/>
      <c r="AH50" s="177"/>
      <c r="AI50" s="176"/>
      <c r="AJ50" s="171"/>
      <c r="AK50" s="171"/>
      <c r="AL50" s="171"/>
      <c r="AM50" s="171"/>
      <c r="AN50" s="171"/>
      <c r="AO50" s="171"/>
      <c r="AP50" s="176"/>
      <c r="AQ50" s="176"/>
      <c r="AR50" s="176"/>
      <c r="AS50" s="176"/>
      <c r="AT50" s="176"/>
      <c r="AU50" s="177"/>
      <c r="AV50" s="176"/>
      <c r="AW50" s="171"/>
      <c r="AX50" s="171"/>
      <c r="AY50" s="171"/>
      <c r="AZ50" s="171"/>
      <c r="BA50" s="171"/>
      <c r="BB50" s="171"/>
      <c r="BC50" s="176"/>
      <c r="BD50" s="176"/>
      <c r="BE50" s="176"/>
      <c r="BF50" s="176"/>
      <c r="BG50" s="176"/>
      <c r="BH50" s="177"/>
      <c r="BI50" s="176"/>
    </row>
    <row r="51" spans="1:61" ht="151.5" customHeight="1">
      <c r="A51" s="226"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13"/>
      <c r="F51" s="213"/>
      <c r="G51" s="43" t="str">
        <f t="shared" si="0"/>
        <v/>
      </c>
      <c r="H51" s="224"/>
      <c r="I51" s="96" t="str">
        <f t="shared" si="1"/>
        <v/>
      </c>
      <c r="J51" s="97" t="str">
        <f>IFERROR(IF(I51="","",IF(I51&lt;='Listas y tablas'!$L$3,"Muy Baja",IF(I51&lt;='Listas y tablas'!$L$4,"Baja",IF(I51&lt;='Listas y tablas'!$L$5,"Media",IF(I51&lt;='Listas y tablas'!$L$6,"Alta","Muy Alta"))))),"")</f>
        <v/>
      </c>
      <c r="K51" s="225"/>
      <c r="L51" s="228"/>
      <c r="M51" s="171"/>
      <c r="N51" s="171"/>
      <c r="O51" s="171"/>
      <c r="P51" s="171"/>
      <c r="Q51" s="171"/>
      <c r="R51" s="171"/>
      <c r="S51" s="171"/>
      <c r="T51" s="171"/>
      <c r="U51" s="171"/>
      <c r="V51" s="229"/>
      <c r="W51" s="171"/>
      <c r="X51" s="171"/>
      <c r="Y51" s="171"/>
      <c r="Z51" s="171"/>
      <c r="AA51" s="171"/>
      <c r="AB51" s="171"/>
      <c r="AC51" s="176"/>
      <c r="AD51" s="176"/>
      <c r="AE51" s="176"/>
      <c r="AF51" s="176"/>
      <c r="AG51" s="176"/>
      <c r="AH51" s="177"/>
      <c r="AI51" s="176"/>
      <c r="AJ51" s="171"/>
      <c r="AK51" s="171"/>
      <c r="AL51" s="171"/>
      <c r="AM51" s="171"/>
      <c r="AN51" s="171"/>
      <c r="AO51" s="171"/>
      <c r="AP51" s="176"/>
      <c r="AQ51" s="176"/>
      <c r="AR51" s="176"/>
      <c r="AS51" s="176"/>
      <c r="AT51" s="176"/>
      <c r="AU51" s="177"/>
      <c r="AV51" s="176"/>
      <c r="AW51" s="171"/>
      <c r="AX51" s="171"/>
      <c r="AY51" s="171"/>
      <c r="AZ51" s="171"/>
      <c r="BA51" s="171"/>
      <c r="BB51" s="171"/>
      <c r="BC51" s="176"/>
      <c r="BD51" s="176"/>
      <c r="BE51" s="176"/>
      <c r="BF51" s="176"/>
      <c r="BG51" s="176"/>
      <c r="BH51" s="177"/>
      <c r="BI51" s="176"/>
    </row>
    <row r="52" spans="1:61" ht="151.5" customHeight="1">
      <c r="A52" s="226"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13"/>
      <c r="F52" s="213"/>
      <c r="G52" s="43" t="str">
        <f t="shared" si="0"/>
        <v/>
      </c>
      <c r="H52" s="230"/>
      <c r="I52" s="96" t="str">
        <f t="shared" si="1"/>
        <v/>
      </c>
      <c r="J52" s="97" t="str">
        <f>IFERROR(IF(I52="","",IF(I52&lt;='Listas y tablas'!$L$3,"Muy Baja",IF(I52&lt;='Listas y tablas'!$L$4,"Baja",IF(I52&lt;='Listas y tablas'!$L$5,"Media",IF(I52&lt;='Listas y tablas'!$L$6,"Alta","Muy Alta"))))),"")</f>
        <v/>
      </c>
      <c r="K52" s="225"/>
      <c r="L52" s="228"/>
      <c r="M52" s="171"/>
      <c r="N52" s="171"/>
      <c r="O52" s="171"/>
      <c r="P52" s="171"/>
      <c r="Q52" s="171"/>
      <c r="R52" s="171"/>
      <c r="S52" s="171"/>
      <c r="T52" s="171"/>
      <c r="U52" s="171"/>
      <c r="V52" s="229"/>
      <c r="W52" s="171"/>
      <c r="X52" s="171"/>
      <c r="Y52" s="171"/>
      <c r="Z52" s="171"/>
      <c r="AA52" s="171"/>
      <c r="AB52" s="171"/>
      <c r="AC52" s="176"/>
      <c r="AD52" s="176"/>
      <c r="AE52" s="176"/>
      <c r="AF52" s="176"/>
      <c r="AG52" s="176"/>
      <c r="AH52" s="177"/>
      <c r="AI52" s="176"/>
      <c r="AJ52" s="171"/>
      <c r="AK52" s="171"/>
      <c r="AL52" s="171"/>
      <c r="AM52" s="171"/>
      <c r="AN52" s="171"/>
      <c r="AO52" s="171"/>
      <c r="AP52" s="176"/>
      <c r="AQ52" s="176"/>
      <c r="AR52" s="176"/>
      <c r="AS52" s="176"/>
      <c r="AT52" s="176"/>
      <c r="AU52" s="177"/>
      <c r="AV52" s="176"/>
      <c r="AW52" s="171"/>
      <c r="AX52" s="171"/>
      <c r="AY52" s="171"/>
      <c r="AZ52" s="171"/>
      <c r="BA52" s="171"/>
      <c r="BB52" s="171"/>
      <c r="BC52" s="176"/>
      <c r="BD52" s="176"/>
      <c r="BE52" s="176"/>
      <c r="BF52" s="176"/>
      <c r="BG52" s="176"/>
      <c r="BH52" s="177"/>
      <c r="BI52" s="176"/>
    </row>
    <row r="53" spans="1:61" ht="151.5" customHeight="1">
      <c r="A53" s="226"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13"/>
      <c r="F53" s="213"/>
      <c r="G53" s="43" t="str">
        <f t="shared" si="0"/>
        <v/>
      </c>
      <c r="H53" s="224"/>
      <c r="I53" s="96" t="str">
        <f t="shared" si="1"/>
        <v/>
      </c>
      <c r="J53" s="97" t="str">
        <f>IFERROR(IF(I53="","",IF(I53&lt;='Listas y tablas'!$L$3,"Muy Baja",IF(I53&lt;='Listas y tablas'!$L$4,"Baja",IF(I53&lt;='Listas y tablas'!$L$5,"Media",IF(I53&lt;='Listas y tablas'!$L$6,"Alta","Muy Alta"))))),"")</f>
        <v/>
      </c>
      <c r="K53" s="225"/>
      <c r="L53" s="228"/>
      <c r="M53" s="171"/>
      <c r="N53" s="171"/>
      <c r="O53" s="171"/>
      <c r="P53" s="171"/>
      <c r="Q53" s="171"/>
      <c r="R53" s="171"/>
      <c r="S53" s="171"/>
      <c r="T53" s="171"/>
      <c r="U53" s="171"/>
      <c r="V53" s="229"/>
      <c r="W53" s="171"/>
      <c r="X53" s="171"/>
      <c r="Y53" s="171"/>
      <c r="Z53" s="171"/>
      <c r="AA53" s="171"/>
      <c r="AB53" s="171"/>
      <c r="AC53" s="176"/>
      <c r="AD53" s="176"/>
      <c r="AE53" s="176"/>
      <c r="AF53" s="176"/>
      <c r="AG53" s="176"/>
      <c r="AH53" s="177"/>
      <c r="AI53" s="176"/>
      <c r="AJ53" s="171"/>
      <c r="AK53" s="171"/>
      <c r="AL53" s="171"/>
      <c r="AM53" s="171"/>
      <c r="AN53" s="171"/>
      <c r="AO53" s="171"/>
      <c r="AP53" s="176"/>
      <c r="AQ53" s="176"/>
      <c r="AR53" s="176"/>
      <c r="AS53" s="176"/>
      <c r="AT53" s="176"/>
      <c r="AU53" s="177"/>
      <c r="AV53" s="176"/>
      <c r="AW53" s="171"/>
      <c r="AX53" s="171"/>
      <c r="AY53" s="171"/>
      <c r="AZ53" s="171"/>
      <c r="BA53" s="171"/>
      <c r="BB53" s="171"/>
      <c r="BC53" s="176"/>
      <c r="BD53" s="176"/>
      <c r="BE53" s="176"/>
      <c r="BF53" s="176"/>
      <c r="BG53" s="176"/>
      <c r="BH53" s="177"/>
      <c r="BI53" s="176"/>
    </row>
    <row r="54" spans="1:61" ht="151.5" customHeight="1">
      <c r="A54" s="226"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13"/>
      <c r="F54" s="213"/>
      <c r="G54" s="43" t="str">
        <f t="shared" si="0"/>
        <v/>
      </c>
      <c r="H54" s="224"/>
      <c r="I54" s="96" t="str">
        <f t="shared" si="1"/>
        <v/>
      </c>
      <c r="J54" s="97" t="str">
        <f>IFERROR(IF(I54="","",IF(I54&lt;='Listas y tablas'!$L$3,"Muy Baja",IF(I54&lt;='Listas y tablas'!$L$4,"Baja",IF(I54&lt;='Listas y tablas'!$L$5,"Media",IF(I54&lt;='Listas y tablas'!$L$6,"Alta","Muy Alta"))))),"")</f>
        <v/>
      </c>
      <c r="K54" s="225"/>
      <c r="L54" s="228"/>
      <c r="M54" s="171"/>
      <c r="N54" s="171"/>
      <c r="O54" s="171"/>
      <c r="P54" s="171"/>
      <c r="Q54" s="171"/>
      <c r="R54" s="171"/>
      <c r="S54" s="171"/>
      <c r="T54" s="171"/>
      <c r="U54" s="171"/>
      <c r="V54" s="229"/>
      <c r="W54" s="171"/>
      <c r="X54" s="171"/>
      <c r="Y54" s="171"/>
      <c r="Z54" s="171"/>
      <c r="AA54" s="171"/>
      <c r="AB54" s="171"/>
      <c r="AC54" s="176"/>
      <c r="AD54" s="176"/>
      <c r="AE54" s="176"/>
      <c r="AF54" s="176"/>
      <c r="AG54" s="176"/>
      <c r="AH54" s="177"/>
      <c r="AI54" s="176"/>
      <c r="AJ54" s="171"/>
      <c r="AK54" s="171"/>
      <c r="AL54" s="171"/>
      <c r="AM54" s="171"/>
      <c r="AN54" s="171"/>
      <c r="AO54" s="171"/>
      <c r="AP54" s="176"/>
      <c r="AQ54" s="176"/>
      <c r="AR54" s="176"/>
      <c r="AS54" s="176"/>
      <c r="AT54" s="176"/>
      <c r="AU54" s="177"/>
      <c r="AV54" s="176"/>
      <c r="AW54" s="171"/>
      <c r="AX54" s="171"/>
      <c r="AY54" s="171"/>
      <c r="AZ54" s="171"/>
      <c r="BA54" s="171"/>
      <c r="BB54" s="171"/>
      <c r="BC54" s="176"/>
      <c r="BD54" s="176"/>
      <c r="BE54" s="176"/>
      <c r="BF54" s="176"/>
      <c r="BG54" s="176"/>
      <c r="BH54" s="177"/>
      <c r="BI54" s="176"/>
    </row>
    <row r="55" spans="1:61" ht="151.5" customHeight="1">
      <c r="A55" s="226"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13"/>
      <c r="F55" s="213"/>
      <c r="G55" s="43" t="str">
        <f t="shared" si="0"/>
        <v/>
      </c>
      <c r="H55" s="224"/>
      <c r="I55" s="96" t="str">
        <f t="shared" si="1"/>
        <v/>
      </c>
      <c r="J55" s="97" t="str">
        <f>IFERROR(IF(I55="","",IF(I55&lt;='Listas y tablas'!$L$3,"Muy Baja",IF(I55&lt;='Listas y tablas'!$L$4,"Baja",IF(I55&lt;='Listas y tablas'!$L$5,"Media",IF(I55&lt;='Listas y tablas'!$L$6,"Alta","Muy Alta"))))),"")</f>
        <v/>
      </c>
      <c r="K55" s="225"/>
      <c r="L55" s="228"/>
      <c r="M55" s="171"/>
      <c r="N55" s="171"/>
      <c r="O55" s="171"/>
      <c r="P55" s="171"/>
      <c r="Q55" s="171"/>
      <c r="R55" s="171"/>
      <c r="S55" s="171"/>
      <c r="T55" s="171"/>
      <c r="U55" s="171"/>
      <c r="V55" s="229"/>
      <c r="W55" s="171"/>
      <c r="X55" s="171"/>
      <c r="Y55" s="171"/>
      <c r="Z55" s="171"/>
      <c r="AA55" s="171"/>
      <c r="AB55" s="171"/>
      <c r="AC55" s="176"/>
      <c r="AD55" s="176"/>
      <c r="AE55" s="176"/>
      <c r="AF55" s="176"/>
      <c r="AG55" s="176"/>
      <c r="AH55" s="177"/>
      <c r="AI55" s="176"/>
      <c r="AJ55" s="171"/>
      <c r="AK55" s="171"/>
      <c r="AL55" s="171"/>
      <c r="AM55" s="171"/>
      <c r="AN55" s="171"/>
      <c r="AO55" s="171"/>
      <c r="AP55" s="176"/>
      <c r="AQ55" s="176"/>
      <c r="AR55" s="176"/>
      <c r="AS55" s="176"/>
      <c r="AT55" s="176"/>
      <c r="AU55" s="177"/>
      <c r="AV55" s="176"/>
      <c r="AW55" s="171"/>
      <c r="AX55" s="171"/>
      <c r="AY55" s="171"/>
      <c r="AZ55" s="171"/>
      <c r="BA55" s="171"/>
      <c r="BB55" s="171"/>
      <c r="BC55" s="176"/>
      <c r="BD55" s="176"/>
      <c r="BE55" s="176"/>
      <c r="BF55" s="176"/>
      <c r="BG55" s="176"/>
      <c r="BH55" s="177"/>
      <c r="BI55" s="176"/>
    </row>
    <row r="56" spans="1:61" ht="151.5" customHeight="1">
      <c r="A56" s="226"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13"/>
      <c r="F56" s="213"/>
      <c r="G56" s="43" t="str">
        <f t="shared" si="0"/>
        <v/>
      </c>
      <c r="H56" s="224"/>
      <c r="I56" s="96" t="str">
        <f t="shared" si="1"/>
        <v/>
      </c>
      <c r="J56" s="97" t="str">
        <f>IFERROR(IF(I56="","",IF(I56&lt;='Listas y tablas'!$L$3,"Muy Baja",IF(I56&lt;='Listas y tablas'!$L$4,"Baja",IF(I56&lt;='Listas y tablas'!$L$5,"Media",IF(I56&lt;='Listas y tablas'!$L$6,"Alta","Muy Alta"))))),"")</f>
        <v/>
      </c>
      <c r="K56" s="225"/>
      <c r="L56" s="228"/>
      <c r="M56" s="171"/>
      <c r="N56" s="171"/>
      <c r="O56" s="171"/>
      <c r="P56" s="171"/>
      <c r="Q56" s="171"/>
      <c r="R56" s="171"/>
      <c r="S56" s="171"/>
      <c r="T56" s="171"/>
      <c r="U56" s="171"/>
      <c r="V56" s="229"/>
      <c r="W56" s="171"/>
      <c r="X56" s="171"/>
      <c r="Y56" s="171"/>
      <c r="Z56" s="171"/>
      <c r="AA56" s="171"/>
      <c r="AB56" s="171"/>
      <c r="AC56" s="176"/>
      <c r="AD56" s="176"/>
      <c r="AE56" s="176"/>
      <c r="AF56" s="176"/>
      <c r="AG56" s="176"/>
      <c r="AH56" s="177"/>
      <c r="AI56" s="176"/>
      <c r="AJ56" s="171"/>
      <c r="AK56" s="171"/>
      <c r="AL56" s="171"/>
      <c r="AM56" s="171"/>
      <c r="AN56" s="171"/>
      <c r="AO56" s="171"/>
      <c r="AP56" s="176"/>
      <c r="AQ56" s="176"/>
      <c r="AR56" s="176"/>
      <c r="AS56" s="176"/>
      <c r="AT56" s="176"/>
      <c r="AU56" s="177"/>
      <c r="AV56" s="176"/>
      <c r="AW56" s="171"/>
      <c r="AX56" s="171"/>
      <c r="AY56" s="171"/>
      <c r="AZ56" s="171"/>
      <c r="BA56" s="171"/>
      <c r="BB56" s="171"/>
      <c r="BC56" s="176"/>
      <c r="BD56" s="176"/>
      <c r="BE56" s="176"/>
      <c r="BF56" s="176"/>
      <c r="BG56" s="176"/>
      <c r="BH56" s="177"/>
      <c r="BI56" s="176"/>
    </row>
    <row r="57" spans="1:61" ht="151.5" customHeight="1">
      <c r="A57" s="226"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13"/>
      <c r="F57" s="213"/>
      <c r="G57" s="43" t="str">
        <f t="shared" si="0"/>
        <v/>
      </c>
      <c r="H57" s="224"/>
      <c r="I57" s="96" t="str">
        <f t="shared" si="1"/>
        <v/>
      </c>
      <c r="J57" s="97" t="str">
        <f>IFERROR(IF(I57="","",IF(I57&lt;='Listas y tablas'!$L$3,"Muy Baja",IF(I57&lt;='Listas y tablas'!$L$4,"Baja",IF(I57&lt;='Listas y tablas'!$L$5,"Media",IF(I57&lt;='Listas y tablas'!$L$6,"Alta","Muy Alta"))))),"")</f>
        <v/>
      </c>
      <c r="K57" s="225"/>
      <c r="L57" s="228"/>
      <c r="M57" s="171"/>
      <c r="N57" s="171"/>
      <c r="O57" s="171"/>
      <c r="P57" s="171"/>
      <c r="Q57" s="171"/>
      <c r="R57" s="171"/>
      <c r="S57" s="171"/>
      <c r="T57" s="171"/>
      <c r="U57" s="171"/>
      <c r="V57" s="229"/>
      <c r="W57" s="171"/>
      <c r="X57" s="171"/>
      <c r="Y57" s="171"/>
      <c r="Z57" s="171"/>
      <c r="AA57" s="171"/>
      <c r="AB57" s="171"/>
      <c r="AC57" s="176"/>
      <c r="AD57" s="176"/>
      <c r="AE57" s="176"/>
      <c r="AF57" s="176"/>
      <c r="AG57" s="176"/>
      <c r="AH57" s="177"/>
      <c r="AI57" s="176"/>
      <c r="AJ57" s="171"/>
      <c r="AK57" s="171"/>
      <c r="AL57" s="171"/>
      <c r="AM57" s="171"/>
      <c r="AN57" s="171"/>
      <c r="AO57" s="171"/>
      <c r="AP57" s="176"/>
      <c r="AQ57" s="176"/>
      <c r="AR57" s="176"/>
      <c r="AS57" s="176"/>
      <c r="AT57" s="176"/>
      <c r="AU57" s="177"/>
      <c r="AV57" s="176"/>
      <c r="AW57" s="171"/>
      <c r="AX57" s="171"/>
      <c r="AY57" s="171"/>
      <c r="AZ57" s="171"/>
      <c r="BA57" s="171"/>
      <c r="BB57" s="171"/>
      <c r="BC57" s="176"/>
      <c r="BD57" s="176"/>
      <c r="BE57" s="176"/>
      <c r="BF57" s="176"/>
      <c r="BG57" s="176"/>
      <c r="BH57" s="177"/>
      <c r="BI57" s="176"/>
    </row>
    <row r="58" spans="1:61" ht="151.5" customHeight="1">
      <c r="A58" s="226"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13"/>
      <c r="F58" s="213"/>
      <c r="G58" s="43" t="str">
        <f t="shared" si="0"/>
        <v/>
      </c>
      <c r="H58" s="230"/>
      <c r="I58" s="96" t="str">
        <f t="shared" si="1"/>
        <v/>
      </c>
      <c r="J58" s="97" t="str">
        <f>IFERROR(IF(I58="","",IF(I58&lt;='Listas y tablas'!$L$3,"Muy Baja",IF(I58&lt;='Listas y tablas'!$L$4,"Baja",IF(I58&lt;='Listas y tablas'!$L$5,"Media",IF(I58&lt;='Listas y tablas'!$L$6,"Alta","Muy Alta"))))),"")</f>
        <v/>
      </c>
      <c r="K58" s="225"/>
      <c r="L58" s="228"/>
      <c r="M58" s="171"/>
      <c r="N58" s="171"/>
      <c r="O58" s="171"/>
      <c r="P58" s="171"/>
      <c r="Q58" s="171"/>
      <c r="R58" s="171"/>
      <c r="S58" s="171"/>
      <c r="T58" s="171"/>
      <c r="U58" s="171"/>
      <c r="V58" s="229"/>
      <c r="W58" s="171"/>
      <c r="X58" s="171"/>
      <c r="Y58" s="171"/>
      <c r="Z58" s="171"/>
      <c r="AA58" s="171"/>
      <c r="AB58" s="171"/>
      <c r="AC58" s="176"/>
      <c r="AD58" s="176"/>
      <c r="AE58" s="176"/>
      <c r="AF58" s="176"/>
      <c r="AG58" s="176"/>
      <c r="AH58" s="177"/>
      <c r="AI58" s="176"/>
      <c r="AJ58" s="171"/>
      <c r="AK58" s="171"/>
      <c r="AL58" s="171"/>
      <c r="AM58" s="171"/>
      <c r="AN58" s="171"/>
      <c r="AO58" s="171"/>
      <c r="AP58" s="176"/>
      <c r="AQ58" s="176"/>
      <c r="AR58" s="176"/>
      <c r="AS58" s="176"/>
      <c r="AT58" s="176"/>
      <c r="AU58" s="177"/>
      <c r="AV58" s="176"/>
      <c r="AW58" s="171"/>
      <c r="AX58" s="171"/>
      <c r="AY58" s="171"/>
      <c r="AZ58" s="171"/>
      <c r="BA58" s="171"/>
      <c r="BB58" s="171"/>
      <c r="BC58" s="176"/>
      <c r="BD58" s="176"/>
      <c r="BE58" s="176"/>
      <c r="BF58" s="176"/>
      <c r="BG58" s="176"/>
      <c r="BH58" s="177"/>
      <c r="BI58" s="176"/>
    </row>
    <row r="59" spans="1:61" ht="151.5" customHeight="1">
      <c r="A59" s="226"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13"/>
      <c r="F59" s="213"/>
      <c r="G59" s="43" t="str">
        <f t="shared" si="0"/>
        <v/>
      </c>
      <c r="H59" s="224"/>
      <c r="I59" s="96" t="str">
        <f t="shared" si="1"/>
        <v/>
      </c>
      <c r="J59" s="97" t="str">
        <f>IFERROR(IF(I59="","",IF(I59&lt;='Listas y tablas'!$L$3,"Muy Baja",IF(I59&lt;='Listas y tablas'!$L$4,"Baja",IF(I59&lt;='Listas y tablas'!$L$5,"Media",IF(I59&lt;='Listas y tablas'!$L$6,"Alta","Muy Alta"))))),"")</f>
        <v/>
      </c>
      <c r="K59" s="225"/>
      <c r="L59" s="228"/>
      <c r="M59" s="171"/>
      <c r="N59" s="171"/>
      <c r="O59" s="171"/>
      <c r="P59" s="171"/>
      <c r="Q59" s="171"/>
      <c r="R59" s="171"/>
      <c r="S59" s="171"/>
      <c r="T59" s="171"/>
      <c r="U59" s="171"/>
      <c r="V59" s="229"/>
      <c r="W59" s="171"/>
      <c r="X59" s="171"/>
      <c r="Y59" s="171"/>
      <c r="Z59" s="171"/>
      <c r="AA59" s="171"/>
      <c r="AB59" s="171"/>
      <c r="AC59" s="176"/>
      <c r="AD59" s="176"/>
      <c r="AE59" s="176"/>
      <c r="AF59" s="176"/>
      <c r="AG59" s="176"/>
      <c r="AH59" s="177"/>
      <c r="AI59" s="176"/>
      <c r="AJ59" s="171"/>
      <c r="AK59" s="171"/>
      <c r="AL59" s="171"/>
      <c r="AM59" s="171"/>
      <c r="AN59" s="171"/>
      <c r="AO59" s="171"/>
      <c r="AP59" s="176"/>
      <c r="AQ59" s="176"/>
      <c r="AR59" s="176"/>
      <c r="AS59" s="176"/>
      <c r="AT59" s="176"/>
      <c r="AU59" s="177"/>
      <c r="AV59" s="176"/>
      <c r="AW59" s="171"/>
      <c r="AX59" s="171"/>
      <c r="AY59" s="171"/>
      <c r="AZ59" s="171"/>
      <c r="BA59" s="171"/>
      <c r="BB59" s="171"/>
      <c r="BC59" s="176"/>
      <c r="BD59" s="176"/>
      <c r="BE59" s="176"/>
      <c r="BF59" s="176"/>
      <c r="BG59" s="176"/>
      <c r="BH59" s="177"/>
      <c r="BI59" s="176"/>
    </row>
    <row r="60" spans="1:61" ht="151.5" customHeight="1">
      <c r="A60" s="226"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13"/>
      <c r="F60" s="213"/>
      <c r="G60" s="43" t="str">
        <f t="shared" si="0"/>
        <v/>
      </c>
      <c r="H60" s="224"/>
      <c r="I60" s="96" t="str">
        <f t="shared" si="1"/>
        <v/>
      </c>
      <c r="J60" s="97" t="str">
        <f>IFERROR(IF(I60="","",IF(I60&lt;='Listas y tablas'!$L$3,"Muy Baja",IF(I60&lt;='Listas y tablas'!$L$4,"Baja",IF(I60&lt;='Listas y tablas'!$L$5,"Media",IF(I60&lt;='Listas y tablas'!$L$6,"Alta","Muy Alta"))))),"")</f>
        <v/>
      </c>
      <c r="K60" s="225"/>
      <c r="L60" s="228"/>
      <c r="M60" s="171"/>
      <c r="N60" s="171"/>
      <c r="O60" s="171"/>
      <c r="P60" s="171"/>
      <c r="Q60" s="171"/>
      <c r="R60" s="171"/>
      <c r="S60" s="171"/>
      <c r="T60" s="171"/>
      <c r="U60" s="171"/>
      <c r="V60" s="229"/>
      <c r="W60" s="171"/>
      <c r="X60" s="171"/>
      <c r="Y60" s="171"/>
      <c r="Z60" s="171"/>
      <c r="AA60" s="171"/>
      <c r="AB60" s="171"/>
      <c r="AC60" s="176"/>
      <c r="AD60" s="176"/>
      <c r="AE60" s="176"/>
      <c r="AF60" s="176"/>
      <c r="AG60" s="176"/>
      <c r="AH60" s="177"/>
      <c r="AI60" s="176"/>
      <c r="AJ60" s="171"/>
      <c r="AK60" s="171"/>
      <c r="AL60" s="171"/>
      <c r="AM60" s="171"/>
      <c r="AN60" s="171"/>
      <c r="AO60" s="171"/>
      <c r="AP60" s="176"/>
      <c r="AQ60" s="176"/>
      <c r="AR60" s="176"/>
      <c r="AS60" s="176"/>
      <c r="AT60" s="176"/>
      <c r="AU60" s="177"/>
      <c r="AV60" s="176"/>
      <c r="AW60" s="171"/>
      <c r="AX60" s="171"/>
      <c r="AY60" s="171"/>
      <c r="AZ60" s="171"/>
      <c r="BA60" s="171"/>
      <c r="BB60" s="171"/>
      <c r="BC60" s="176"/>
      <c r="BD60" s="176"/>
      <c r="BE60" s="176"/>
      <c r="BF60" s="176"/>
      <c r="BG60" s="176"/>
      <c r="BH60" s="177"/>
      <c r="BI60" s="176"/>
    </row>
    <row r="61" spans="1:61" ht="151.5" customHeight="1">
      <c r="A61" s="226"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13"/>
      <c r="F61" s="213"/>
      <c r="G61" s="43" t="str">
        <f t="shared" si="0"/>
        <v/>
      </c>
      <c r="H61" s="224"/>
      <c r="I61" s="96" t="str">
        <f t="shared" si="1"/>
        <v/>
      </c>
      <c r="J61" s="97" t="str">
        <f>IFERROR(IF(I61="","",IF(I61&lt;='Listas y tablas'!$L$3,"Muy Baja",IF(I61&lt;='Listas y tablas'!$L$4,"Baja",IF(I61&lt;='Listas y tablas'!$L$5,"Media",IF(I61&lt;='Listas y tablas'!$L$6,"Alta","Muy Alta"))))),"")</f>
        <v/>
      </c>
      <c r="K61" s="225"/>
      <c r="L61" s="228"/>
      <c r="M61" s="171"/>
      <c r="N61" s="171"/>
      <c r="O61" s="171"/>
      <c r="P61" s="171"/>
      <c r="Q61" s="171"/>
      <c r="R61" s="171"/>
      <c r="S61" s="171"/>
      <c r="T61" s="171"/>
      <c r="U61" s="171"/>
      <c r="V61" s="229"/>
      <c r="W61" s="171"/>
      <c r="X61" s="171"/>
      <c r="Y61" s="171"/>
      <c r="Z61" s="171"/>
      <c r="AA61" s="171"/>
      <c r="AB61" s="171"/>
      <c r="AC61" s="176"/>
      <c r="AD61" s="176"/>
      <c r="AE61" s="176"/>
      <c r="AF61" s="176"/>
      <c r="AG61" s="176"/>
      <c r="AH61" s="177"/>
      <c r="AI61" s="176"/>
      <c r="AJ61" s="171"/>
      <c r="AK61" s="171"/>
      <c r="AL61" s="171"/>
      <c r="AM61" s="171"/>
      <c r="AN61" s="171"/>
      <c r="AO61" s="171"/>
      <c r="AP61" s="176"/>
      <c r="AQ61" s="176"/>
      <c r="AR61" s="176"/>
      <c r="AS61" s="176"/>
      <c r="AT61" s="176"/>
      <c r="AU61" s="177"/>
      <c r="AV61" s="176"/>
      <c r="AW61" s="171"/>
      <c r="AX61" s="171"/>
      <c r="AY61" s="171"/>
      <c r="AZ61" s="171"/>
      <c r="BA61" s="171"/>
      <c r="BB61" s="171"/>
      <c r="BC61" s="176"/>
      <c r="BD61" s="176"/>
      <c r="BE61" s="176"/>
      <c r="BF61" s="176"/>
      <c r="BG61" s="176"/>
      <c r="BH61" s="177"/>
      <c r="BI61" s="176"/>
    </row>
    <row r="62" spans="1:61" ht="151.5" customHeight="1">
      <c r="A62" s="226"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13"/>
      <c r="F62" s="213"/>
      <c r="G62" s="43" t="str">
        <f t="shared" si="0"/>
        <v/>
      </c>
      <c r="H62" s="224"/>
      <c r="I62" s="96" t="str">
        <f t="shared" si="1"/>
        <v/>
      </c>
      <c r="J62" s="97" t="str">
        <f>IFERROR(IF(I62="","",IF(I62&lt;='Listas y tablas'!$L$3,"Muy Baja",IF(I62&lt;='Listas y tablas'!$L$4,"Baja",IF(I62&lt;='Listas y tablas'!$L$5,"Media",IF(I62&lt;='Listas y tablas'!$L$6,"Alta","Muy Alta"))))),"")</f>
        <v/>
      </c>
      <c r="K62" s="225"/>
      <c r="L62" s="228"/>
      <c r="M62" s="171"/>
      <c r="N62" s="171"/>
      <c r="O62" s="171"/>
      <c r="P62" s="171"/>
      <c r="Q62" s="171"/>
      <c r="R62" s="171"/>
      <c r="S62" s="171"/>
      <c r="T62" s="171"/>
      <c r="U62" s="171"/>
      <c r="V62" s="229"/>
      <c r="W62" s="171"/>
      <c r="X62" s="171"/>
      <c r="Y62" s="171"/>
      <c r="Z62" s="171"/>
      <c r="AA62" s="171"/>
      <c r="AB62" s="171"/>
      <c r="AC62" s="176"/>
      <c r="AD62" s="176"/>
      <c r="AE62" s="176"/>
      <c r="AF62" s="176"/>
      <c r="AG62" s="176"/>
      <c r="AH62" s="177"/>
      <c r="AI62" s="176"/>
      <c r="AJ62" s="171"/>
      <c r="AK62" s="171"/>
      <c r="AL62" s="171"/>
      <c r="AM62" s="171"/>
      <c r="AN62" s="171"/>
      <c r="AO62" s="171"/>
      <c r="AP62" s="176"/>
      <c r="AQ62" s="176"/>
      <c r="AR62" s="176"/>
      <c r="AS62" s="176"/>
      <c r="AT62" s="176"/>
      <c r="AU62" s="177"/>
      <c r="AV62" s="176"/>
      <c r="AW62" s="171"/>
      <c r="AX62" s="171"/>
      <c r="AY62" s="171"/>
      <c r="AZ62" s="171"/>
      <c r="BA62" s="171"/>
      <c r="BB62" s="171"/>
      <c r="BC62" s="176"/>
      <c r="BD62" s="176"/>
      <c r="BE62" s="176"/>
      <c r="BF62" s="176"/>
      <c r="BG62" s="176"/>
      <c r="BH62" s="177"/>
      <c r="BI62" s="176"/>
    </row>
    <row r="63" spans="1:61" ht="151.5" customHeight="1">
      <c r="A63" s="226"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13"/>
      <c r="F63" s="213"/>
      <c r="G63" s="43" t="str">
        <f t="shared" si="0"/>
        <v/>
      </c>
      <c r="H63" s="224"/>
      <c r="I63" s="96" t="str">
        <f t="shared" si="1"/>
        <v/>
      </c>
      <c r="J63" s="97" t="str">
        <f>IFERROR(IF(I63="","",IF(I63&lt;='Listas y tablas'!$L$3,"Muy Baja",IF(I63&lt;='Listas y tablas'!$L$4,"Baja",IF(I63&lt;='Listas y tablas'!$L$5,"Media",IF(I63&lt;='Listas y tablas'!$L$6,"Alta","Muy Alta"))))),"")</f>
        <v/>
      </c>
      <c r="K63" s="225"/>
      <c r="L63" s="228"/>
      <c r="M63" s="171"/>
      <c r="N63" s="171"/>
      <c r="O63" s="171"/>
      <c r="P63" s="171"/>
      <c r="Q63" s="171"/>
      <c r="R63" s="171"/>
      <c r="S63" s="171"/>
      <c r="T63" s="171"/>
      <c r="U63" s="171"/>
      <c r="V63" s="229"/>
      <c r="W63" s="171"/>
      <c r="X63" s="171"/>
      <c r="Y63" s="171"/>
      <c r="Z63" s="171"/>
      <c r="AA63" s="171"/>
      <c r="AB63" s="171"/>
      <c r="AC63" s="176"/>
      <c r="AD63" s="176"/>
      <c r="AE63" s="176"/>
      <c r="AF63" s="176"/>
      <c r="AG63" s="176"/>
      <c r="AH63" s="177"/>
      <c r="AI63" s="176"/>
      <c r="AJ63" s="171"/>
      <c r="AK63" s="171"/>
      <c r="AL63" s="171"/>
      <c r="AM63" s="171"/>
      <c r="AN63" s="171"/>
      <c r="AO63" s="171"/>
      <c r="AP63" s="176"/>
      <c r="AQ63" s="176"/>
      <c r="AR63" s="176"/>
      <c r="AS63" s="176"/>
      <c r="AT63" s="176"/>
      <c r="AU63" s="177"/>
      <c r="AV63" s="176"/>
      <c r="AW63" s="171"/>
      <c r="AX63" s="171"/>
      <c r="AY63" s="171"/>
      <c r="AZ63" s="171"/>
      <c r="BA63" s="171"/>
      <c r="BB63" s="171"/>
      <c r="BC63" s="176"/>
      <c r="BD63" s="176"/>
      <c r="BE63" s="176"/>
      <c r="BF63" s="176"/>
      <c r="BG63" s="176"/>
      <c r="BH63" s="177"/>
      <c r="BI63" s="176"/>
    </row>
    <row r="64" spans="1:61" ht="151.5" customHeight="1">
      <c r="A64" s="226"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13"/>
      <c r="F64" s="213"/>
      <c r="G64" s="43" t="str">
        <f t="shared" si="0"/>
        <v/>
      </c>
      <c r="H64" s="230"/>
      <c r="I64" s="96" t="str">
        <f t="shared" si="1"/>
        <v/>
      </c>
      <c r="J64" s="97" t="str">
        <f>IFERROR(IF(I64="","",IF(I64&lt;='Listas y tablas'!$L$3,"Muy Baja",IF(I64&lt;='Listas y tablas'!$L$4,"Baja",IF(I64&lt;='Listas y tablas'!$L$5,"Media",IF(I64&lt;='Listas y tablas'!$L$6,"Alta","Muy Alta"))))),"")</f>
        <v/>
      </c>
      <c r="K64" s="225"/>
      <c r="L64" s="228"/>
      <c r="M64" s="171"/>
      <c r="N64" s="171"/>
      <c r="O64" s="171"/>
      <c r="P64" s="171"/>
      <c r="Q64" s="171"/>
      <c r="R64" s="171"/>
      <c r="S64" s="171"/>
      <c r="T64" s="171"/>
      <c r="U64" s="171"/>
      <c r="V64" s="229"/>
      <c r="W64" s="171"/>
      <c r="X64" s="171"/>
      <c r="Y64" s="171"/>
      <c r="Z64" s="171"/>
      <c r="AA64" s="171"/>
      <c r="AB64" s="171"/>
      <c r="AC64" s="176"/>
      <c r="AD64" s="176"/>
      <c r="AE64" s="176"/>
      <c r="AF64" s="176"/>
      <c r="AG64" s="176"/>
      <c r="AH64" s="177"/>
      <c r="AI64" s="176"/>
      <c r="AJ64" s="171"/>
      <c r="AK64" s="171"/>
      <c r="AL64" s="171"/>
      <c r="AM64" s="171"/>
      <c r="AN64" s="171"/>
      <c r="AO64" s="171"/>
      <c r="AP64" s="176"/>
      <c r="AQ64" s="176"/>
      <c r="AR64" s="176"/>
      <c r="AS64" s="176"/>
      <c r="AT64" s="176"/>
      <c r="AU64" s="177"/>
      <c r="AV64" s="176"/>
      <c r="AW64" s="171"/>
      <c r="AX64" s="171"/>
      <c r="AY64" s="171"/>
      <c r="AZ64" s="171"/>
      <c r="BA64" s="171"/>
      <c r="BB64" s="171"/>
      <c r="BC64" s="176"/>
      <c r="BD64" s="176"/>
      <c r="BE64" s="176"/>
      <c r="BF64" s="176"/>
      <c r="BG64" s="176"/>
      <c r="BH64" s="177"/>
      <c r="BI64" s="176"/>
    </row>
    <row r="65" spans="1:61" ht="151.5" customHeight="1">
      <c r="A65" s="226"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13"/>
      <c r="F65" s="213"/>
      <c r="G65" s="43" t="str">
        <f t="shared" si="0"/>
        <v/>
      </c>
      <c r="H65" s="224"/>
      <c r="I65" s="96" t="str">
        <f t="shared" si="1"/>
        <v/>
      </c>
      <c r="J65" s="97" t="str">
        <f>IFERROR(IF(I65="","",IF(I65&lt;='Listas y tablas'!$L$3,"Muy Baja",IF(I65&lt;='Listas y tablas'!$L$4,"Baja",IF(I65&lt;='Listas y tablas'!$L$5,"Media",IF(I65&lt;='Listas y tablas'!$L$6,"Alta","Muy Alta"))))),"")</f>
        <v/>
      </c>
      <c r="K65" s="225"/>
      <c r="L65" s="228"/>
      <c r="M65" s="171"/>
      <c r="N65" s="171"/>
      <c r="O65" s="171"/>
      <c r="P65" s="171"/>
      <c r="Q65" s="171"/>
      <c r="R65" s="171"/>
      <c r="S65" s="171"/>
      <c r="T65" s="171"/>
      <c r="U65" s="171"/>
      <c r="V65" s="229"/>
      <c r="W65" s="171"/>
      <c r="X65" s="171"/>
      <c r="Y65" s="171"/>
      <c r="Z65" s="171"/>
      <c r="AA65" s="171"/>
      <c r="AB65" s="171"/>
      <c r="AC65" s="176"/>
      <c r="AD65" s="176"/>
      <c r="AE65" s="176"/>
      <c r="AF65" s="176"/>
      <c r="AG65" s="176"/>
      <c r="AH65" s="177"/>
      <c r="AI65" s="176"/>
      <c r="AJ65" s="171"/>
      <c r="AK65" s="171"/>
      <c r="AL65" s="171"/>
      <c r="AM65" s="171"/>
      <c r="AN65" s="171"/>
      <c r="AO65" s="171"/>
      <c r="AP65" s="176"/>
      <c r="AQ65" s="176"/>
      <c r="AR65" s="176"/>
      <c r="AS65" s="176"/>
      <c r="AT65" s="176"/>
      <c r="AU65" s="177"/>
      <c r="AV65" s="176"/>
      <c r="AW65" s="171"/>
      <c r="AX65" s="171"/>
      <c r="AY65" s="171"/>
      <c r="AZ65" s="171"/>
      <c r="BA65" s="171"/>
      <c r="BB65" s="171"/>
      <c r="BC65" s="176"/>
      <c r="BD65" s="176"/>
      <c r="BE65" s="176"/>
      <c r="BF65" s="176"/>
      <c r="BG65" s="176"/>
      <c r="BH65" s="177"/>
      <c r="BI65" s="176"/>
    </row>
    <row r="66" spans="1:61" ht="151.5" customHeight="1">
      <c r="A66" s="226"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13"/>
      <c r="F66" s="213"/>
      <c r="G66" s="43" t="str">
        <f t="shared" si="0"/>
        <v/>
      </c>
      <c r="H66" s="224"/>
      <c r="I66" s="96" t="str">
        <f t="shared" si="1"/>
        <v/>
      </c>
      <c r="J66" s="97" t="str">
        <f>IFERROR(IF(I66="","",IF(I66&lt;='Listas y tablas'!$L$3,"Muy Baja",IF(I66&lt;='Listas y tablas'!$L$4,"Baja",IF(I66&lt;='Listas y tablas'!$L$5,"Media",IF(I66&lt;='Listas y tablas'!$L$6,"Alta","Muy Alta"))))),"")</f>
        <v/>
      </c>
      <c r="K66" s="225"/>
      <c r="L66" s="228"/>
      <c r="M66" s="171"/>
      <c r="N66" s="171"/>
      <c r="O66" s="171"/>
      <c r="P66" s="171"/>
      <c r="Q66" s="171"/>
      <c r="R66" s="171"/>
      <c r="S66" s="171"/>
      <c r="T66" s="171"/>
      <c r="U66" s="171"/>
      <c r="V66" s="229"/>
      <c r="W66" s="171"/>
      <c r="X66" s="171"/>
      <c r="Y66" s="171"/>
      <c r="Z66" s="171"/>
      <c r="AA66" s="171"/>
      <c r="AB66" s="171"/>
      <c r="AC66" s="176"/>
      <c r="AD66" s="176"/>
      <c r="AE66" s="176"/>
      <c r="AF66" s="176"/>
      <c r="AG66" s="176"/>
      <c r="AH66" s="177"/>
      <c r="AI66" s="176"/>
      <c r="AJ66" s="171"/>
      <c r="AK66" s="171"/>
      <c r="AL66" s="171"/>
      <c r="AM66" s="171"/>
      <c r="AN66" s="171"/>
      <c r="AO66" s="171"/>
      <c r="AP66" s="176"/>
      <c r="AQ66" s="176"/>
      <c r="AR66" s="176"/>
      <c r="AS66" s="176"/>
      <c r="AT66" s="176"/>
      <c r="AU66" s="177"/>
      <c r="AV66" s="176"/>
      <c r="AW66" s="171"/>
      <c r="AX66" s="171"/>
      <c r="AY66" s="171"/>
      <c r="AZ66" s="171"/>
      <c r="BA66" s="171"/>
      <c r="BB66" s="171"/>
      <c r="BC66" s="176"/>
      <c r="BD66" s="176"/>
      <c r="BE66" s="176"/>
      <c r="BF66" s="176"/>
      <c r="BG66" s="176"/>
      <c r="BH66" s="177"/>
      <c r="BI66" s="176"/>
    </row>
    <row r="67" spans="1:61" ht="151.5" customHeight="1">
      <c r="A67" s="226"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13"/>
      <c r="F67" s="213"/>
      <c r="G67" s="43" t="str">
        <f t="shared" si="0"/>
        <v/>
      </c>
      <c r="H67" s="224"/>
      <c r="I67" s="96" t="str">
        <f t="shared" si="1"/>
        <v/>
      </c>
      <c r="J67" s="97" t="str">
        <f>IFERROR(IF(I67="","",IF(I67&lt;='Listas y tablas'!$L$3,"Muy Baja",IF(I67&lt;='Listas y tablas'!$L$4,"Baja",IF(I67&lt;='Listas y tablas'!$L$5,"Media",IF(I67&lt;='Listas y tablas'!$L$6,"Alta","Muy Alta"))))),"")</f>
        <v/>
      </c>
      <c r="K67" s="225"/>
      <c r="L67" s="228"/>
      <c r="M67" s="171"/>
      <c r="N67" s="171"/>
      <c r="O67" s="171"/>
      <c r="P67" s="171"/>
      <c r="Q67" s="171"/>
      <c r="R67" s="171"/>
      <c r="S67" s="171"/>
      <c r="T67" s="171"/>
      <c r="U67" s="171"/>
      <c r="V67" s="229"/>
      <c r="W67" s="171"/>
      <c r="X67" s="171"/>
      <c r="Y67" s="171"/>
      <c r="Z67" s="171"/>
      <c r="AA67" s="171"/>
      <c r="AB67" s="171"/>
      <c r="AC67" s="176"/>
      <c r="AD67" s="176"/>
      <c r="AE67" s="176"/>
      <c r="AF67" s="176"/>
      <c r="AG67" s="176"/>
      <c r="AH67" s="177"/>
      <c r="AI67" s="176"/>
      <c r="AJ67" s="171"/>
      <c r="AK67" s="171"/>
      <c r="AL67" s="171"/>
      <c r="AM67" s="171"/>
      <c r="AN67" s="171"/>
      <c r="AO67" s="171"/>
      <c r="AP67" s="176"/>
      <c r="AQ67" s="176"/>
      <c r="AR67" s="176"/>
      <c r="AS67" s="176"/>
      <c r="AT67" s="176"/>
      <c r="AU67" s="177"/>
      <c r="AV67" s="176"/>
      <c r="AW67" s="171"/>
      <c r="AX67" s="171"/>
      <c r="AY67" s="171"/>
      <c r="AZ67" s="171"/>
      <c r="BA67" s="171"/>
      <c r="BB67" s="171"/>
      <c r="BC67" s="176"/>
      <c r="BD67" s="176"/>
      <c r="BE67" s="176"/>
      <c r="BF67" s="176"/>
      <c r="BG67" s="176"/>
      <c r="BH67" s="177"/>
      <c r="BI67" s="176"/>
    </row>
    <row r="68" spans="1:61" ht="151.5" customHeight="1">
      <c r="A68" s="226"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13"/>
      <c r="F68" s="213"/>
      <c r="G68" s="43" t="str">
        <f t="shared" si="0"/>
        <v/>
      </c>
      <c r="H68" s="224"/>
      <c r="I68" s="96" t="str">
        <f t="shared" si="1"/>
        <v/>
      </c>
      <c r="J68" s="97" t="str">
        <f>IFERROR(IF(I68="","",IF(I68&lt;='Listas y tablas'!$L$3,"Muy Baja",IF(I68&lt;='Listas y tablas'!$L$4,"Baja",IF(I68&lt;='Listas y tablas'!$L$5,"Media",IF(I68&lt;='Listas y tablas'!$L$6,"Alta","Muy Alta"))))),"")</f>
        <v/>
      </c>
      <c r="K68" s="225"/>
      <c r="L68" s="228"/>
      <c r="M68" s="171"/>
      <c r="N68" s="171"/>
      <c r="O68" s="171"/>
      <c r="P68" s="171"/>
      <c r="Q68" s="171"/>
      <c r="R68" s="171"/>
      <c r="S68" s="171"/>
      <c r="T68" s="171"/>
      <c r="U68" s="171"/>
      <c r="V68" s="229"/>
      <c r="W68" s="171"/>
      <c r="X68" s="171"/>
      <c r="Y68" s="171"/>
      <c r="Z68" s="171"/>
      <c r="AA68" s="171"/>
      <c r="AB68" s="171"/>
      <c r="AC68" s="176"/>
      <c r="AD68" s="176"/>
      <c r="AE68" s="176"/>
      <c r="AF68" s="176"/>
      <c r="AG68" s="176"/>
      <c r="AH68" s="177"/>
      <c r="AI68" s="176"/>
      <c r="AJ68" s="171"/>
      <c r="AK68" s="171"/>
      <c r="AL68" s="171"/>
      <c r="AM68" s="171"/>
      <c r="AN68" s="171"/>
      <c r="AO68" s="171"/>
      <c r="AP68" s="176"/>
      <c r="AQ68" s="176"/>
      <c r="AR68" s="176"/>
      <c r="AS68" s="176"/>
      <c r="AT68" s="176"/>
      <c r="AU68" s="177"/>
      <c r="AV68" s="176"/>
      <c r="AW68" s="171"/>
      <c r="AX68" s="171"/>
      <c r="AY68" s="171"/>
      <c r="AZ68" s="171"/>
      <c r="BA68" s="171"/>
      <c r="BB68" s="171"/>
      <c r="BC68" s="176"/>
      <c r="BD68" s="176"/>
      <c r="BE68" s="176"/>
      <c r="BF68" s="176"/>
      <c r="BG68" s="176"/>
      <c r="BH68" s="177"/>
      <c r="BI68" s="176"/>
    </row>
    <row r="69" spans="1:61" ht="151.5" customHeight="1">
      <c r="A69" s="226"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13"/>
      <c r="F69" s="213"/>
      <c r="G69" s="43" t="str">
        <f t="shared" si="0"/>
        <v/>
      </c>
      <c r="H69" s="224"/>
      <c r="I69" s="96" t="str">
        <f t="shared" si="1"/>
        <v/>
      </c>
      <c r="J69" s="97" t="str">
        <f>IFERROR(IF(I69="","",IF(I69&lt;='Listas y tablas'!$L$3,"Muy Baja",IF(I69&lt;='Listas y tablas'!$L$4,"Baja",IF(I69&lt;='Listas y tablas'!$L$5,"Media",IF(I69&lt;='Listas y tablas'!$L$6,"Alta","Muy Alta"))))),"")</f>
        <v/>
      </c>
      <c r="K69" s="225"/>
      <c r="L69" s="228"/>
      <c r="M69" s="171"/>
      <c r="N69" s="171"/>
      <c r="O69" s="171"/>
      <c r="P69" s="171"/>
      <c r="Q69" s="171"/>
      <c r="R69" s="171"/>
      <c r="S69" s="171"/>
      <c r="T69" s="171"/>
      <c r="U69" s="171"/>
      <c r="V69" s="229"/>
      <c r="W69" s="171"/>
      <c r="X69" s="171"/>
      <c r="Y69" s="171"/>
      <c r="Z69" s="171"/>
      <c r="AA69" s="171"/>
      <c r="AB69" s="171"/>
      <c r="AC69" s="176"/>
      <c r="AD69" s="176"/>
      <c r="AE69" s="176"/>
      <c r="AF69" s="176"/>
      <c r="AG69" s="176"/>
      <c r="AH69" s="177"/>
      <c r="AI69" s="176"/>
      <c r="AJ69" s="171"/>
      <c r="AK69" s="171"/>
      <c r="AL69" s="171"/>
      <c r="AM69" s="171"/>
      <c r="AN69" s="171"/>
      <c r="AO69" s="171"/>
      <c r="AP69" s="176"/>
      <c r="AQ69" s="176"/>
      <c r="AR69" s="176"/>
      <c r="AS69" s="176"/>
      <c r="AT69" s="176"/>
      <c r="AU69" s="177"/>
      <c r="AV69" s="176"/>
      <c r="AW69" s="171"/>
      <c r="AX69" s="171"/>
      <c r="AY69" s="171"/>
      <c r="AZ69" s="171"/>
      <c r="BA69" s="171"/>
      <c r="BB69" s="171"/>
      <c r="BC69" s="176"/>
      <c r="BD69" s="176"/>
      <c r="BE69" s="176"/>
      <c r="BF69" s="176"/>
      <c r="BG69" s="176"/>
      <c r="BH69" s="177"/>
      <c r="BI69" s="176"/>
    </row>
    <row r="70" spans="1:61" ht="151.5" customHeight="1">
      <c r="A70" s="226"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13"/>
      <c r="F70" s="213"/>
      <c r="G70" s="43" t="str">
        <f t="shared" si="0"/>
        <v/>
      </c>
      <c r="H70" s="224"/>
      <c r="I70" s="96" t="str">
        <f t="shared" si="1"/>
        <v/>
      </c>
      <c r="J70" s="97" t="str">
        <f>IFERROR(IF(I70="","",IF(I70&lt;='Listas y tablas'!$L$3,"Muy Baja",IF(I70&lt;='Listas y tablas'!$L$4,"Baja",IF(I70&lt;='Listas y tablas'!$L$5,"Media",IF(I70&lt;='Listas y tablas'!$L$6,"Alta","Muy Alta"))))),"")</f>
        <v/>
      </c>
      <c r="K70" s="225"/>
      <c r="L70" s="228"/>
      <c r="M70" s="171"/>
      <c r="N70" s="171"/>
      <c r="O70" s="171"/>
      <c r="P70" s="171"/>
      <c r="Q70" s="171"/>
      <c r="R70" s="171"/>
      <c r="S70" s="171"/>
      <c r="T70" s="171"/>
      <c r="U70" s="171"/>
      <c r="V70" s="229"/>
      <c r="W70" s="171"/>
      <c r="X70" s="171"/>
      <c r="Y70" s="171"/>
      <c r="Z70" s="171"/>
      <c r="AA70" s="171"/>
      <c r="AB70" s="171"/>
      <c r="AC70" s="176"/>
      <c r="AD70" s="176"/>
      <c r="AE70" s="176"/>
      <c r="AF70" s="176"/>
      <c r="AG70" s="176"/>
      <c r="AH70" s="177"/>
      <c r="AI70" s="176"/>
      <c r="AJ70" s="171"/>
      <c r="AK70" s="171"/>
      <c r="AL70" s="171"/>
      <c r="AM70" s="171"/>
      <c r="AN70" s="171"/>
      <c r="AO70" s="171"/>
      <c r="AP70" s="176"/>
      <c r="AQ70" s="176"/>
      <c r="AR70" s="176"/>
      <c r="AS70" s="176"/>
      <c r="AT70" s="176"/>
      <c r="AU70" s="177"/>
      <c r="AV70" s="176"/>
      <c r="AW70" s="171"/>
      <c r="AX70" s="171"/>
      <c r="AY70" s="171"/>
      <c r="AZ70" s="171"/>
      <c r="BA70" s="171"/>
      <c r="BB70" s="171"/>
      <c r="BC70" s="176"/>
      <c r="BD70" s="176"/>
      <c r="BE70" s="176"/>
      <c r="BF70" s="176"/>
      <c r="BG70" s="176"/>
      <c r="BH70" s="177"/>
      <c r="BI70" s="176"/>
    </row>
    <row r="71" spans="1:61" ht="151.5" customHeight="1">
      <c r="A71" s="226"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13"/>
      <c r="F71" s="213"/>
      <c r="G71" s="43" t="str">
        <f t="shared" si="0"/>
        <v/>
      </c>
      <c r="H71" s="224"/>
      <c r="I71" s="96" t="str">
        <f t="shared" si="1"/>
        <v/>
      </c>
      <c r="J71" s="97" t="str">
        <f>IFERROR(IF(I71="","",IF(I71&lt;='Listas y tablas'!$L$3,"Muy Baja",IF(I71&lt;='Listas y tablas'!$L$4,"Baja",IF(I71&lt;='Listas y tablas'!$L$5,"Media",IF(I71&lt;='Listas y tablas'!$L$6,"Alta","Muy Alta"))))),"")</f>
        <v/>
      </c>
      <c r="K71" s="225"/>
      <c r="L71" s="228"/>
      <c r="M71" s="171"/>
      <c r="N71" s="171"/>
      <c r="O71" s="171"/>
      <c r="P71" s="171"/>
      <c r="Q71" s="171"/>
      <c r="R71" s="171"/>
      <c r="S71" s="171"/>
      <c r="T71" s="171"/>
      <c r="U71" s="171"/>
      <c r="V71" s="229"/>
      <c r="W71" s="171"/>
      <c r="X71" s="171"/>
      <c r="Y71" s="171"/>
      <c r="Z71" s="171"/>
      <c r="AA71" s="171"/>
      <c r="AB71" s="171"/>
      <c r="AC71" s="176"/>
      <c r="AD71" s="176"/>
      <c r="AE71" s="176"/>
      <c r="AF71" s="176"/>
      <c r="AG71" s="176"/>
      <c r="AH71" s="177"/>
      <c r="AI71" s="176"/>
      <c r="AJ71" s="171"/>
      <c r="AK71" s="171"/>
      <c r="AL71" s="171"/>
      <c r="AM71" s="171"/>
      <c r="AN71" s="171"/>
      <c r="AO71" s="171"/>
      <c r="AP71" s="176"/>
      <c r="AQ71" s="176"/>
      <c r="AR71" s="176"/>
      <c r="AS71" s="176"/>
      <c r="AT71" s="176"/>
      <c r="AU71" s="177"/>
      <c r="AV71" s="176"/>
      <c r="AW71" s="171"/>
      <c r="AX71" s="171"/>
      <c r="AY71" s="171"/>
      <c r="AZ71" s="171"/>
      <c r="BA71" s="171"/>
      <c r="BB71" s="171"/>
      <c r="BC71" s="176"/>
      <c r="BD71" s="176"/>
      <c r="BE71" s="176"/>
      <c r="BF71" s="176"/>
      <c r="BG71" s="176"/>
      <c r="BH71" s="177"/>
      <c r="BI71" s="176"/>
    </row>
    <row r="72" spans="1:61" ht="151.5" customHeight="1">
      <c r="A72" s="226"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13"/>
      <c r="F72" s="213"/>
      <c r="G72" s="43" t="str">
        <f t="shared" si="0"/>
        <v/>
      </c>
      <c r="H72" s="224"/>
      <c r="I72" s="96" t="str">
        <f t="shared" si="1"/>
        <v/>
      </c>
      <c r="J72" s="97" t="str">
        <f>IFERROR(IF(I72="","",IF(I72&lt;='Listas y tablas'!$L$3,"Muy Baja",IF(I72&lt;='Listas y tablas'!$L$4,"Baja",IF(I72&lt;='Listas y tablas'!$L$5,"Media",IF(I72&lt;='Listas y tablas'!$L$6,"Alta","Muy Alta"))))),"")</f>
        <v/>
      </c>
      <c r="K72" s="225"/>
      <c r="L72" s="228"/>
      <c r="M72" s="171"/>
      <c r="N72" s="171"/>
      <c r="O72" s="171"/>
      <c r="P72" s="171"/>
      <c r="Q72" s="171"/>
      <c r="R72" s="171"/>
      <c r="S72" s="171"/>
      <c r="T72" s="171"/>
      <c r="U72" s="171"/>
      <c r="V72" s="229"/>
      <c r="W72" s="171"/>
      <c r="X72" s="171"/>
      <c r="Y72" s="171"/>
      <c r="Z72" s="171"/>
      <c r="AA72" s="171"/>
      <c r="AB72" s="171"/>
      <c r="AC72" s="176"/>
      <c r="AD72" s="176"/>
      <c r="AE72" s="176"/>
      <c r="AF72" s="176"/>
      <c r="AG72" s="176"/>
      <c r="AH72" s="177"/>
      <c r="AI72" s="176"/>
      <c r="AJ72" s="171"/>
      <c r="AK72" s="171"/>
      <c r="AL72" s="171"/>
      <c r="AM72" s="171"/>
      <c r="AN72" s="171"/>
      <c r="AO72" s="171"/>
      <c r="AP72" s="176"/>
      <c r="AQ72" s="176"/>
      <c r="AR72" s="176"/>
      <c r="AS72" s="176"/>
      <c r="AT72" s="176"/>
      <c r="AU72" s="177"/>
      <c r="AV72" s="176"/>
      <c r="AW72" s="171"/>
      <c r="AX72" s="171"/>
      <c r="AY72" s="171"/>
      <c r="AZ72" s="171"/>
      <c r="BA72" s="171"/>
      <c r="BB72" s="171"/>
      <c r="BC72" s="176"/>
      <c r="BD72" s="176"/>
      <c r="BE72" s="176"/>
      <c r="BF72" s="176"/>
      <c r="BG72" s="176"/>
      <c r="BH72" s="177"/>
      <c r="BI72" s="176"/>
    </row>
    <row r="73" spans="1:61" ht="151.5" customHeight="1">
      <c r="A73" s="226"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13"/>
      <c r="F73" s="213"/>
      <c r="G73" s="43" t="str">
        <f t="shared" si="0"/>
        <v/>
      </c>
      <c r="H73" s="224"/>
      <c r="I73" s="96" t="str">
        <f t="shared" si="1"/>
        <v/>
      </c>
      <c r="J73" s="97" t="str">
        <f>IFERROR(IF(I73="","",IF(I73&lt;='Listas y tablas'!$L$3,"Muy Baja",IF(I73&lt;='Listas y tablas'!$L$4,"Baja",IF(I73&lt;='Listas y tablas'!$L$5,"Media",IF(I73&lt;='Listas y tablas'!$L$6,"Alta","Muy Alta"))))),"")</f>
        <v/>
      </c>
      <c r="K73" s="225"/>
      <c r="L73" s="228"/>
      <c r="M73" s="171"/>
      <c r="N73" s="171"/>
      <c r="O73" s="171"/>
      <c r="P73" s="171"/>
      <c r="Q73" s="171"/>
      <c r="R73" s="171"/>
      <c r="S73" s="171"/>
      <c r="T73" s="171"/>
      <c r="U73" s="171"/>
      <c r="V73" s="229"/>
      <c r="W73" s="171"/>
      <c r="X73" s="171"/>
      <c r="Y73" s="171"/>
      <c r="Z73" s="171"/>
      <c r="AA73" s="171"/>
      <c r="AB73" s="171"/>
      <c r="AC73" s="176"/>
      <c r="AD73" s="176"/>
      <c r="AE73" s="176"/>
      <c r="AF73" s="176"/>
      <c r="AG73" s="176"/>
      <c r="AH73" s="177"/>
      <c r="AI73" s="176"/>
      <c r="AJ73" s="171"/>
      <c r="AK73" s="171"/>
      <c r="AL73" s="171"/>
      <c r="AM73" s="171"/>
      <c r="AN73" s="171"/>
      <c r="AO73" s="171"/>
      <c r="AP73" s="176"/>
      <c r="AQ73" s="176"/>
      <c r="AR73" s="176"/>
      <c r="AS73" s="176"/>
      <c r="AT73" s="176"/>
      <c r="AU73" s="177"/>
      <c r="AV73" s="176"/>
      <c r="AW73" s="171"/>
      <c r="AX73" s="171"/>
      <c r="AY73" s="171"/>
      <c r="AZ73" s="171"/>
      <c r="BA73" s="171"/>
      <c r="BB73" s="171"/>
      <c r="BC73" s="176"/>
      <c r="BD73" s="176"/>
      <c r="BE73" s="176"/>
      <c r="BF73" s="176"/>
      <c r="BG73" s="176"/>
      <c r="BH73" s="177"/>
      <c r="BI73" s="176"/>
    </row>
    <row r="74" spans="1:61" ht="151.5" customHeight="1">
      <c r="A74" s="226"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13"/>
      <c r="F74" s="213"/>
      <c r="G74" s="43" t="str">
        <f t="shared" si="0"/>
        <v/>
      </c>
      <c r="H74" s="224"/>
      <c r="I74" s="96" t="str">
        <f t="shared" si="1"/>
        <v/>
      </c>
      <c r="J74" s="97" t="str">
        <f>IFERROR(IF(I74="","",IF(I74&lt;='Listas y tablas'!$L$3,"Muy Baja",IF(I74&lt;='Listas y tablas'!$L$4,"Baja",IF(I74&lt;='Listas y tablas'!$L$5,"Media",IF(I74&lt;='Listas y tablas'!$L$6,"Alta","Muy Alta"))))),"")</f>
        <v/>
      </c>
      <c r="K74" s="225"/>
      <c r="L74" s="228"/>
      <c r="M74" s="171"/>
      <c r="N74" s="171"/>
      <c r="O74" s="171"/>
      <c r="P74" s="171"/>
      <c r="Q74" s="171"/>
      <c r="R74" s="171"/>
      <c r="S74" s="171"/>
      <c r="T74" s="171"/>
      <c r="U74" s="171"/>
      <c r="V74" s="229"/>
      <c r="W74" s="171"/>
      <c r="X74" s="171"/>
      <c r="Y74" s="171"/>
      <c r="Z74" s="171"/>
      <c r="AA74" s="171"/>
      <c r="AB74" s="171"/>
      <c r="AC74" s="176"/>
      <c r="AD74" s="176"/>
      <c r="AE74" s="176"/>
      <c r="AF74" s="176"/>
      <c r="AG74" s="176"/>
      <c r="AH74" s="177"/>
      <c r="AI74" s="176"/>
      <c r="AJ74" s="171"/>
      <c r="AK74" s="171"/>
      <c r="AL74" s="171"/>
      <c r="AM74" s="171"/>
      <c r="AN74" s="171"/>
      <c r="AO74" s="171"/>
      <c r="AP74" s="176"/>
      <c r="AQ74" s="176"/>
      <c r="AR74" s="176"/>
      <c r="AS74" s="176"/>
      <c r="AT74" s="176"/>
      <c r="AU74" s="177"/>
      <c r="AV74" s="176"/>
      <c r="AW74" s="171"/>
      <c r="AX74" s="171"/>
      <c r="AY74" s="171"/>
      <c r="AZ74" s="171"/>
      <c r="BA74" s="171"/>
      <c r="BB74" s="171"/>
      <c r="BC74" s="176"/>
      <c r="BD74" s="176"/>
      <c r="BE74" s="176"/>
      <c r="BF74" s="176"/>
      <c r="BG74" s="176"/>
      <c r="BH74" s="177"/>
      <c r="BI74" s="176"/>
    </row>
    <row r="75" spans="1:61" ht="151.5" customHeight="1">
      <c r="A75" s="226"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13"/>
      <c r="F75" s="213"/>
      <c r="G75" s="43" t="str">
        <f t="shared" si="0"/>
        <v/>
      </c>
      <c r="H75" s="224"/>
      <c r="I75" s="96" t="str">
        <f t="shared" si="1"/>
        <v/>
      </c>
      <c r="J75" s="97" t="str">
        <f>IFERROR(IF(I75="","",IF(I75&lt;='Listas y tablas'!$L$3,"Muy Baja",IF(I75&lt;='Listas y tablas'!$L$4,"Baja",IF(I75&lt;='Listas y tablas'!$L$5,"Media",IF(I75&lt;='Listas y tablas'!$L$6,"Alta","Muy Alta"))))),"")</f>
        <v/>
      </c>
      <c r="K75" s="225"/>
      <c r="L75" s="228"/>
      <c r="M75" s="171"/>
      <c r="N75" s="171"/>
      <c r="O75" s="171"/>
      <c r="P75" s="171"/>
      <c r="Q75" s="171"/>
      <c r="R75" s="171"/>
      <c r="S75" s="171"/>
      <c r="T75" s="171"/>
      <c r="U75" s="171"/>
      <c r="V75" s="229"/>
      <c r="W75" s="171"/>
      <c r="X75" s="171"/>
      <c r="Y75" s="171"/>
      <c r="Z75" s="171"/>
      <c r="AA75" s="171"/>
      <c r="AB75" s="171"/>
      <c r="AC75" s="176"/>
      <c r="AD75" s="176"/>
      <c r="AE75" s="176"/>
      <c r="AF75" s="176"/>
      <c r="AG75" s="176"/>
      <c r="AH75" s="177"/>
      <c r="AI75" s="176"/>
      <c r="AJ75" s="171"/>
      <c r="AK75" s="171"/>
      <c r="AL75" s="171"/>
      <c r="AM75" s="171"/>
      <c r="AN75" s="171"/>
      <c r="AO75" s="171"/>
      <c r="AP75" s="176"/>
      <c r="AQ75" s="176"/>
      <c r="AR75" s="176"/>
      <c r="AS75" s="176"/>
      <c r="AT75" s="176"/>
      <c r="AU75" s="177"/>
      <c r="AV75" s="176"/>
      <c r="AW75" s="171"/>
      <c r="AX75" s="171"/>
      <c r="AY75" s="171"/>
      <c r="AZ75" s="171"/>
      <c r="BA75" s="171"/>
      <c r="BB75" s="171"/>
      <c r="BC75" s="176"/>
      <c r="BD75" s="176"/>
      <c r="BE75" s="176"/>
      <c r="BF75" s="176"/>
      <c r="BG75" s="176"/>
      <c r="BH75" s="177"/>
      <c r="BI75" s="176"/>
    </row>
    <row r="76" spans="1:61" ht="151.5" customHeight="1">
      <c r="A76" s="226"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13"/>
      <c r="F76" s="213"/>
      <c r="G76" s="43" t="str">
        <f t="shared" si="0"/>
        <v/>
      </c>
      <c r="H76" s="224"/>
      <c r="I76" s="96" t="str">
        <f t="shared" si="1"/>
        <v/>
      </c>
      <c r="J76" s="97" t="str">
        <f>IFERROR(IF(I76="","",IF(I76&lt;='Listas y tablas'!$L$3,"Muy Baja",IF(I76&lt;='Listas y tablas'!$L$4,"Baja",IF(I76&lt;='Listas y tablas'!$L$5,"Media",IF(I76&lt;='Listas y tablas'!$L$6,"Alta","Muy Alta"))))),"")</f>
        <v/>
      </c>
      <c r="K76" s="225"/>
      <c r="L76" s="228"/>
      <c r="M76" s="171"/>
      <c r="N76" s="171"/>
      <c r="O76" s="171"/>
      <c r="P76" s="171"/>
      <c r="Q76" s="171"/>
      <c r="R76" s="171"/>
      <c r="S76" s="171"/>
      <c r="T76" s="171"/>
      <c r="U76" s="171"/>
      <c r="V76" s="229"/>
      <c r="W76" s="171"/>
      <c r="X76" s="171"/>
      <c r="Y76" s="171"/>
      <c r="Z76" s="171"/>
      <c r="AA76" s="171"/>
      <c r="AB76" s="171"/>
      <c r="AC76" s="176"/>
      <c r="AD76" s="176"/>
      <c r="AE76" s="176"/>
      <c r="AF76" s="176"/>
      <c r="AG76" s="176"/>
      <c r="AH76" s="177"/>
      <c r="AI76" s="176"/>
      <c r="AJ76" s="171"/>
      <c r="AK76" s="171"/>
      <c r="AL76" s="171"/>
      <c r="AM76" s="171"/>
      <c r="AN76" s="171"/>
      <c r="AO76" s="171"/>
      <c r="AP76" s="176"/>
      <c r="AQ76" s="176"/>
      <c r="AR76" s="176"/>
      <c r="AS76" s="176"/>
      <c r="AT76" s="176"/>
      <c r="AU76" s="177"/>
      <c r="AV76" s="176"/>
      <c r="AW76" s="171"/>
      <c r="AX76" s="171"/>
      <c r="AY76" s="171"/>
      <c r="AZ76" s="171"/>
      <c r="BA76" s="171"/>
      <c r="BB76" s="171"/>
      <c r="BC76" s="176"/>
      <c r="BD76" s="176"/>
      <c r="BE76" s="176"/>
      <c r="BF76" s="176"/>
      <c r="BG76" s="176"/>
      <c r="BH76" s="177"/>
      <c r="BI76" s="176"/>
    </row>
    <row r="77" spans="1:61" ht="151.5" customHeight="1">
      <c r="A77" s="226"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13"/>
      <c r="F77" s="213"/>
      <c r="G77" s="43" t="str">
        <f t="shared" si="0"/>
        <v/>
      </c>
      <c r="H77" s="224"/>
      <c r="I77" s="96" t="str">
        <f t="shared" si="1"/>
        <v/>
      </c>
      <c r="J77" s="97" t="str">
        <f>IFERROR(IF(I77="","",IF(I77&lt;='Listas y tablas'!$L$3,"Muy Baja",IF(I77&lt;='Listas y tablas'!$L$4,"Baja",IF(I77&lt;='Listas y tablas'!$L$5,"Media",IF(I77&lt;='Listas y tablas'!$L$6,"Alta","Muy Alta"))))),"")</f>
        <v/>
      </c>
      <c r="K77" s="225"/>
      <c r="L77" s="228"/>
      <c r="M77" s="171"/>
      <c r="N77" s="171"/>
      <c r="O77" s="171"/>
      <c r="P77" s="171"/>
      <c r="Q77" s="171"/>
      <c r="R77" s="171"/>
      <c r="S77" s="171"/>
      <c r="T77" s="171"/>
      <c r="U77" s="171"/>
      <c r="V77" s="229"/>
      <c r="W77" s="171"/>
      <c r="X77" s="171"/>
      <c r="Y77" s="171"/>
      <c r="Z77" s="171"/>
      <c r="AA77" s="171"/>
      <c r="AB77" s="171"/>
      <c r="AC77" s="176"/>
      <c r="AD77" s="176"/>
      <c r="AE77" s="176"/>
      <c r="AF77" s="176"/>
      <c r="AG77" s="176"/>
      <c r="AH77" s="177"/>
      <c r="AI77" s="176"/>
      <c r="AJ77" s="171"/>
      <c r="AK77" s="171"/>
      <c r="AL77" s="171"/>
      <c r="AM77" s="171"/>
      <c r="AN77" s="171"/>
      <c r="AO77" s="171"/>
      <c r="AP77" s="176"/>
      <c r="AQ77" s="176"/>
      <c r="AR77" s="176"/>
      <c r="AS77" s="176"/>
      <c r="AT77" s="176"/>
      <c r="AU77" s="177"/>
      <c r="AV77" s="176"/>
      <c r="AW77" s="171"/>
      <c r="AX77" s="171"/>
      <c r="AY77" s="171"/>
      <c r="AZ77" s="171"/>
      <c r="BA77" s="171"/>
      <c r="BB77" s="171"/>
      <c r="BC77" s="176"/>
      <c r="BD77" s="176"/>
      <c r="BE77" s="176"/>
      <c r="BF77" s="176"/>
      <c r="BG77" s="176"/>
      <c r="BH77" s="177"/>
      <c r="BI77" s="176"/>
    </row>
    <row r="78" spans="1:61" ht="151.5" customHeight="1">
      <c r="A78" s="226"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13"/>
      <c r="F78" s="213"/>
      <c r="G78" s="43" t="str">
        <f t="shared" si="0"/>
        <v/>
      </c>
      <c r="H78" s="224"/>
      <c r="I78" s="96" t="str">
        <f t="shared" si="1"/>
        <v/>
      </c>
      <c r="J78" s="97" t="str">
        <f>IFERROR(IF(I78="","",IF(I78&lt;='Listas y tablas'!$L$3,"Muy Baja",IF(I78&lt;='Listas y tablas'!$L$4,"Baja",IF(I78&lt;='Listas y tablas'!$L$5,"Media",IF(I78&lt;='Listas y tablas'!$L$6,"Alta","Muy Alta"))))),"")</f>
        <v/>
      </c>
      <c r="K78" s="225"/>
      <c r="L78" s="228"/>
      <c r="M78" s="171"/>
      <c r="N78" s="171"/>
      <c r="O78" s="171"/>
      <c r="P78" s="171"/>
      <c r="Q78" s="171"/>
      <c r="R78" s="171"/>
      <c r="S78" s="171"/>
      <c r="T78" s="171"/>
      <c r="U78" s="171"/>
      <c r="V78" s="229"/>
      <c r="W78" s="171"/>
      <c r="X78" s="171"/>
      <c r="Y78" s="171"/>
      <c r="Z78" s="171"/>
      <c r="AA78" s="171"/>
      <c r="AB78" s="171"/>
      <c r="AC78" s="176"/>
      <c r="AD78" s="176"/>
      <c r="AE78" s="176"/>
      <c r="AF78" s="176"/>
      <c r="AG78" s="176"/>
      <c r="AH78" s="177"/>
      <c r="AI78" s="176"/>
      <c r="AJ78" s="171"/>
      <c r="AK78" s="171"/>
      <c r="AL78" s="171"/>
      <c r="AM78" s="171"/>
      <c r="AN78" s="171"/>
      <c r="AO78" s="171"/>
      <c r="AP78" s="176"/>
      <c r="AQ78" s="176"/>
      <c r="AR78" s="176"/>
      <c r="AS78" s="176"/>
      <c r="AT78" s="176"/>
      <c r="AU78" s="177"/>
      <c r="AV78" s="176"/>
      <c r="AW78" s="171"/>
      <c r="AX78" s="171"/>
      <c r="AY78" s="171"/>
      <c r="AZ78" s="171"/>
      <c r="BA78" s="171"/>
      <c r="BB78" s="171"/>
      <c r="BC78" s="176"/>
      <c r="BD78" s="176"/>
      <c r="BE78" s="176"/>
      <c r="BF78" s="176"/>
      <c r="BG78" s="176"/>
      <c r="BH78" s="177"/>
      <c r="BI78" s="176"/>
    </row>
    <row r="79" spans="1:61" ht="151.5" customHeight="1">
      <c r="A79" s="226"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13"/>
      <c r="F79" s="213"/>
      <c r="G79" s="43" t="str">
        <f t="shared" si="0"/>
        <v/>
      </c>
      <c r="H79" s="224"/>
      <c r="I79" s="96" t="str">
        <f t="shared" si="1"/>
        <v/>
      </c>
      <c r="J79" s="97" t="str">
        <f>IFERROR(IF(I79="","",IF(I79&lt;='Listas y tablas'!$L$3,"Muy Baja",IF(I79&lt;='Listas y tablas'!$L$4,"Baja",IF(I79&lt;='Listas y tablas'!$L$5,"Media",IF(I79&lt;='Listas y tablas'!$L$6,"Alta","Muy Alta"))))),"")</f>
        <v/>
      </c>
      <c r="K79" s="225"/>
      <c r="L79" s="228"/>
      <c r="M79" s="171"/>
      <c r="N79" s="171"/>
      <c r="O79" s="171"/>
      <c r="P79" s="171"/>
      <c r="Q79" s="171"/>
      <c r="R79" s="171"/>
      <c r="S79" s="171"/>
      <c r="T79" s="171"/>
      <c r="U79" s="171"/>
      <c r="V79" s="229"/>
      <c r="W79" s="171"/>
      <c r="X79" s="171"/>
      <c r="Y79" s="171"/>
      <c r="Z79" s="171"/>
      <c r="AA79" s="171"/>
      <c r="AB79" s="171"/>
      <c r="AC79" s="176"/>
      <c r="AD79" s="176"/>
      <c r="AE79" s="176"/>
      <c r="AF79" s="176"/>
      <c r="AG79" s="176"/>
      <c r="AH79" s="177"/>
      <c r="AI79" s="176"/>
      <c r="AJ79" s="171"/>
      <c r="AK79" s="171"/>
      <c r="AL79" s="171"/>
      <c r="AM79" s="171"/>
      <c r="AN79" s="171"/>
      <c r="AO79" s="171"/>
      <c r="AP79" s="176"/>
      <c r="AQ79" s="176"/>
      <c r="AR79" s="176"/>
      <c r="AS79" s="176"/>
      <c r="AT79" s="176"/>
      <c r="AU79" s="177"/>
      <c r="AV79" s="176"/>
      <c r="AW79" s="171"/>
      <c r="AX79" s="171"/>
      <c r="AY79" s="171"/>
      <c r="AZ79" s="171"/>
      <c r="BA79" s="171"/>
      <c r="BB79" s="171"/>
      <c r="BC79" s="176"/>
      <c r="BD79" s="176"/>
      <c r="BE79" s="176"/>
      <c r="BF79" s="176"/>
      <c r="BG79" s="176"/>
      <c r="BH79" s="177"/>
      <c r="BI79" s="176"/>
    </row>
    <row r="80" spans="1:61" ht="151.5" customHeight="1">
      <c r="A80" s="226"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13"/>
      <c r="F80" s="213"/>
      <c r="G80" s="43" t="str">
        <f t="shared" si="0"/>
        <v/>
      </c>
      <c r="H80" s="224"/>
      <c r="I80" s="96" t="str">
        <f t="shared" si="1"/>
        <v/>
      </c>
      <c r="J80" s="97" t="str">
        <f>IFERROR(IF(I80="","",IF(I80&lt;='Listas y tablas'!$L$3,"Muy Baja",IF(I80&lt;='Listas y tablas'!$L$4,"Baja",IF(I80&lt;='Listas y tablas'!$L$5,"Media",IF(I80&lt;='Listas y tablas'!$L$6,"Alta","Muy Alta"))))),"")</f>
        <v/>
      </c>
      <c r="K80" s="225"/>
      <c r="L80" s="228"/>
      <c r="M80" s="171"/>
      <c r="N80" s="171"/>
      <c r="O80" s="171"/>
      <c r="P80" s="171"/>
      <c r="Q80" s="171"/>
      <c r="R80" s="171"/>
      <c r="S80" s="171"/>
      <c r="T80" s="171"/>
      <c r="U80" s="171"/>
      <c r="V80" s="229"/>
      <c r="W80" s="171"/>
      <c r="X80" s="171"/>
      <c r="Y80" s="171"/>
      <c r="Z80" s="171"/>
      <c r="AA80" s="171"/>
      <c r="AB80" s="171"/>
      <c r="AC80" s="176"/>
      <c r="AD80" s="176"/>
      <c r="AE80" s="176"/>
      <c r="AF80" s="176"/>
      <c r="AG80" s="176"/>
      <c r="AH80" s="177"/>
      <c r="AI80" s="176"/>
      <c r="AJ80" s="171"/>
      <c r="AK80" s="171"/>
      <c r="AL80" s="171"/>
      <c r="AM80" s="171"/>
      <c r="AN80" s="171"/>
      <c r="AO80" s="171"/>
      <c r="AP80" s="176"/>
      <c r="AQ80" s="176"/>
      <c r="AR80" s="176"/>
      <c r="AS80" s="176"/>
      <c r="AT80" s="176"/>
      <c r="AU80" s="177"/>
      <c r="AV80" s="176"/>
      <c r="AW80" s="171"/>
      <c r="AX80" s="171"/>
      <c r="AY80" s="171"/>
      <c r="AZ80" s="171"/>
      <c r="BA80" s="171"/>
      <c r="BB80" s="171"/>
      <c r="BC80" s="176"/>
      <c r="BD80" s="176"/>
      <c r="BE80" s="176"/>
      <c r="BF80" s="176"/>
      <c r="BG80" s="176"/>
      <c r="BH80" s="177"/>
      <c r="BI80" s="176"/>
    </row>
    <row r="81" spans="1:61" ht="151.5" customHeight="1">
      <c r="A81" s="226"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13"/>
      <c r="F81" s="213"/>
      <c r="G81" s="43" t="str">
        <f t="shared" si="0"/>
        <v/>
      </c>
      <c r="H81" s="224"/>
      <c r="I81" s="96" t="str">
        <f t="shared" si="1"/>
        <v/>
      </c>
      <c r="J81" s="97" t="str">
        <f>IFERROR(IF(I81="","",IF(I81&lt;='Listas y tablas'!$L$3,"Muy Baja",IF(I81&lt;='Listas y tablas'!$L$4,"Baja",IF(I81&lt;='Listas y tablas'!$L$5,"Media",IF(I81&lt;='Listas y tablas'!$L$6,"Alta","Muy Alta"))))),"")</f>
        <v/>
      </c>
      <c r="K81" s="225"/>
      <c r="L81" s="228"/>
      <c r="M81" s="171"/>
      <c r="N81" s="171"/>
      <c r="O81" s="171"/>
      <c r="P81" s="171"/>
      <c r="Q81" s="171"/>
      <c r="R81" s="171"/>
      <c r="S81" s="171"/>
      <c r="T81" s="171"/>
      <c r="U81" s="171"/>
      <c r="V81" s="229"/>
      <c r="W81" s="171"/>
      <c r="X81" s="171"/>
      <c r="Y81" s="171"/>
      <c r="Z81" s="171"/>
      <c r="AA81" s="171"/>
      <c r="AB81" s="171"/>
      <c r="AC81" s="176"/>
      <c r="AD81" s="176"/>
      <c r="AE81" s="176"/>
      <c r="AF81" s="176"/>
      <c r="AG81" s="176"/>
      <c r="AH81" s="177"/>
      <c r="AI81" s="176"/>
      <c r="AJ81" s="171"/>
      <c r="AK81" s="171"/>
      <c r="AL81" s="171"/>
      <c r="AM81" s="171"/>
      <c r="AN81" s="171"/>
      <c r="AO81" s="171"/>
      <c r="AP81" s="176"/>
      <c r="AQ81" s="176"/>
      <c r="AR81" s="176"/>
      <c r="AS81" s="176"/>
      <c r="AT81" s="176"/>
      <c r="AU81" s="177"/>
      <c r="AV81" s="176"/>
      <c r="AW81" s="171"/>
      <c r="AX81" s="171"/>
      <c r="AY81" s="171"/>
      <c r="AZ81" s="171"/>
      <c r="BA81" s="171"/>
      <c r="BB81" s="171"/>
      <c r="BC81" s="176"/>
      <c r="BD81" s="176"/>
      <c r="BE81" s="176"/>
      <c r="BF81" s="176"/>
      <c r="BG81" s="176"/>
      <c r="BH81" s="177"/>
      <c r="BI81" s="176"/>
    </row>
    <row r="82" spans="1:61" ht="151.5" customHeight="1">
      <c r="A82" s="226"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13"/>
      <c r="F82" s="213"/>
      <c r="G82" s="43" t="str">
        <f t="shared" si="0"/>
        <v/>
      </c>
      <c r="H82" s="224"/>
      <c r="I82" s="96" t="str">
        <f t="shared" si="1"/>
        <v/>
      </c>
      <c r="J82" s="97" t="str">
        <f>IFERROR(IF(I82="","",IF(I82&lt;='Listas y tablas'!$L$3,"Muy Baja",IF(I82&lt;='Listas y tablas'!$L$4,"Baja",IF(I82&lt;='Listas y tablas'!$L$5,"Media",IF(I82&lt;='Listas y tablas'!$L$6,"Alta","Muy Alta"))))),"")</f>
        <v/>
      </c>
      <c r="K82" s="225"/>
      <c r="L82" s="228"/>
      <c r="M82" s="171"/>
      <c r="N82" s="171"/>
      <c r="O82" s="171"/>
      <c r="P82" s="171"/>
      <c r="Q82" s="171"/>
      <c r="R82" s="171"/>
      <c r="S82" s="171"/>
      <c r="T82" s="171"/>
      <c r="U82" s="171"/>
      <c r="V82" s="229"/>
      <c r="W82" s="171"/>
      <c r="X82" s="171"/>
      <c r="Y82" s="171"/>
      <c r="Z82" s="171"/>
      <c r="AA82" s="171"/>
      <c r="AB82" s="171"/>
      <c r="AC82" s="176"/>
      <c r="AD82" s="176"/>
      <c r="AE82" s="176"/>
      <c r="AF82" s="176"/>
      <c r="AG82" s="176"/>
      <c r="AH82" s="177"/>
      <c r="AI82" s="176"/>
      <c r="AJ82" s="171"/>
      <c r="AK82" s="171"/>
      <c r="AL82" s="171"/>
      <c r="AM82" s="171"/>
      <c r="AN82" s="171"/>
      <c r="AO82" s="171"/>
      <c r="AP82" s="176"/>
      <c r="AQ82" s="176"/>
      <c r="AR82" s="176"/>
      <c r="AS82" s="176"/>
      <c r="AT82" s="176"/>
      <c r="AU82" s="177"/>
      <c r="AV82" s="176"/>
      <c r="AW82" s="171"/>
      <c r="AX82" s="171"/>
      <c r="AY82" s="171"/>
      <c r="AZ82" s="171"/>
      <c r="BA82" s="171"/>
      <c r="BB82" s="171"/>
      <c r="BC82" s="176"/>
      <c r="BD82" s="176"/>
      <c r="BE82" s="176"/>
      <c r="BF82" s="176"/>
      <c r="BG82" s="176"/>
      <c r="BH82" s="177"/>
      <c r="BI82" s="176"/>
    </row>
    <row r="83" spans="1:61" ht="151.5" customHeight="1">
      <c r="A83" s="226"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13"/>
      <c r="F83" s="213"/>
      <c r="G83" s="43" t="str">
        <f t="shared" si="0"/>
        <v/>
      </c>
      <c r="H83" s="224"/>
      <c r="I83" s="96" t="str">
        <f t="shared" si="1"/>
        <v/>
      </c>
      <c r="J83" s="97" t="str">
        <f>IFERROR(IF(I83="","",IF(I83&lt;='Listas y tablas'!$L$3,"Muy Baja",IF(I83&lt;='Listas y tablas'!$L$4,"Baja",IF(I83&lt;='Listas y tablas'!$L$5,"Media",IF(I83&lt;='Listas y tablas'!$L$6,"Alta","Muy Alta"))))),"")</f>
        <v/>
      </c>
      <c r="K83" s="225"/>
      <c r="L83" s="228"/>
      <c r="M83" s="171"/>
      <c r="N83" s="171"/>
      <c r="O83" s="171"/>
      <c r="P83" s="171"/>
      <c r="Q83" s="171"/>
      <c r="R83" s="171"/>
      <c r="S83" s="171"/>
      <c r="T83" s="171"/>
      <c r="U83" s="171"/>
      <c r="V83" s="229"/>
      <c r="W83" s="171"/>
      <c r="X83" s="171"/>
      <c r="Y83" s="171"/>
      <c r="Z83" s="171"/>
      <c r="AA83" s="171"/>
      <c r="AB83" s="171"/>
      <c r="AC83" s="176"/>
      <c r="AD83" s="176"/>
      <c r="AE83" s="176"/>
      <c r="AF83" s="176"/>
      <c r="AG83" s="176"/>
      <c r="AH83" s="177"/>
      <c r="AI83" s="176"/>
      <c r="AJ83" s="171"/>
      <c r="AK83" s="171"/>
      <c r="AL83" s="171"/>
      <c r="AM83" s="171"/>
      <c r="AN83" s="171"/>
      <c r="AO83" s="171"/>
      <c r="AP83" s="176"/>
      <c r="AQ83" s="176"/>
      <c r="AR83" s="176"/>
      <c r="AS83" s="176"/>
      <c r="AT83" s="176"/>
      <c r="AU83" s="177"/>
      <c r="AV83" s="176"/>
      <c r="AW83" s="171"/>
      <c r="AX83" s="171"/>
      <c r="AY83" s="171"/>
      <c r="AZ83" s="171"/>
      <c r="BA83" s="171"/>
      <c r="BB83" s="171"/>
      <c r="BC83" s="176"/>
      <c r="BD83" s="176"/>
      <c r="BE83" s="176"/>
      <c r="BF83" s="176"/>
      <c r="BG83" s="176"/>
      <c r="BH83" s="177"/>
      <c r="BI83" s="176"/>
    </row>
    <row r="84" spans="1:61" ht="151.5" customHeight="1">
      <c r="A84" s="226"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13"/>
      <c r="F84" s="213"/>
      <c r="G84" s="43" t="str">
        <f t="shared" si="0"/>
        <v/>
      </c>
      <c r="H84" s="224"/>
      <c r="I84" s="96" t="str">
        <f t="shared" si="1"/>
        <v/>
      </c>
      <c r="J84" s="97" t="str">
        <f>IFERROR(IF(I84="","",IF(I84&lt;='Listas y tablas'!$L$3,"Muy Baja",IF(I84&lt;='Listas y tablas'!$L$4,"Baja",IF(I84&lt;='Listas y tablas'!$L$5,"Media",IF(I84&lt;='Listas y tablas'!$L$6,"Alta","Muy Alta"))))),"")</f>
        <v/>
      </c>
      <c r="K84" s="225"/>
      <c r="L84" s="228"/>
      <c r="M84" s="171"/>
      <c r="N84" s="171"/>
      <c r="O84" s="171"/>
      <c r="P84" s="171"/>
      <c r="Q84" s="171"/>
      <c r="R84" s="171"/>
      <c r="S84" s="171"/>
      <c r="T84" s="171"/>
      <c r="U84" s="171"/>
      <c r="V84" s="229"/>
      <c r="W84" s="171"/>
      <c r="X84" s="171"/>
      <c r="Y84" s="171"/>
      <c r="Z84" s="171"/>
      <c r="AA84" s="171"/>
      <c r="AB84" s="171"/>
      <c r="AC84" s="176"/>
      <c r="AD84" s="176"/>
      <c r="AE84" s="176"/>
      <c r="AF84" s="176"/>
      <c r="AG84" s="176"/>
      <c r="AH84" s="177"/>
      <c r="AI84" s="176"/>
      <c r="AJ84" s="171"/>
      <c r="AK84" s="171"/>
      <c r="AL84" s="171"/>
      <c r="AM84" s="171"/>
      <c r="AN84" s="171"/>
      <c r="AO84" s="171"/>
      <c r="AP84" s="176"/>
      <c r="AQ84" s="176"/>
      <c r="AR84" s="176"/>
      <c r="AS84" s="176"/>
      <c r="AT84" s="176"/>
      <c r="AU84" s="177"/>
      <c r="AV84" s="176"/>
      <c r="AW84" s="171"/>
      <c r="AX84" s="171"/>
      <c r="AY84" s="171"/>
      <c r="AZ84" s="171"/>
      <c r="BA84" s="171"/>
      <c r="BB84" s="171"/>
      <c r="BC84" s="176"/>
      <c r="BD84" s="176"/>
      <c r="BE84" s="176"/>
      <c r="BF84" s="176"/>
      <c r="BG84" s="176"/>
      <c r="BH84" s="177"/>
      <c r="BI84" s="176"/>
    </row>
    <row r="85" spans="1:61" ht="151.5" customHeight="1">
      <c r="A85" s="226"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13"/>
      <c r="F85" s="213"/>
      <c r="G85" s="43" t="str">
        <f t="shared" si="0"/>
        <v/>
      </c>
      <c r="H85" s="224"/>
      <c r="I85" s="96" t="str">
        <f t="shared" si="1"/>
        <v/>
      </c>
      <c r="J85" s="97" t="str">
        <f>IFERROR(IF(I85="","",IF(I85&lt;='Listas y tablas'!$L$3,"Muy Baja",IF(I85&lt;='Listas y tablas'!$L$4,"Baja",IF(I85&lt;='Listas y tablas'!$L$5,"Media",IF(I85&lt;='Listas y tablas'!$L$6,"Alta","Muy Alta"))))),"")</f>
        <v/>
      </c>
      <c r="K85" s="225"/>
      <c r="L85" s="228"/>
      <c r="M85" s="171"/>
      <c r="N85" s="171"/>
      <c r="O85" s="171"/>
      <c r="P85" s="171"/>
      <c r="Q85" s="171"/>
      <c r="R85" s="171"/>
      <c r="S85" s="171"/>
      <c r="T85" s="171"/>
      <c r="U85" s="171"/>
      <c r="V85" s="229"/>
      <c r="W85" s="171"/>
      <c r="X85" s="171"/>
      <c r="Y85" s="171"/>
      <c r="Z85" s="171"/>
      <c r="AA85" s="171"/>
      <c r="AB85" s="171"/>
      <c r="AC85" s="176"/>
      <c r="AD85" s="176"/>
      <c r="AE85" s="176"/>
      <c r="AF85" s="176"/>
      <c r="AG85" s="176"/>
      <c r="AH85" s="177"/>
      <c r="AI85" s="176"/>
      <c r="AJ85" s="171"/>
      <c r="AK85" s="171"/>
      <c r="AL85" s="171"/>
      <c r="AM85" s="171"/>
      <c r="AN85" s="171"/>
      <c r="AO85" s="171"/>
      <c r="AP85" s="176"/>
      <c r="AQ85" s="176"/>
      <c r="AR85" s="176"/>
      <c r="AS85" s="176"/>
      <c r="AT85" s="176"/>
      <c r="AU85" s="177"/>
      <c r="AV85" s="176"/>
      <c r="AW85" s="171"/>
      <c r="AX85" s="171"/>
      <c r="AY85" s="171"/>
      <c r="AZ85" s="171"/>
      <c r="BA85" s="171"/>
      <c r="BB85" s="171"/>
      <c r="BC85" s="176"/>
      <c r="BD85" s="176"/>
      <c r="BE85" s="176"/>
      <c r="BF85" s="176"/>
      <c r="BG85" s="176"/>
      <c r="BH85" s="177"/>
      <c r="BI85" s="176"/>
    </row>
    <row r="86" spans="1:61" ht="151.5" customHeight="1">
      <c r="A86" s="226"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13"/>
      <c r="F86" s="213"/>
      <c r="G86" s="43" t="str">
        <f t="shared" si="0"/>
        <v/>
      </c>
      <c r="H86" s="224"/>
      <c r="I86" s="96" t="str">
        <f t="shared" si="1"/>
        <v/>
      </c>
      <c r="J86" s="97" t="str">
        <f>IFERROR(IF(I86="","",IF(I86&lt;='Listas y tablas'!$L$3,"Muy Baja",IF(I86&lt;='Listas y tablas'!$L$4,"Baja",IF(I86&lt;='Listas y tablas'!$L$5,"Media",IF(I86&lt;='Listas y tablas'!$L$6,"Alta","Muy Alta"))))),"")</f>
        <v/>
      </c>
      <c r="K86" s="225"/>
      <c r="L86" s="228"/>
      <c r="M86" s="171"/>
      <c r="N86" s="171"/>
      <c r="O86" s="171"/>
      <c r="P86" s="171"/>
      <c r="Q86" s="171"/>
      <c r="R86" s="171"/>
      <c r="S86" s="171"/>
      <c r="T86" s="171"/>
      <c r="U86" s="171"/>
      <c r="V86" s="229"/>
      <c r="W86" s="171"/>
      <c r="X86" s="171"/>
      <c r="Y86" s="171"/>
      <c r="Z86" s="171"/>
      <c r="AA86" s="171"/>
      <c r="AB86" s="171"/>
      <c r="AC86" s="176"/>
      <c r="AD86" s="176"/>
      <c r="AE86" s="176"/>
      <c r="AF86" s="176"/>
      <c r="AG86" s="176"/>
      <c r="AH86" s="177"/>
      <c r="AI86" s="176"/>
      <c r="AJ86" s="171"/>
      <c r="AK86" s="171"/>
      <c r="AL86" s="171"/>
      <c r="AM86" s="171"/>
      <c r="AN86" s="171"/>
      <c r="AO86" s="171"/>
      <c r="AP86" s="176"/>
      <c r="AQ86" s="176"/>
      <c r="AR86" s="176"/>
      <c r="AS86" s="176"/>
      <c r="AT86" s="176"/>
      <c r="AU86" s="177"/>
      <c r="AV86" s="176"/>
      <c r="AW86" s="171"/>
      <c r="AX86" s="171"/>
      <c r="AY86" s="171"/>
      <c r="AZ86" s="171"/>
      <c r="BA86" s="171"/>
      <c r="BB86" s="171"/>
      <c r="BC86" s="176"/>
      <c r="BD86" s="176"/>
      <c r="BE86" s="176"/>
      <c r="BF86" s="176"/>
      <c r="BG86" s="176"/>
      <c r="BH86" s="177"/>
      <c r="BI86" s="176"/>
    </row>
    <row r="87" spans="1:61" ht="151.5" customHeight="1">
      <c r="A87" s="226"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13"/>
      <c r="F87" s="213"/>
      <c r="G87" s="43" t="str">
        <f t="shared" si="0"/>
        <v/>
      </c>
      <c r="H87" s="224"/>
      <c r="I87" s="96" t="str">
        <f t="shared" si="1"/>
        <v/>
      </c>
      <c r="J87" s="97" t="str">
        <f>IFERROR(IF(I87="","",IF(I87&lt;='Listas y tablas'!$L$3,"Muy Baja",IF(I87&lt;='Listas y tablas'!$L$4,"Baja",IF(I87&lt;='Listas y tablas'!$L$5,"Media",IF(I87&lt;='Listas y tablas'!$L$6,"Alta","Muy Alta"))))),"")</f>
        <v/>
      </c>
      <c r="K87" s="225"/>
      <c r="L87" s="228"/>
      <c r="M87" s="171"/>
      <c r="N87" s="171"/>
      <c r="O87" s="171"/>
      <c r="P87" s="171"/>
      <c r="Q87" s="171"/>
      <c r="R87" s="171"/>
      <c r="S87" s="171"/>
      <c r="T87" s="171"/>
      <c r="U87" s="171"/>
      <c r="V87" s="229"/>
      <c r="W87" s="171"/>
      <c r="X87" s="171"/>
      <c r="Y87" s="171"/>
      <c r="Z87" s="171"/>
      <c r="AA87" s="171"/>
      <c r="AB87" s="171"/>
      <c r="AC87" s="176"/>
      <c r="AD87" s="176"/>
      <c r="AE87" s="176"/>
      <c r="AF87" s="176"/>
      <c r="AG87" s="176"/>
      <c r="AH87" s="177"/>
      <c r="AI87" s="176"/>
      <c r="AJ87" s="171"/>
      <c r="AK87" s="171"/>
      <c r="AL87" s="171"/>
      <c r="AM87" s="171"/>
      <c r="AN87" s="171"/>
      <c r="AO87" s="171"/>
      <c r="AP87" s="176"/>
      <c r="AQ87" s="176"/>
      <c r="AR87" s="176"/>
      <c r="AS87" s="176"/>
      <c r="AT87" s="176"/>
      <c r="AU87" s="177"/>
      <c r="AV87" s="176"/>
      <c r="AW87" s="171"/>
      <c r="AX87" s="171"/>
      <c r="AY87" s="171"/>
      <c r="AZ87" s="171"/>
      <c r="BA87" s="171"/>
      <c r="BB87" s="171"/>
      <c r="BC87" s="176"/>
      <c r="BD87" s="176"/>
      <c r="BE87" s="176"/>
      <c r="BF87" s="176"/>
      <c r="BG87" s="176"/>
      <c r="BH87" s="177"/>
      <c r="BI87" s="176"/>
    </row>
    <row r="88" spans="1:61" ht="151.5" customHeight="1">
      <c r="A88" s="226"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13"/>
      <c r="F88" s="213"/>
      <c r="G88" s="43" t="str">
        <f t="shared" si="0"/>
        <v/>
      </c>
      <c r="H88" s="224"/>
      <c r="I88" s="96" t="str">
        <f t="shared" si="1"/>
        <v/>
      </c>
      <c r="J88" s="97" t="str">
        <f>IFERROR(IF(I88="","",IF(I88&lt;='Listas y tablas'!$L$3,"Muy Baja",IF(I88&lt;='Listas y tablas'!$L$4,"Baja",IF(I88&lt;='Listas y tablas'!$L$5,"Media",IF(I88&lt;='Listas y tablas'!$L$6,"Alta","Muy Alta"))))),"")</f>
        <v/>
      </c>
      <c r="K88" s="225"/>
      <c r="L88" s="228"/>
      <c r="M88" s="171"/>
      <c r="N88" s="171"/>
      <c r="O88" s="171"/>
      <c r="P88" s="171"/>
      <c r="Q88" s="171"/>
      <c r="R88" s="171"/>
      <c r="S88" s="171"/>
      <c r="T88" s="171"/>
      <c r="U88" s="171"/>
      <c r="V88" s="229"/>
      <c r="W88" s="171"/>
      <c r="X88" s="171"/>
      <c r="Y88" s="171"/>
      <c r="Z88" s="171"/>
      <c r="AA88" s="171"/>
      <c r="AB88" s="171"/>
      <c r="AC88" s="176"/>
      <c r="AD88" s="176"/>
      <c r="AE88" s="176"/>
      <c r="AF88" s="176"/>
      <c r="AG88" s="176"/>
      <c r="AH88" s="177"/>
      <c r="AI88" s="176"/>
      <c r="AJ88" s="171"/>
      <c r="AK88" s="171"/>
      <c r="AL88" s="171"/>
      <c r="AM88" s="171"/>
      <c r="AN88" s="171"/>
      <c r="AO88" s="171"/>
      <c r="AP88" s="176"/>
      <c r="AQ88" s="176"/>
      <c r="AR88" s="176"/>
      <c r="AS88" s="176"/>
      <c r="AT88" s="176"/>
      <c r="AU88" s="177"/>
      <c r="AV88" s="176"/>
      <c r="AW88" s="171"/>
      <c r="AX88" s="171"/>
      <c r="AY88" s="171"/>
      <c r="AZ88" s="171"/>
      <c r="BA88" s="171"/>
      <c r="BB88" s="171"/>
      <c r="BC88" s="176"/>
      <c r="BD88" s="176"/>
      <c r="BE88" s="176"/>
      <c r="BF88" s="176"/>
      <c r="BG88" s="176"/>
      <c r="BH88" s="177"/>
      <c r="BI88" s="176"/>
    </row>
    <row r="89" spans="1:61" ht="151.5" customHeight="1">
      <c r="A89" s="226"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13"/>
      <c r="F89" s="213"/>
      <c r="G89" s="43" t="str">
        <f t="shared" si="0"/>
        <v/>
      </c>
      <c r="H89" s="224"/>
      <c r="I89" s="96" t="str">
        <f t="shared" si="1"/>
        <v/>
      </c>
      <c r="J89" s="97" t="str">
        <f>IFERROR(IF(I89="","",IF(I89&lt;='Listas y tablas'!$L$3,"Muy Baja",IF(I89&lt;='Listas y tablas'!$L$4,"Baja",IF(I89&lt;='Listas y tablas'!$L$5,"Media",IF(I89&lt;='Listas y tablas'!$L$6,"Alta","Muy Alta"))))),"")</f>
        <v/>
      </c>
      <c r="K89" s="225"/>
      <c r="L89" s="228"/>
      <c r="M89" s="171"/>
      <c r="N89" s="171"/>
      <c r="O89" s="171"/>
      <c r="P89" s="171"/>
      <c r="Q89" s="171"/>
      <c r="R89" s="171"/>
      <c r="S89" s="171"/>
      <c r="T89" s="171"/>
      <c r="U89" s="171"/>
      <c r="V89" s="229"/>
      <c r="W89" s="171"/>
      <c r="X89" s="171"/>
      <c r="Y89" s="171"/>
      <c r="Z89" s="171"/>
      <c r="AA89" s="171"/>
      <c r="AB89" s="171"/>
      <c r="AC89" s="176"/>
      <c r="AD89" s="176"/>
      <c r="AE89" s="176"/>
      <c r="AF89" s="176"/>
      <c r="AG89" s="176"/>
      <c r="AH89" s="177"/>
      <c r="AI89" s="176"/>
      <c r="AJ89" s="171"/>
      <c r="AK89" s="171"/>
      <c r="AL89" s="171"/>
      <c r="AM89" s="171"/>
      <c r="AN89" s="171"/>
      <c r="AO89" s="171"/>
      <c r="AP89" s="176"/>
      <c r="AQ89" s="176"/>
      <c r="AR89" s="176"/>
      <c r="AS89" s="176"/>
      <c r="AT89" s="176"/>
      <c r="AU89" s="177"/>
      <c r="AV89" s="176"/>
      <c r="AW89" s="171"/>
      <c r="AX89" s="171"/>
      <c r="AY89" s="171"/>
      <c r="AZ89" s="171"/>
      <c r="BA89" s="171"/>
      <c r="BB89" s="171"/>
      <c r="BC89" s="176"/>
      <c r="BD89" s="176"/>
      <c r="BE89" s="176"/>
      <c r="BF89" s="176"/>
      <c r="BG89" s="176"/>
      <c r="BH89" s="177"/>
      <c r="BI89" s="176"/>
    </row>
    <row r="90" spans="1:61" ht="151.5" customHeight="1">
      <c r="A90" s="226"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13"/>
      <c r="F90" s="213"/>
      <c r="G90" s="43" t="str">
        <f t="shared" si="0"/>
        <v/>
      </c>
      <c r="H90" s="224"/>
      <c r="I90" s="96" t="str">
        <f t="shared" si="1"/>
        <v/>
      </c>
      <c r="J90" s="97" t="str">
        <f>IFERROR(IF(I90="","",IF(I90&lt;='Listas y tablas'!$L$3,"Muy Baja",IF(I90&lt;='Listas y tablas'!$L$4,"Baja",IF(I90&lt;='Listas y tablas'!$L$5,"Media",IF(I90&lt;='Listas y tablas'!$L$6,"Alta","Muy Alta"))))),"")</f>
        <v/>
      </c>
      <c r="K90" s="225"/>
      <c r="L90" s="228"/>
      <c r="M90" s="171"/>
      <c r="N90" s="171"/>
      <c r="O90" s="171"/>
      <c r="P90" s="171"/>
      <c r="Q90" s="171"/>
      <c r="R90" s="171"/>
      <c r="S90" s="171"/>
      <c r="T90" s="171"/>
      <c r="U90" s="171"/>
      <c r="V90" s="229"/>
      <c r="W90" s="171"/>
      <c r="X90" s="171"/>
      <c r="Y90" s="171"/>
      <c r="Z90" s="171"/>
      <c r="AA90" s="171"/>
      <c r="AB90" s="171"/>
      <c r="AC90" s="176"/>
      <c r="AD90" s="176"/>
      <c r="AE90" s="176"/>
      <c r="AF90" s="176"/>
      <c r="AG90" s="176"/>
      <c r="AH90" s="177"/>
      <c r="AI90" s="176"/>
      <c r="AJ90" s="171"/>
      <c r="AK90" s="171"/>
      <c r="AL90" s="171"/>
      <c r="AM90" s="171"/>
      <c r="AN90" s="171"/>
      <c r="AO90" s="171"/>
      <c r="AP90" s="176"/>
      <c r="AQ90" s="176"/>
      <c r="AR90" s="176"/>
      <c r="AS90" s="176"/>
      <c r="AT90" s="176"/>
      <c r="AU90" s="177"/>
      <c r="AV90" s="176"/>
      <c r="AW90" s="171"/>
      <c r="AX90" s="171"/>
      <c r="AY90" s="171"/>
      <c r="AZ90" s="171"/>
      <c r="BA90" s="171"/>
      <c r="BB90" s="171"/>
      <c r="BC90" s="176"/>
      <c r="BD90" s="176"/>
      <c r="BE90" s="176"/>
      <c r="BF90" s="176"/>
      <c r="BG90" s="176"/>
      <c r="BH90" s="177"/>
      <c r="BI90" s="176"/>
    </row>
    <row r="91" spans="1:61" ht="151.5" customHeight="1">
      <c r="A91" s="226"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13"/>
      <c r="F91" s="213"/>
      <c r="G91" s="43" t="str">
        <f t="shared" si="0"/>
        <v/>
      </c>
      <c r="H91" s="224"/>
      <c r="I91" s="96" t="str">
        <f t="shared" si="1"/>
        <v/>
      </c>
      <c r="J91" s="97" t="str">
        <f>IFERROR(IF(I91="","",IF(I91&lt;='Listas y tablas'!$L$3,"Muy Baja",IF(I91&lt;='Listas y tablas'!$L$4,"Baja",IF(I91&lt;='Listas y tablas'!$L$5,"Media",IF(I91&lt;='Listas y tablas'!$L$6,"Alta","Muy Alta"))))),"")</f>
        <v/>
      </c>
      <c r="K91" s="225"/>
      <c r="L91" s="228"/>
      <c r="M91" s="171"/>
      <c r="N91" s="171"/>
      <c r="O91" s="171"/>
      <c r="P91" s="171"/>
      <c r="Q91" s="171"/>
      <c r="R91" s="171"/>
      <c r="S91" s="171"/>
      <c r="T91" s="171"/>
      <c r="U91" s="171"/>
      <c r="V91" s="229"/>
      <c r="W91" s="171"/>
      <c r="X91" s="171"/>
      <c r="Y91" s="171"/>
      <c r="Z91" s="171"/>
      <c r="AA91" s="171"/>
      <c r="AB91" s="171"/>
      <c r="AC91" s="176"/>
      <c r="AD91" s="176"/>
      <c r="AE91" s="176"/>
      <c r="AF91" s="176"/>
      <c r="AG91" s="176"/>
      <c r="AH91" s="177"/>
      <c r="AI91" s="176"/>
      <c r="AJ91" s="171"/>
      <c r="AK91" s="171"/>
      <c r="AL91" s="171"/>
      <c r="AM91" s="171"/>
      <c r="AN91" s="171"/>
      <c r="AO91" s="171"/>
      <c r="AP91" s="176"/>
      <c r="AQ91" s="176"/>
      <c r="AR91" s="176"/>
      <c r="AS91" s="176"/>
      <c r="AT91" s="176"/>
      <c r="AU91" s="177"/>
      <c r="AV91" s="176"/>
      <c r="AW91" s="171"/>
      <c r="AX91" s="171"/>
      <c r="AY91" s="171"/>
      <c r="AZ91" s="171"/>
      <c r="BA91" s="171"/>
      <c r="BB91" s="171"/>
      <c r="BC91" s="176"/>
      <c r="BD91" s="176"/>
      <c r="BE91" s="176"/>
      <c r="BF91" s="176"/>
      <c r="BG91" s="176"/>
      <c r="BH91" s="177"/>
      <c r="BI91" s="176"/>
    </row>
    <row r="92" spans="1:61" ht="151.5" customHeight="1">
      <c r="A92" s="226"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13"/>
      <c r="F92" s="213"/>
      <c r="G92" s="43" t="str">
        <f t="shared" si="0"/>
        <v/>
      </c>
      <c r="H92" s="224"/>
      <c r="I92" s="96" t="str">
        <f t="shared" si="1"/>
        <v/>
      </c>
      <c r="J92" s="97" t="str">
        <f>IFERROR(IF(I92="","",IF(I92&lt;='Listas y tablas'!$L$3,"Muy Baja",IF(I92&lt;='Listas y tablas'!$L$4,"Baja",IF(I92&lt;='Listas y tablas'!$L$5,"Media",IF(I92&lt;='Listas y tablas'!$L$6,"Alta","Muy Alta"))))),"")</f>
        <v/>
      </c>
      <c r="K92" s="225"/>
      <c r="L92" s="228"/>
      <c r="M92" s="171"/>
      <c r="N92" s="171"/>
      <c r="O92" s="171"/>
      <c r="P92" s="171"/>
      <c r="Q92" s="171"/>
      <c r="R92" s="171"/>
      <c r="S92" s="171"/>
      <c r="T92" s="171"/>
      <c r="U92" s="171"/>
      <c r="V92" s="229"/>
      <c r="W92" s="171"/>
      <c r="X92" s="171"/>
      <c r="Y92" s="171"/>
      <c r="Z92" s="171"/>
      <c r="AA92" s="171"/>
      <c r="AB92" s="171"/>
      <c r="AC92" s="176"/>
      <c r="AD92" s="176"/>
      <c r="AE92" s="176"/>
      <c r="AF92" s="176"/>
      <c r="AG92" s="176"/>
      <c r="AH92" s="177"/>
      <c r="AI92" s="176"/>
      <c r="AJ92" s="171"/>
      <c r="AK92" s="171"/>
      <c r="AL92" s="171"/>
      <c r="AM92" s="171"/>
      <c r="AN92" s="171"/>
      <c r="AO92" s="171"/>
      <c r="AP92" s="176"/>
      <c r="AQ92" s="176"/>
      <c r="AR92" s="176"/>
      <c r="AS92" s="176"/>
      <c r="AT92" s="176"/>
      <c r="AU92" s="177"/>
      <c r="AV92" s="176"/>
      <c r="AW92" s="171"/>
      <c r="AX92" s="171"/>
      <c r="AY92" s="171"/>
      <c r="AZ92" s="171"/>
      <c r="BA92" s="171"/>
      <c r="BB92" s="171"/>
      <c r="BC92" s="176"/>
      <c r="BD92" s="176"/>
      <c r="BE92" s="176"/>
      <c r="BF92" s="176"/>
      <c r="BG92" s="176"/>
      <c r="BH92" s="177"/>
      <c r="BI92" s="176"/>
    </row>
    <row r="93" spans="1:61" ht="151.5" customHeight="1">
      <c r="A93" s="226"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13"/>
      <c r="F93" s="213"/>
      <c r="G93" s="43" t="str">
        <f t="shared" si="0"/>
        <v/>
      </c>
      <c r="H93" s="224"/>
      <c r="I93" s="96" t="str">
        <f t="shared" si="1"/>
        <v/>
      </c>
      <c r="J93" s="97" t="str">
        <f>IFERROR(IF(I93="","",IF(I93&lt;='Listas y tablas'!$L$3,"Muy Baja",IF(I93&lt;='Listas y tablas'!$L$4,"Baja",IF(I93&lt;='Listas y tablas'!$L$5,"Media",IF(I93&lt;='Listas y tablas'!$L$6,"Alta","Muy Alta"))))),"")</f>
        <v/>
      </c>
      <c r="K93" s="225"/>
      <c r="L93" s="228"/>
      <c r="M93" s="171"/>
      <c r="N93" s="171"/>
      <c r="O93" s="171"/>
      <c r="P93" s="171"/>
      <c r="Q93" s="171"/>
      <c r="R93" s="171"/>
      <c r="S93" s="171"/>
      <c r="T93" s="171"/>
      <c r="U93" s="171"/>
      <c r="V93" s="229"/>
      <c r="W93" s="171"/>
      <c r="X93" s="171"/>
      <c r="Y93" s="171"/>
      <c r="Z93" s="171"/>
      <c r="AA93" s="171"/>
      <c r="AB93" s="171"/>
      <c r="AC93" s="176"/>
      <c r="AD93" s="176"/>
      <c r="AE93" s="176"/>
      <c r="AF93" s="176"/>
      <c r="AG93" s="176"/>
      <c r="AH93" s="177"/>
      <c r="AI93" s="176"/>
      <c r="AJ93" s="171"/>
      <c r="AK93" s="171"/>
      <c r="AL93" s="171"/>
      <c r="AM93" s="171"/>
      <c r="AN93" s="171"/>
      <c r="AO93" s="171"/>
      <c r="AP93" s="176"/>
      <c r="AQ93" s="176"/>
      <c r="AR93" s="176"/>
      <c r="AS93" s="176"/>
      <c r="AT93" s="176"/>
      <c r="AU93" s="177"/>
      <c r="AV93" s="176"/>
      <c r="AW93" s="171"/>
      <c r="AX93" s="171"/>
      <c r="AY93" s="171"/>
      <c r="AZ93" s="171"/>
      <c r="BA93" s="171"/>
      <c r="BB93" s="171"/>
      <c r="BC93" s="176"/>
      <c r="BD93" s="176"/>
      <c r="BE93" s="176"/>
      <c r="BF93" s="176"/>
      <c r="BG93" s="176"/>
      <c r="BH93" s="177"/>
      <c r="BI93" s="176"/>
    </row>
    <row r="94" spans="1:61" ht="151.5" customHeight="1">
      <c r="A94" s="226"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13"/>
      <c r="F94" s="213"/>
      <c r="G94" s="43" t="str">
        <f t="shared" si="0"/>
        <v/>
      </c>
      <c r="H94" s="224"/>
      <c r="I94" s="96" t="str">
        <f t="shared" si="1"/>
        <v/>
      </c>
      <c r="J94" s="97" t="str">
        <f>IFERROR(IF(I94="","",IF(I94&lt;='Listas y tablas'!$L$3,"Muy Baja",IF(I94&lt;='Listas y tablas'!$L$4,"Baja",IF(I94&lt;='Listas y tablas'!$L$5,"Media",IF(I94&lt;='Listas y tablas'!$L$6,"Alta","Muy Alta"))))),"")</f>
        <v/>
      </c>
      <c r="K94" s="225"/>
      <c r="L94" s="228"/>
      <c r="M94" s="171"/>
      <c r="N94" s="171"/>
      <c r="O94" s="171"/>
      <c r="P94" s="171"/>
      <c r="Q94" s="171"/>
      <c r="R94" s="171"/>
      <c r="S94" s="171"/>
      <c r="T94" s="171"/>
      <c r="U94" s="171"/>
      <c r="V94" s="229"/>
      <c r="W94" s="171"/>
      <c r="X94" s="171"/>
      <c r="Y94" s="171"/>
      <c r="Z94" s="171"/>
      <c r="AA94" s="171"/>
      <c r="AB94" s="171"/>
      <c r="AC94" s="176"/>
      <c r="AD94" s="176"/>
      <c r="AE94" s="176"/>
      <c r="AF94" s="176"/>
      <c r="AG94" s="176"/>
      <c r="AH94" s="177"/>
      <c r="AI94" s="176"/>
      <c r="AJ94" s="171"/>
      <c r="AK94" s="171"/>
      <c r="AL94" s="171"/>
      <c r="AM94" s="171"/>
      <c r="AN94" s="171"/>
      <c r="AO94" s="171"/>
      <c r="AP94" s="176"/>
      <c r="AQ94" s="176"/>
      <c r="AR94" s="176"/>
      <c r="AS94" s="176"/>
      <c r="AT94" s="176"/>
      <c r="AU94" s="177"/>
      <c r="AV94" s="176"/>
      <c r="AW94" s="171"/>
      <c r="AX94" s="171"/>
      <c r="AY94" s="171"/>
      <c r="AZ94" s="171"/>
      <c r="BA94" s="171"/>
      <c r="BB94" s="171"/>
      <c r="BC94" s="176"/>
      <c r="BD94" s="176"/>
      <c r="BE94" s="176"/>
      <c r="BF94" s="176"/>
      <c r="BG94" s="176"/>
      <c r="BH94" s="177"/>
      <c r="BI94" s="176"/>
    </row>
    <row r="95" spans="1:61" ht="151.5" customHeight="1">
      <c r="A95" s="226"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13"/>
      <c r="F95" s="213"/>
      <c r="G95" s="43" t="str">
        <f t="shared" si="0"/>
        <v/>
      </c>
      <c r="H95" s="224"/>
      <c r="I95" s="96" t="str">
        <f t="shared" si="1"/>
        <v/>
      </c>
      <c r="J95" s="97" t="str">
        <f>IFERROR(IF(I95="","",IF(I95&lt;='Listas y tablas'!$L$3,"Muy Baja",IF(I95&lt;='Listas y tablas'!$L$4,"Baja",IF(I95&lt;='Listas y tablas'!$L$5,"Media",IF(I95&lt;='Listas y tablas'!$L$6,"Alta","Muy Alta"))))),"")</f>
        <v/>
      </c>
      <c r="K95" s="225"/>
      <c r="L95" s="228"/>
      <c r="M95" s="171"/>
      <c r="N95" s="171"/>
      <c r="O95" s="171"/>
      <c r="P95" s="171"/>
      <c r="Q95" s="171"/>
      <c r="R95" s="171"/>
      <c r="S95" s="171"/>
      <c r="T95" s="171"/>
      <c r="U95" s="171"/>
      <c r="V95" s="229"/>
      <c r="W95" s="171"/>
      <c r="X95" s="171"/>
      <c r="Y95" s="171"/>
      <c r="Z95" s="171"/>
      <c r="AA95" s="171"/>
      <c r="AB95" s="171"/>
      <c r="AC95" s="176"/>
      <c r="AD95" s="176"/>
      <c r="AE95" s="176"/>
      <c r="AF95" s="176"/>
      <c r="AG95" s="176"/>
      <c r="AH95" s="177"/>
      <c r="AI95" s="176"/>
      <c r="AJ95" s="171"/>
      <c r="AK95" s="171"/>
      <c r="AL95" s="171"/>
      <c r="AM95" s="171"/>
      <c r="AN95" s="171"/>
      <c r="AO95" s="171"/>
      <c r="AP95" s="176"/>
      <c r="AQ95" s="176"/>
      <c r="AR95" s="176"/>
      <c r="AS95" s="176"/>
      <c r="AT95" s="176"/>
      <c r="AU95" s="177"/>
      <c r="AV95" s="176"/>
      <c r="AW95" s="171"/>
      <c r="AX95" s="171"/>
      <c r="AY95" s="171"/>
      <c r="AZ95" s="171"/>
      <c r="BA95" s="171"/>
      <c r="BB95" s="171"/>
      <c r="BC95" s="176"/>
      <c r="BD95" s="176"/>
      <c r="BE95" s="176"/>
      <c r="BF95" s="176"/>
      <c r="BG95" s="176"/>
      <c r="BH95" s="177"/>
      <c r="BI95" s="176"/>
    </row>
    <row r="96" spans="1:61" ht="151.5" customHeight="1">
      <c r="A96" s="226"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13"/>
      <c r="F96" s="213"/>
      <c r="G96" s="43" t="str">
        <f t="shared" si="0"/>
        <v/>
      </c>
      <c r="H96" s="224"/>
      <c r="I96" s="96" t="str">
        <f t="shared" si="1"/>
        <v/>
      </c>
      <c r="J96" s="97" t="str">
        <f>IFERROR(IF(I96="","",IF(I96&lt;='Listas y tablas'!$L$3,"Muy Baja",IF(I96&lt;='Listas y tablas'!$L$4,"Baja",IF(I96&lt;='Listas y tablas'!$L$5,"Media",IF(I96&lt;='Listas y tablas'!$L$6,"Alta","Muy Alta"))))),"")</f>
        <v/>
      </c>
      <c r="K96" s="225"/>
      <c r="L96" s="228"/>
      <c r="M96" s="171"/>
      <c r="N96" s="171"/>
      <c r="O96" s="171"/>
      <c r="P96" s="171"/>
      <c r="Q96" s="171"/>
      <c r="R96" s="171"/>
      <c r="S96" s="171"/>
      <c r="T96" s="171"/>
      <c r="U96" s="171"/>
      <c r="V96" s="229"/>
      <c r="W96" s="171"/>
      <c r="X96" s="171"/>
      <c r="Y96" s="171"/>
      <c r="Z96" s="171"/>
      <c r="AA96" s="171"/>
      <c r="AB96" s="171"/>
      <c r="AC96" s="176"/>
      <c r="AD96" s="176"/>
      <c r="AE96" s="176"/>
      <c r="AF96" s="176"/>
      <c r="AG96" s="176"/>
      <c r="AH96" s="177"/>
      <c r="AI96" s="176"/>
      <c r="AJ96" s="171"/>
      <c r="AK96" s="171"/>
      <c r="AL96" s="171"/>
      <c r="AM96" s="171"/>
      <c r="AN96" s="171"/>
      <c r="AO96" s="171"/>
      <c r="AP96" s="176"/>
      <c r="AQ96" s="176"/>
      <c r="AR96" s="176"/>
      <c r="AS96" s="176"/>
      <c r="AT96" s="176"/>
      <c r="AU96" s="177"/>
      <c r="AV96" s="176"/>
      <c r="AW96" s="171"/>
      <c r="AX96" s="171"/>
      <c r="AY96" s="171"/>
      <c r="AZ96" s="171"/>
      <c r="BA96" s="171"/>
      <c r="BB96" s="171"/>
      <c r="BC96" s="176"/>
      <c r="BD96" s="176"/>
      <c r="BE96" s="176"/>
      <c r="BF96" s="176"/>
      <c r="BG96" s="176"/>
      <c r="BH96" s="177"/>
      <c r="BI96" s="176"/>
    </row>
    <row r="97" spans="1:61" ht="151.5" customHeight="1">
      <c r="A97" s="226"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13"/>
      <c r="F97" s="213"/>
      <c r="G97" s="43" t="str">
        <f t="shared" si="0"/>
        <v/>
      </c>
      <c r="H97" s="224"/>
      <c r="I97" s="96" t="str">
        <f t="shared" si="1"/>
        <v/>
      </c>
      <c r="J97" s="97" t="str">
        <f>IFERROR(IF(I97="","",IF(I97&lt;='Listas y tablas'!$L$3,"Muy Baja",IF(I97&lt;='Listas y tablas'!$L$4,"Baja",IF(I97&lt;='Listas y tablas'!$L$5,"Media",IF(I97&lt;='Listas y tablas'!$L$6,"Alta","Muy Alta"))))),"")</f>
        <v/>
      </c>
      <c r="K97" s="225"/>
      <c r="L97" s="228"/>
      <c r="M97" s="171"/>
      <c r="N97" s="171"/>
      <c r="O97" s="171"/>
      <c r="P97" s="171"/>
      <c r="Q97" s="171"/>
      <c r="R97" s="171"/>
      <c r="S97" s="171"/>
      <c r="T97" s="171"/>
      <c r="U97" s="171"/>
      <c r="V97" s="229"/>
      <c r="W97" s="171"/>
      <c r="X97" s="171"/>
      <c r="Y97" s="171"/>
      <c r="Z97" s="171"/>
      <c r="AA97" s="171"/>
      <c r="AB97" s="171"/>
      <c r="AC97" s="176"/>
      <c r="AD97" s="176"/>
      <c r="AE97" s="176"/>
      <c r="AF97" s="176"/>
      <c r="AG97" s="176"/>
      <c r="AH97" s="177"/>
      <c r="AI97" s="176"/>
      <c r="AJ97" s="171"/>
      <c r="AK97" s="171"/>
      <c r="AL97" s="171"/>
      <c r="AM97" s="171"/>
      <c r="AN97" s="171"/>
      <c r="AO97" s="171"/>
      <c r="AP97" s="176"/>
      <c r="AQ97" s="176"/>
      <c r="AR97" s="176"/>
      <c r="AS97" s="176"/>
      <c r="AT97" s="176"/>
      <c r="AU97" s="177"/>
      <c r="AV97" s="176"/>
      <c r="AW97" s="171"/>
      <c r="AX97" s="171"/>
      <c r="AY97" s="171"/>
      <c r="AZ97" s="171"/>
      <c r="BA97" s="171"/>
      <c r="BB97" s="171"/>
      <c r="BC97" s="176"/>
      <c r="BD97" s="176"/>
      <c r="BE97" s="176"/>
      <c r="BF97" s="176"/>
      <c r="BG97" s="176"/>
      <c r="BH97" s="177"/>
      <c r="BI97" s="176"/>
    </row>
    <row r="98" spans="1:61" ht="151.5" customHeight="1">
      <c r="A98" s="226"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13"/>
      <c r="F98" s="213"/>
      <c r="G98" s="43" t="str">
        <f t="shared" si="0"/>
        <v/>
      </c>
      <c r="H98" s="224"/>
      <c r="I98" s="96" t="str">
        <f t="shared" si="1"/>
        <v/>
      </c>
      <c r="J98" s="97" t="str">
        <f>IFERROR(IF(I98="","",IF(I98&lt;='Listas y tablas'!$L$3,"Muy Baja",IF(I98&lt;='Listas y tablas'!$L$4,"Baja",IF(I98&lt;='Listas y tablas'!$L$5,"Media",IF(I98&lt;='Listas y tablas'!$L$6,"Alta","Muy Alta"))))),"")</f>
        <v/>
      </c>
      <c r="K98" s="225"/>
      <c r="L98" s="228"/>
      <c r="M98" s="171"/>
      <c r="N98" s="171"/>
      <c r="O98" s="171"/>
      <c r="P98" s="171"/>
      <c r="Q98" s="171"/>
      <c r="R98" s="171"/>
      <c r="S98" s="171"/>
      <c r="T98" s="171"/>
      <c r="U98" s="171"/>
      <c r="V98" s="229"/>
      <c r="W98" s="171"/>
      <c r="X98" s="171"/>
      <c r="Y98" s="171"/>
      <c r="Z98" s="171"/>
      <c r="AA98" s="171"/>
      <c r="AB98" s="171"/>
      <c r="AC98" s="176"/>
      <c r="AD98" s="176"/>
      <c r="AE98" s="176"/>
      <c r="AF98" s="176"/>
      <c r="AG98" s="176"/>
      <c r="AH98" s="177"/>
      <c r="AI98" s="176"/>
      <c r="AJ98" s="171"/>
      <c r="AK98" s="171"/>
      <c r="AL98" s="171"/>
      <c r="AM98" s="171"/>
      <c r="AN98" s="171"/>
      <c r="AO98" s="171"/>
      <c r="AP98" s="176"/>
      <c r="AQ98" s="176"/>
      <c r="AR98" s="176"/>
      <c r="AS98" s="176"/>
      <c r="AT98" s="176"/>
      <c r="AU98" s="177"/>
      <c r="AV98" s="176"/>
      <c r="AW98" s="171"/>
      <c r="AX98" s="171"/>
      <c r="AY98" s="171"/>
      <c r="AZ98" s="171"/>
      <c r="BA98" s="171"/>
      <c r="BB98" s="171"/>
      <c r="BC98" s="176"/>
      <c r="BD98" s="176"/>
      <c r="BE98" s="176"/>
      <c r="BF98" s="176"/>
      <c r="BG98" s="176"/>
      <c r="BH98" s="177"/>
      <c r="BI98" s="176"/>
    </row>
    <row r="99" spans="1:61" ht="151.5" customHeight="1">
      <c r="A99" s="226"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13"/>
      <c r="F99" s="213"/>
      <c r="G99" s="43" t="str">
        <f t="shared" si="0"/>
        <v/>
      </c>
      <c r="H99" s="224"/>
      <c r="I99" s="96" t="str">
        <f t="shared" si="1"/>
        <v/>
      </c>
      <c r="J99" s="97" t="str">
        <f>IFERROR(IF(I99="","",IF(I99&lt;='Listas y tablas'!$L$3,"Muy Baja",IF(I99&lt;='Listas y tablas'!$L$4,"Baja",IF(I99&lt;='Listas y tablas'!$L$5,"Media",IF(I99&lt;='Listas y tablas'!$L$6,"Alta","Muy Alta"))))),"")</f>
        <v/>
      </c>
      <c r="K99" s="225"/>
      <c r="L99" s="228"/>
      <c r="M99" s="171"/>
      <c r="N99" s="171"/>
      <c r="O99" s="171"/>
      <c r="P99" s="171"/>
      <c r="Q99" s="171"/>
      <c r="R99" s="171"/>
      <c r="S99" s="171"/>
      <c r="T99" s="171"/>
      <c r="U99" s="171"/>
      <c r="V99" s="229"/>
      <c r="W99" s="171"/>
      <c r="X99" s="171"/>
      <c r="Y99" s="171"/>
      <c r="Z99" s="171"/>
      <c r="AA99" s="171"/>
      <c r="AB99" s="171"/>
      <c r="AC99" s="176"/>
      <c r="AD99" s="176"/>
      <c r="AE99" s="176"/>
      <c r="AF99" s="176"/>
      <c r="AG99" s="176"/>
      <c r="AH99" s="177"/>
      <c r="AI99" s="176"/>
      <c r="AJ99" s="171"/>
      <c r="AK99" s="171"/>
      <c r="AL99" s="171"/>
      <c r="AM99" s="171"/>
      <c r="AN99" s="171"/>
      <c r="AO99" s="171"/>
      <c r="AP99" s="176"/>
      <c r="AQ99" s="176"/>
      <c r="AR99" s="176"/>
      <c r="AS99" s="176"/>
      <c r="AT99" s="176"/>
      <c r="AU99" s="177"/>
      <c r="AV99" s="176"/>
      <c r="AW99" s="171"/>
      <c r="AX99" s="171"/>
      <c r="AY99" s="171"/>
      <c r="AZ99" s="171"/>
      <c r="BA99" s="171"/>
      <c r="BB99" s="171"/>
      <c r="BC99" s="176"/>
      <c r="BD99" s="176"/>
      <c r="BE99" s="176"/>
      <c r="BF99" s="176"/>
      <c r="BG99" s="176"/>
      <c r="BH99" s="177"/>
      <c r="BI99" s="176"/>
    </row>
    <row r="100" spans="1:61" ht="151.5" customHeight="1">
      <c r="A100" s="226"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13"/>
      <c r="F100" s="213"/>
      <c r="G100" s="43" t="str">
        <f t="shared" si="0"/>
        <v/>
      </c>
      <c r="H100" s="224"/>
      <c r="I100" s="96" t="str">
        <f t="shared" si="1"/>
        <v/>
      </c>
      <c r="J100" s="97" t="str">
        <f>IFERROR(IF(I100="","",IF(I100&lt;='Listas y tablas'!$L$3,"Muy Baja",IF(I100&lt;='Listas y tablas'!$L$4,"Baja",IF(I100&lt;='Listas y tablas'!$L$5,"Media",IF(I100&lt;='Listas y tablas'!$L$6,"Alta","Muy Alta"))))),"")</f>
        <v/>
      </c>
      <c r="K100" s="225"/>
      <c r="L100" s="228"/>
      <c r="M100" s="171"/>
      <c r="N100" s="171"/>
      <c r="O100" s="171"/>
      <c r="P100" s="171"/>
      <c r="Q100" s="171"/>
      <c r="R100" s="171"/>
      <c r="S100" s="171"/>
      <c r="T100" s="171"/>
      <c r="U100" s="171"/>
      <c r="V100" s="229"/>
      <c r="W100" s="171"/>
      <c r="X100" s="171"/>
      <c r="Y100" s="171"/>
      <c r="Z100" s="171"/>
      <c r="AA100" s="171"/>
      <c r="AB100" s="171"/>
      <c r="AC100" s="176"/>
      <c r="AD100" s="176"/>
      <c r="AE100" s="176"/>
      <c r="AF100" s="176"/>
      <c r="AG100" s="176"/>
      <c r="AH100" s="177"/>
      <c r="AI100" s="176"/>
      <c r="AJ100" s="171"/>
      <c r="AK100" s="171"/>
      <c r="AL100" s="171"/>
      <c r="AM100" s="171"/>
      <c r="AN100" s="171"/>
      <c r="AO100" s="171"/>
      <c r="AP100" s="176"/>
      <c r="AQ100" s="176"/>
      <c r="AR100" s="176"/>
      <c r="AS100" s="176"/>
      <c r="AT100" s="176"/>
      <c r="AU100" s="177"/>
      <c r="AV100" s="176"/>
      <c r="AW100" s="171"/>
      <c r="AX100" s="171"/>
      <c r="AY100" s="171"/>
      <c r="AZ100" s="171"/>
      <c r="BA100" s="171"/>
      <c r="BB100" s="171"/>
      <c r="BC100" s="176"/>
      <c r="BD100" s="176"/>
      <c r="BE100" s="176"/>
      <c r="BF100" s="176"/>
      <c r="BG100" s="176"/>
      <c r="BH100" s="177"/>
      <c r="BI100" s="176"/>
    </row>
    <row r="101" spans="1:61" ht="151.5" customHeight="1">
      <c r="A101" s="226"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13"/>
      <c r="F101" s="213"/>
      <c r="G101" s="43" t="str">
        <f t="shared" si="0"/>
        <v/>
      </c>
      <c r="H101" s="224"/>
      <c r="I101" s="96" t="str">
        <f t="shared" si="1"/>
        <v/>
      </c>
      <c r="J101" s="97" t="str">
        <f>IFERROR(IF(I101="","",IF(I101&lt;='Listas y tablas'!$L$3,"Muy Baja",IF(I101&lt;='Listas y tablas'!$L$4,"Baja",IF(I101&lt;='Listas y tablas'!$L$5,"Media",IF(I101&lt;='Listas y tablas'!$L$6,"Alta","Muy Alta"))))),"")</f>
        <v/>
      </c>
      <c r="K101" s="225"/>
      <c r="L101" s="228"/>
      <c r="M101" s="171"/>
      <c r="N101" s="171"/>
      <c r="O101" s="171"/>
      <c r="P101" s="171"/>
      <c r="Q101" s="171"/>
      <c r="R101" s="171"/>
      <c r="S101" s="171"/>
      <c r="T101" s="171"/>
      <c r="U101" s="171"/>
      <c r="V101" s="229"/>
      <c r="W101" s="171"/>
      <c r="X101" s="171"/>
      <c r="Y101" s="171"/>
      <c r="Z101" s="171"/>
      <c r="AA101" s="171"/>
      <c r="AB101" s="171"/>
      <c r="AC101" s="176"/>
      <c r="AD101" s="176"/>
      <c r="AE101" s="176"/>
      <c r="AF101" s="176"/>
      <c r="AG101" s="176"/>
      <c r="AH101" s="177"/>
      <c r="AI101" s="176"/>
      <c r="AJ101" s="171"/>
      <c r="AK101" s="171"/>
      <c r="AL101" s="171"/>
      <c r="AM101" s="171"/>
      <c r="AN101" s="171"/>
      <c r="AO101" s="171"/>
      <c r="AP101" s="176"/>
      <c r="AQ101" s="176"/>
      <c r="AR101" s="176"/>
      <c r="AS101" s="176"/>
      <c r="AT101" s="176"/>
      <c r="AU101" s="177"/>
      <c r="AV101" s="176"/>
      <c r="AW101" s="171"/>
      <c r="AX101" s="171"/>
      <c r="AY101" s="171"/>
      <c r="AZ101" s="171"/>
      <c r="BA101" s="171"/>
      <c r="BB101" s="171"/>
      <c r="BC101" s="176"/>
      <c r="BD101" s="176"/>
      <c r="BE101" s="176"/>
      <c r="BF101" s="176"/>
      <c r="BG101" s="176"/>
      <c r="BH101" s="177"/>
      <c r="BI101" s="176"/>
    </row>
    <row r="102" spans="1:61" ht="151.5" customHeight="1">
      <c r="A102" s="226"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13"/>
      <c r="F102" s="213"/>
      <c r="G102" s="43" t="str">
        <f t="shared" si="0"/>
        <v/>
      </c>
      <c r="H102" s="224"/>
      <c r="I102" s="96" t="str">
        <f t="shared" si="1"/>
        <v/>
      </c>
      <c r="J102" s="97" t="str">
        <f>IFERROR(IF(I102="","",IF(I102&lt;='Listas y tablas'!$L$3,"Muy Baja",IF(I102&lt;='Listas y tablas'!$L$4,"Baja",IF(I102&lt;='Listas y tablas'!$L$5,"Media",IF(I102&lt;='Listas y tablas'!$L$6,"Alta","Muy Alta"))))),"")</f>
        <v/>
      </c>
      <c r="K102" s="225"/>
      <c r="L102" s="228"/>
      <c r="M102" s="171"/>
      <c r="N102" s="171"/>
      <c r="O102" s="171"/>
      <c r="P102" s="171"/>
      <c r="Q102" s="171"/>
      <c r="R102" s="171"/>
      <c r="S102" s="171"/>
      <c r="T102" s="171"/>
      <c r="U102" s="171"/>
      <c r="V102" s="229"/>
      <c r="W102" s="171"/>
      <c r="X102" s="171"/>
      <c r="Y102" s="171"/>
      <c r="Z102" s="171"/>
      <c r="AA102" s="171"/>
      <c r="AB102" s="171"/>
      <c r="AC102" s="176"/>
      <c r="AD102" s="176"/>
      <c r="AE102" s="176"/>
      <c r="AF102" s="176"/>
      <c r="AG102" s="176"/>
      <c r="AH102" s="177"/>
      <c r="AI102" s="176"/>
      <c r="AJ102" s="171"/>
      <c r="AK102" s="171"/>
      <c r="AL102" s="171"/>
      <c r="AM102" s="171"/>
      <c r="AN102" s="171"/>
      <c r="AO102" s="171"/>
      <c r="AP102" s="176"/>
      <c r="AQ102" s="176"/>
      <c r="AR102" s="176"/>
      <c r="AS102" s="176"/>
      <c r="AT102" s="176"/>
      <c r="AU102" s="177"/>
      <c r="AV102" s="176"/>
      <c r="AW102" s="171"/>
      <c r="AX102" s="171"/>
      <c r="AY102" s="171"/>
      <c r="AZ102" s="171"/>
      <c r="BA102" s="171"/>
      <c r="BB102" s="171"/>
      <c r="BC102" s="176"/>
      <c r="BD102" s="176"/>
      <c r="BE102" s="176"/>
      <c r="BF102" s="176"/>
      <c r="BG102" s="176"/>
      <c r="BH102" s="177"/>
      <c r="BI102" s="176"/>
    </row>
    <row r="103" spans="1:61" ht="151.5" customHeight="1">
      <c r="A103" s="226"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13"/>
      <c r="F103" s="213"/>
      <c r="G103" s="43" t="str">
        <f t="shared" si="0"/>
        <v/>
      </c>
      <c r="H103" s="224"/>
      <c r="I103" s="96" t="str">
        <f t="shared" si="1"/>
        <v/>
      </c>
      <c r="J103" s="97" t="str">
        <f>IFERROR(IF(I103="","",IF(I103&lt;='Listas y tablas'!$L$3,"Muy Baja",IF(I103&lt;='Listas y tablas'!$L$4,"Baja",IF(I103&lt;='Listas y tablas'!$L$5,"Media",IF(I103&lt;='Listas y tablas'!$L$6,"Alta","Muy Alta"))))),"")</f>
        <v/>
      </c>
      <c r="K103" s="225"/>
      <c r="L103" s="228"/>
      <c r="M103" s="171"/>
      <c r="N103" s="171"/>
      <c r="O103" s="171"/>
      <c r="P103" s="171"/>
      <c r="Q103" s="171"/>
      <c r="R103" s="171"/>
      <c r="S103" s="171"/>
      <c r="T103" s="171"/>
      <c r="U103" s="171"/>
      <c r="V103" s="229"/>
      <c r="W103" s="171"/>
      <c r="X103" s="171"/>
      <c r="Y103" s="171"/>
      <c r="Z103" s="171"/>
      <c r="AA103" s="171"/>
      <c r="AB103" s="171"/>
      <c r="AC103" s="176"/>
      <c r="AD103" s="176"/>
      <c r="AE103" s="176"/>
      <c r="AF103" s="176"/>
      <c r="AG103" s="176"/>
      <c r="AH103" s="177"/>
      <c r="AI103" s="176"/>
      <c r="AJ103" s="171"/>
      <c r="AK103" s="171"/>
      <c r="AL103" s="171"/>
      <c r="AM103" s="171"/>
      <c r="AN103" s="171"/>
      <c r="AO103" s="171"/>
      <c r="AP103" s="176"/>
      <c r="AQ103" s="176"/>
      <c r="AR103" s="176"/>
      <c r="AS103" s="176"/>
      <c r="AT103" s="176"/>
      <c r="AU103" s="177"/>
      <c r="AV103" s="176"/>
      <c r="AW103" s="171"/>
      <c r="AX103" s="171"/>
      <c r="AY103" s="171"/>
      <c r="AZ103" s="171"/>
      <c r="BA103" s="171"/>
      <c r="BB103" s="171"/>
      <c r="BC103" s="176"/>
      <c r="BD103" s="176"/>
      <c r="BE103" s="176"/>
      <c r="BF103" s="176"/>
      <c r="BG103" s="176"/>
      <c r="BH103" s="177"/>
      <c r="BI103" s="176"/>
    </row>
    <row r="104" spans="1:61" ht="151.5" customHeight="1">
      <c r="A104" s="226"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13"/>
      <c r="F104" s="213"/>
      <c r="G104" s="43" t="str">
        <f t="shared" si="0"/>
        <v/>
      </c>
      <c r="H104" s="224"/>
      <c r="I104" s="96" t="str">
        <f t="shared" si="1"/>
        <v/>
      </c>
      <c r="J104" s="97" t="str">
        <f>IFERROR(IF(I104="","",IF(I104&lt;='Listas y tablas'!$L$3,"Muy Baja",IF(I104&lt;='Listas y tablas'!$L$4,"Baja",IF(I104&lt;='Listas y tablas'!$L$5,"Media",IF(I104&lt;='Listas y tablas'!$L$6,"Alta","Muy Alta"))))),"")</f>
        <v/>
      </c>
      <c r="K104" s="225"/>
      <c r="L104" s="228"/>
      <c r="M104" s="171"/>
      <c r="N104" s="171"/>
      <c r="O104" s="171"/>
      <c r="P104" s="171"/>
      <c r="Q104" s="171"/>
      <c r="R104" s="171"/>
      <c r="S104" s="171"/>
      <c r="T104" s="171"/>
      <c r="U104" s="171"/>
      <c r="V104" s="229"/>
      <c r="W104" s="171"/>
      <c r="X104" s="171"/>
      <c r="Y104" s="171"/>
      <c r="Z104" s="171"/>
      <c r="AA104" s="171"/>
      <c r="AB104" s="171"/>
      <c r="AC104" s="176"/>
      <c r="AD104" s="176"/>
      <c r="AE104" s="176"/>
      <c r="AF104" s="176"/>
      <c r="AG104" s="176"/>
      <c r="AH104" s="177"/>
      <c r="AI104" s="176"/>
      <c r="AJ104" s="171"/>
      <c r="AK104" s="171"/>
      <c r="AL104" s="171"/>
      <c r="AM104" s="171"/>
      <c r="AN104" s="171"/>
      <c r="AO104" s="171"/>
      <c r="AP104" s="176"/>
      <c r="AQ104" s="176"/>
      <c r="AR104" s="176"/>
      <c r="AS104" s="176"/>
      <c r="AT104" s="176"/>
      <c r="AU104" s="177"/>
      <c r="AV104" s="176"/>
      <c r="AW104" s="171"/>
      <c r="AX104" s="171"/>
      <c r="AY104" s="171"/>
      <c r="AZ104" s="171"/>
      <c r="BA104" s="171"/>
      <c r="BB104" s="171"/>
      <c r="BC104" s="176"/>
      <c r="BD104" s="176"/>
      <c r="BE104" s="176"/>
      <c r="BF104" s="176"/>
      <c r="BG104" s="176"/>
      <c r="BH104" s="177"/>
      <c r="BI104" s="176"/>
    </row>
    <row r="105" spans="1:61" ht="151.5" customHeight="1">
      <c r="A105" s="226"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13"/>
      <c r="F105" s="213"/>
      <c r="G105" s="43" t="str">
        <f t="shared" si="0"/>
        <v/>
      </c>
      <c r="H105" s="224"/>
      <c r="I105" s="96" t="str">
        <f t="shared" si="1"/>
        <v/>
      </c>
      <c r="J105" s="97" t="str">
        <f>IFERROR(IF(I105="","",IF(I105&lt;='Listas y tablas'!$L$3,"Muy Baja",IF(I105&lt;='Listas y tablas'!$L$4,"Baja",IF(I105&lt;='Listas y tablas'!$L$5,"Media",IF(I105&lt;='Listas y tablas'!$L$6,"Alta","Muy Alta"))))),"")</f>
        <v/>
      </c>
      <c r="K105" s="225"/>
      <c r="L105" s="228"/>
      <c r="M105" s="171"/>
      <c r="N105" s="171"/>
      <c r="O105" s="171"/>
      <c r="P105" s="171"/>
      <c r="Q105" s="171"/>
      <c r="R105" s="171"/>
      <c r="S105" s="171"/>
      <c r="T105" s="171"/>
      <c r="U105" s="171"/>
      <c r="V105" s="229"/>
      <c r="W105" s="171"/>
      <c r="X105" s="171"/>
      <c r="Y105" s="171"/>
      <c r="Z105" s="171"/>
      <c r="AA105" s="171"/>
      <c r="AB105" s="171"/>
      <c r="AC105" s="176"/>
      <c r="AD105" s="176"/>
      <c r="AE105" s="176"/>
      <c r="AF105" s="176"/>
      <c r="AG105" s="176"/>
      <c r="AH105" s="177"/>
      <c r="AI105" s="176"/>
      <c r="AJ105" s="171"/>
      <c r="AK105" s="171"/>
      <c r="AL105" s="171"/>
      <c r="AM105" s="171"/>
      <c r="AN105" s="171"/>
      <c r="AO105" s="171"/>
      <c r="AP105" s="176"/>
      <c r="AQ105" s="176"/>
      <c r="AR105" s="176"/>
      <c r="AS105" s="176"/>
      <c r="AT105" s="176"/>
      <c r="AU105" s="177"/>
      <c r="AV105" s="176"/>
      <c r="AW105" s="171"/>
      <c r="AX105" s="171"/>
      <c r="AY105" s="171"/>
      <c r="AZ105" s="171"/>
      <c r="BA105" s="171"/>
      <c r="BB105" s="171"/>
      <c r="BC105" s="176"/>
      <c r="BD105" s="176"/>
      <c r="BE105" s="176"/>
      <c r="BF105" s="176"/>
      <c r="BG105" s="176"/>
      <c r="BH105" s="177"/>
      <c r="BI105" s="176"/>
    </row>
    <row r="106" spans="1:61" ht="151.5" customHeight="1">
      <c r="A106" s="226"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13"/>
      <c r="F106" s="213"/>
      <c r="G106" s="43" t="str">
        <f t="shared" si="0"/>
        <v/>
      </c>
      <c r="H106" s="224"/>
      <c r="I106" s="96" t="str">
        <f t="shared" si="1"/>
        <v/>
      </c>
      <c r="J106" s="97" t="str">
        <f>IFERROR(IF(I106="","",IF(I106&lt;='Listas y tablas'!$L$3,"Muy Baja",IF(I106&lt;='Listas y tablas'!$L$4,"Baja",IF(I106&lt;='Listas y tablas'!$L$5,"Media",IF(I106&lt;='Listas y tablas'!$L$6,"Alta","Muy Alta"))))),"")</f>
        <v/>
      </c>
      <c r="K106" s="225"/>
      <c r="L106" s="228"/>
      <c r="M106" s="171"/>
      <c r="N106" s="171"/>
      <c r="O106" s="171"/>
      <c r="P106" s="171"/>
      <c r="Q106" s="171"/>
      <c r="R106" s="171"/>
      <c r="S106" s="171"/>
      <c r="T106" s="171"/>
      <c r="U106" s="171"/>
      <c r="V106" s="229"/>
      <c r="W106" s="171"/>
      <c r="X106" s="171"/>
      <c r="Y106" s="171"/>
      <c r="Z106" s="171"/>
      <c r="AA106" s="171"/>
      <c r="AB106" s="171"/>
      <c r="AC106" s="176"/>
      <c r="AD106" s="176"/>
      <c r="AE106" s="176"/>
      <c r="AF106" s="176"/>
      <c r="AG106" s="176"/>
      <c r="AH106" s="177"/>
      <c r="AI106" s="176"/>
      <c r="AJ106" s="171"/>
      <c r="AK106" s="171"/>
      <c r="AL106" s="171"/>
      <c r="AM106" s="171"/>
      <c r="AN106" s="171"/>
      <c r="AO106" s="171"/>
      <c r="AP106" s="176"/>
      <c r="AQ106" s="176"/>
      <c r="AR106" s="176"/>
      <c r="AS106" s="176"/>
      <c r="AT106" s="176"/>
      <c r="AU106" s="177"/>
      <c r="AV106" s="176"/>
      <c r="AW106" s="171"/>
      <c r="AX106" s="171"/>
      <c r="AY106" s="171"/>
      <c r="AZ106" s="171"/>
      <c r="BA106" s="171"/>
      <c r="BB106" s="171"/>
      <c r="BC106" s="176"/>
      <c r="BD106" s="176"/>
      <c r="BE106" s="176"/>
      <c r="BF106" s="176"/>
      <c r="BG106" s="176"/>
      <c r="BH106" s="177"/>
      <c r="BI106" s="176"/>
    </row>
    <row r="107" spans="1:61" ht="151.5" customHeight="1">
      <c r="A107" s="226"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13"/>
      <c r="F107" s="213"/>
      <c r="G107" s="43" t="str">
        <f t="shared" si="0"/>
        <v/>
      </c>
      <c r="H107" s="224"/>
      <c r="I107" s="96" t="str">
        <f t="shared" si="1"/>
        <v/>
      </c>
      <c r="J107" s="97" t="str">
        <f>IFERROR(IF(I107="","",IF(I107&lt;='Listas y tablas'!$L$3,"Muy Baja",IF(I107&lt;='Listas y tablas'!$L$4,"Baja",IF(I107&lt;='Listas y tablas'!$L$5,"Media",IF(I107&lt;='Listas y tablas'!$L$6,"Alta","Muy Alta"))))),"")</f>
        <v/>
      </c>
      <c r="K107" s="225"/>
      <c r="L107" s="228"/>
      <c r="M107" s="171"/>
      <c r="N107" s="171"/>
      <c r="O107" s="171"/>
      <c r="P107" s="171"/>
      <c r="Q107" s="171"/>
      <c r="R107" s="171"/>
      <c r="S107" s="171"/>
      <c r="T107" s="171"/>
      <c r="U107" s="171"/>
      <c r="V107" s="229"/>
      <c r="W107" s="171"/>
      <c r="X107" s="171"/>
      <c r="Y107" s="171"/>
      <c r="Z107" s="171"/>
      <c r="AA107" s="171"/>
      <c r="AB107" s="171"/>
      <c r="AC107" s="176"/>
      <c r="AD107" s="176"/>
      <c r="AE107" s="176"/>
      <c r="AF107" s="176"/>
      <c r="AG107" s="176"/>
      <c r="AH107" s="177"/>
      <c r="AI107" s="176"/>
      <c r="AJ107" s="171"/>
      <c r="AK107" s="171"/>
      <c r="AL107" s="171"/>
      <c r="AM107" s="171"/>
      <c r="AN107" s="171"/>
      <c r="AO107" s="171"/>
      <c r="AP107" s="176"/>
      <c r="AQ107" s="176"/>
      <c r="AR107" s="176"/>
      <c r="AS107" s="176"/>
      <c r="AT107" s="176"/>
      <c r="AU107" s="177"/>
      <c r="AV107" s="176"/>
      <c r="AW107" s="171"/>
      <c r="AX107" s="171"/>
      <c r="AY107" s="171"/>
      <c r="AZ107" s="171"/>
      <c r="BA107" s="171"/>
      <c r="BB107" s="171"/>
      <c r="BC107" s="176"/>
      <c r="BD107" s="176"/>
      <c r="BE107" s="176"/>
      <c r="BF107" s="176"/>
      <c r="BG107" s="176"/>
      <c r="BH107" s="177"/>
      <c r="BI107" s="176"/>
    </row>
    <row r="108" spans="1:61" ht="151.5" customHeight="1">
      <c r="A108" s="226"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13"/>
      <c r="F108" s="213"/>
      <c r="G108" s="43" t="str">
        <f t="shared" si="0"/>
        <v/>
      </c>
      <c r="H108" s="224"/>
      <c r="I108" s="96" t="str">
        <f t="shared" si="1"/>
        <v/>
      </c>
      <c r="J108" s="97" t="str">
        <f>IFERROR(IF(I108="","",IF(I108&lt;='Listas y tablas'!$L$3,"Muy Baja",IF(I108&lt;='Listas y tablas'!$L$4,"Baja",IF(I108&lt;='Listas y tablas'!$L$5,"Media",IF(I108&lt;='Listas y tablas'!$L$6,"Alta","Muy Alta"))))),"")</f>
        <v/>
      </c>
      <c r="K108" s="225"/>
      <c r="L108" s="228"/>
      <c r="M108" s="171"/>
      <c r="N108" s="171"/>
      <c r="O108" s="171"/>
      <c r="P108" s="171"/>
      <c r="Q108" s="171"/>
      <c r="R108" s="171"/>
      <c r="S108" s="171"/>
      <c r="T108" s="171"/>
      <c r="U108" s="171"/>
      <c r="V108" s="229"/>
      <c r="W108" s="171"/>
      <c r="X108" s="171"/>
      <c r="Y108" s="171"/>
      <c r="Z108" s="171"/>
      <c r="AA108" s="171"/>
      <c r="AB108" s="171"/>
      <c r="AC108" s="176"/>
      <c r="AD108" s="176"/>
      <c r="AE108" s="176"/>
      <c r="AF108" s="176"/>
      <c r="AG108" s="176"/>
      <c r="AH108" s="177"/>
      <c r="AI108" s="176"/>
      <c r="AJ108" s="171"/>
      <c r="AK108" s="171"/>
      <c r="AL108" s="171"/>
      <c r="AM108" s="171"/>
      <c r="AN108" s="171"/>
      <c r="AO108" s="171"/>
      <c r="AP108" s="176"/>
      <c r="AQ108" s="176"/>
      <c r="AR108" s="176"/>
      <c r="AS108" s="176"/>
      <c r="AT108" s="176"/>
      <c r="AU108" s="177"/>
      <c r="AV108" s="176"/>
      <c r="AW108" s="171"/>
      <c r="AX108" s="171"/>
      <c r="AY108" s="171"/>
      <c r="AZ108" s="171"/>
      <c r="BA108" s="171"/>
      <c r="BB108" s="171"/>
      <c r="BC108" s="176"/>
      <c r="BD108" s="176"/>
      <c r="BE108" s="176"/>
      <c r="BF108" s="176"/>
      <c r="BG108" s="176"/>
      <c r="BH108" s="177"/>
      <c r="BI108" s="176"/>
    </row>
    <row r="109" spans="1:61" ht="151.5" customHeight="1">
      <c r="A109" s="226"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13"/>
      <c r="F109" s="213"/>
      <c r="G109" s="43" t="str">
        <f t="shared" si="0"/>
        <v/>
      </c>
      <c r="H109" s="224"/>
      <c r="I109" s="96" t="str">
        <f t="shared" si="1"/>
        <v/>
      </c>
      <c r="J109" s="97" t="str">
        <f>IFERROR(IF(I109="","",IF(I109&lt;='Listas y tablas'!$L$3,"Muy Baja",IF(I109&lt;='Listas y tablas'!$L$4,"Baja",IF(I109&lt;='Listas y tablas'!$L$5,"Media",IF(I109&lt;='Listas y tablas'!$L$6,"Alta","Muy Alta"))))),"")</f>
        <v/>
      </c>
      <c r="K109" s="225"/>
      <c r="L109" s="228"/>
      <c r="M109" s="171"/>
      <c r="N109" s="171"/>
      <c r="O109" s="171"/>
      <c r="P109" s="171"/>
      <c r="Q109" s="171"/>
      <c r="R109" s="171"/>
      <c r="S109" s="171"/>
      <c r="T109" s="171"/>
      <c r="U109" s="171"/>
      <c r="V109" s="229"/>
      <c r="W109" s="171"/>
      <c r="X109" s="171"/>
      <c r="Y109" s="171"/>
      <c r="Z109" s="171"/>
      <c r="AA109" s="171"/>
      <c r="AB109" s="171"/>
      <c r="AC109" s="176"/>
      <c r="AD109" s="176"/>
      <c r="AE109" s="176"/>
      <c r="AF109" s="176"/>
      <c r="AG109" s="176"/>
      <c r="AH109" s="177"/>
      <c r="AI109" s="176"/>
      <c r="AJ109" s="171"/>
      <c r="AK109" s="171"/>
      <c r="AL109" s="171"/>
      <c r="AM109" s="171"/>
      <c r="AN109" s="171"/>
      <c r="AO109" s="171"/>
      <c r="AP109" s="176"/>
      <c r="AQ109" s="176"/>
      <c r="AR109" s="176"/>
      <c r="AS109" s="176"/>
      <c r="AT109" s="176"/>
      <c r="AU109" s="177"/>
      <c r="AV109" s="176"/>
      <c r="AW109" s="171"/>
      <c r="AX109" s="171"/>
      <c r="AY109" s="171"/>
      <c r="AZ109" s="171"/>
      <c r="BA109" s="171"/>
      <c r="BB109" s="171"/>
      <c r="BC109" s="176"/>
      <c r="BD109" s="176"/>
      <c r="BE109" s="176"/>
      <c r="BF109" s="176"/>
      <c r="BG109" s="176"/>
      <c r="BH109" s="177"/>
      <c r="BI109" s="176"/>
    </row>
    <row r="110" spans="1:61" ht="151.5" customHeight="1">
      <c r="A110" s="226"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13"/>
      <c r="F110" s="213"/>
      <c r="G110" s="43" t="str">
        <f t="shared" si="0"/>
        <v/>
      </c>
      <c r="H110" s="224"/>
      <c r="I110" s="96" t="str">
        <f t="shared" si="1"/>
        <v/>
      </c>
      <c r="J110" s="97" t="str">
        <f>IFERROR(IF(I110="","",IF(I110&lt;='Listas y tablas'!$L$3,"Muy Baja",IF(I110&lt;='Listas y tablas'!$L$4,"Baja",IF(I110&lt;='Listas y tablas'!$L$5,"Media",IF(I110&lt;='Listas y tablas'!$L$6,"Alta","Muy Alta"))))),"")</f>
        <v/>
      </c>
      <c r="K110" s="225"/>
      <c r="L110" s="228"/>
      <c r="M110" s="171"/>
      <c r="N110" s="171"/>
      <c r="O110" s="171"/>
      <c r="P110" s="171"/>
      <c r="Q110" s="171"/>
      <c r="R110" s="171"/>
      <c r="S110" s="171"/>
      <c r="T110" s="171"/>
      <c r="U110" s="171"/>
      <c r="V110" s="229"/>
      <c r="W110" s="171"/>
      <c r="X110" s="171"/>
      <c r="Y110" s="171"/>
      <c r="Z110" s="171"/>
      <c r="AA110" s="171"/>
      <c r="AB110" s="171"/>
      <c r="AC110" s="176"/>
      <c r="AD110" s="176"/>
      <c r="AE110" s="176"/>
      <c r="AF110" s="176"/>
      <c r="AG110" s="176"/>
      <c r="AH110" s="177"/>
      <c r="AI110" s="176"/>
      <c r="AJ110" s="171"/>
      <c r="AK110" s="171"/>
      <c r="AL110" s="171"/>
      <c r="AM110" s="171"/>
      <c r="AN110" s="171"/>
      <c r="AO110" s="171"/>
      <c r="AP110" s="176"/>
      <c r="AQ110" s="176"/>
      <c r="AR110" s="176"/>
      <c r="AS110" s="176"/>
      <c r="AT110" s="176"/>
      <c r="AU110" s="177"/>
      <c r="AV110" s="176"/>
      <c r="AW110" s="171"/>
      <c r="AX110" s="171"/>
      <c r="AY110" s="171"/>
      <c r="AZ110" s="171"/>
      <c r="BA110" s="171"/>
      <c r="BB110" s="171"/>
      <c r="BC110" s="176"/>
      <c r="BD110" s="176"/>
      <c r="BE110" s="176"/>
      <c r="BF110" s="176"/>
      <c r="BG110" s="176"/>
      <c r="BH110" s="177"/>
      <c r="BI110" s="176"/>
    </row>
    <row r="111" spans="1:61" ht="151.5" customHeight="1">
      <c r="A111" s="226"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13"/>
      <c r="F111" s="213"/>
      <c r="G111" s="43" t="str">
        <f t="shared" si="0"/>
        <v/>
      </c>
      <c r="H111" s="224"/>
      <c r="I111" s="96" t="str">
        <f t="shared" si="1"/>
        <v/>
      </c>
      <c r="J111" s="97" t="str">
        <f>IFERROR(IF(I111="","",IF(I111&lt;='Listas y tablas'!$L$3,"Muy Baja",IF(I111&lt;='Listas y tablas'!$L$4,"Baja",IF(I111&lt;='Listas y tablas'!$L$5,"Media",IF(I111&lt;='Listas y tablas'!$L$6,"Alta","Muy Alta"))))),"")</f>
        <v/>
      </c>
      <c r="K111" s="225"/>
      <c r="L111" s="228"/>
      <c r="M111" s="171"/>
      <c r="N111" s="171"/>
      <c r="O111" s="171"/>
      <c r="P111" s="171"/>
      <c r="Q111" s="171"/>
      <c r="R111" s="171"/>
      <c r="S111" s="171"/>
      <c r="T111" s="171"/>
      <c r="U111" s="171"/>
      <c r="V111" s="229"/>
      <c r="W111" s="171"/>
      <c r="X111" s="171"/>
      <c r="Y111" s="171"/>
      <c r="Z111" s="171"/>
      <c r="AA111" s="171"/>
      <c r="AB111" s="171"/>
      <c r="AC111" s="176"/>
      <c r="AD111" s="176"/>
      <c r="AE111" s="176"/>
      <c r="AF111" s="176"/>
      <c r="AG111" s="176"/>
      <c r="AH111" s="177"/>
      <c r="AI111" s="176"/>
      <c r="AJ111" s="171"/>
      <c r="AK111" s="171"/>
      <c r="AL111" s="171"/>
      <c r="AM111" s="171"/>
      <c r="AN111" s="171"/>
      <c r="AO111" s="171"/>
      <c r="AP111" s="176"/>
      <c r="AQ111" s="176"/>
      <c r="AR111" s="176"/>
      <c r="AS111" s="176"/>
      <c r="AT111" s="176"/>
      <c r="AU111" s="177"/>
      <c r="AV111" s="176"/>
      <c r="AW111" s="171"/>
      <c r="AX111" s="171"/>
      <c r="AY111" s="171"/>
      <c r="AZ111" s="171"/>
      <c r="BA111" s="171"/>
      <c r="BB111" s="171"/>
      <c r="BC111" s="176"/>
      <c r="BD111" s="176"/>
      <c r="BE111" s="176"/>
      <c r="BF111" s="176"/>
      <c r="BG111" s="176"/>
      <c r="BH111" s="177"/>
      <c r="BI111" s="176"/>
    </row>
    <row r="112" spans="1:61" ht="151.5" customHeight="1">
      <c r="A112" s="226"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13"/>
      <c r="F112" s="213"/>
      <c r="G112" s="43" t="str">
        <f t="shared" si="0"/>
        <v/>
      </c>
      <c r="H112" s="224"/>
      <c r="I112" s="96" t="str">
        <f t="shared" si="1"/>
        <v/>
      </c>
      <c r="J112" s="97" t="str">
        <f>IFERROR(IF(I112="","",IF(I112&lt;='Listas y tablas'!$L$3,"Muy Baja",IF(I112&lt;='Listas y tablas'!$L$4,"Baja",IF(I112&lt;='Listas y tablas'!$L$5,"Media",IF(I112&lt;='Listas y tablas'!$L$6,"Alta","Muy Alta"))))),"")</f>
        <v/>
      </c>
      <c r="K112" s="225"/>
      <c r="L112" s="228"/>
      <c r="M112" s="171"/>
      <c r="N112" s="171"/>
      <c r="O112" s="171"/>
      <c r="P112" s="171"/>
      <c r="Q112" s="171"/>
      <c r="R112" s="171"/>
      <c r="S112" s="171"/>
      <c r="T112" s="171"/>
      <c r="U112" s="171"/>
      <c r="V112" s="229"/>
      <c r="W112" s="171"/>
      <c r="X112" s="171"/>
      <c r="Y112" s="171"/>
      <c r="Z112" s="171"/>
      <c r="AA112" s="171"/>
      <c r="AB112" s="171"/>
      <c r="AC112" s="176"/>
      <c r="AD112" s="176"/>
      <c r="AE112" s="176"/>
      <c r="AF112" s="176"/>
      <c r="AG112" s="176"/>
      <c r="AH112" s="177"/>
      <c r="AI112" s="176"/>
      <c r="AJ112" s="171"/>
      <c r="AK112" s="171"/>
      <c r="AL112" s="171"/>
      <c r="AM112" s="171"/>
      <c r="AN112" s="171"/>
      <c r="AO112" s="171"/>
      <c r="AP112" s="176"/>
      <c r="AQ112" s="176"/>
      <c r="AR112" s="176"/>
      <c r="AS112" s="176"/>
      <c r="AT112" s="176"/>
      <c r="AU112" s="177"/>
      <c r="AV112" s="176"/>
      <c r="AW112" s="171"/>
      <c r="AX112" s="171"/>
      <c r="AY112" s="171"/>
      <c r="AZ112" s="171"/>
      <c r="BA112" s="171"/>
      <c r="BB112" s="171"/>
      <c r="BC112" s="176"/>
      <c r="BD112" s="176"/>
      <c r="BE112" s="176"/>
      <c r="BF112" s="176"/>
      <c r="BG112" s="176"/>
      <c r="BH112" s="177"/>
      <c r="BI112" s="176"/>
    </row>
    <row r="113" spans="1:61" ht="151.5" customHeight="1">
      <c r="A113" s="226"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13"/>
      <c r="F113" s="213"/>
      <c r="G113" s="43" t="str">
        <f t="shared" si="0"/>
        <v/>
      </c>
      <c r="H113" s="224"/>
      <c r="I113" s="96" t="str">
        <f t="shared" si="1"/>
        <v/>
      </c>
      <c r="J113" s="97" t="str">
        <f>IFERROR(IF(I113="","",IF(I113&lt;='Listas y tablas'!$L$3,"Muy Baja",IF(I113&lt;='Listas y tablas'!$L$4,"Baja",IF(I113&lt;='Listas y tablas'!$L$5,"Media",IF(I113&lt;='Listas y tablas'!$L$6,"Alta","Muy Alta"))))),"")</f>
        <v/>
      </c>
      <c r="K113" s="225"/>
      <c r="L113" s="228"/>
      <c r="M113" s="171"/>
      <c r="N113" s="171"/>
      <c r="O113" s="171"/>
      <c r="P113" s="171"/>
      <c r="Q113" s="171"/>
      <c r="R113" s="171"/>
      <c r="S113" s="171"/>
      <c r="T113" s="171"/>
      <c r="U113" s="171"/>
      <c r="V113" s="229"/>
      <c r="W113" s="171"/>
      <c r="X113" s="171"/>
      <c r="Y113" s="171"/>
      <c r="Z113" s="171"/>
      <c r="AA113" s="171"/>
      <c r="AB113" s="171"/>
      <c r="AC113" s="176"/>
      <c r="AD113" s="176"/>
      <c r="AE113" s="176"/>
      <c r="AF113" s="176"/>
      <c r="AG113" s="176"/>
      <c r="AH113" s="177"/>
      <c r="AI113" s="176"/>
      <c r="AJ113" s="171"/>
      <c r="AK113" s="171"/>
      <c r="AL113" s="171"/>
      <c r="AM113" s="171"/>
      <c r="AN113" s="171"/>
      <c r="AO113" s="171"/>
      <c r="AP113" s="176"/>
      <c r="AQ113" s="176"/>
      <c r="AR113" s="176"/>
      <c r="AS113" s="176"/>
      <c r="AT113" s="176"/>
      <c r="AU113" s="177"/>
      <c r="AV113" s="176"/>
      <c r="AW113" s="171"/>
      <c r="AX113" s="171"/>
      <c r="AY113" s="171"/>
      <c r="AZ113" s="171"/>
      <c r="BA113" s="171"/>
      <c r="BB113" s="171"/>
      <c r="BC113" s="176"/>
      <c r="BD113" s="176"/>
      <c r="BE113" s="176"/>
      <c r="BF113" s="176"/>
      <c r="BG113" s="176"/>
      <c r="BH113" s="177"/>
      <c r="BI113" s="176"/>
    </row>
    <row r="114" spans="1:61" ht="151.5" customHeight="1">
      <c r="A114" s="226"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13"/>
      <c r="F114" s="213"/>
      <c r="G114" s="43" t="str">
        <f t="shared" si="0"/>
        <v/>
      </c>
      <c r="H114" s="224"/>
      <c r="I114" s="96" t="str">
        <f t="shared" si="1"/>
        <v/>
      </c>
      <c r="J114" s="97" t="str">
        <f>IFERROR(IF(I114="","",IF(I114&lt;='Listas y tablas'!$L$3,"Muy Baja",IF(I114&lt;='Listas y tablas'!$L$4,"Baja",IF(I114&lt;='Listas y tablas'!$L$5,"Media",IF(I114&lt;='Listas y tablas'!$L$6,"Alta","Muy Alta"))))),"")</f>
        <v/>
      </c>
      <c r="K114" s="225"/>
      <c r="L114" s="228"/>
      <c r="M114" s="171"/>
      <c r="N114" s="171"/>
      <c r="O114" s="171"/>
      <c r="P114" s="171"/>
      <c r="Q114" s="171"/>
      <c r="R114" s="171"/>
      <c r="S114" s="171"/>
      <c r="T114" s="171"/>
      <c r="U114" s="171"/>
      <c r="V114" s="229"/>
      <c r="W114" s="171"/>
      <c r="X114" s="171"/>
      <c r="Y114" s="171"/>
      <c r="Z114" s="171"/>
      <c r="AA114" s="171"/>
      <c r="AB114" s="171"/>
      <c r="AC114" s="176"/>
      <c r="AD114" s="176"/>
      <c r="AE114" s="176"/>
      <c r="AF114" s="176"/>
      <c r="AG114" s="176"/>
      <c r="AH114" s="177"/>
      <c r="AI114" s="176"/>
      <c r="AJ114" s="171"/>
      <c r="AK114" s="171"/>
      <c r="AL114" s="171"/>
      <c r="AM114" s="171"/>
      <c r="AN114" s="171"/>
      <c r="AO114" s="171"/>
      <c r="AP114" s="176"/>
      <c r="AQ114" s="176"/>
      <c r="AR114" s="176"/>
      <c r="AS114" s="176"/>
      <c r="AT114" s="176"/>
      <c r="AU114" s="177"/>
      <c r="AV114" s="176"/>
      <c r="AW114" s="171"/>
      <c r="AX114" s="171"/>
      <c r="AY114" s="171"/>
      <c r="AZ114" s="171"/>
      <c r="BA114" s="171"/>
      <c r="BB114" s="171"/>
      <c r="BC114" s="176"/>
      <c r="BD114" s="176"/>
      <c r="BE114" s="176"/>
      <c r="BF114" s="176"/>
      <c r="BG114" s="176"/>
      <c r="BH114" s="177"/>
      <c r="BI114" s="176"/>
    </row>
    <row r="115" spans="1:61" ht="151.5" customHeight="1">
      <c r="A115" s="226"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13"/>
      <c r="F115" s="213"/>
      <c r="G115" s="43" t="str">
        <f t="shared" si="0"/>
        <v/>
      </c>
      <c r="H115" s="224"/>
      <c r="I115" s="96" t="str">
        <f t="shared" si="1"/>
        <v/>
      </c>
      <c r="J115" s="97" t="str">
        <f>IFERROR(IF(I115="","",IF(I115&lt;='Listas y tablas'!$L$3,"Muy Baja",IF(I115&lt;='Listas y tablas'!$L$4,"Baja",IF(I115&lt;='Listas y tablas'!$L$5,"Media",IF(I115&lt;='Listas y tablas'!$L$6,"Alta","Muy Alta"))))),"")</f>
        <v/>
      </c>
      <c r="K115" s="225"/>
      <c r="L115" s="228"/>
      <c r="M115" s="171"/>
      <c r="N115" s="171"/>
      <c r="O115" s="171"/>
      <c r="P115" s="171"/>
      <c r="Q115" s="171"/>
      <c r="R115" s="171"/>
      <c r="S115" s="171"/>
      <c r="T115" s="171"/>
      <c r="U115" s="171"/>
      <c r="V115" s="229"/>
      <c r="W115" s="171"/>
      <c r="X115" s="171"/>
      <c r="Y115" s="171"/>
      <c r="Z115" s="171"/>
      <c r="AA115" s="171"/>
      <c r="AB115" s="171"/>
      <c r="AC115" s="176"/>
      <c r="AD115" s="176"/>
      <c r="AE115" s="176"/>
      <c r="AF115" s="176"/>
      <c r="AG115" s="176"/>
      <c r="AH115" s="177"/>
      <c r="AI115" s="176"/>
      <c r="AJ115" s="171"/>
      <c r="AK115" s="171"/>
      <c r="AL115" s="171"/>
      <c r="AM115" s="171"/>
      <c r="AN115" s="171"/>
      <c r="AO115" s="171"/>
      <c r="AP115" s="176"/>
      <c r="AQ115" s="176"/>
      <c r="AR115" s="176"/>
      <c r="AS115" s="176"/>
      <c r="AT115" s="176"/>
      <c r="AU115" s="177"/>
      <c r="AV115" s="176"/>
      <c r="AW115" s="171"/>
      <c r="AX115" s="171"/>
      <c r="AY115" s="171"/>
      <c r="AZ115" s="171"/>
      <c r="BA115" s="171"/>
      <c r="BB115" s="171"/>
      <c r="BC115" s="176"/>
      <c r="BD115" s="176"/>
      <c r="BE115" s="176"/>
      <c r="BF115" s="176"/>
      <c r="BG115" s="176"/>
      <c r="BH115" s="177"/>
      <c r="BI115" s="176"/>
    </row>
    <row r="116" spans="1:61" ht="151.5" customHeight="1">
      <c r="A116" s="226"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13"/>
      <c r="F116" s="213"/>
      <c r="G116" s="43" t="str">
        <f t="shared" si="0"/>
        <v/>
      </c>
      <c r="H116" s="224"/>
      <c r="I116" s="96" t="str">
        <f t="shared" si="1"/>
        <v/>
      </c>
      <c r="J116" s="97" t="str">
        <f>IFERROR(IF(I116="","",IF(I116&lt;='Listas y tablas'!$L$3,"Muy Baja",IF(I116&lt;='Listas y tablas'!$L$4,"Baja",IF(I116&lt;='Listas y tablas'!$L$5,"Media",IF(I116&lt;='Listas y tablas'!$L$6,"Alta","Muy Alta"))))),"")</f>
        <v/>
      </c>
      <c r="K116" s="225"/>
      <c r="L116" s="228"/>
      <c r="M116" s="171"/>
      <c r="N116" s="171"/>
      <c r="O116" s="171"/>
      <c r="P116" s="171"/>
      <c r="Q116" s="171"/>
      <c r="R116" s="171"/>
      <c r="S116" s="171"/>
      <c r="T116" s="171"/>
      <c r="U116" s="171"/>
      <c r="V116" s="229"/>
      <c r="W116" s="171"/>
      <c r="X116" s="171"/>
      <c r="Y116" s="171"/>
      <c r="Z116" s="171"/>
      <c r="AA116" s="171"/>
      <c r="AB116" s="171"/>
      <c r="AC116" s="176"/>
      <c r="AD116" s="176"/>
      <c r="AE116" s="176"/>
      <c r="AF116" s="176"/>
      <c r="AG116" s="176"/>
      <c r="AH116" s="177"/>
      <c r="AI116" s="176"/>
      <c r="AJ116" s="171"/>
      <c r="AK116" s="171"/>
      <c r="AL116" s="171"/>
      <c r="AM116" s="171"/>
      <c r="AN116" s="171"/>
      <c r="AO116" s="171"/>
      <c r="AP116" s="176"/>
      <c r="AQ116" s="176"/>
      <c r="AR116" s="176"/>
      <c r="AS116" s="176"/>
      <c r="AT116" s="176"/>
      <c r="AU116" s="177"/>
      <c r="AV116" s="176"/>
      <c r="AW116" s="171"/>
      <c r="AX116" s="171"/>
      <c r="AY116" s="171"/>
      <c r="AZ116" s="171"/>
      <c r="BA116" s="171"/>
      <c r="BB116" s="171"/>
      <c r="BC116" s="176"/>
      <c r="BD116" s="176"/>
      <c r="BE116" s="176"/>
      <c r="BF116" s="176"/>
      <c r="BG116" s="176"/>
      <c r="BH116" s="177"/>
      <c r="BI116" s="176"/>
    </row>
    <row r="117" spans="1:61" ht="151.5" customHeight="1">
      <c r="A117" s="226"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13"/>
      <c r="F117" s="213"/>
      <c r="G117" s="43" t="str">
        <f t="shared" si="0"/>
        <v/>
      </c>
      <c r="H117" s="224"/>
      <c r="I117" s="96" t="str">
        <f t="shared" si="1"/>
        <v/>
      </c>
      <c r="J117" s="97" t="str">
        <f>IFERROR(IF(I117="","",IF(I117&lt;='Listas y tablas'!$L$3,"Muy Baja",IF(I117&lt;='Listas y tablas'!$L$4,"Baja",IF(I117&lt;='Listas y tablas'!$L$5,"Media",IF(I117&lt;='Listas y tablas'!$L$6,"Alta","Muy Alta"))))),"")</f>
        <v/>
      </c>
      <c r="K117" s="225"/>
      <c r="L117" s="228"/>
      <c r="M117" s="171"/>
      <c r="N117" s="171"/>
      <c r="O117" s="171"/>
      <c r="P117" s="171"/>
      <c r="Q117" s="171"/>
      <c r="R117" s="171"/>
      <c r="S117" s="171"/>
      <c r="T117" s="171"/>
      <c r="U117" s="171"/>
      <c r="V117" s="229"/>
      <c r="W117" s="171"/>
      <c r="X117" s="171"/>
      <c r="Y117" s="171"/>
      <c r="Z117" s="171"/>
      <c r="AA117" s="171"/>
      <c r="AB117" s="171"/>
      <c r="AC117" s="176"/>
      <c r="AD117" s="176"/>
      <c r="AE117" s="176"/>
      <c r="AF117" s="176"/>
      <c r="AG117" s="176"/>
      <c r="AH117" s="177"/>
      <c r="AI117" s="176"/>
      <c r="AJ117" s="171"/>
      <c r="AK117" s="171"/>
      <c r="AL117" s="171"/>
      <c r="AM117" s="171"/>
      <c r="AN117" s="171"/>
      <c r="AO117" s="171"/>
      <c r="AP117" s="176"/>
      <c r="AQ117" s="176"/>
      <c r="AR117" s="176"/>
      <c r="AS117" s="176"/>
      <c r="AT117" s="176"/>
      <c r="AU117" s="177"/>
      <c r="AV117" s="176"/>
      <c r="AW117" s="171"/>
      <c r="AX117" s="171"/>
      <c r="AY117" s="171"/>
      <c r="AZ117" s="171"/>
      <c r="BA117" s="171"/>
      <c r="BB117" s="171"/>
      <c r="BC117" s="176"/>
      <c r="BD117" s="176"/>
      <c r="BE117" s="176"/>
      <c r="BF117" s="176"/>
      <c r="BG117" s="176"/>
      <c r="BH117" s="177"/>
      <c r="BI117" s="176"/>
    </row>
    <row r="118" spans="1:61" ht="151.5" customHeight="1">
      <c r="A118" s="226"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13"/>
      <c r="F118" s="213"/>
      <c r="G118" s="43" t="str">
        <f t="shared" si="0"/>
        <v/>
      </c>
      <c r="H118" s="224"/>
      <c r="I118" s="96" t="str">
        <f t="shared" si="1"/>
        <v/>
      </c>
      <c r="J118" s="97" t="str">
        <f>IFERROR(IF(I118="","",IF(I118&lt;='Listas y tablas'!$L$3,"Muy Baja",IF(I118&lt;='Listas y tablas'!$L$4,"Baja",IF(I118&lt;='Listas y tablas'!$L$5,"Media",IF(I118&lt;='Listas y tablas'!$L$6,"Alta","Muy Alta"))))),"")</f>
        <v/>
      </c>
      <c r="K118" s="225"/>
      <c r="L118" s="228"/>
      <c r="M118" s="171"/>
      <c r="N118" s="171"/>
      <c r="O118" s="171"/>
      <c r="P118" s="171"/>
      <c r="Q118" s="171"/>
      <c r="R118" s="171"/>
      <c r="S118" s="171"/>
      <c r="T118" s="171"/>
      <c r="U118" s="171"/>
      <c r="V118" s="229"/>
      <c r="W118" s="171"/>
      <c r="X118" s="171"/>
      <c r="Y118" s="171"/>
      <c r="Z118" s="171"/>
      <c r="AA118" s="171"/>
      <c r="AB118" s="171"/>
      <c r="AC118" s="176"/>
      <c r="AD118" s="176"/>
      <c r="AE118" s="176"/>
      <c r="AF118" s="176"/>
      <c r="AG118" s="176"/>
      <c r="AH118" s="177"/>
      <c r="AI118" s="176"/>
      <c r="AJ118" s="171"/>
      <c r="AK118" s="171"/>
      <c r="AL118" s="171"/>
      <c r="AM118" s="171"/>
      <c r="AN118" s="171"/>
      <c r="AO118" s="171"/>
      <c r="AP118" s="176"/>
      <c r="AQ118" s="176"/>
      <c r="AR118" s="176"/>
      <c r="AS118" s="176"/>
      <c r="AT118" s="176"/>
      <c r="AU118" s="177"/>
      <c r="AV118" s="176"/>
      <c r="AW118" s="171"/>
      <c r="AX118" s="171"/>
      <c r="AY118" s="171"/>
      <c r="AZ118" s="171"/>
      <c r="BA118" s="171"/>
      <c r="BB118" s="171"/>
      <c r="BC118" s="176"/>
      <c r="BD118" s="176"/>
      <c r="BE118" s="176"/>
      <c r="BF118" s="176"/>
      <c r="BG118" s="176"/>
      <c r="BH118" s="177"/>
      <c r="BI118" s="176"/>
    </row>
    <row r="119" spans="1:61" ht="151.5" customHeight="1">
      <c r="A119" s="226"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13"/>
      <c r="F119" s="213"/>
      <c r="G119" s="43" t="str">
        <f t="shared" si="0"/>
        <v/>
      </c>
      <c r="H119" s="224"/>
      <c r="I119" s="96" t="str">
        <f t="shared" si="1"/>
        <v/>
      </c>
      <c r="J119" s="97" t="str">
        <f>IFERROR(IF(I119="","",IF(I119&lt;='Listas y tablas'!$L$3,"Muy Baja",IF(I119&lt;='Listas y tablas'!$L$4,"Baja",IF(I119&lt;='Listas y tablas'!$L$5,"Media",IF(I119&lt;='Listas y tablas'!$L$6,"Alta","Muy Alta"))))),"")</f>
        <v/>
      </c>
      <c r="K119" s="225"/>
      <c r="L119" s="228"/>
      <c r="M119" s="171"/>
      <c r="N119" s="171"/>
      <c r="O119" s="171"/>
      <c r="P119" s="171"/>
      <c r="Q119" s="171"/>
      <c r="R119" s="171"/>
      <c r="S119" s="171"/>
      <c r="T119" s="171"/>
      <c r="U119" s="171"/>
      <c r="V119" s="229"/>
      <c r="W119" s="171"/>
      <c r="X119" s="171"/>
      <c r="Y119" s="171"/>
      <c r="Z119" s="171"/>
      <c r="AA119" s="171"/>
      <c r="AB119" s="171"/>
      <c r="AC119" s="176"/>
      <c r="AD119" s="176"/>
      <c r="AE119" s="176"/>
      <c r="AF119" s="176"/>
      <c r="AG119" s="176"/>
      <c r="AH119" s="177"/>
      <c r="AI119" s="176"/>
      <c r="AJ119" s="171"/>
      <c r="AK119" s="171"/>
      <c r="AL119" s="171"/>
      <c r="AM119" s="171"/>
      <c r="AN119" s="171"/>
      <c r="AO119" s="171"/>
      <c r="AP119" s="176"/>
      <c r="AQ119" s="176"/>
      <c r="AR119" s="176"/>
      <c r="AS119" s="176"/>
      <c r="AT119" s="176"/>
      <c r="AU119" s="177"/>
      <c r="AV119" s="176"/>
      <c r="AW119" s="171"/>
      <c r="AX119" s="171"/>
      <c r="AY119" s="171"/>
      <c r="AZ119" s="171"/>
      <c r="BA119" s="171"/>
      <c r="BB119" s="171"/>
      <c r="BC119" s="176"/>
      <c r="BD119" s="176"/>
      <c r="BE119" s="176"/>
      <c r="BF119" s="176"/>
      <c r="BG119" s="176"/>
      <c r="BH119" s="177"/>
      <c r="BI119" s="176"/>
    </row>
    <row r="120" spans="1:61" ht="151.5" customHeight="1">
      <c r="A120" s="226"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13"/>
      <c r="F120" s="213"/>
      <c r="G120" s="43" t="str">
        <f t="shared" si="0"/>
        <v/>
      </c>
      <c r="H120" s="224"/>
      <c r="I120" s="96" t="str">
        <f t="shared" si="1"/>
        <v/>
      </c>
      <c r="J120" s="97" t="str">
        <f>IFERROR(IF(I120="","",IF(I120&lt;='Listas y tablas'!$L$3,"Muy Baja",IF(I120&lt;='Listas y tablas'!$L$4,"Baja",IF(I120&lt;='Listas y tablas'!$L$5,"Media",IF(I120&lt;='Listas y tablas'!$L$6,"Alta","Muy Alta"))))),"")</f>
        <v/>
      </c>
      <c r="K120" s="225"/>
      <c r="L120" s="228"/>
      <c r="M120" s="171"/>
      <c r="N120" s="171"/>
      <c r="O120" s="171"/>
      <c r="P120" s="171"/>
      <c r="Q120" s="171"/>
      <c r="R120" s="171"/>
      <c r="S120" s="171"/>
      <c r="T120" s="171"/>
      <c r="U120" s="171"/>
      <c r="V120" s="229"/>
      <c r="W120" s="171"/>
      <c r="X120" s="171"/>
      <c r="Y120" s="171"/>
      <c r="Z120" s="171"/>
      <c r="AA120" s="171"/>
      <c r="AB120" s="171"/>
      <c r="AC120" s="176"/>
      <c r="AD120" s="176"/>
      <c r="AE120" s="176"/>
      <c r="AF120" s="176"/>
      <c r="AG120" s="176"/>
      <c r="AH120" s="177"/>
      <c r="AI120" s="176"/>
      <c r="AJ120" s="171"/>
      <c r="AK120" s="171"/>
      <c r="AL120" s="171"/>
      <c r="AM120" s="171"/>
      <c r="AN120" s="171"/>
      <c r="AO120" s="171"/>
      <c r="AP120" s="176"/>
      <c r="AQ120" s="176"/>
      <c r="AR120" s="176"/>
      <c r="AS120" s="176"/>
      <c r="AT120" s="176"/>
      <c r="AU120" s="177"/>
      <c r="AV120" s="176"/>
      <c r="AW120" s="171"/>
      <c r="AX120" s="171"/>
      <c r="AY120" s="171"/>
      <c r="AZ120" s="171"/>
      <c r="BA120" s="171"/>
      <c r="BB120" s="171"/>
      <c r="BC120" s="176"/>
      <c r="BD120" s="176"/>
      <c r="BE120" s="176"/>
      <c r="BF120" s="176"/>
      <c r="BG120" s="176"/>
      <c r="BH120" s="177"/>
      <c r="BI120" s="176"/>
    </row>
    <row r="121" spans="1:61" ht="151.5" customHeight="1">
      <c r="A121" s="226"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13"/>
      <c r="F121" s="213"/>
      <c r="G121" s="43" t="str">
        <f t="shared" si="0"/>
        <v/>
      </c>
      <c r="H121" s="224"/>
      <c r="I121" s="96" t="str">
        <f t="shared" si="1"/>
        <v/>
      </c>
      <c r="J121" s="97" t="str">
        <f>IFERROR(IF(I121="","",IF(I121&lt;='Listas y tablas'!$L$3,"Muy Baja",IF(I121&lt;='Listas y tablas'!$L$4,"Baja",IF(I121&lt;='Listas y tablas'!$L$5,"Media",IF(I121&lt;='Listas y tablas'!$L$6,"Alta","Muy Alta"))))),"")</f>
        <v/>
      </c>
      <c r="K121" s="225"/>
      <c r="L121" s="228"/>
      <c r="M121" s="171"/>
      <c r="N121" s="171"/>
      <c r="O121" s="171"/>
      <c r="P121" s="171"/>
      <c r="Q121" s="171"/>
      <c r="R121" s="171"/>
      <c r="S121" s="171"/>
      <c r="T121" s="171"/>
      <c r="U121" s="171"/>
      <c r="V121" s="229"/>
      <c r="W121" s="171"/>
      <c r="X121" s="171"/>
      <c r="Y121" s="171"/>
      <c r="Z121" s="171"/>
      <c r="AA121" s="171"/>
      <c r="AB121" s="171"/>
      <c r="AC121" s="176"/>
      <c r="AD121" s="176"/>
      <c r="AE121" s="176"/>
      <c r="AF121" s="176"/>
      <c r="AG121" s="176"/>
      <c r="AH121" s="177"/>
      <c r="AI121" s="176"/>
      <c r="AJ121" s="171"/>
      <c r="AK121" s="171"/>
      <c r="AL121" s="171"/>
      <c r="AM121" s="171"/>
      <c r="AN121" s="171"/>
      <c r="AO121" s="171"/>
      <c r="AP121" s="176"/>
      <c r="AQ121" s="176"/>
      <c r="AR121" s="176"/>
      <c r="AS121" s="176"/>
      <c r="AT121" s="176"/>
      <c r="AU121" s="177"/>
      <c r="AV121" s="176"/>
      <c r="AW121" s="171"/>
      <c r="AX121" s="171"/>
      <c r="AY121" s="171"/>
      <c r="AZ121" s="171"/>
      <c r="BA121" s="171"/>
      <c r="BB121" s="171"/>
      <c r="BC121" s="176"/>
      <c r="BD121" s="176"/>
      <c r="BE121" s="176"/>
      <c r="BF121" s="176"/>
      <c r="BG121" s="176"/>
      <c r="BH121" s="177"/>
      <c r="BI121" s="176"/>
    </row>
    <row r="122" spans="1:61" ht="151.5" customHeight="1">
      <c r="A122" s="226"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13"/>
      <c r="F122" s="213"/>
      <c r="G122" s="43" t="str">
        <f t="shared" si="0"/>
        <v/>
      </c>
      <c r="H122" s="224"/>
      <c r="I122" s="96" t="str">
        <f t="shared" si="1"/>
        <v/>
      </c>
      <c r="J122" s="97" t="str">
        <f>IFERROR(IF(I122="","",IF(I122&lt;='Listas y tablas'!$L$3,"Muy Baja",IF(I122&lt;='Listas y tablas'!$L$4,"Baja",IF(I122&lt;='Listas y tablas'!$L$5,"Media",IF(I122&lt;='Listas y tablas'!$L$6,"Alta","Muy Alta"))))),"")</f>
        <v/>
      </c>
      <c r="K122" s="225"/>
      <c r="L122" s="228"/>
      <c r="M122" s="171"/>
      <c r="N122" s="171"/>
      <c r="O122" s="171"/>
      <c r="P122" s="171"/>
      <c r="Q122" s="171"/>
      <c r="R122" s="171"/>
      <c r="S122" s="171"/>
      <c r="T122" s="171"/>
      <c r="U122" s="171"/>
      <c r="V122" s="229"/>
      <c r="W122" s="171"/>
      <c r="X122" s="171"/>
      <c r="Y122" s="171"/>
      <c r="Z122" s="171"/>
      <c r="AA122" s="171"/>
      <c r="AB122" s="171"/>
      <c r="AC122" s="176"/>
      <c r="AD122" s="176"/>
      <c r="AE122" s="176"/>
      <c r="AF122" s="176"/>
      <c r="AG122" s="176"/>
      <c r="AH122" s="177"/>
      <c r="AI122" s="176"/>
      <c r="AJ122" s="171"/>
      <c r="AK122" s="171"/>
      <c r="AL122" s="171"/>
      <c r="AM122" s="171"/>
      <c r="AN122" s="171"/>
      <c r="AO122" s="171"/>
      <c r="AP122" s="176"/>
      <c r="AQ122" s="176"/>
      <c r="AR122" s="176"/>
      <c r="AS122" s="176"/>
      <c r="AT122" s="176"/>
      <c r="AU122" s="177"/>
      <c r="AV122" s="176"/>
      <c r="AW122" s="171"/>
      <c r="AX122" s="171"/>
      <c r="AY122" s="171"/>
      <c r="AZ122" s="171"/>
      <c r="BA122" s="171"/>
      <c r="BB122" s="171"/>
      <c r="BC122" s="176"/>
      <c r="BD122" s="176"/>
      <c r="BE122" s="176"/>
      <c r="BF122" s="176"/>
      <c r="BG122" s="176"/>
      <c r="BH122" s="177"/>
      <c r="BI122" s="176"/>
    </row>
    <row r="123" spans="1:61" ht="151.5" customHeight="1">
      <c r="A123" s="226"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13"/>
      <c r="F123" s="213"/>
      <c r="G123" s="43" t="str">
        <f t="shared" si="0"/>
        <v/>
      </c>
      <c r="H123" s="224"/>
      <c r="I123" s="96" t="str">
        <f t="shared" si="1"/>
        <v/>
      </c>
      <c r="J123" s="97" t="str">
        <f>IFERROR(IF(I123="","",IF(I123&lt;='Listas y tablas'!$L$3,"Muy Baja",IF(I123&lt;='Listas y tablas'!$L$4,"Baja",IF(I123&lt;='Listas y tablas'!$L$5,"Media",IF(I123&lt;='Listas y tablas'!$L$6,"Alta","Muy Alta"))))),"")</f>
        <v/>
      </c>
      <c r="K123" s="225"/>
      <c r="L123" s="228"/>
      <c r="M123" s="171"/>
      <c r="N123" s="171"/>
      <c r="O123" s="171"/>
      <c r="P123" s="171"/>
      <c r="Q123" s="171"/>
      <c r="R123" s="171"/>
      <c r="S123" s="171"/>
      <c r="T123" s="171"/>
      <c r="U123" s="171"/>
      <c r="V123" s="229"/>
      <c r="W123" s="171"/>
      <c r="X123" s="171"/>
      <c r="Y123" s="171"/>
      <c r="Z123" s="171"/>
      <c r="AA123" s="171"/>
      <c r="AB123" s="171"/>
      <c r="AC123" s="176"/>
      <c r="AD123" s="176"/>
      <c r="AE123" s="176"/>
      <c r="AF123" s="176"/>
      <c r="AG123" s="176"/>
      <c r="AH123" s="177"/>
      <c r="AI123" s="176"/>
      <c r="AJ123" s="171"/>
      <c r="AK123" s="171"/>
      <c r="AL123" s="171"/>
      <c r="AM123" s="171"/>
      <c r="AN123" s="171"/>
      <c r="AO123" s="171"/>
      <c r="AP123" s="176"/>
      <c r="AQ123" s="176"/>
      <c r="AR123" s="176"/>
      <c r="AS123" s="176"/>
      <c r="AT123" s="176"/>
      <c r="AU123" s="177"/>
      <c r="AV123" s="176"/>
      <c r="AW123" s="171"/>
      <c r="AX123" s="171"/>
      <c r="AY123" s="171"/>
      <c r="AZ123" s="171"/>
      <c r="BA123" s="171"/>
      <c r="BB123" s="171"/>
      <c r="BC123" s="176"/>
      <c r="BD123" s="176"/>
      <c r="BE123" s="176"/>
      <c r="BF123" s="176"/>
      <c r="BG123" s="176"/>
      <c r="BH123" s="177"/>
      <c r="BI123" s="176"/>
    </row>
    <row r="124" spans="1:61" ht="151.5" customHeight="1">
      <c r="A124" s="226"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13"/>
      <c r="F124" s="213"/>
      <c r="G124" s="43" t="str">
        <f t="shared" si="0"/>
        <v/>
      </c>
      <c r="H124" s="224"/>
      <c r="I124" s="96" t="str">
        <f t="shared" si="1"/>
        <v/>
      </c>
      <c r="J124" s="97" t="str">
        <f>IFERROR(IF(I124="","",IF(I124&lt;='Listas y tablas'!$L$3,"Muy Baja",IF(I124&lt;='Listas y tablas'!$L$4,"Baja",IF(I124&lt;='Listas y tablas'!$L$5,"Media",IF(I124&lt;='Listas y tablas'!$L$6,"Alta","Muy Alta"))))),"")</f>
        <v/>
      </c>
      <c r="K124" s="225"/>
      <c r="L124" s="228"/>
      <c r="M124" s="171"/>
      <c r="N124" s="171"/>
      <c r="O124" s="171"/>
      <c r="P124" s="171"/>
      <c r="Q124" s="171"/>
      <c r="R124" s="171"/>
      <c r="S124" s="171"/>
      <c r="T124" s="171"/>
      <c r="U124" s="171"/>
      <c r="V124" s="229"/>
      <c r="W124" s="171"/>
      <c r="X124" s="171"/>
      <c r="Y124" s="171"/>
      <c r="Z124" s="171"/>
      <c r="AA124" s="171"/>
      <c r="AB124" s="171"/>
      <c r="AC124" s="176"/>
      <c r="AD124" s="176"/>
      <c r="AE124" s="176"/>
      <c r="AF124" s="176"/>
      <c r="AG124" s="176"/>
      <c r="AH124" s="177"/>
      <c r="AI124" s="176"/>
      <c r="AJ124" s="171"/>
      <c r="AK124" s="171"/>
      <c r="AL124" s="171"/>
      <c r="AM124" s="171"/>
      <c r="AN124" s="171"/>
      <c r="AO124" s="171"/>
      <c r="AP124" s="176"/>
      <c r="AQ124" s="176"/>
      <c r="AR124" s="176"/>
      <c r="AS124" s="176"/>
      <c r="AT124" s="176"/>
      <c r="AU124" s="177"/>
      <c r="AV124" s="176"/>
      <c r="AW124" s="171"/>
      <c r="AX124" s="171"/>
      <c r="AY124" s="171"/>
      <c r="AZ124" s="171"/>
      <c r="BA124" s="171"/>
      <c r="BB124" s="171"/>
      <c r="BC124" s="176"/>
      <c r="BD124" s="176"/>
      <c r="BE124" s="176"/>
      <c r="BF124" s="176"/>
      <c r="BG124" s="176"/>
      <c r="BH124" s="177"/>
      <c r="BI124" s="176"/>
    </row>
    <row r="125" spans="1:61" ht="151.5" customHeight="1">
      <c r="A125" s="226"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13"/>
      <c r="F125" s="213"/>
      <c r="G125" s="43" t="str">
        <f t="shared" si="0"/>
        <v/>
      </c>
      <c r="H125" s="224"/>
      <c r="I125" s="96" t="str">
        <f t="shared" si="1"/>
        <v/>
      </c>
      <c r="J125" s="97" t="str">
        <f>IFERROR(IF(I125="","",IF(I125&lt;='Listas y tablas'!$L$3,"Muy Baja",IF(I125&lt;='Listas y tablas'!$L$4,"Baja",IF(I125&lt;='Listas y tablas'!$L$5,"Media",IF(I125&lt;='Listas y tablas'!$L$6,"Alta","Muy Alta"))))),"")</f>
        <v/>
      </c>
      <c r="K125" s="225"/>
      <c r="L125" s="228"/>
      <c r="M125" s="171"/>
      <c r="N125" s="171"/>
      <c r="O125" s="171"/>
      <c r="P125" s="171"/>
      <c r="Q125" s="171"/>
      <c r="R125" s="171"/>
      <c r="S125" s="171"/>
      <c r="T125" s="171"/>
      <c r="U125" s="171"/>
      <c r="V125" s="229"/>
      <c r="W125" s="171"/>
      <c r="X125" s="171"/>
      <c r="Y125" s="171"/>
      <c r="Z125" s="171"/>
      <c r="AA125" s="171"/>
      <c r="AB125" s="171"/>
      <c r="AC125" s="176"/>
      <c r="AD125" s="176"/>
      <c r="AE125" s="176"/>
      <c r="AF125" s="176"/>
      <c r="AG125" s="176"/>
      <c r="AH125" s="177"/>
      <c r="AI125" s="176"/>
      <c r="AJ125" s="171"/>
      <c r="AK125" s="171"/>
      <c r="AL125" s="171"/>
      <c r="AM125" s="171"/>
      <c r="AN125" s="171"/>
      <c r="AO125" s="171"/>
      <c r="AP125" s="176"/>
      <c r="AQ125" s="176"/>
      <c r="AR125" s="176"/>
      <c r="AS125" s="176"/>
      <c r="AT125" s="176"/>
      <c r="AU125" s="177"/>
      <c r="AV125" s="176"/>
      <c r="AW125" s="171"/>
      <c r="AX125" s="171"/>
      <c r="AY125" s="171"/>
      <c r="AZ125" s="171"/>
      <c r="BA125" s="171"/>
      <c r="BB125" s="171"/>
      <c r="BC125" s="176"/>
      <c r="BD125" s="176"/>
      <c r="BE125" s="176"/>
      <c r="BF125" s="176"/>
      <c r="BG125" s="176"/>
      <c r="BH125" s="177"/>
      <c r="BI125" s="176"/>
    </row>
    <row r="126" spans="1:61" ht="151.5" customHeight="1">
      <c r="A126" s="226"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13"/>
      <c r="F126" s="213"/>
      <c r="G126" s="43" t="str">
        <f t="shared" si="0"/>
        <v/>
      </c>
      <c r="H126" s="224"/>
      <c r="I126" s="96" t="str">
        <f t="shared" si="1"/>
        <v/>
      </c>
      <c r="J126" s="97" t="str">
        <f>IFERROR(IF(I126="","",IF(I126&lt;='Listas y tablas'!$L$3,"Muy Baja",IF(I126&lt;='Listas y tablas'!$L$4,"Baja",IF(I126&lt;='Listas y tablas'!$L$5,"Media",IF(I126&lt;='Listas y tablas'!$L$6,"Alta","Muy Alta"))))),"")</f>
        <v/>
      </c>
      <c r="K126" s="225"/>
      <c r="L126" s="228"/>
      <c r="M126" s="171"/>
      <c r="N126" s="171"/>
      <c r="O126" s="171"/>
      <c r="P126" s="171"/>
      <c r="Q126" s="171"/>
      <c r="R126" s="171"/>
      <c r="S126" s="171"/>
      <c r="T126" s="171"/>
      <c r="U126" s="171"/>
      <c r="V126" s="229"/>
      <c r="W126" s="171"/>
      <c r="X126" s="171"/>
      <c r="Y126" s="171"/>
      <c r="Z126" s="171"/>
      <c r="AA126" s="171"/>
      <c r="AB126" s="171"/>
      <c r="AC126" s="176"/>
      <c r="AD126" s="176"/>
      <c r="AE126" s="176"/>
      <c r="AF126" s="176"/>
      <c r="AG126" s="176"/>
      <c r="AH126" s="177"/>
      <c r="AI126" s="176"/>
      <c r="AJ126" s="171"/>
      <c r="AK126" s="171"/>
      <c r="AL126" s="171"/>
      <c r="AM126" s="171"/>
      <c r="AN126" s="171"/>
      <c r="AO126" s="171"/>
      <c r="AP126" s="176"/>
      <c r="AQ126" s="176"/>
      <c r="AR126" s="176"/>
      <c r="AS126" s="176"/>
      <c r="AT126" s="176"/>
      <c r="AU126" s="177"/>
      <c r="AV126" s="176"/>
      <c r="AW126" s="171"/>
      <c r="AX126" s="171"/>
      <c r="AY126" s="171"/>
      <c r="AZ126" s="171"/>
      <c r="BA126" s="171"/>
      <c r="BB126" s="171"/>
      <c r="BC126" s="176"/>
      <c r="BD126" s="176"/>
      <c r="BE126" s="176"/>
      <c r="BF126" s="176"/>
      <c r="BG126" s="176"/>
      <c r="BH126" s="177"/>
      <c r="BI126" s="176"/>
    </row>
    <row r="127" spans="1:61" ht="151.5" customHeight="1">
      <c r="A127" s="226"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13"/>
      <c r="F127" s="213"/>
      <c r="G127" s="43" t="str">
        <f t="shared" si="0"/>
        <v/>
      </c>
      <c r="H127" s="224"/>
      <c r="I127" s="96" t="str">
        <f t="shared" si="1"/>
        <v/>
      </c>
      <c r="J127" s="97" t="str">
        <f>IFERROR(IF(I127="","",IF(I127&lt;='Listas y tablas'!$L$3,"Muy Baja",IF(I127&lt;='Listas y tablas'!$L$4,"Baja",IF(I127&lt;='Listas y tablas'!$L$5,"Media",IF(I127&lt;='Listas y tablas'!$L$6,"Alta","Muy Alta"))))),"")</f>
        <v/>
      </c>
      <c r="K127" s="225"/>
      <c r="L127" s="228"/>
      <c r="M127" s="171"/>
      <c r="N127" s="171"/>
      <c r="O127" s="171"/>
      <c r="P127" s="171"/>
      <c r="Q127" s="171"/>
      <c r="R127" s="171"/>
      <c r="S127" s="171"/>
      <c r="T127" s="171"/>
      <c r="U127" s="171"/>
      <c r="V127" s="229"/>
      <c r="W127" s="171"/>
      <c r="X127" s="171"/>
      <c r="Y127" s="171"/>
      <c r="Z127" s="171"/>
      <c r="AA127" s="171"/>
      <c r="AB127" s="171"/>
      <c r="AC127" s="176"/>
      <c r="AD127" s="176"/>
      <c r="AE127" s="176"/>
      <c r="AF127" s="176"/>
      <c r="AG127" s="176"/>
      <c r="AH127" s="177"/>
      <c r="AI127" s="176"/>
      <c r="AJ127" s="171"/>
      <c r="AK127" s="171"/>
      <c r="AL127" s="171"/>
      <c r="AM127" s="171"/>
      <c r="AN127" s="171"/>
      <c r="AO127" s="171"/>
      <c r="AP127" s="176"/>
      <c r="AQ127" s="176"/>
      <c r="AR127" s="176"/>
      <c r="AS127" s="176"/>
      <c r="AT127" s="176"/>
      <c r="AU127" s="177"/>
      <c r="AV127" s="176"/>
      <c r="AW127" s="171"/>
      <c r="AX127" s="171"/>
      <c r="AY127" s="171"/>
      <c r="AZ127" s="171"/>
      <c r="BA127" s="171"/>
      <c r="BB127" s="171"/>
      <c r="BC127" s="176"/>
      <c r="BD127" s="176"/>
      <c r="BE127" s="176"/>
      <c r="BF127" s="176"/>
      <c r="BG127" s="176"/>
      <c r="BH127" s="177"/>
      <c r="BI127" s="176"/>
    </row>
    <row r="128" spans="1:61" ht="151.5" customHeight="1">
      <c r="A128" s="226"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13"/>
      <c r="F128" s="213"/>
      <c r="G128" s="43" t="str">
        <f t="shared" si="0"/>
        <v/>
      </c>
      <c r="H128" s="224"/>
      <c r="I128" s="96" t="str">
        <f t="shared" si="1"/>
        <v/>
      </c>
      <c r="J128" s="97" t="str">
        <f>IFERROR(IF(I128="","",IF(I128&lt;='Listas y tablas'!$L$3,"Muy Baja",IF(I128&lt;='Listas y tablas'!$L$4,"Baja",IF(I128&lt;='Listas y tablas'!$L$5,"Media",IF(I128&lt;='Listas y tablas'!$L$6,"Alta","Muy Alta"))))),"")</f>
        <v/>
      </c>
      <c r="K128" s="225"/>
      <c r="L128" s="228"/>
      <c r="M128" s="171"/>
      <c r="N128" s="171"/>
      <c r="O128" s="171"/>
      <c r="P128" s="171"/>
      <c r="Q128" s="171"/>
      <c r="R128" s="171"/>
      <c r="S128" s="171"/>
      <c r="T128" s="171"/>
      <c r="U128" s="171"/>
      <c r="V128" s="229"/>
      <c r="W128" s="171"/>
      <c r="X128" s="171"/>
      <c r="Y128" s="171"/>
      <c r="Z128" s="171"/>
      <c r="AA128" s="171"/>
      <c r="AB128" s="171"/>
      <c r="AC128" s="176"/>
      <c r="AD128" s="176"/>
      <c r="AE128" s="176"/>
      <c r="AF128" s="176"/>
      <c r="AG128" s="176"/>
      <c r="AH128" s="177"/>
      <c r="AI128" s="176"/>
      <c r="AJ128" s="171"/>
      <c r="AK128" s="171"/>
      <c r="AL128" s="171"/>
      <c r="AM128" s="171"/>
      <c r="AN128" s="171"/>
      <c r="AO128" s="171"/>
      <c r="AP128" s="176"/>
      <c r="AQ128" s="176"/>
      <c r="AR128" s="176"/>
      <c r="AS128" s="176"/>
      <c r="AT128" s="176"/>
      <c r="AU128" s="177"/>
      <c r="AV128" s="176"/>
      <c r="AW128" s="171"/>
      <c r="AX128" s="171"/>
      <c r="AY128" s="171"/>
      <c r="AZ128" s="171"/>
      <c r="BA128" s="171"/>
      <c r="BB128" s="171"/>
      <c r="BC128" s="176"/>
      <c r="BD128" s="176"/>
      <c r="BE128" s="176"/>
      <c r="BF128" s="176"/>
      <c r="BG128" s="176"/>
      <c r="BH128" s="177"/>
      <c r="BI128" s="176"/>
    </row>
    <row r="129" spans="1:61" ht="151.5" customHeight="1">
      <c r="A129" s="226"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13"/>
      <c r="F129" s="213"/>
      <c r="G129" s="43" t="str">
        <f t="shared" si="0"/>
        <v/>
      </c>
      <c r="H129" s="224"/>
      <c r="I129" s="96" t="str">
        <f t="shared" si="1"/>
        <v/>
      </c>
      <c r="J129" s="97" t="str">
        <f>IFERROR(IF(I129="","",IF(I129&lt;='Listas y tablas'!$L$3,"Muy Baja",IF(I129&lt;='Listas y tablas'!$L$4,"Baja",IF(I129&lt;='Listas y tablas'!$L$5,"Media",IF(I129&lt;='Listas y tablas'!$L$6,"Alta","Muy Alta"))))),"")</f>
        <v/>
      </c>
      <c r="K129" s="225"/>
      <c r="L129" s="228"/>
      <c r="M129" s="171"/>
      <c r="N129" s="171"/>
      <c r="O129" s="171"/>
      <c r="P129" s="171"/>
      <c r="Q129" s="171"/>
      <c r="R129" s="171"/>
      <c r="S129" s="171"/>
      <c r="T129" s="171"/>
      <c r="U129" s="171"/>
      <c r="V129" s="229"/>
      <c r="W129" s="171"/>
      <c r="X129" s="171"/>
      <c r="Y129" s="171"/>
      <c r="Z129" s="171"/>
      <c r="AA129" s="171"/>
      <c r="AB129" s="171"/>
      <c r="AC129" s="176"/>
      <c r="AD129" s="176"/>
      <c r="AE129" s="176"/>
      <c r="AF129" s="176"/>
      <c r="AG129" s="176"/>
      <c r="AH129" s="177"/>
      <c r="AI129" s="176"/>
      <c r="AJ129" s="171"/>
      <c r="AK129" s="171"/>
      <c r="AL129" s="171"/>
      <c r="AM129" s="171"/>
      <c r="AN129" s="171"/>
      <c r="AO129" s="171"/>
      <c r="AP129" s="176"/>
      <c r="AQ129" s="176"/>
      <c r="AR129" s="176"/>
      <c r="AS129" s="176"/>
      <c r="AT129" s="176"/>
      <c r="AU129" s="177"/>
      <c r="AV129" s="176"/>
      <c r="AW129" s="171"/>
      <c r="AX129" s="171"/>
      <c r="AY129" s="171"/>
      <c r="AZ129" s="171"/>
      <c r="BA129" s="171"/>
      <c r="BB129" s="171"/>
      <c r="BC129" s="176"/>
      <c r="BD129" s="176"/>
      <c r="BE129" s="176"/>
      <c r="BF129" s="176"/>
      <c r="BG129" s="176"/>
      <c r="BH129" s="177"/>
      <c r="BI129" s="176"/>
    </row>
    <row r="130" spans="1:61" ht="151.5" customHeight="1">
      <c r="A130" s="226"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13"/>
      <c r="F130" s="213"/>
      <c r="G130" s="43" t="str">
        <f t="shared" si="0"/>
        <v/>
      </c>
      <c r="H130" s="224"/>
      <c r="I130" s="96" t="str">
        <f t="shared" si="1"/>
        <v/>
      </c>
      <c r="J130" s="97" t="str">
        <f>IFERROR(IF(I130="","",IF(I130&lt;='Listas y tablas'!$L$3,"Muy Baja",IF(I130&lt;='Listas y tablas'!$L$4,"Baja",IF(I130&lt;='Listas y tablas'!$L$5,"Media",IF(I130&lt;='Listas y tablas'!$L$6,"Alta","Muy Alta"))))),"")</f>
        <v/>
      </c>
      <c r="K130" s="225"/>
      <c r="L130" s="228"/>
      <c r="M130" s="171"/>
      <c r="N130" s="171"/>
      <c r="O130" s="171"/>
      <c r="P130" s="171"/>
      <c r="Q130" s="171"/>
      <c r="R130" s="171"/>
      <c r="S130" s="171"/>
      <c r="T130" s="171"/>
      <c r="U130" s="171"/>
      <c r="V130" s="229"/>
      <c r="W130" s="171"/>
      <c r="X130" s="171"/>
      <c r="Y130" s="171"/>
      <c r="Z130" s="171"/>
      <c r="AA130" s="171"/>
      <c r="AB130" s="171"/>
      <c r="AC130" s="176"/>
      <c r="AD130" s="176"/>
      <c r="AE130" s="176"/>
      <c r="AF130" s="176"/>
      <c r="AG130" s="176"/>
      <c r="AH130" s="177"/>
      <c r="AI130" s="176"/>
      <c r="AJ130" s="171"/>
      <c r="AK130" s="171"/>
      <c r="AL130" s="171"/>
      <c r="AM130" s="171"/>
      <c r="AN130" s="171"/>
      <c r="AO130" s="171"/>
      <c r="AP130" s="176"/>
      <c r="AQ130" s="176"/>
      <c r="AR130" s="176"/>
      <c r="AS130" s="176"/>
      <c r="AT130" s="176"/>
      <c r="AU130" s="177"/>
      <c r="AV130" s="176"/>
      <c r="AW130" s="171"/>
      <c r="AX130" s="171"/>
      <c r="AY130" s="171"/>
      <c r="AZ130" s="171"/>
      <c r="BA130" s="171"/>
      <c r="BB130" s="171"/>
      <c r="BC130" s="176"/>
      <c r="BD130" s="176"/>
      <c r="BE130" s="176"/>
      <c r="BF130" s="176"/>
      <c r="BG130" s="176"/>
      <c r="BH130" s="177"/>
      <c r="BI130" s="176"/>
    </row>
    <row r="131" spans="1:61" ht="151.5" customHeight="1">
      <c r="A131" s="226"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13"/>
      <c r="F131" s="213"/>
      <c r="G131" s="43" t="str">
        <f t="shared" si="0"/>
        <v/>
      </c>
      <c r="H131" s="224"/>
      <c r="I131" s="96" t="str">
        <f t="shared" si="1"/>
        <v/>
      </c>
      <c r="J131" s="97" t="str">
        <f>IFERROR(IF(I131="","",IF(I131&lt;='Listas y tablas'!$L$3,"Muy Baja",IF(I131&lt;='Listas y tablas'!$L$4,"Baja",IF(I131&lt;='Listas y tablas'!$L$5,"Media",IF(I131&lt;='Listas y tablas'!$L$6,"Alta","Muy Alta"))))),"")</f>
        <v/>
      </c>
      <c r="K131" s="225"/>
      <c r="L131" s="228"/>
      <c r="M131" s="171"/>
      <c r="N131" s="171"/>
      <c r="O131" s="171"/>
      <c r="P131" s="171"/>
      <c r="Q131" s="171"/>
      <c r="R131" s="171"/>
      <c r="S131" s="171"/>
      <c r="T131" s="171"/>
      <c r="U131" s="171"/>
      <c r="V131" s="229"/>
      <c r="W131" s="171"/>
      <c r="X131" s="171"/>
      <c r="Y131" s="171"/>
      <c r="Z131" s="171"/>
      <c r="AA131" s="171"/>
      <c r="AB131" s="171"/>
      <c r="AC131" s="176"/>
      <c r="AD131" s="176"/>
      <c r="AE131" s="176"/>
      <c r="AF131" s="176"/>
      <c r="AG131" s="176"/>
      <c r="AH131" s="177"/>
      <c r="AI131" s="176"/>
      <c r="AJ131" s="171"/>
      <c r="AK131" s="171"/>
      <c r="AL131" s="171"/>
      <c r="AM131" s="171"/>
      <c r="AN131" s="171"/>
      <c r="AO131" s="171"/>
      <c r="AP131" s="176"/>
      <c r="AQ131" s="176"/>
      <c r="AR131" s="176"/>
      <c r="AS131" s="176"/>
      <c r="AT131" s="176"/>
      <c r="AU131" s="177"/>
      <c r="AV131" s="176"/>
      <c r="AW131" s="171"/>
      <c r="AX131" s="171"/>
      <c r="AY131" s="171"/>
      <c r="AZ131" s="171"/>
      <c r="BA131" s="171"/>
      <c r="BB131" s="171"/>
      <c r="BC131" s="176"/>
      <c r="BD131" s="176"/>
      <c r="BE131" s="176"/>
      <c r="BF131" s="176"/>
      <c r="BG131" s="176"/>
      <c r="BH131" s="177"/>
      <c r="BI131" s="176"/>
    </row>
    <row r="132" spans="1:61" ht="151.5" customHeight="1">
      <c r="A132" s="226"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13"/>
      <c r="F132" s="213"/>
      <c r="G132" s="43" t="str">
        <f t="shared" si="0"/>
        <v/>
      </c>
      <c r="H132" s="224"/>
      <c r="I132" s="96" t="str">
        <f t="shared" si="1"/>
        <v/>
      </c>
      <c r="J132" s="97" t="str">
        <f>IFERROR(IF(I132="","",IF(I132&lt;='Listas y tablas'!$L$3,"Muy Baja",IF(I132&lt;='Listas y tablas'!$L$4,"Baja",IF(I132&lt;='Listas y tablas'!$L$5,"Media",IF(I132&lt;='Listas y tablas'!$L$6,"Alta","Muy Alta"))))),"")</f>
        <v/>
      </c>
      <c r="K132" s="225"/>
      <c r="L132" s="228"/>
      <c r="M132" s="171"/>
      <c r="N132" s="171"/>
      <c r="O132" s="171"/>
      <c r="P132" s="171"/>
      <c r="Q132" s="171"/>
      <c r="R132" s="171"/>
      <c r="S132" s="171"/>
      <c r="T132" s="171"/>
      <c r="U132" s="171"/>
      <c r="V132" s="229"/>
      <c r="W132" s="171"/>
      <c r="X132" s="171"/>
      <c r="Y132" s="171"/>
      <c r="Z132" s="171"/>
      <c r="AA132" s="171"/>
      <c r="AB132" s="171"/>
      <c r="AC132" s="176"/>
      <c r="AD132" s="176"/>
      <c r="AE132" s="176"/>
      <c r="AF132" s="176"/>
      <c r="AG132" s="176"/>
      <c r="AH132" s="177"/>
      <c r="AI132" s="176"/>
      <c r="AJ132" s="171"/>
      <c r="AK132" s="171"/>
      <c r="AL132" s="171"/>
      <c r="AM132" s="171"/>
      <c r="AN132" s="171"/>
      <c r="AO132" s="171"/>
      <c r="AP132" s="176"/>
      <c r="AQ132" s="176"/>
      <c r="AR132" s="176"/>
      <c r="AS132" s="176"/>
      <c r="AT132" s="176"/>
      <c r="AU132" s="177"/>
      <c r="AV132" s="176"/>
      <c r="AW132" s="171"/>
      <c r="AX132" s="171"/>
      <c r="AY132" s="171"/>
      <c r="AZ132" s="171"/>
      <c r="BA132" s="171"/>
      <c r="BB132" s="171"/>
      <c r="BC132" s="176"/>
      <c r="BD132" s="176"/>
      <c r="BE132" s="176"/>
      <c r="BF132" s="176"/>
      <c r="BG132" s="176"/>
      <c r="BH132" s="177"/>
      <c r="BI132" s="176"/>
    </row>
    <row r="133" spans="1:61" ht="151.5" customHeight="1">
      <c r="A133" s="226"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13"/>
      <c r="F133" s="213"/>
      <c r="G133" s="43" t="str">
        <f t="shared" si="0"/>
        <v/>
      </c>
      <c r="H133" s="224"/>
      <c r="I133" s="96" t="str">
        <f t="shared" si="1"/>
        <v/>
      </c>
      <c r="J133" s="97" t="str">
        <f>IFERROR(IF(I133="","",IF(I133&lt;='Listas y tablas'!$L$3,"Muy Baja",IF(I133&lt;='Listas y tablas'!$L$4,"Baja",IF(I133&lt;='Listas y tablas'!$L$5,"Media",IF(I133&lt;='Listas y tablas'!$L$6,"Alta","Muy Alta"))))),"")</f>
        <v/>
      </c>
      <c r="K133" s="225"/>
      <c r="L133" s="228"/>
      <c r="M133" s="171"/>
      <c r="N133" s="171"/>
      <c r="O133" s="171"/>
      <c r="P133" s="171"/>
      <c r="Q133" s="171"/>
      <c r="R133" s="171"/>
      <c r="S133" s="171"/>
      <c r="T133" s="171"/>
      <c r="U133" s="171"/>
      <c r="V133" s="229"/>
      <c r="W133" s="171"/>
      <c r="X133" s="171"/>
      <c r="Y133" s="171"/>
      <c r="Z133" s="171"/>
      <c r="AA133" s="171"/>
      <c r="AB133" s="171"/>
      <c r="AC133" s="176"/>
      <c r="AD133" s="176"/>
      <c r="AE133" s="176"/>
      <c r="AF133" s="176"/>
      <c r="AG133" s="176"/>
      <c r="AH133" s="177"/>
      <c r="AI133" s="176"/>
      <c r="AJ133" s="171"/>
      <c r="AK133" s="171"/>
      <c r="AL133" s="171"/>
      <c r="AM133" s="171"/>
      <c r="AN133" s="171"/>
      <c r="AO133" s="171"/>
      <c r="AP133" s="176"/>
      <c r="AQ133" s="176"/>
      <c r="AR133" s="176"/>
      <c r="AS133" s="176"/>
      <c r="AT133" s="176"/>
      <c r="AU133" s="177"/>
      <c r="AV133" s="176"/>
      <c r="AW133" s="171"/>
      <c r="AX133" s="171"/>
      <c r="AY133" s="171"/>
      <c r="AZ133" s="171"/>
      <c r="BA133" s="171"/>
      <c r="BB133" s="171"/>
      <c r="BC133" s="176"/>
      <c r="BD133" s="176"/>
      <c r="BE133" s="176"/>
      <c r="BF133" s="176"/>
      <c r="BG133" s="176"/>
      <c r="BH133" s="177"/>
      <c r="BI133" s="176"/>
    </row>
    <row r="134" spans="1:61" ht="151.5" customHeight="1">
      <c r="A134" s="226"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13"/>
      <c r="F134" s="213"/>
      <c r="G134" s="43" t="str">
        <f t="shared" si="0"/>
        <v/>
      </c>
      <c r="H134" s="224"/>
      <c r="I134" s="96" t="str">
        <f t="shared" si="1"/>
        <v/>
      </c>
      <c r="J134" s="97" t="str">
        <f>IFERROR(IF(I134="","",IF(I134&lt;='Listas y tablas'!$L$3,"Muy Baja",IF(I134&lt;='Listas y tablas'!$L$4,"Baja",IF(I134&lt;='Listas y tablas'!$L$5,"Media",IF(I134&lt;='Listas y tablas'!$L$6,"Alta","Muy Alta"))))),"")</f>
        <v/>
      </c>
      <c r="K134" s="225"/>
      <c r="L134" s="228"/>
      <c r="M134" s="171"/>
      <c r="N134" s="171"/>
      <c r="O134" s="171"/>
      <c r="P134" s="171"/>
      <c r="Q134" s="171"/>
      <c r="R134" s="171"/>
      <c r="S134" s="171"/>
      <c r="T134" s="171"/>
      <c r="U134" s="171"/>
      <c r="V134" s="229"/>
      <c r="W134" s="171"/>
      <c r="X134" s="171"/>
      <c r="Y134" s="171"/>
      <c r="Z134" s="171"/>
      <c r="AA134" s="171"/>
      <c r="AB134" s="171"/>
      <c r="AC134" s="176"/>
      <c r="AD134" s="176"/>
      <c r="AE134" s="176"/>
      <c r="AF134" s="176"/>
      <c r="AG134" s="176"/>
      <c r="AH134" s="177"/>
      <c r="AI134" s="176"/>
      <c r="AJ134" s="171"/>
      <c r="AK134" s="171"/>
      <c r="AL134" s="171"/>
      <c r="AM134" s="171"/>
      <c r="AN134" s="171"/>
      <c r="AO134" s="171"/>
      <c r="AP134" s="176"/>
      <c r="AQ134" s="176"/>
      <c r="AR134" s="176"/>
      <c r="AS134" s="176"/>
      <c r="AT134" s="176"/>
      <c r="AU134" s="177"/>
      <c r="AV134" s="176"/>
      <c r="AW134" s="171"/>
      <c r="AX134" s="171"/>
      <c r="AY134" s="171"/>
      <c r="AZ134" s="171"/>
      <c r="BA134" s="171"/>
      <c r="BB134" s="171"/>
      <c r="BC134" s="176"/>
      <c r="BD134" s="176"/>
      <c r="BE134" s="176"/>
      <c r="BF134" s="176"/>
      <c r="BG134" s="176"/>
      <c r="BH134" s="177"/>
      <c r="BI134" s="176"/>
    </row>
    <row r="135" spans="1:61" ht="151.5" customHeight="1">
      <c r="A135" s="226"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13"/>
      <c r="F135" s="213"/>
      <c r="G135" s="43" t="str">
        <f t="shared" si="0"/>
        <v/>
      </c>
      <c r="H135" s="224"/>
      <c r="I135" s="96" t="str">
        <f t="shared" si="1"/>
        <v/>
      </c>
      <c r="J135" s="97" t="str">
        <f>IFERROR(IF(I135="","",IF(I135&lt;='Listas y tablas'!$L$3,"Muy Baja",IF(I135&lt;='Listas y tablas'!$L$4,"Baja",IF(I135&lt;='Listas y tablas'!$L$5,"Media",IF(I135&lt;='Listas y tablas'!$L$6,"Alta","Muy Alta"))))),"")</f>
        <v/>
      </c>
      <c r="K135" s="225"/>
      <c r="L135" s="228"/>
      <c r="M135" s="171"/>
      <c r="N135" s="171"/>
      <c r="O135" s="171"/>
      <c r="P135" s="171"/>
      <c r="Q135" s="171"/>
      <c r="R135" s="171"/>
      <c r="S135" s="171"/>
      <c r="T135" s="171"/>
      <c r="U135" s="171"/>
      <c r="V135" s="229"/>
      <c r="W135" s="171"/>
      <c r="X135" s="171"/>
      <c r="Y135" s="171"/>
      <c r="Z135" s="171"/>
      <c r="AA135" s="171"/>
      <c r="AB135" s="171"/>
      <c r="AC135" s="176"/>
      <c r="AD135" s="176"/>
      <c r="AE135" s="176"/>
      <c r="AF135" s="176"/>
      <c r="AG135" s="176"/>
      <c r="AH135" s="177"/>
      <c r="AI135" s="176"/>
      <c r="AJ135" s="171"/>
      <c r="AK135" s="171"/>
      <c r="AL135" s="171"/>
      <c r="AM135" s="171"/>
      <c r="AN135" s="171"/>
      <c r="AO135" s="171"/>
      <c r="AP135" s="176"/>
      <c r="AQ135" s="176"/>
      <c r="AR135" s="176"/>
      <c r="AS135" s="176"/>
      <c r="AT135" s="176"/>
      <c r="AU135" s="177"/>
      <c r="AV135" s="176"/>
      <c r="AW135" s="171"/>
      <c r="AX135" s="171"/>
      <c r="AY135" s="171"/>
      <c r="AZ135" s="171"/>
      <c r="BA135" s="171"/>
      <c r="BB135" s="171"/>
      <c r="BC135" s="176"/>
      <c r="BD135" s="176"/>
      <c r="BE135" s="176"/>
      <c r="BF135" s="176"/>
      <c r="BG135" s="176"/>
      <c r="BH135" s="177"/>
      <c r="BI135" s="176"/>
    </row>
    <row r="136" spans="1:61" ht="151.5" customHeight="1">
      <c r="A136" s="226"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13"/>
      <c r="F136" s="213"/>
      <c r="G136" s="43" t="str">
        <f t="shared" si="0"/>
        <v/>
      </c>
      <c r="H136" s="224"/>
      <c r="I136" s="96" t="str">
        <f t="shared" si="1"/>
        <v/>
      </c>
      <c r="J136" s="97" t="str">
        <f>IFERROR(IF(I136="","",IF(I136&lt;='Listas y tablas'!$L$3,"Muy Baja",IF(I136&lt;='Listas y tablas'!$L$4,"Baja",IF(I136&lt;='Listas y tablas'!$L$5,"Media",IF(I136&lt;='Listas y tablas'!$L$6,"Alta","Muy Alta"))))),"")</f>
        <v/>
      </c>
      <c r="K136" s="225"/>
      <c r="L136" s="228"/>
      <c r="M136" s="171"/>
      <c r="N136" s="171"/>
      <c r="O136" s="171"/>
      <c r="P136" s="171"/>
      <c r="Q136" s="171"/>
      <c r="R136" s="171"/>
      <c r="S136" s="171"/>
      <c r="T136" s="171"/>
      <c r="U136" s="171"/>
      <c r="V136" s="229"/>
      <c r="W136" s="171"/>
      <c r="X136" s="171"/>
      <c r="Y136" s="171"/>
      <c r="Z136" s="171"/>
      <c r="AA136" s="171"/>
      <c r="AB136" s="171"/>
      <c r="AC136" s="176"/>
      <c r="AD136" s="176"/>
      <c r="AE136" s="176"/>
      <c r="AF136" s="176"/>
      <c r="AG136" s="176"/>
      <c r="AH136" s="177"/>
      <c r="AI136" s="176"/>
      <c r="AJ136" s="171"/>
      <c r="AK136" s="171"/>
      <c r="AL136" s="171"/>
      <c r="AM136" s="171"/>
      <c r="AN136" s="171"/>
      <c r="AO136" s="171"/>
      <c r="AP136" s="176"/>
      <c r="AQ136" s="176"/>
      <c r="AR136" s="176"/>
      <c r="AS136" s="176"/>
      <c r="AT136" s="176"/>
      <c r="AU136" s="177"/>
      <c r="AV136" s="176"/>
      <c r="AW136" s="171"/>
      <c r="AX136" s="171"/>
      <c r="AY136" s="171"/>
      <c r="AZ136" s="171"/>
      <c r="BA136" s="171"/>
      <c r="BB136" s="171"/>
      <c r="BC136" s="176"/>
      <c r="BD136" s="176"/>
      <c r="BE136" s="176"/>
      <c r="BF136" s="176"/>
      <c r="BG136" s="176"/>
      <c r="BH136" s="177"/>
      <c r="BI136" s="176"/>
    </row>
    <row r="137" spans="1:61" ht="151.5" customHeight="1">
      <c r="A137" s="226"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13"/>
      <c r="F137" s="213"/>
      <c r="G137" s="43" t="str">
        <f t="shared" si="0"/>
        <v/>
      </c>
      <c r="H137" s="224"/>
      <c r="I137" s="96" t="str">
        <f t="shared" si="1"/>
        <v/>
      </c>
      <c r="J137" s="97" t="str">
        <f>IFERROR(IF(I137="","",IF(I137&lt;='Listas y tablas'!$L$3,"Muy Baja",IF(I137&lt;='Listas y tablas'!$L$4,"Baja",IF(I137&lt;='Listas y tablas'!$L$5,"Media",IF(I137&lt;='Listas y tablas'!$L$6,"Alta","Muy Alta"))))),"")</f>
        <v/>
      </c>
      <c r="K137" s="225"/>
      <c r="L137" s="228"/>
      <c r="M137" s="171"/>
      <c r="N137" s="171"/>
      <c r="O137" s="171"/>
      <c r="P137" s="171"/>
      <c r="Q137" s="171"/>
      <c r="R137" s="171"/>
      <c r="S137" s="171"/>
      <c r="T137" s="171"/>
      <c r="U137" s="171"/>
      <c r="V137" s="229"/>
      <c r="W137" s="171"/>
      <c r="X137" s="171"/>
      <c r="Y137" s="171"/>
      <c r="Z137" s="171"/>
      <c r="AA137" s="171"/>
      <c r="AB137" s="171"/>
      <c r="AC137" s="176"/>
      <c r="AD137" s="176"/>
      <c r="AE137" s="176"/>
      <c r="AF137" s="176"/>
      <c r="AG137" s="176"/>
      <c r="AH137" s="177"/>
      <c r="AI137" s="176"/>
      <c r="AJ137" s="171"/>
      <c r="AK137" s="171"/>
      <c r="AL137" s="171"/>
      <c r="AM137" s="171"/>
      <c r="AN137" s="171"/>
      <c r="AO137" s="171"/>
      <c r="AP137" s="176"/>
      <c r="AQ137" s="176"/>
      <c r="AR137" s="176"/>
      <c r="AS137" s="176"/>
      <c r="AT137" s="176"/>
      <c r="AU137" s="177"/>
      <c r="AV137" s="176"/>
      <c r="AW137" s="171"/>
      <c r="AX137" s="171"/>
      <c r="AY137" s="171"/>
      <c r="AZ137" s="171"/>
      <c r="BA137" s="171"/>
      <c r="BB137" s="171"/>
      <c r="BC137" s="176"/>
      <c r="BD137" s="176"/>
      <c r="BE137" s="176"/>
      <c r="BF137" s="176"/>
      <c r="BG137" s="176"/>
      <c r="BH137" s="177"/>
      <c r="BI137" s="176"/>
    </row>
    <row r="138" spans="1:61" ht="151.5" customHeight="1">
      <c r="A138" s="226"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13"/>
      <c r="F138" s="213"/>
      <c r="G138" s="43" t="str">
        <f t="shared" si="0"/>
        <v/>
      </c>
      <c r="H138" s="224"/>
      <c r="I138" s="96" t="str">
        <f t="shared" si="1"/>
        <v/>
      </c>
      <c r="J138" s="97" t="str">
        <f>IFERROR(IF(I138="","",IF(I138&lt;='Listas y tablas'!$L$3,"Muy Baja",IF(I138&lt;='Listas y tablas'!$L$4,"Baja",IF(I138&lt;='Listas y tablas'!$L$5,"Media",IF(I138&lt;='Listas y tablas'!$L$6,"Alta","Muy Alta"))))),"")</f>
        <v/>
      </c>
      <c r="K138" s="225"/>
      <c r="L138" s="228"/>
      <c r="M138" s="171"/>
      <c r="N138" s="171"/>
      <c r="O138" s="171"/>
      <c r="P138" s="171"/>
      <c r="Q138" s="171"/>
      <c r="R138" s="171"/>
      <c r="S138" s="171"/>
      <c r="T138" s="171"/>
      <c r="U138" s="171"/>
      <c r="V138" s="229"/>
      <c r="W138" s="171"/>
      <c r="X138" s="171"/>
      <c r="Y138" s="171"/>
      <c r="Z138" s="171"/>
      <c r="AA138" s="171"/>
      <c r="AB138" s="171"/>
      <c r="AC138" s="176"/>
      <c r="AD138" s="176"/>
      <c r="AE138" s="176"/>
      <c r="AF138" s="176"/>
      <c r="AG138" s="176"/>
      <c r="AH138" s="177"/>
      <c r="AI138" s="176"/>
      <c r="AJ138" s="171"/>
      <c r="AK138" s="171"/>
      <c r="AL138" s="171"/>
      <c r="AM138" s="171"/>
      <c r="AN138" s="171"/>
      <c r="AO138" s="171"/>
      <c r="AP138" s="176"/>
      <c r="AQ138" s="176"/>
      <c r="AR138" s="176"/>
      <c r="AS138" s="176"/>
      <c r="AT138" s="176"/>
      <c r="AU138" s="177"/>
      <c r="AV138" s="176"/>
      <c r="AW138" s="171"/>
      <c r="AX138" s="171"/>
      <c r="AY138" s="171"/>
      <c r="AZ138" s="171"/>
      <c r="BA138" s="171"/>
      <c r="BB138" s="171"/>
      <c r="BC138" s="176"/>
      <c r="BD138" s="176"/>
      <c r="BE138" s="176"/>
      <c r="BF138" s="176"/>
      <c r="BG138" s="176"/>
      <c r="BH138" s="177"/>
      <c r="BI138" s="176"/>
    </row>
    <row r="139" spans="1:61" ht="151.5" customHeight="1">
      <c r="A139" s="226"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13"/>
      <c r="F139" s="213"/>
      <c r="G139" s="43" t="str">
        <f t="shared" si="0"/>
        <v/>
      </c>
      <c r="H139" s="224"/>
      <c r="I139" s="96" t="str">
        <f t="shared" si="1"/>
        <v/>
      </c>
      <c r="J139" s="97" t="str">
        <f>IFERROR(IF(I139="","",IF(I139&lt;='Listas y tablas'!$L$3,"Muy Baja",IF(I139&lt;='Listas y tablas'!$L$4,"Baja",IF(I139&lt;='Listas y tablas'!$L$5,"Media",IF(I139&lt;='Listas y tablas'!$L$6,"Alta","Muy Alta"))))),"")</f>
        <v/>
      </c>
      <c r="K139" s="225"/>
      <c r="L139" s="228"/>
      <c r="M139" s="171"/>
      <c r="N139" s="171"/>
      <c r="O139" s="171"/>
      <c r="P139" s="171"/>
      <c r="Q139" s="171"/>
      <c r="R139" s="171"/>
      <c r="S139" s="171"/>
      <c r="T139" s="171"/>
      <c r="U139" s="171"/>
      <c r="V139" s="229"/>
      <c r="W139" s="171"/>
      <c r="X139" s="171"/>
      <c r="Y139" s="171"/>
      <c r="Z139" s="171"/>
      <c r="AA139" s="171"/>
      <c r="AB139" s="171"/>
      <c r="AC139" s="176"/>
      <c r="AD139" s="176"/>
      <c r="AE139" s="176"/>
      <c r="AF139" s="176"/>
      <c r="AG139" s="176"/>
      <c r="AH139" s="177"/>
      <c r="AI139" s="176"/>
      <c r="AJ139" s="171"/>
      <c r="AK139" s="171"/>
      <c r="AL139" s="171"/>
      <c r="AM139" s="171"/>
      <c r="AN139" s="171"/>
      <c r="AO139" s="171"/>
      <c r="AP139" s="176"/>
      <c r="AQ139" s="176"/>
      <c r="AR139" s="176"/>
      <c r="AS139" s="176"/>
      <c r="AT139" s="176"/>
      <c r="AU139" s="177"/>
      <c r="AV139" s="176"/>
      <c r="AW139" s="171"/>
      <c r="AX139" s="171"/>
      <c r="AY139" s="171"/>
      <c r="AZ139" s="171"/>
      <c r="BA139" s="171"/>
      <c r="BB139" s="171"/>
      <c r="BC139" s="176"/>
      <c r="BD139" s="176"/>
      <c r="BE139" s="176"/>
      <c r="BF139" s="176"/>
      <c r="BG139" s="176"/>
      <c r="BH139" s="177"/>
      <c r="BI139" s="176"/>
    </row>
    <row r="140" spans="1:61" ht="151.5" customHeight="1">
      <c r="A140" s="226"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13"/>
      <c r="F140" s="213"/>
      <c r="G140" s="43" t="str">
        <f t="shared" si="0"/>
        <v/>
      </c>
      <c r="H140" s="224"/>
      <c r="I140" s="96" t="str">
        <f t="shared" si="1"/>
        <v/>
      </c>
      <c r="J140" s="97" t="str">
        <f>IFERROR(IF(I140="","",IF(I140&lt;='Listas y tablas'!$L$3,"Muy Baja",IF(I140&lt;='Listas y tablas'!$L$4,"Baja",IF(I140&lt;='Listas y tablas'!$L$5,"Media",IF(I140&lt;='Listas y tablas'!$L$6,"Alta","Muy Alta"))))),"")</f>
        <v/>
      </c>
      <c r="K140" s="225"/>
      <c r="L140" s="228"/>
      <c r="M140" s="171"/>
      <c r="N140" s="171"/>
      <c r="O140" s="171"/>
      <c r="P140" s="171"/>
      <c r="Q140" s="171"/>
      <c r="R140" s="171"/>
      <c r="S140" s="171"/>
      <c r="T140" s="171"/>
      <c r="U140" s="171"/>
      <c r="V140" s="229"/>
      <c r="W140" s="171"/>
      <c r="X140" s="171"/>
      <c r="Y140" s="171"/>
      <c r="Z140" s="171"/>
      <c r="AA140" s="171"/>
      <c r="AB140" s="171"/>
      <c r="AC140" s="176"/>
      <c r="AD140" s="176"/>
      <c r="AE140" s="176"/>
      <c r="AF140" s="176"/>
      <c r="AG140" s="176"/>
      <c r="AH140" s="177"/>
      <c r="AI140" s="176"/>
      <c r="AJ140" s="171"/>
      <c r="AK140" s="171"/>
      <c r="AL140" s="171"/>
      <c r="AM140" s="171"/>
      <c r="AN140" s="171"/>
      <c r="AO140" s="171"/>
      <c r="AP140" s="176"/>
      <c r="AQ140" s="176"/>
      <c r="AR140" s="176"/>
      <c r="AS140" s="176"/>
      <c r="AT140" s="176"/>
      <c r="AU140" s="177"/>
      <c r="AV140" s="176"/>
      <c r="AW140" s="171"/>
      <c r="AX140" s="171"/>
      <c r="AY140" s="171"/>
      <c r="AZ140" s="171"/>
      <c r="BA140" s="171"/>
      <c r="BB140" s="171"/>
      <c r="BC140" s="176"/>
      <c r="BD140" s="176"/>
      <c r="BE140" s="176"/>
      <c r="BF140" s="176"/>
      <c r="BG140" s="176"/>
      <c r="BH140" s="177"/>
      <c r="BI140" s="176"/>
    </row>
    <row r="141" spans="1:61" ht="151.5" customHeight="1">
      <c r="A141" s="226"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13"/>
      <c r="F141" s="213"/>
      <c r="G141" s="43" t="str">
        <f t="shared" si="0"/>
        <v/>
      </c>
      <c r="H141" s="224"/>
      <c r="I141" s="96" t="str">
        <f t="shared" si="1"/>
        <v/>
      </c>
      <c r="J141" s="97" t="str">
        <f>IFERROR(IF(I141="","",IF(I141&lt;='Listas y tablas'!$L$3,"Muy Baja",IF(I141&lt;='Listas y tablas'!$L$4,"Baja",IF(I141&lt;='Listas y tablas'!$L$5,"Media",IF(I141&lt;='Listas y tablas'!$L$6,"Alta","Muy Alta"))))),"")</f>
        <v/>
      </c>
      <c r="K141" s="225"/>
      <c r="L141" s="228"/>
      <c r="M141" s="171"/>
      <c r="N141" s="171"/>
      <c r="O141" s="171"/>
      <c r="P141" s="171"/>
      <c r="Q141" s="171"/>
      <c r="R141" s="171"/>
      <c r="S141" s="171"/>
      <c r="T141" s="171"/>
      <c r="U141" s="171"/>
      <c r="V141" s="229"/>
      <c r="W141" s="171"/>
      <c r="X141" s="171"/>
      <c r="Y141" s="171"/>
      <c r="Z141" s="171"/>
      <c r="AA141" s="171"/>
      <c r="AB141" s="171"/>
      <c r="AC141" s="176"/>
      <c r="AD141" s="176"/>
      <c r="AE141" s="176"/>
      <c r="AF141" s="176"/>
      <c r="AG141" s="176"/>
      <c r="AH141" s="177"/>
      <c r="AI141" s="176"/>
      <c r="AJ141" s="171"/>
      <c r="AK141" s="171"/>
      <c r="AL141" s="171"/>
      <c r="AM141" s="171"/>
      <c r="AN141" s="171"/>
      <c r="AO141" s="171"/>
      <c r="AP141" s="176"/>
      <c r="AQ141" s="176"/>
      <c r="AR141" s="176"/>
      <c r="AS141" s="176"/>
      <c r="AT141" s="176"/>
      <c r="AU141" s="177"/>
      <c r="AV141" s="176"/>
      <c r="AW141" s="171"/>
      <c r="AX141" s="171"/>
      <c r="AY141" s="171"/>
      <c r="AZ141" s="171"/>
      <c r="BA141" s="171"/>
      <c r="BB141" s="171"/>
      <c r="BC141" s="176"/>
      <c r="BD141" s="176"/>
      <c r="BE141" s="176"/>
      <c r="BF141" s="176"/>
      <c r="BG141" s="176"/>
      <c r="BH141" s="177"/>
      <c r="BI141" s="176"/>
    </row>
    <row r="142" spans="1:61" ht="151.5" customHeight="1">
      <c r="A142" s="226"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13"/>
      <c r="F142" s="213"/>
      <c r="G142" s="43" t="str">
        <f t="shared" si="0"/>
        <v/>
      </c>
      <c r="H142" s="224"/>
      <c r="I142" s="96" t="str">
        <f t="shared" si="1"/>
        <v/>
      </c>
      <c r="J142" s="97" t="str">
        <f>IFERROR(IF(I142="","",IF(I142&lt;='Listas y tablas'!$L$3,"Muy Baja",IF(I142&lt;='Listas y tablas'!$L$4,"Baja",IF(I142&lt;='Listas y tablas'!$L$5,"Media",IF(I142&lt;='Listas y tablas'!$L$6,"Alta","Muy Alta"))))),"")</f>
        <v/>
      </c>
      <c r="K142" s="225"/>
      <c r="L142" s="228"/>
      <c r="M142" s="171"/>
      <c r="N142" s="171"/>
      <c r="O142" s="171"/>
      <c r="P142" s="171"/>
      <c r="Q142" s="171"/>
      <c r="R142" s="171"/>
      <c r="S142" s="171"/>
      <c r="T142" s="171"/>
      <c r="U142" s="171"/>
      <c r="V142" s="229"/>
      <c r="W142" s="171"/>
      <c r="X142" s="171"/>
      <c r="Y142" s="171"/>
      <c r="Z142" s="171"/>
      <c r="AA142" s="171"/>
      <c r="AB142" s="171"/>
      <c r="AC142" s="176"/>
      <c r="AD142" s="176"/>
      <c r="AE142" s="176"/>
      <c r="AF142" s="176"/>
      <c r="AG142" s="176"/>
      <c r="AH142" s="177"/>
      <c r="AI142" s="176"/>
      <c r="AJ142" s="171"/>
      <c r="AK142" s="171"/>
      <c r="AL142" s="171"/>
      <c r="AM142" s="171"/>
      <c r="AN142" s="171"/>
      <c r="AO142" s="171"/>
      <c r="AP142" s="176"/>
      <c r="AQ142" s="176"/>
      <c r="AR142" s="176"/>
      <c r="AS142" s="176"/>
      <c r="AT142" s="176"/>
      <c r="AU142" s="177"/>
      <c r="AV142" s="176"/>
      <c r="AW142" s="171"/>
      <c r="AX142" s="171"/>
      <c r="AY142" s="171"/>
      <c r="AZ142" s="171"/>
      <c r="BA142" s="171"/>
      <c r="BB142" s="171"/>
      <c r="BC142" s="176"/>
      <c r="BD142" s="176"/>
      <c r="BE142" s="176"/>
      <c r="BF142" s="176"/>
      <c r="BG142" s="176"/>
      <c r="BH142" s="177"/>
      <c r="BI142" s="176"/>
    </row>
    <row r="143" spans="1:61" ht="151.5" customHeight="1">
      <c r="A143" s="226"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13"/>
      <c r="F143" s="213"/>
      <c r="G143" s="43" t="str">
        <f t="shared" si="0"/>
        <v/>
      </c>
      <c r="H143" s="224"/>
      <c r="I143" s="96" t="str">
        <f t="shared" si="1"/>
        <v/>
      </c>
      <c r="J143" s="97" t="str">
        <f>IFERROR(IF(I143="","",IF(I143&lt;='Listas y tablas'!$L$3,"Muy Baja",IF(I143&lt;='Listas y tablas'!$L$4,"Baja",IF(I143&lt;='Listas y tablas'!$L$5,"Media",IF(I143&lt;='Listas y tablas'!$L$6,"Alta","Muy Alta"))))),"")</f>
        <v/>
      </c>
      <c r="K143" s="225"/>
      <c r="L143" s="228"/>
      <c r="M143" s="171"/>
      <c r="N143" s="171"/>
      <c r="O143" s="171"/>
      <c r="P143" s="171"/>
      <c r="Q143" s="171"/>
      <c r="R143" s="171"/>
      <c r="S143" s="171"/>
      <c r="T143" s="171"/>
      <c r="U143" s="171"/>
      <c r="V143" s="229"/>
      <c r="W143" s="171"/>
      <c r="X143" s="171"/>
      <c r="Y143" s="171"/>
      <c r="Z143" s="171"/>
      <c r="AA143" s="171"/>
      <c r="AB143" s="171"/>
      <c r="AC143" s="176"/>
      <c r="AD143" s="176"/>
      <c r="AE143" s="176"/>
      <c r="AF143" s="176"/>
      <c r="AG143" s="176"/>
      <c r="AH143" s="177"/>
      <c r="AI143" s="176"/>
      <c r="AJ143" s="171"/>
      <c r="AK143" s="171"/>
      <c r="AL143" s="171"/>
      <c r="AM143" s="171"/>
      <c r="AN143" s="171"/>
      <c r="AO143" s="171"/>
      <c r="AP143" s="176"/>
      <c r="AQ143" s="176"/>
      <c r="AR143" s="176"/>
      <c r="AS143" s="176"/>
      <c r="AT143" s="176"/>
      <c r="AU143" s="177"/>
      <c r="AV143" s="176"/>
      <c r="AW143" s="171"/>
      <c r="AX143" s="171"/>
      <c r="AY143" s="171"/>
      <c r="AZ143" s="171"/>
      <c r="BA143" s="171"/>
      <c r="BB143" s="171"/>
      <c r="BC143" s="176"/>
      <c r="BD143" s="176"/>
      <c r="BE143" s="176"/>
      <c r="BF143" s="176"/>
      <c r="BG143" s="176"/>
      <c r="BH143" s="177"/>
      <c r="BI143" s="176"/>
    </row>
    <row r="144" spans="1:61" ht="151.5" customHeight="1">
      <c r="A144" s="226"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13"/>
      <c r="F144" s="213"/>
      <c r="G144" s="43" t="str">
        <f t="shared" si="0"/>
        <v/>
      </c>
      <c r="H144" s="224"/>
      <c r="I144" s="96" t="str">
        <f t="shared" si="1"/>
        <v/>
      </c>
      <c r="J144" s="97" t="str">
        <f>IFERROR(IF(I144="","",IF(I144&lt;='Listas y tablas'!$L$3,"Muy Baja",IF(I144&lt;='Listas y tablas'!$L$4,"Baja",IF(I144&lt;='Listas y tablas'!$L$5,"Media",IF(I144&lt;='Listas y tablas'!$L$6,"Alta","Muy Alta"))))),"")</f>
        <v/>
      </c>
      <c r="K144" s="225"/>
      <c r="L144" s="228"/>
      <c r="M144" s="171"/>
      <c r="N144" s="171"/>
      <c r="O144" s="171"/>
      <c r="P144" s="171"/>
      <c r="Q144" s="171"/>
      <c r="R144" s="171"/>
      <c r="S144" s="171"/>
      <c r="T144" s="171"/>
      <c r="U144" s="171"/>
      <c r="V144" s="229"/>
      <c r="W144" s="171"/>
      <c r="X144" s="171"/>
      <c r="Y144" s="171"/>
      <c r="Z144" s="171"/>
      <c r="AA144" s="171"/>
      <c r="AB144" s="171"/>
      <c r="AC144" s="176"/>
      <c r="AD144" s="176"/>
      <c r="AE144" s="176"/>
      <c r="AF144" s="176"/>
      <c r="AG144" s="176"/>
      <c r="AH144" s="177"/>
      <c r="AI144" s="176"/>
      <c r="AJ144" s="171"/>
      <c r="AK144" s="171"/>
      <c r="AL144" s="171"/>
      <c r="AM144" s="171"/>
      <c r="AN144" s="171"/>
      <c r="AO144" s="171"/>
      <c r="AP144" s="176"/>
      <c r="AQ144" s="176"/>
      <c r="AR144" s="176"/>
      <c r="AS144" s="176"/>
      <c r="AT144" s="176"/>
      <c r="AU144" s="177"/>
      <c r="AV144" s="176"/>
      <c r="AW144" s="171"/>
      <c r="AX144" s="171"/>
      <c r="AY144" s="171"/>
      <c r="AZ144" s="171"/>
      <c r="BA144" s="171"/>
      <c r="BB144" s="171"/>
      <c r="BC144" s="176"/>
      <c r="BD144" s="176"/>
      <c r="BE144" s="176"/>
      <c r="BF144" s="176"/>
      <c r="BG144" s="176"/>
      <c r="BH144" s="177"/>
      <c r="BI144" s="176"/>
    </row>
    <row r="145" spans="1:61" ht="151.5" customHeight="1">
      <c r="A145" s="226"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13"/>
      <c r="F145" s="213"/>
      <c r="G145" s="43" t="str">
        <f t="shared" si="0"/>
        <v/>
      </c>
      <c r="H145" s="224"/>
      <c r="I145" s="96" t="str">
        <f t="shared" si="1"/>
        <v/>
      </c>
      <c r="J145" s="97" t="str">
        <f>IFERROR(IF(I145="","",IF(I145&lt;='Listas y tablas'!$L$3,"Muy Baja",IF(I145&lt;='Listas y tablas'!$L$4,"Baja",IF(I145&lt;='Listas y tablas'!$L$5,"Media",IF(I145&lt;='Listas y tablas'!$L$6,"Alta","Muy Alta"))))),"")</f>
        <v/>
      </c>
      <c r="K145" s="225"/>
      <c r="L145" s="228"/>
      <c r="M145" s="171"/>
      <c r="N145" s="171"/>
      <c r="O145" s="171"/>
      <c r="P145" s="171"/>
      <c r="Q145" s="171"/>
      <c r="R145" s="171"/>
      <c r="S145" s="171"/>
      <c r="T145" s="171"/>
      <c r="U145" s="171"/>
      <c r="V145" s="229"/>
      <c r="W145" s="171"/>
      <c r="X145" s="171"/>
      <c r="Y145" s="171"/>
      <c r="Z145" s="171"/>
      <c r="AA145" s="171"/>
      <c r="AB145" s="171"/>
      <c r="AC145" s="176"/>
      <c r="AD145" s="176"/>
      <c r="AE145" s="176"/>
      <c r="AF145" s="176"/>
      <c r="AG145" s="176"/>
      <c r="AH145" s="177"/>
      <c r="AI145" s="176"/>
      <c r="AJ145" s="171"/>
      <c r="AK145" s="171"/>
      <c r="AL145" s="171"/>
      <c r="AM145" s="171"/>
      <c r="AN145" s="171"/>
      <c r="AO145" s="171"/>
      <c r="AP145" s="176"/>
      <c r="AQ145" s="176"/>
      <c r="AR145" s="176"/>
      <c r="AS145" s="176"/>
      <c r="AT145" s="176"/>
      <c r="AU145" s="177"/>
      <c r="AV145" s="176"/>
      <c r="AW145" s="171"/>
      <c r="AX145" s="171"/>
      <c r="AY145" s="171"/>
      <c r="AZ145" s="171"/>
      <c r="BA145" s="171"/>
      <c r="BB145" s="171"/>
      <c r="BC145" s="176"/>
      <c r="BD145" s="176"/>
      <c r="BE145" s="176"/>
      <c r="BF145" s="176"/>
      <c r="BG145" s="176"/>
      <c r="BH145" s="177"/>
      <c r="BI145" s="176"/>
    </row>
    <row r="146" spans="1:61" ht="151.5" customHeight="1">
      <c r="A146" s="226"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13"/>
      <c r="F146" s="213"/>
      <c r="G146" s="43" t="str">
        <f t="shared" si="0"/>
        <v/>
      </c>
      <c r="H146" s="224"/>
      <c r="I146" s="96" t="str">
        <f t="shared" si="1"/>
        <v/>
      </c>
      <c r="J146" s="97" t="str">
        <f>IFERROR(IF(I146="","",IF(I146&lt;='Listas y tablas'!$L$3,"Muy Baja",IF(I146&lt;='Listas y tablas'!$L$4,"Baja",IF(I146&lt;='Listas y tablas'!$L$5,"Media",IF(I146&lt;='Listas y tablas'!$L$6,"Alta","Muy Alta"))))),"")</f>
        <v/>
      </c>
      <c r="K146" s="225"/>
      <c r="L146" s="228"/>
      <c r="M146" s="171"/>
      <c r="N146" s="171"/>
      <c r="O146" s="171"/>
      <c r="P146" s="171"/>
      <c r="Q146" s="171"/>
      <c r="R146" s="171"/>
      <c r="S146" s="171"/>
      <c r="T146" s="171"/>
      <c r="U146" s="171"/>
      <c r="V146" s="229"/>
      <c r="W146" s="171"/>
      <c r="X146" s="171"/>
      <c r="Y146" s="171"/>
      <c r="Z146" s="171"/>
      <c r="AA146" s="171"/>
      <c r="AB146" s="171"/>
      <c r="AC146" s="176"/>
      <c r="AD146" s="176"/>
      <c r="AE146" s="176"/>
      <c r="AF146" s="176"/>
      <c r="AG146" s="176"/>
      <c r="AH146" s="177"/>
      <c r="AI146" s="176"/>
      <c r="AJ146" s="171"/>
      <c r="AK146" s="171"/>
      <c r="AL146" s="171"/>
      <c r="AM146" s="171"/>
      <c r="AN146" s="171"/>
      <c r="AO146" s="171"/>
      <c r="AP146" s="176"/>
      <c r="AQ146" s="176"/>
      <c r="AR146" s="176"/>
      <c r="AS146" s="176"/>
      <c r="AT146" s="176"/>
      <c r="AU146" s="177"/>
      <c r="AV146" s="176"/>
      <c r="AW146" s="171"/>
      <c r="AX146" s="171"/>
      <c r="AY146" s="171"/>
      <c r="AZ146" s="171"/>
      <c r="BA146" s="171"/>
      <c r="BB146" s="171"/>
      <c r="BC146" s="176"/>
      <c r="BD146" s="176"/>
      <c r="BE146" s="176"/>
      <c r="BF146" s="176"/>
      <c r="BG146" s="176"/>
      <c r="BH146" s="177"/>
      <c r="BI146" s="176"/>
    </row>
    <row r="147" spans="1:61" ht="151.5" customHeight="1">
      <c r="A147" s="226"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13"/>
      <c r="F147" s="213"/>
      <c r="G147" s="43" t="str">
        <f t="shared" si="0"/>
        <v/>
      </c>
      <c r="H147" s="224"/>
      <c r="I147" s="96" t="str">
        <f t="shared" si="1"/>
        <v/>
      </c>
      <c r="J147" s="97" t="str">
        <f>IFERROR(IF(I147="","",IF(I147&lt;='Listas y tablas'!$L$3,"Muy Baja",IF(I147&lt;='Listas y tablas'!$L$4,"Baja",IF(I147&lt;='Listas y tablas'!$L$5,"Media",IF(I147&lt;='Listas y tablas'!$L$6,"Alta","Muy Alta"))))),"")</f>
        <v/>
      </c>
      <c r="K147" s="225"/>
      <c r="L147" s="228"/>
      <c r="M147" s="171"/>
      <c r="N147" s="171"/>
      <c r="O147" s="171"/>
      <c r="P147" s="171"/>
      <c r="Q147" s="171"/>
      <c r="R147" s="171"/>
      <c r="S147" s="171"/>
      <c r="T147" s="171"/>
      <c r="U147" s="171"/>
      <c r="V147" s="229"/>
      <c r="W147" s="171"/>
      <c r="X147" s="171"/>
      <c r="Y147" s="171"/>
      <c r="Z147" s="171"/>
      <c r="AA147" s="171"/>
      <c r="AB147" s="171"/>
      <c r="AC147" s="176"/>
      <c r="AD147" s="176"/>
      <c r="AE147" s="176"/>
      <c r="AF147" s="176"/>
      <c r="AG147" s="176"/>
      <c r="AH147" s="177"/>
      <c r="AI147" s="176"/>
      <c r="AJ147" s="171"/>
      <c r="AK147" s="171"/>
      <c r="AL147" s="171"/>
      <c r="AM147" s="171"/>
      <c r="AN147" s="171"/>
      <c r="AO147" s="171"/>
      <c r="AP147" s="176"/>
      <c r="AQ147" s="176"/>
      <c r="AR147" s="176"/>
      <c r="AS147" s="176"/>
      <c r="AT147" s="176"/>
      <c r="AU147" s="177"/>
      <c r="AV147" s="176"/>
      <c r="AW147" s="171"/>
      <c r="AX147" s="171"/>
      <c r="AY147" s="171"/>
      <c r="AZ147" s="171"/>
      <c r="BA147" s="171"/>
      <c r="BB147" s="171"/>
      <c r="BC147" s="176"/>
      <c r="BD147" s="176"/>
      <c r="BE147" s="176"/>
      <c r="BF147" s="176"/>
      <c r="BG147" s="176"/>
      <c r="BH147" s="177"/>
      <c r="BI147" s="176"/>
    </row>
    <row r="148" spans="1:61" ht="151.5" customHeight="1">
      <c r="A148" s="226"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13"/>
      <c r="F148" s="213"/>
      <c r="G148" s="43" t="str">
        <f t="shared" si="0"/>
        <v/>
      </c>
      <c r="H148" s="224"/>
      <c r="I148" s="96" t="str">
        <f t="shared" si="1"/>
        <v/>
      </c>
      <c r="J148" s="97" t="str">
        <f>IFERROR(IF(I148="","",IF(I148&lt;='Listas y tablas'!$L$3,"Muy Baja",IF(I148&lt;='Listas y tablas'!$L$4,"Baja",IF(I148&lt;='Listas y tablas'!$L$5,"Media",IF(I148&lt;='Listas y tablas'!$L$6,"Alta","Muy Alta"))))),"")</f>
        <v/>
      </c>
      <c r="K148" s="225"/>
      <c r="L148" s="228"/>
      <c r="M148" s="171"/>
      <c r="N148" s="171"/>
      <c r="O148" s="171"/>
      <c r="P148" s="171"/>
      <c r="Q148" s="171"/>
      <c r="R148" s="171"/>
      <c r="S148" s="171"/>
      <c r="T148" s="171"/>
      <c r="U148" s="171"/>
      <c r="V148" s="229"/>
      <c r="W148" s="171"/>
      <c r="X148" s="171"/>
      <c r="Y148" s="171"/>
      <c r="Z148" s="171"/>
      <c r="AA148" s="171"/>
      <c r="AB148" s="171"/>
      <c r="AC148" s="176"/>
      <c r="AD148" s="176"/>
      <c r="AE148" s="176"/>
      <c r="AF148" s="176"/>
      <c r="AG148" s="176"/>
      <c r="AH148" s="177"/>
      <c r="AI148" s="176"/>
      <c r="AJ148" s="171"/>
      <c r="AK148" s="171"/>
      <c r="AL148" s="171"/>
      <c r="AM148" s="171"/>
      <c r="AN148" s="171"/>
      <c r="AO148" s="171"/>
      <c r="AP148" s="176"/>
      <c r="AQ148" s="176"/>
      <c r="AR148" s="176"/>
      <c r="AS148" s="176"/>
      <c r="AT148" s="176"/>
      <c r="AU148" s="177"/>
      <c r="AV148" s="176"/>
      <c r="AW148" s="171"/>
      <c r="AX148" s="171"/>
      <c r="AY148" s="171"/>
      <c r="AZ148" s="171"/>
      <c r="BA148" s="171"/>
      <c r="BB148" s="171"/>
      <c r="BC148" s="176"/>
      <c r="BD148" s="176"/>
      <c r="BE148" s="176"/>
      <c r="BF148" s="176"/>
      <c r="BG148" s="176"/>
      <c r="BH148" s="177"/>
      <c r="BI148" s="176"/>
    </row>
    <row r="149" spans="1:61" ht="151.5" customHeight="1">
      <c r="A149" s="226"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13"/>
      <c r="F149" s="213"/>
      <c r="G149" s="43" t="str">
        <f t="shared" si="0"/>
        <v/>
      </c>
      <c r="H149" s="224"/>
      <c r="I149" s="96" t="str">
        <f t="shared" si="1"/>
        <v/>
      </c>
      <c r="J149" s="97" t="str">
        <f>IFERROR(IF(I149="","",IF(I149&lt;='Listas y tablas'!$L$3,"Muy Baja",IF(I149&lt;='Listas y tablas'!$L$4,"Baja",IF(I149&lt;='Listas y tablas'!$L$5,"Media",IF(I149&lt;='Listas y tablas'!$L$6,"Alta","Muy Alta"))))),"")</f>
        <v/>
      </c>
      <c r="K149" s="225"/>
      <c r="L149" s="228"/>
      <c r="M149" s="171"/>
      <c r="N149" s="171"/>
      <c r="O149" s="171"/>
      <c r="P149" s="171"/>
      <c r="Q149" s="171"/>
      <c r="R149" s="171"/>
      <c r="S149" s="171"/>
      <c r="T149" s="171"/>
      <c r="U149" s="171"/>
      <c r="V149" s="229"/>
      <c r="W149" s="171"/>
      <c r="X149" s="171"/>
      <c r="Y149" s="171"/>
      <c r="Z149" s="171"/>
      <c r="AA149" s="171"/>
      <c r="AB149" s="171"/>
      <c r="AC149" s="176"/>
      <c r="AD149" s="176"/>
      <c r="AE149" s="176"/>
      <c r="AF149" s="176"/>
      <c r="AG149" s="176"/>
      <c r="AH149" s="177"/>
      <c r="AI149" s="176"/>
      <c r="AJ149" s="171"/>
      <c r="AK149" s="171"/>
      <c r="AL149" s="171"/>
      <c r="AM149" s="171"/>
      <c r="AN149" s="171"/>
      <c r="AO149" s="171"/>
      <c r="AP149" s="176"/>
      <c r="AQ149" s="176"/>
      <c r="AR149" s="176"/>
      <c r="AS149" s="176"/>
      <c r="AT149" s="176"/>
      <c r="AU149" s="177"/>
      <c r="AV149" s="176"/>
      <c r="AW149" s="171"/>
      <c r="AX149" s="171"/>
      <c r="AY149" s="171"/>
      <c r="AZ149" s="171"/>
      <c r="BA149" s="171"/>
      <c r="BB149" s="171"/>
      <c r="BC149" s="176"/>
      <c r="BD149" s="176"/>
      <c r="BE149" s="176"/>
      <c r="BF149" s="176"/>
      <c r="BG149" s="176"/>
      <c r="BH149" s="177"/>
      <c r="BI149" s="176"/>
    </row>
    <row r="150" spans="1:61" ht="151.5" customHeight="1">
      <c r="A150" s="226"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13"/>
      <c r="F150" s="213"/>
      <c r="G150" s="43" t="str">
        <f t="shared" si="0"/>
        <v/>
      </c>
      <c r="H150" s="224"/>
      <c r="I150" s="96" t="str">
        <f t="shared" si="1"/>
        <v/>
      </c>
      <c r="J150" s="97" t="str">
        <f>IFERROR(IF(I150="","",IF(I150&lt;='Listas y tablas'!$L$3,"Muy Baja",IF(I150&lt;='Listas y tablas'!$L$4,"Baja",IF(I150&lt;='Listas y tablas'!$L$5,"Media",IF(I150&lt;='Listas y tablas'!$L$6,"Alta","Muy Alta"))))),"")</f>
        <v/>
      </c>
      <c r="K150" s="225"/>
      <c r="L150" s="228"/>
      <c r="M150" s="171"/>
      <c r="N150" s="171"/>
      <c r="O150" s="171"/>
      <c r="P150" s="171"/>
      <c r="Q150" s="171"/>
      <c r="R150" s="171"/>
      <c r="S150" s="171"/>
      <c r="T150" s="171"/>
      <c r="U150" s="171"/>
      <c r="V150" s="229"/>
      <c r="W150" s="171"/>
      <c r="X150" s="171"/>
      <c r="Y150" s="171"/>
      <c r="Z150" s="171"/>
      <c r="AA150" s="171"/>
      <c r="AB150" s="171"/>
      <c r="AC150" s="176"/>
      <c r="AD150" s="176"/>
      <c r="AE150" s="176"/>
      <c r="AF150" s="176"/>
      <c r="AG150" s="176"/>
      <c r="AH150" s="177"/>
      <c r="AI150" s="176"/>
      <c r="AJ150" s="171"/>
      <c r="AK150" s="171"/>
      <c r="AL150" s="171"/>
      <c r="AM150" s="171"/>
      <c r="AN150" s="171"/>
      <c r="AO150" s="171"/>
      <c r="AP150" s="176"/>
      <c r="AQ150" s="176"/>
      <c r="AR150" s="176"/>
      <c r="AS150" s="176"/>
      <c r="AT150" s="176"/>
      <c r="AU150" s="177"/>
      <c r="AV150" s="176"/>
      <c r="AW150" s="171"/>
      <c r="AX150" s="171"/>
      <c r="AY150" s="171"/>
      <c r="AZ150" s="171"/>
      <c r="BA150" s="171"/>
      <c r="BB150" s="171"/>
      <c r="BC150" s="176"/>
      <c r="BD150" s="176"/>
      <c r="BE150" s="176"/>
      <c r="BF150" s="176"/>
      <c r="BG150" s="176"/>
      <c r="BH150" s="177"/>
      <c r="BI150" s="176"/>
    </row>
    <row r="151" spans="1:61" ht="151.5" customHeight="1">
      <c r="A151" s="226"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13"/>
      <c r="F151" s="213"/>
      <c r="G151" s="43" t="str">
        <f t="shared" si="0"/>
        <v/>
      </c>
      <c r="H151" s="224"/>
      <c r="I151" s="96" t="str">
        <f t="shared" si="1"/>
        <v/>
      </c>
      <c r="J151" s="97" t="str">
        <f>IFERROR(IF(I151="","",IF(I151&lt;='Listas y tablas'!$L$3,"Muy Baja",IF(I151&lt;='Listas y tablas'!$L$4,"Baja",IF(I151&lt;='Listas y tablas'!$L$5,"Media",IF(I151&lt;='Listas y tablas'!$L$6,"Alta","Muy Alta"))))),"")</f>
        <v/>
      </c>
      <c r="K151" s="225"/>
      <c r="L151" s="228"/>
      <c r="M151" s="171"/>
      <c r="N151" s="171"/>
      <c r="O151" s="171"/>
      <c r="P151" s="171"/>
      <c r="Q151" s="171"/>
      <c r="R151" s="171"/>
      <c r="S151" s="171"/>
      <c r="T151" s="171"/>
      <c r="U151" s="171"/>
      <c r="V151" s="229"/>
      <c r="W151" s="171"/>
      <c r="X151" s="171"/>
      <c r="Y151" s="171"/>
      <c r="Z151" s="171"/>
      <c r="AA151" s="171"/>
      <c r="AB151" s="171"/>
      <c r="AC151" s="176"/>
      <c r="AD151" s="176"/>
      <c r="AE151" s="176"/>
      <c r="AF151" s="176"/>
      <c r="AG151" s="176"/>
      <c r="AH151" s="177"/>
      <c r="AI151" s="176"/>
      <c r="AJ151" s="171"/>
      <c r="AK151" s="171"/>
      <c r="AL151" s="171"/>
      <c r="AM151" s="171"/>
      <c r="AN151" s="171"/>
      <c r="AO151" s="171"/>
      <c r="AP151" s="176"/>
      <c r="AQ151" s="176"/>
      <c r="AR151" s="176"/>
      <c r="AS151" s="176"/>
      <c r="AT151" s="176"/>
      <c r="AU151" s="177"/>
      <c r="AV151" s="176"/>
      <c r="AW151" s="171"/>
      <c r="AX151" s="171"/>
      <c r="AY151" s="171"/>
      <c r="AZ151" s="171"/>
      <c r="BA151" s="171"/>
      <c r="BB151" s="171"/>
      <c r="BC151" s="176"/>
      <c r="BD151" s="176"/>
      <c r="BE151" s="176"/>
      <c r="BF151" s="176"/>
      <c r="BG151" s="176"/>
      <c r="BH151" s="177"/>
      <c r="BI151" s="176"/>
    </row>
    <row r="152" spans="1:61" ht="151.5" customHeight="1">
      <c r="A152" s="226"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13"/>
      <c r="F152" s="213"/>
      <c r="G152" s="43" t="str">
        <f t="shared" si="0"/>
        <v/>
      </c>
      <c r="H152" s="224"/>
      <c r="I152" s="96" t="str">
        <f t="shared" si="1"/>
        <v/>
      </c>
      <c r="J152" s="97" t="str">
        <f>IFERROR(IF(I152="","",IF(I152&lt;='Listas y tablas'!$L$3,"Muy Baja",IF(I152&lt;='Listas y tablas'!$L$4,"Baja",IF(I152&lt;='Listas y tablas'!$L$5,"Media",IF(I152&lt;='Listas y tablas'!$L$6,"Alta","Muy Alta"))))),"")</f>
        <v/>
      </c>
      <c r="K152" s="225"/>
      <c r="L152" s="228"/>
      <c r="M152" s="171"/>
      <c r="N152" s="171"/>
      <c r="O152" s="171"/>
      <c r="P152" s="171"/>
      <c r="Q152" s="171"/>
      <c r="R152" s="171"/>
      <c r="S152" s="171"/>
      <c r="T152" s="171"/>
      <c r="U152" s="171"/>
      <c r="V152" s="229"/>
      <c r="W152" s="171"/>
      <c r="X152" s="171"/>
      <c r="Y152" s="171"/>
      <c r="Z152" s="171"/>
      <c r="AA152" s="171"/>
      <c r="AB152" s="171"/>
      <c r="AC152" s="176"/>
      <c r="AD152" s="176"/>
      <c r="AE152" s="176"/>
      <c r="AF152" s="176"/>
      <c r="AG152" s="176"/>
      <c r="AH152" s="177"/>
      <c r="AI152" s="176"/>
      <c r="AJ152" s="171"/>
      <c r="AK152" s="171"/>
      <c r="AL152" s="171"/>
      <c r="AM152" s="171"/>
      <c r="AN152" s="171"/>
      <c r="AO152" s="171"/>
      <c r="AP152" s="176"/>
      <c r="AQ152" s="176"/>
      <c r="AR152" s="176"/>
      <c r="AS152" s="176"/>
      <c r="AT152" s="176"/>
      <c r="AU152" s="177"/>
      <c r="AV152" s="176"/>
      <c r="AW152" s="171"/>
      <c r="AX152" s="171"/>
      <c r="AY152" s="171"/>
      <c r="AZ152" s="171"/>
      <c r="BA152" s="171"/>
      <c r="BB152" s="171"/>
      <c r="BC152" s="176"/>
      <c r="BD152" s="176"/>
      <c r="BE152" s="176"/>
      <c r="BF152" s="176"/>
      <c r="BG152" s="176"/>
      <c r="BH152" s="177"/>
      <c r="BI152" s="176"/>
    </row>
    <row r="153" spans="1:61" ht="151.5" customHeight="1">
      <c r="A153" s="226"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13"/>
      <c r="F153" s="213"/>
      <c r="G153" s="43" t="str">
        <f t="shared" si="0"/>
        <v/>
      </c>
      <c r="H153" s="224"/>
      <c r="I153" s="96" t="str">
        <f t="shared" si="1"/>
        <v/>
      </c>
      <c r="J153" s="97" t="str">
        <f>IFERROR(IF(I153="","",IF(I153&lt;='Listas y tablas'!$L$3,"Muy Baja",IF(I153&lt;='Listas y tablas'!$L$4,"Baja",IF(I153&lt;='Listas y tablas'!$L$5,"Media",IF(I153&lt;='Listas y tablas'!$L$6,"Alta","Muy Alta"))))),"")</f>
        <v/>
      </c>
      <c r="K153" s="225"/>
      <c r="L153" s="228"/>
      <c r="M153" s="171"/>
      <c r="N153" s="171"/>
      <c r="O153" s="171"/>
      <c r="P153" s="171"/>
      <c r="Q153" s="171"/>
      <c r="R153" s="171"/>
      <c r="S153" s="171"/>
      <c r="T153" s="171"/>
      <c r="U153" s="171"/>
      <c r="V153" s="229"/>
      <c r="W153" s="171"/>
      <c r="X153" s="171"/>
      <c r="Y153" s="171"/>
      <c r="Z153" s="171"/>
      <c r="AA153" s="171"/>
      <c r="AB153" s="171"/>
      <c r="AC153" s="176"/>
      <c r="AD153" s="176"/>
      <c r="AE153" s="176"/>
      <c r="AF153" s="176"/>
      <c r="AG153" s="176"/>
      <c r="AH153" s="177"/>
      <c r="AI153" s="176"/>
      <c r="AJ153" s="171"/>
      <c r="AK153" s="171"/>
      <c r="AL153" s="171"/>
      <c r="AM153" s="171"/>
      <c r="AN153" s="171"/>
      <c r="AO153" s="171"/>
      <c r="AP153" s="176"/>
      <c r="AQ153" s="176"/>
      <c r="AR153" s="176"/>
      <c r="AS153" s="176"/>
      <c r="AT153" s="176"/>
      <c r="AU153" s="177"/>
      <c r="AV153" s="176"/>
      <c r="AW153" s="171"/>
      <c r="AX153" s="171"/>
      <c r="AY153" s="171"/>
      <c r="AZ153" s="171"/>
      <c r="BA153" s="171"/>
      <c r="BB153" s="171"/>
      <c r="BC153" s="176"/>
      <c r="BD153" s="176"/>
      <c r="BE153" s="176"/>
      <c r="BF153" s="176"/>
      <c r="BG153" s="176"/>
      <c r="BH153" s="177"/>
      <c r="BI153" s="176"/>
    </row>
    <row r="154" spans="1:61" ht="151.5" customHeight="1">
      <c r="A154" s="226"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13"/>
      <c r="F154" s="213"/>
      <c r="G154" s="43" t="str">
        <f t="shared" si="0"/>
        <v/>
      </c>
      <c r="H154" s="224"/>
      <c r="I154" s="96" t="str">
        <f t="shared" si="1"/>
        <v/>
      </c>
      <c r="J154" s="97" t="str">
        <f>IFERROR(IF(I154="","",IF(I154&lt;='Listas y tablas'!$L$3,"Muy Baja",IF(I154&lt;='Listas y tablas'!$L$4,"Baja",IF(I154&lt;='Listas y tablas'!$L$5,"Media",IF(I154&lt;='Listas y tablas'!$L$6,"Alta","Muy Alta"))))),"")</f>
        <v/>
      </c>
      <c r="K154" s="225"/>
      <c r="L154" s="228"/>
      <c r="M154" s="171"/>
      <c r="N154" s="171"/>
      <c r="O154" s="171"/>
      <c r="P154" s="171"/>
      <c r="Q154" s="171"/>
      <c r="R154" s="171"/>
      <c r="S154" s="171"/>
      <c r="T154" s="171"/>
      <c r="U154" s="171"/>
      <c r="V154" s="229"/>
      <c r="W154" s="171"/>
      <c r="X154" s="171"/>
      <c r="Y154" s="171"/>
      <c r="Z154" s="171"/>
      <c r="AA154" s="171"/>
      <c r="AB154" s="171"/>
      <c r="AC154" s="176"/>
      <c r="AD154" s="176"/>
      <c r="AE154" s="176"/>
      <c r="AF154" s="176"/>
      <c r="AG154" s="176"/>
      <c r="AH154" s="177"/>
      <c r="AI154" s="176"/>
      <c r="AJ154" s="171"/>
      <c r="AK154" s="171"/>
      <c r="AL154" s="171"/>
      <c r="AM154" s="171"/>
      <c r="AN154" s="171"/>
      <c r="AO154" s="171"/>
      <c r="AP154" s="176"/>
      <c r="AQ154" s="176"/>
      <c r="AR154" s="176"/>
      <c r="AS154" s="176"/>
      <c r="AT154" s="176"/>
      <c r="AU154" s="177"/>
      <c r="AV154" s="176"/>
      <c r="AW154" s="171"/>
      <c r="AX154" s="171"/>
      <c r="AY154" s="171"/>
      <c r="AZ154" s="171"/>
      <c r="BA154" s="171"/>
      <c r="BB154" s="171"/>
      <c r="BC154" s="176"/>
      <c r="BD154" s="176"/>
      <c r="BE154" s="176"/>
      <c r="BF154" s="176"/>
      <c r="BG154" s="176"/>
      <c r="BH154" s="177"/>
      <c r="BI154" s="176"/>
    </row>
    <row r="155" spans="1:61" ht="151.5" customHeight="1">
      <c r="A155" s="226"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13"/>
      <c r="F155" s="213"/>
      <c r="G155" s="43" t="str">
        <f t="shared" si="0"/>
        <v/>
      </c>
      <c r="H155" s="224"/>
      <c r="I155" s="96" t="str">
        <f t="shared" si="1"/>
        <v/>
      </c>
      <c r="J155" s="97" t="str">
        <f>IFERROR(IF(I155="","",IF(I155&lt;='Listas y tablas'!$L$3,"Muy Baja",IF(I155&lt;='Listas y tablas'!$L$4,"Baja",IF(I155&lt;='Listas y tablas'!$L$5,"Media",IF(I155&lt;='Listas y tablas'!$L$6,"Alta","Muy Alta"))))),"")</f>
        <v/>
      </c>
      <c r="K155" s="225"/>
      <c r="L155" s="228"/>
      <c r="M155" s="171"/>
      <c r="N155" s="171"/>
      <c r="O155" s="171"/>
      <c r="P155" s="171"/>
      <c r="Q155" s="171"/>
      <c r="R155" s="171"/>
      <c r="S155" s="171"/>
      <c r="T155" s="171"/>
      <c r="U155" s="171"/>
      <c r="V155" s="229"/>
      <c r="W155" s="171"/>
      <c r="X155" s="171"/>
      <c r="Y155" s="171"/>
      <c r="Z155" s="171"/>
      <c r="AA155" s="171"/>
      <c r="AB155" s="171"/>
      <c r="AC155" s="176"/>
      <c r="AD155" s="176"/>
      <c r="AE155" s="176"/>
      <c r="AF155" s="176"/>
      <c r="AG155" s="176"/>
      <c r="AH155" s="177"/>
      <c r="AI155" s="176"/>
      <c r="AJ155" s="171"/>
      <c r="AK155" s="171"/>
      <c r="AL155" s="171"/>
      <c r="AM155" s="171"/>
      <c r="AN155" s="171"/>
      <c r="AO155" s="171"/>
      <c r="AP155" s="176"/>
      <c r="AQ155" s="176"/>
      <c r="AR155" s="176"/>
      <c r="AS155" s="176"/>
      <c r="AT155" s="176"/>
      <c r="AU155" s="177"/>
      <c r="AV155" s="176"/>
      <c r="AW155" s="171"/>
      <c r="AX155" s="171"/>
      <c r="AY155" s="171"/>
      <c r="AZ155" s="171"/>
      <c r="BA155" s="171"/>
      <c r="BB155" s="171"/>
      <c r="BC155" s="176"/>
      <c r="BD155" s="176"/>
      <c r="BE155" s="176"/>
      <c r="BF155" s="176"/>
      <c r="BG155" s="176"/>
      <c r="BH155" s="177"/>
      <c r="BI155" s="176"/>
    </row>
    <row r="156" spans="1:61" ht="151.5" customHeight="1">
      <c r="A156" s="226"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13"/>
      <c r="F156" s="213"/>
      <c r="G156" s="43" t="str">
        <f t="shared" si="0"/>
        <v/>
      </c>
      <c r="H156" s="224"/>
      <c r="I156" s="96" t="str">
        <f t="shared" si="1"/>
        <v/>
      </c>
      <c r="J156" s="97" t="str">
        <f>IFERROR(IF(I156="","",IF(I156&lt;='Listas y tablas'!$L$3,"Muy Baja",IF(I156&lt;='Listas y tablas'!$L$4,"Baja",IF(I156&lt;='Listas y tablas'!$L$5,"Media",IF(I156&lt;='Listas y tablas'!$L$6,"Alta","Muy Alta"))))),"")</f>
        <v/>
      </c>
      <c r="K156" s="225"/>
      <c r="L156" s="228"/>
      <c r="M156" s="171"/>
      <c r="N156" s="171"/>
      <c r="O156" s="171"/>
      <c r="P156" s="171"/>
      <c r="Q156" s="171"/>
      <c r="R156" s="171"/>
      <c r="S156" s="171"/>
      <c r="T156" s="171"/>
      <c r="U156" s="171"/>
      <c r="V156" s="229"/>
      <c r="W156" s="171"/>
      <c r="X156" s="171"/>
      <c r="Y156" s="171"/>
      <c r="Z156" s="171"/>
      <c r="AA156" s="171"/>
      <c r="AB156" s="171"/>
      <c r="AC156" s="176"/>
      <c r="AD156" s="176"/>
      <c r="AE156" s="176"/>
      <c r="AF156" s="176"/>
      <c r="AG156" s="176"/>
      <c r="AH156" s="177"/>
      <c r="AI156" s="176"/>
      <c r="AJ156" s="171"/>
      <c r="AK156" s="171"/>
      <c r="AL156" s="171"/>
      <c r="AM156" s="171"/>
      <c r="AN156" s="171"/>
      <c r="AO156" s="171"/>
      <c r="AP156" s="176"/>
      <c r="AQ156" s="176"/>
      <c r="AR156" s="176"/>
      <c r="AS156" s="176"/>
      <c r="AT156" s="176"/>
      <c r="AU156" s="177"/>
      <c r="AV156" s="176"/>
      <c r="AW156" s="171"/>
      <c r="AX156" s="171"/>
      <c r="AY156" s="171"/>
      <c r="AZ156" s="171"/>
      <c r="BA156" s="171"/>
      <c r="BB156" s="171"/>
      <c r="BC156" s="176"/>
      <c r="BD156" s="176"/>
      <c r="BE156" s="176"/>
      <c r="BF156" s="176"/>
      <c r="BG156" s="176"/>
      <c r="BH156" s="177"/>
      <c r="BI156" s="176"/>
    </row>
    <row r="157" spans="1:61" ht="151.5" customHeight="1">
      <c r="A157" s="226"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13"/>
      <c r="F157" s="213"/>
      <c r="G157" s="43" t="str">
        <f t="shared" si="0"/>
        <v/>
      </c>
      <c r="H157" s="224"/>
      <c r="I157" s="96" t="str">
        <f t="shared" si="1"/>
        <v/>
      </c>
      <c r="J157" s="97" t="str">
        <f>IFERROR(IF(I157="","",IF(I157&lt;='Listas y tablas'!$L$3,"Muy Baja",IF(I157&lt;='Listas y tablas'!$L$4,"Baja",IF(I157&lt;='Listas y tablas'!$L$5,"Media",IF(I157&lt;='Listas y tablas'!$L$6,"Alta","Muy Alta"))))),"")</f>
        <v/>
      </c>
      <c r="K157" s="225"/>
      <c r="L157" s="228"/>
      <c r="M157" s="171"/>
      <c r="N157" s="171"/>
      <c r="O157" s="171"/>
      <c r="P157" s="171"/>
      <c r="Q157" s="171"/>
      <c r="R157" s="171"/>
      <c r="S157" s="171"/>
      <c r="T157" s="171"/>
      <c r="U157" s="171"/>
      <c r="V157" s="229"/>
      <c r="W157" s="171"/>
      <c r="X157" s="171"/>
      <c r="Y157" s="171"/>
      <c r="Z157" s="171"/>
      <c r="AA157" s="171"/>
      <c r="AB157" s="171"/>
      <c r="AC157" s="176"/>
      <c r="AD157" s="176"/>
      <c r="AE157" s="176"/>
      <c r="AF157" s="176"/>
      <c r="AG157" s="176"/>
      <c r="AH157" s="177"/>
      <c r="AI157" s="176"/>
      <c r="AJ157" s="171"/>
      <c r="AK157" s="171"/>
      <c r="AL157" s="171"/>
      <c r="AM157" s="171"/>
      <c r="AN157" s="171"/>
      <c r="AO157" s="171"/>
      <c r="AP157" s="176"/>
      <c r="AQ157" s="176"/>
      <c r="AR157" s="176"/>
      <c r="AS157" s="176"/>
      <c r="AT157" s="176"/>
      <c r="AU157" s="177"/>
      <c r="AV157" s="176"/>
      <c r="AW157" s="171"/>
      <c r="AX157" s="171"/>
      <c r="AY157" s="171"/>
      <c r="AZ157" s="171"/>
      <c r="BA157" s="171"/>
      <c r="BB157" s="171"/>
      <c r="BC157" s="176"/>
      <c r="BD157" s="176"/>
      <c r="BE157" s="176"/>
      <c r="BF157" s="176"/>
      <c r="BG157" s="176"/>
      <c r="BH157" s="177"/>
      <c r="BI157" s="176"/>
    </row>
    <row r="158" spans="1:61" ht="151.5" customHeight="1">
      <c r="A158" s="226"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13"/>
      <c r="F158" s="213"/>
      <c r="G158" s="43" t="str">
        <f t="shared" si="0"/>
        <v/>
      </c>
      <c r="H158" s="224"/>
      <c r="I158" s="96" t="str">
        <f t="shared" si="1"/>
        <v/>
      </c>
      <c r="J158" s="97" t="str">
        <f>IFERROR(IF(I158="","",IF(I158&lt;='Listas y tablas'!$L$3,"Muy Baja",IF(I158&lt;='Listas y tablas'!$L$4,"Baja",IF(I158&lt;='Listas y tablas'!$L$5,"Media",IF(I158&lt;='Listas y tablas'!$L$6,"Alta","Muy Alta"))))),"")</f>
        <v/>
      </c>
      <c r="K158" s="225"/>
      <c r="L158" s="228"/>
      <c r="M158" s="171"/>
      <c r="N158" s="171"/>
      <c r="O158" s="171"/>
      <c r="P158" s="171"/>
      <c r="Q158" s="171"/>
      <c r="R158" s="171"/>
      <c r="S158" s="171"/>
      <c r="T158" s="171"/>
      <c r="U158" s="171"/>
      <c r="V158" s="229"/>
      <c r="W158" s="171"/>
      <c r="X158" s="171"/>
      <c r="Y158" s="171"/>
      <c r="Z158" s="171"/>
      <c r="AA158" s="171"/>
      <c r="AB158" s="171"/>
      <c r="AC158" s="176"/>
      <c r="AD158" s="176"/>
      <c r="AE158" s="176"/>
      <c r="AF158" s="176"/>
      <c r="AG158" s="176"/>
      <c r="AH158" s="177"/>
      <c r="AI158" s="176"/>
      <c r="AJ158" s="171"/>
      <c r="AK158" s="171"/>
      <c r="AL158" s="171"/>
      <c r="AM158" s="171"/>
      <c r="AN158" s="171"/>
      <c r="AO158" s="171"/>
      <c r="AP158" s="176"/>
      <c r="AQ158" s="176"/>
      <c r="AR158" s="176"/>
      <c r="AS158" s="176"/>
      <c r="AT158" s="176"/>
      <c r="AU158" s="177"/>
      <c r="AV158" s="176"/>
      <c r="AW158" s="171"/>
      <c r="AX158" s="171"/>
      <c r="AY158" s="171"/>
      <c r="AZ158" s="171"/>
      <c r="BA158" s="171"/>
      <c r="BB158" s="171"/>
      <c r="BC158" s="176"/>
      <c r="BD158" s="176"/>
      <c r="BE158" s="176"/>
      <c r="BF158" s="176"/>
      <c r="BG158" s="176"/>
      <c r="BH158" s="177"/>
      <c r="BI158" s="176"/>
    </row>
    <row r="159" spans="1:61" ht="151.5" customHeight="1">
      <c r="A159" s="226"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13"/>
      <c r="F159" s="213"/>
      <c r="G159" s="43" t="str">
        <f t="shared" si="0"/>
        <v/>
      </c>
      <c r="H159" s="224"/>
      <c r="I159" s="96" t="str">
        <f t="shared" si="1"/>
        <v/>
      </c>
      <c r="J159" s="97" t="str">
        <f>IFERROR(IF(I159="","",IF(I159&lt;='Listas y tablas'!$L$3,"Muy Baja",IF(I159&lt;='Listas y tablas'!$L$4,"Baja",IF(I159&lt;='Listas y tablas'!$L$5,"Media",IF(I159&lt;='Listas y tablas'!$L$6,"Alta","Muy Alta"))))),"")</f>
        <v/>
      </c>
      <c r="K159" s="225"/>
      <c r="L159" s="228"/>
      <c r="M159" s="171"/>
      <c r="N159" s="171"/>
      <c r="O159" s="171"/>
      <c r="P159" s="171"/>
      <c r="Q159" s="171"/>
      <c r="R159" s="171"/>
      <c r="S159" s="171"/>
      <c r="T159" s="171"/>
      <c r="U159" s="171"/>
      <c r="V159" s="229"/>
      <c r="W159" s="171"/>
      <c r="X159" s="171"/>
      <c r="Y159" s="171"/>
      <c r="Z159" s="171"/>
      <c r="AA159" s="171"/>
      <c r="AB159" s="171"/>
      <c r="AC159" s="176"/>
      <c r="AD159" s="176"/>
      <c r="AE159" s="176"/>
      <c r="AF159" s="176"/>
      <c r="AG159" s="176"/>
      <c r="AH159" s="177"/>
      <c r="AI159" s="176"/>
      <c r="AJ159" s="171"/>
      <c r="AK159" s="171"/>
      <c r="AL159" s="171"/>
      <c r="AM159" s="171"/>
      <c r="AN159" s="171"/>
      <c r="AO159" s="171"/>
      <c r="AP159" s="176"/>
      <c r="AQ159" s="176"/>
      <c r="AR159" s="176"/>
      <c r="AS159" s="176"/>
      <c r="AT159" s="176"/>
      <c r="AU159" s="177"/>
      <c r="AV159" s="176"/>
      <c r="AW159" s="171"/>
      <c r="AX159" s="171"/>
      <c r="AY159" s="171"/>
      <c r="AZ159" s="171"/>
      <c r="BA159" s="171"/>
      <c r="BB159" s="171"/>
      <c r="BC159" s="176"/>
      <c r="BD159" s="176"/>
      <c r="BE159" s="176"/>
      <c r="BF159" s="176"/>
      <c r="BG159" s="176"/>
      <c r="BH159" s="177"/>
      <c r="BI159" s="176"/>
    </row>
    <row r="160" spans="1:61" ht="151.5" customHeight="1">
      <c r="A160" s="226"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13"/>
      <c r="F160" s="213"/>
      <c r="G160" s="43" t="str">
        <f t="shared" si="0"/>
        <v/>
      </c>
      <c r="H160" s="224"/>
      <c r="I160" s="96" t="str">
        <f t="shared" si="1"/>
        <v/>
      </c>
      <c r="J160" s="97" t="str">
        <f>IFERROR(IF(I160="","",IF(I160&lt;='Listas y tablas'!$L$3,"Muy Baja",IF(I160&lt;='Listas y tablas'!$L$4,"Baja",IF(I160&lt;='Listas y tablas'!$L$5,"Media",IF(I160&lt;='Listas y tablas'!$L$6,"Alta","Muy Alta"))))),"")</f>
        <v/>
      </c>
      <c r="K160" s="225"/>
      <c r="L160" s="228"/>
      <c r="M160" s="171"/>
      <c r="N160" s="171"/>
      <c r="O160" s="171"/>
      <c r="P160" s="171"/>
      <c r="Q160" s="171"/>
      <c r="R160" s="171"/>
      <c r="S160" s="171"/>
      <c r="T160" s="171"/>
      <c r="U160" s="171"/>
      <c r="V160" s="229"/>
      <c r="W160" s="171"/>
      <c r="X160" s="171"/>
      <c r="Y160" s="171"/>
      <c r="Z160" s="171"/>
      <c r="AA160" s="171"/>
      <c r="AB160" s="171"/>
      <c r="AC160" s="176"/>
      <c r="AD160" s="176"/>
      <c r="AE160" s="176"/>
      <c r="AF160" s="176"/>
      <c r="AG160" s="176"/>
      <c r="AH160" s="177"/>
      <c r="AI160" s="176"/>
      <c r="AJ160" s="171"/>
      <c r="AK160" s="171"/>
      <c r="AL160" s="171"/>
      <c r="AM160" s="171"/>
      <c r="AN160" s="171"/>
      <c r="AO160" s="171"/>
      <c r="AP160" s="176"/>
      <c r="AQ160" s="176"/>
      <c r="AR160" s="176"/>
      <c r="AS160" s="176"/>
      <c r="AT160" s="176"/>
      <c r="AU160" s="177"/>
      <c r="AV160" s="176"/>
      <c r="AW160" s="171"/>
      <c r="AX160" s="171"/>
      <c r="AY160" s="171"/>
      <c r="AZ160" s="171"/>
      <c r="BA160" s="171"/>
      <c r="BB160" s="171"/>
      <c r="BC160" s="176"/>
      <c r="BD160" s="176"/>
      <c r="BE160" s="176"/>
      <c r="BF160" s="176"/>
      <c r="BG160" s="176"/>
      <c r="BH160" s="177"/>
      <c r="BI160" s="176"/>
    </row>
    <row r="161" spans="1:61" ht="151.5" customHeight="1">
      <c r="A161" s="226"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13"/>
      <c r="F161" s="213"/>
      <c r="G161" s="43" t="str">
        <f t="shared" si="0"/>
        <v/>
      </c>
      <c r="H161" s="224"/>
      <c r="I161" s="96" t="str">
        <f t="shared" si="1"/>
        <v/>
      </c>
      <c r="J161" s="97" t="str">
        <f>IFERROR(IF(I161="","",IF(I161&lt;='Listas y tablas'!$L$3,"Muy Baja",IF(I161&lt;='Listas y tablas'!$L$4,"Baja",IF(I161&lt;='Listas y tablas'!$L$5,"Media",IF(I161&lt;='Listas y tablas'!$L$6,"Alta","Muy Alta"))))),"")</f>
        <v/>
      </c>
      <c r="K161" s="225"/>
      <c r="L161" s="228"/>
      <c r="M161" s="171"/>
      <c r="N161" s="171"/>
      <c r="O161" s="171"/>
      <c r="P161" s="171"/>
      <c r="Q161" s="171"/>
      <c r="R161" s="171"/>
      <c r="S161" s="171"/>
      <c r="T161" s="171"/>
      <c r="U161" s="171"/>
      <c r="V161" s="229"/>
      <c r="W161" s="171"/>
      <c r="X161" s="171"/>
      <c r="Y161" s="171"/>
      <c r="Z161" s="171"/>
      <c r="AA161" s="171"/>
      <c r="AB161" s="171"/>
      <c r="AC161" s="176"/>
      <c r="AD161" s="176"/>
      <c r="AE161" s="176"/>
      <c r="AF161" s="176"/>
      <c r="AG161" s="176"/>
      <c r="AH161" s="177"/>
      <c r="AI161" s="176"/>
      <c r="AJ161" s="171"/>
      <c r="AK161" s="171"/>
      <c r="AL161" s="171"/>
      <c r="AM161" s="171"/>
      <c r="AN161" s="171"/>
      <c r="AO161" s="171"/>
      <c r="AP161" s="176"/>
      <c r="AQ161" s="176"/>
      <c r="AR161" s="176"/>
      <c r="AS161" s="176"/>
      <c r="AT161" s="176"/>
      <c r="AU161" s="177"/>
      <c r="AV161" s="176"/>
      <c r="AW161" s="171"/>
      <c r="AX161" s="171"/>
      <c r="AY161" s="171"/>
      <c r="AZ161" s="171"/>
      <c r="BA161" s="171"/>
      <c r="BB161" s="171"/>
      <c r="BC161" s="176"/>
      <c r="BD161" s="176"/>
      <c r="BE161" s="176"/>
      <c r="BF161" s="176"/>
      <c r="BG161" s="176"/>
      <c r="BH161" s="177"/>
      <c r="BI161" s="176"/>
    </row>
    <row r="162" spans="1:61" ht="151.5" customHeight="1">
      <c r="A162" s="226"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13"/>
      <c r="F162" s="213"/>
      <c r="G162" s="43" t="str">
        <f t="shared" si="0"/>
        <v/>
      </c>
      <c r="H162" s="224"/>
      <c r="I162" s="96" t="str">
        <f t="shared" si="1"/>
        <v/>
      </c>
      <c r="J162" s="97" t="str">
        <f>IFERROR(IF(I162="","",IF(I162&lt;='Listas y tablas'!$L$3,"Muy Baja",IF(I162&lt;='Listas y tablas'!$L$4,"Baja",IF(I162&lt;='Listas y tablas'!$L$5,"Media",IF(I162&lt;='Listas y tablas'!$L$6,"Alta","Muy Alta"))))),"")</f>
        <v/>
      </c>
      <c r="K162" s="225"/>
      <c r="L162" s="228"/>
      <c r="M162" s="171"/>
      <c r="N162" s="171"/>
      <c r="O162" s="171"/>
      <c r="P162" s="171"/>
      <c r="Q162" s="171"/>
      <c r="R162" s="171"/>
      <c r="S162" s="171"/>
      <c r="T162" s="171"/>
      <c r="U162" s="171"/>
      <c r="V162" s="229"/>
      <c r="W162" s="171"/>
      <c r="X162" s="171"/>
      <c r="Y162" s="171"/>
      <c r="Z162" s="171"/>
      <c r="AA162" s="171"/>
      <c r="AB162" s="171"/>
      <c r="AC162" s="176"/>
      <c r="AD162" s="176"/>
      <c r="AE162" s="176"/>
      <c r="AF162" s="176"/>
      <c r="AG162" s="176"/>
      <c r="AH162" s="177"/>
      <c r="AI162" s="176"/>
      <c r="AJ162" s="171"/>
      <c r="AK162" s="171"/>
      <c r="AL162" s="171"/>
      <c r="AM162" s="171"/>
      <c r="AN162" s="171"/>
      <c r="AO162" s="171"/>
      <c r="AP162" s="176"/>
      <c r="AQ162" s="176"/>
      <c r="AR162" s="176"/>
      <c r="AS162" s="176"/>
      <c r="AT162" s="176"/>
      <c r="AU162" s="177"/>
      <c r="AV162" s="176"/>
      <c r="AW162" s="171"/>
      <c r="AX162" s="171"/>
      <c r="AY162" s="171"/>
      <c r="AZ162" s="171"/>
      <c r="BA162" s="171"/>
      <c r="BB162" s="171"/>
      <c r="BC162" s="176"/>
      <c r="BD162" s="176"/>
      <c r="BE162" s="176"/>
      <c r="BF162" s="176"/>
      <c r="BG162" s="176"/>
      <c r="BH162" s="177"/>
      <c r="BI162" s="176"/>
    </row>
    <row r="163" spans="1:61" ht="151.5" customHeight="1">
      <c r="A163" s="226"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13"/>
      <c r="F163" s="213"/>
      <c r="G163" s="43" t="str">
        <f t="shared" si="0"/>
        <v/>
      </c>
      <c r="H163" s="224"/>
      <c r="I163" s="96" t="str">
        <f t="shared" si="1"/>
        <v/>
      </c>
      <c r="J163" s="97" t="str">
        <f>IFERROR(IF(I163="","",IF(I163&lt;='Listas y tablas'!$L$3,"Muy Baja",IF(I163&lt;='Listas y tablas'!$L$4,"Baja",IF(I163&lt;='Listas y tablas'!$L$5,"Media",IF(I163&lt;='Listas y tablas'!$L$6,"Alta","Muy Alta"))))),"")</f>
        <v/>
      </c>
      <c r="K163" s="225"/>
      <c r="L163" s="228"/>
      <c r="M163" s="171"/>
      <c r="N163" s="171"/>
      <c r="O163" s="171"/>
      <c r="P163" s="171"/>
      <c r="Q163" s="171"/>
      <c r="R163" s="171"/>
      <c r="S163" s="171"/>
      <c r="T163" s="171"/>
      <c r="U163" s="171"/>
      <c r="V163" s="229"/>
      <c r="W163" s="171"/>
      <c r="X163" s="171"/>
      <c r="Y163" s="171"/>
      <c r="Z163" s="171"/>
      <c r="AA163" s="171"/>
      <c r="AB163" s="171"/>
      <c r="AC163" s="176"/>
      <c r="AD163" s="176"/>
      <c r="AE163" s="176"/>
      <c r="AF163" s="176"/>
      <c r="AG163" s="176"/>
      <c r="AH163" s="177"/>
      <c r="AI163" s="176"/>
      <c r="AJ163" s="171"/>
      <c r="AK163" s="171"/>
      <c r="AL163" s="171"/>
      <c r="AM163" s="171"/>
      <c r="AN163" s="171"/>
      <c r="AO163" s="171"/>
      <c r="AP163" s="176"/>
      <c r="AQ163" s="176"/>
      <c r="AR163" s="176"/>
      <c r="AS163" s="176"/>
      <c r="AT163" s="176"/>
      <c r="AU163" s="177"/>
      <c r="AV163" s="176"/>
      <c r="AW163" s="171"/>
      <c r="AX163" s="171"/>
      <c r="AY163" s="171"/>
      <c r="AZ163" s="171"/>
      <c r="BA163" s="171"/>
      <c r="BB163" s="171"/>
      <c r="BC163" s="176"/>
      <c r="BD163" s="176"/>
      <c r="BE163" s="176"/>
      <c r="BF163" s="176"/>
      <c r="BG163" s="176"/>
      <c r="BH163" s="177"/>
      <c r="BI163" s="176"/>
    </row>
    <row r="164" spans="1:61" ht="151.5" customHeight="1">
      <c r="A164" s="226"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13"/>
      <c r="F164" s="213"/>
      <c r="G164" s="43" t="str">
        <f t="shared" si="0"/>
        <v/>
      </c>
      <c r="H164" s="224"/>
      <c r="I164" s="96" t="str">
        <f t="shared" si="1"/>
        <v/>
      </c>
      <c r="J164" s="97" t="str">
        <f>IFERROR(IF(I164="","",IF(I164&lt;='Listas y tablas'!$L$3,"Muy Baja",IF(I164&lt;='Listas y tablas'!$L$4,"Baja",IF(I164&lt;='Listas y tablas'!$L$5,"Media",IF(I164&lt;='Listas y tablas'!$L$6,"Alta","Muy Alta"))))),"")</f>
        <v/>
      </c>
      <c r="K164" s="225"/>
      <c r="L164" s="228"/>
      <c r="M164" s="171"/>
      <c r="N164" s="171"/>
      <c r="O164" s="171"/>
      <c r="P164" s="171"/>
      <c r="Q164" s="171"/>
      <c r="R164" s="171"/>
      <c r="S164" s="171"/>
      <c r="T164" s="171"/>
      <c r="U164" s="171"/>
      <c r="V164" s="229"/>
      <c r="W164" s="171"/>
      <c r="X164" s="171"/>
      <c r="Y164" s="171"/>
      <c r="Z164" s="171"/>
      <c r="AA164" s="171"/>
      <c r="AB164" s="171"/>
      <c r="AC164" s="176"/>
      <c r="AD164" s="176"/>
      <c r="AE164" s="176"/>
      <c r="AF164" s="176"/>
      <c r="AG164" s="176"/>
      <c r="AH164" s="177"/>
      <c r="AI164" s="176"/>
      <c r="AJ164" s="171"/>
      <c r="AK164" s="171"/>
      <c r="AL164" s="171"/>
      <c r="AM164" s="171"/>
      <c r="AN164" s="171"/>
      <c r="AO164" s="171"/>
      <c r="AP164" s="176"/>
      <c r="AQ164" s="176"/>
      <c r="AR164" s="176"/>
      <c r="AS164" s="176"/>
      <c r="AT164" s="176"/>
      <c r="AU164" s="177"/>
      <c r="AV164" s="176"/>
      <c r="AW164" s="171"/>
      <c r="AX164" s="171"/>
      <c r="AY164" s="171"/>
      <c r="AZ164" s="171"/>
      <c r="BA164" s="171"/>
      <c r="BB164" s="171"/>
      <c r="BC164" s="176"/>
      <c r="BD164" s="176"/>
      <c r="BE164" s="176"/>
      <c r="BF164" s="176"/>
      <c r="BG164" s="176"/>
      <c r="BH164" s="177"/>
      <c r="BI164" s="176"/>
    </row>
    <row r="165" spans="1:61" ht="151.5" customHeight="1">
      <c r="A165" s="226"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13"/>
      <c r="F165" s="213"/>
      <c r="G165" s="43" t="str">
        <f t="shared" si="0"/>
        <v/>
      </c>
      <c r="H165" s="224"/>
      <c r="I165" s="96" t="str">
        <f t="shared" si="1"/>
        <v/>
      </c>
      <c r="J165" s="97" t="str">
        <f>IFERROR(IF(I165="","",IF(I165&lt;='Listas y tablas'!$L$3,"Muy Baja",IF(I165&lt;='Listas y tablas'!$L$4,"Baja",IF(I165&lt;='Listas y tablas'!$L$5,"Media",IF(I165&lt;='Listas y tablas'!$L$6,"Alta","Muy Alta"))))),"")</f>
        <v/>
      </c>
      <c r="K165" s="225"/>
      <c r="L165" s="228"/>
      <c r="M165" s="171"/>
      <c r="N165" s="171"/>
      <c r="O165" s="171"/>
      <c r="P165" s="171"/>
      <c r="Q165" s="171"/>
      <c r="R165" s="171"/>
      <c r="S165" s="171"/>
      <c r="T165" s="171"/>
      <c r="U165" s="171"/>
      <c r="V165" s="229"/>
      <c r="W165" s="171"/>
      <c r="X165" s="171"/>
      <c r="Y165" s="171"/>
      <c r="Z165" s="171"/>
      <c r="AA165" s="171"/>
      <c r="AB165" s="171"/>
      <c r="AC165" s="176"/>
      <c r="AD165" s="176"/>
      <c r="AE165" s="176"/>
      <c r="AF165" s="176"/>
      <c r="AG165" s="176"/>
      <c r="AH165" s="177"/>
      <c r="AI165" s="176"/>
      <c r="AJ165" s="171"/>
      <c r="AK165" s="171"/>
      <c r="AL165" s="171"/>
      <c r="AM165" s="171"/>
      <c r="AN165" s="171"/>
      <c r="AO165" s="171"/>
      <c r="AP165" s="176"/>
      <c r="AQ165" s="176"/>
      <c r="AR165" s="176"/>
      <c r="AS165" s="176"/>
      <c r="AT165" s="176"/>
      <c r="AU165" s="177"/>
      <c r="AV165" s="176"/>
      <c r="AW165" s="171"/>
      <c r="AX165" s="171"/>
      <c r="AY165" s="171"/>
      <c r="AZ165" s="171"/>
      <c r="BA165" s="171"/>
      <c r="BB165" s="171"/>
      <c r="BC165" s="176"/>
      <c r="BD165" s="176"/>
      <c r="BE165" s="176"/>
      <c r="BF165" s="176"/>
      <c r="BG165" s="176"/>
      <c r="BH165" s="177"/>
      <c r="BI165" s="176"/>
    </row>
    <row r="166" spans="1:61" ht="151.5" customHeight="1">
      <c r="A166" s="226"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13"/>
      <c r="F166" s="213"/>
      <c r="G166" s="43" t="str">
        <f t="shared" si="0"/>
        <v/>
      </c>
      <c r="H166" s="224"/>
      <c r="I166" s="96" t="str">
        <f t="shared" si="1"/>
        <v/>
      </c>
      <c r="J166" s="97" t="str">
        <f>IFERROR(IF(I166="","",IF(I166&lt;='Listas y tablas'!$L$3,"Muy Baja",IF(I166&lt;='Listas y tablas'!$L$4,"Baja",IF(I166&lt;='Listas y tablas'!$L$5,"Media",IF(I166&lt;='Listas y tablas'!$L$6,"Alta","Muy Alta"))))),"")</f>
        <v/>
      </c>
      <c r="K166" s="225"/>
      <c r="L166" s="228"/>
      <c r="M166" s="171"/>
      <c r="N166" s="171"/>
      <c r="O166" s="171"/>
      <c r="P166" s="171"/>
      <c r="Q166" s="171"/>
      <c r="R166" s="171"/>
      <c r="S166" s="171"/>
      <c r="T166" s="171"/>
      <c r="U166" s="171"/>
      <c r="V166" s="229"/>
      <c r="W166" s="171"/>
      <c r="X166" s="171"/>
      <c r="Y166" s="171"/>
      <c r="Z166" s="171"/>
      <c r="AA166" s="171"/>
      <c r="AB166" s="171"/>
      <c r="AC166" s="176"/>
      <c r="AD166" s="176"/>
      <c r="AE166" s="176"/>
      <c r="AF166" s="176"/>
      <c r="AG166" s="176"/>
      <c r="AH166" s="177"/>
      <c r="AI166" s="176"/>
      <c r="AJ166" s="171"/>
      <c r="AK166" s="171"/>
      <c r="AL166" s="171"/>
      <c r="AM166" s="171"/>
      <c r="AN166" s="171"/>
      <c r="AO166" s="171"/>
      <c r="AP166" s="176"/>
      <c r="AQ166" s="176"/>
      <c r="AR166" s="176"/>
      <c r="AS166" s="176"/>
      <c r="AT166" s="176"/>
      <c r="AU166" s="177"/>
      <c r="AV166" s="176"/>
      <c r="AW166" s="171"/>
      <c r="AX166" s="171"/>
      <c r="AY166" s="171"/>
      <c r="AZ166" s="171"/>
      <c r="BA166" s="171"/>
      <c r="BB166" s="171"/>
      <c r="BC166" s="176"/>
      <c r="BD166" s="176"/>
      <c r="BE166" s="176"/>
      <c r="BF166" s="176"/>
      <c r="BG166" s="176"/>
      <c r="BH166" s="177"/>
      <c r="BI166" s="176"/>
    </row>
    <row r="167" spans="1:61" ht="151.5" customHeight="1">
      <c r="A167" s="226"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13"/>
      <c r="F167" s="213"/>
      <c r="G167" s="43" t="str">
        <f t="shared" si="0"/>
        <v/>
      </c>
      <c r="H167" s="224"/>
      <c r="I167" s="96" t="str">
        <f t="shared" si="1"/>
        <v/>
      </c>
      <c r="J167" s="97" t="str">
        <f>IFERROR(IF(I167="","",IF(I167&lt;='Listas y tablas'!$L$3,"Muy Baja",IF(I167&lt;='Listas y tablas'!$L$4,"Baja",IF(I167&lt;='Listas y tablas'!$L$5,"Media",IF(I167&lt;='Listas y tablas'!$L$6,"Alta","Muy Alta"))))),"")</f>
        <v/>
      </c>
      <c r="K167" s="225"/>
      <c r="L167" s="228"/>
      <c r="M167" s="171"/>
      <c r="N167" s="171"/>
      <c r="O167" s="171"/>
      <c r="P167" s="171"/>
      <c r="Q167" s="171"/>
      <c r="R167" s="171"/>
      <c r="S167" s="171"/>
      <c r="T167" s="171"/>
      <c r="U167" s="171"/>
      <c r="V167" s="229"/>
      <c r="W167" s="171"/>
      <c r="X167" s="171"/>
      <c r="Y167" s="171"/>
      <c r="Z167" s="171"/>
      <c r="AA167" s="171"/>
      <c r="AB167" s="171"/>
      <c r="AC167" s="176"/>
      <c r="AD167" s="176"/>
      <c r="AE167" s="176"/>
      <c r="AF167" s="176"/>
      <c r="AG167" s="176"/>
      <c r="AH167" s="177"/>
      <c r="AI167" s="176"/>
      <c r="AJ167" s="171"/>
      <c r="AK167" s="171"/>
      <c r="AL167" s="171"/>
      <c r="AM167" s="171"/>
      <c r="AN167" s="171"/>
      <c r="AO167" s="171"/>
      <c r="AP167" s="176"/>
      <c r="AQ167" s="176"/>
      <c r="AR167" s="176"/>
      <c r="AS167" s="176"/>
      <c r="AT167" s="176"/>
      <c r="AU167" s="177"/>
      <c r="AV167" s="176"/>
      <c r="AW167" s="171"/>
      <c r="AX167" s="171"/>
      <c r="AY167" s="171"/>
      <c r="AZ167" s="171"/>
      <c r="BA167" s="171"/>
      <c r="BB167" s="171"/>
      <c r="BC167" s="176"/>
      <c r="BD167" s="176"/>
      <c r="BE167" s="176"/>
      <c r="BF167" s="176"/>
      <c r="BG167" s="176"/>
      <c r="BH167" s="177"/>
      <c r="BI167" s="176"/>
    </row>
    <row r="168" spans="1:61" ht="151.5" customHeight="1">
      <c r="A168" s="226"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13"/>
      <c r="F168" s="213"/>
      <c r="G168" s="43" t="str">
        <f t="shared" si="0"/>
        <v/>
      </c>
      <c r="H168" s="224"/>
      <c r="I168" s="96" t="str">
        <f t="shared" si="1"/>
        <v/>
      </c>
      <c r="J168" s="97" t="str">
        <f>IFERROR(IF(I168="","",IF(I168&lt;='Listas y tablas'!$L$3,"Muy Baja",IF(I168&lt;='Listas y tablas'!$L$4,"Baja",IF(I168&lt;='Listas y tablas'!$L$5,"Media",IF(I168&lt;='Listas y tablas'!$L$6,"Alta","Muy Alta"))))),"")</f>
        <v/>
      </c>
      <c r="K168" s="225"/>
      <c r="L168" s="228"/>
      <c r="M168" s="171"/>
      <c r="N168" s="171"/>
      <c r="O168" s="171"/>
      <c r="P168" s="171"/>
      <c r="Q168" s="171"/>
      <c r="R168" s="171"/>
      <c r="S168" s="171"/>
      <c r="T168" s="171"/>
      <c r="U168" s="171"/>
      <c r="V168" s="229"/>
      <c r="W168" s="171"/>
      <c r="X168" s="171"/>
      <c r="Y168" s="171"/>
      <c r="Z168" s="171"/>
      <c r="AA168" s="171"/>
      <c r="AB168" s="171"/>
      <c r="AC168" s="176"/>
      <c r="AD168" s="176"/>
      <c r="AE168" s="176"/>
      <c r="AF168" s="176"/>
      <c r="AG168" s="176"/>
      <c r="AH168" s="177"/>
      <c r="AI168" s="176"/>
      <c r="AJ168" s="171"/>
      <c r="AK168" s="171"/>
      <c r="AL168" s="171"/>
      <c r="AM168" s="171"/>
      <c r="AN168" s="171"/>
      <c r="AO168" s="171"/>
      <c r="AP168" s="176"/>
      <c r="AQ168" s="176"/>
      <c r="AR168" s="176"/>
      <c r="AS168" s="176"/>
      <c r="AT168" s="176"/>
      <c r="AU168" s="177"/>
      <c r="AV168" s="176"/>
      <c r="AW168" s="171"/>
      <c r="AX168" s="171"/>
      <c r="AY168" s="171"/>
      <c r="AZ168" s="171"/>
      <c r="BA168" s="171"/>
      <c r="BB168" s="171"/>
      <c r="BC168" s="176"/>
      <c r="BD168" s="176"/>
      <c r="BE168" s="176"/>
      <c r="BF168" s="176"/>
      <c r="BG168" s="176"/>
      <c r="BH168" s="177"/>
      <c r="BI168" s="176"/>
    </row>
    <row r="169" spans="1:61" ht="151.5" customHeight="1">
      <c r="A169" s="226"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13"/>
      <c r="F169" s="213"/>
      <c r="G169" s="43" t="str">
        <f t="shared" si="0"/>
        <v/>
      </c>
      <c r="H169" s="224"/>
      <c r="I169" s="96" t="str">
        <f t="shared" si="1"/>
        <v/>
      </c>
      <c r="J169" s="97" t="str">
        <f>IFERROR(IF(I169="","",IF(I169&lt;='Listas y tablas'!$L$3,"Muy Baja",IF(I169&lt;='Listas y tablas'!$L$4,"Baja",IF(I169&lt;='Listas y tablas'!$L$5,"Media",IF(I169&lt;='Listas y tablas'!$L$6,"Alta","Muy Alta"))))),"")</f>
        <v/>
      </c>
      <c r="K169" s="225"/>
      <c r="L169" s="228"/>
      <c r="M169" s="171"/>
      <c r="N169" s="171"/>
      <c r="O169" s="171"/>
      <c r="P169" s="171"/>
      <c r="Q169" s="171"/>
      <c r="R169" s="171"/>
      <c r="S169" s="171"/>
      <c r="T169" s="171"/>
      <c r="U169" s="171"/>
      <c r="V169" s="229"/>
      <c r="W169" s="171"/>
      <c r="X169" s="171"/>
      <c r="Y169" s="171"/>
      <c r="Z169" s="171"/>
      <c r="AA169" s="171"/>
      <c r="AB169" s="171"/>
      <c r="AC169" s="176"/>
      <c r="AD169" s="176"/>
      <c r="AE169" s="176"/>
      <c r="AF169" s="176"/>
      <c r="AG169" s="176"/>
      <c r="AH169" s="177"/>
      <c r="AI169" s="176"/>
      <c r="AJ169" s="171"/>
      <c r="AK169" s="171"/>
      <c r="AL169" s="171"/>
      <c r="AM169" s="171"/>
      <c r="AN169" s="171"/>
      <c r="AO169" s="171"/>
      <c r="AP169" s="176"/>
      <c r="AQ169" s="176"/>
      <c r="AR169" s="176"/>
      <c r="AS169" s="176"/>
      <c r="AT169" s="176"/>
      <c r="AU169" s="177"/>
      <c r="AV169" s="176"/>
      <c r="AW169" s="171"/>
      <c r="AX169" s="171"/>
      <c r="AY169" s="171"/>
      <c r="AZ169" s="171"/>
      <c r="BA169" s="171"/>
      <c r="BB169" s="171"/>
      <c r="BC169" s="176"/>
      <c r="BD169" s="176"/>
      <c r="BE169" s="176"/>
      <c r="BF169" s="176"/>
      <c r="BG169" s="176"/>
      <c r="BH169" s="177"/>
      <c r="BI169" s="176"/>
    </row>
    <row r="170" spans="1:61" ht="151.5" customHeight="1">
      <c r="A170" s="226"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13"/>
      <c r="F170" s="213"/>
      <c r="G170" s="43" t="str">
        <f t="shared" si="0"/>
        <v/>
      </c>
      <c r="H170" s="224"/>
      <c r="I170" s="96" t="str">
        <f t="shared" si="1"/>
        <v/>
      </c>
      <c r="J170" s="97" t="str">
        <f>IFERROR(IF(I170="","",IF(I170&lt;='Listas y tablas'!$L$3,"Muy Baja",IF(I170&lt;='Listas y tablas'!$L$4,"Baja",IF(I170&lt;='Listas y tablas'!$L$5,"Media",IF(I170&lt;='Listas y tablas'!$L$6,"Alta","Muy Alta"))))),"")</f>
        <v/>
      </c>
      <c r="K170" s="225"/>
      <c r="L170" s="228"/>
      <c r="M170" s="171"/>
      <c r="N170" s="171"/>
      <c r="O170" s="171"/>
      <c r="P170" s="171"/>
      <c r="Q170" s="171"/>
      <c r="R170" s="171"/>
      <c r="S170" s="171"/>
      <c r="T170" s="171"/>
      <c r="U170" s="171"/>
      <c r="V170" s="229"/>
      <c r="W170" s="171"/>
      <c r="X170" s="171"/>
      <c r="Y170" s="171"/>
      <c r="Z170" s="171"/>
      <c r="AA170" s="171"/>
      <c r="AB170" s="171"/>
      <c r="AC170" s="176"/>
      <c r="AD170" s="176"/>
      <c r="AE170" s="176"/>
      <c r="AF170" s="176"/>
      <c r="AG170" s="176"/>
      <c r="AH170" s="177"/>
      <c r="AI170" s="176"/>
      <c r="AJ170" s="171"/>
      <c r="AK170" s="171"/>
      <c r="AL170" s="171"/>
      <c r="AM170" s="171"/>
      <c r="AN170" s="171"/>
      <c r="AO170" s="171"/>
      <c r="AP170" s="176"/>
      <c r="AQ170" s="176"/>
      <c r="AR170" s="176"/>
      <c r="AS170" s="176"/>
      <c r="AT170" s="176"/>
      <c r="AU170" s="177"/>
      <c r="AV170" s="176"/>
      <c r="AW170" s="171"/>
      <c r="AX170" s="171"/>
      <c r="AY170" s="171"/>
      <c r="AZ170" s="171"/>
      <c r="BA170" s="171"/>
      <c r="BB170" s="171"/>
      <c r="BC170" s="176"/>
      <c r="BD170" s="176"/>
      <c r="BE170" s="176"/>
      <c r="BF170" s="176"/>
      <c r="BG170" s="176"/>
      <c r="BH170" s="177"/>
      <c r="BI170" s="176"/>
    </row>
    <row r="171" spans="1:61" ht="151.5" customHeight="1">
      <c r="A171" s="226"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13"/>
      <c r="F171" s="213"/>
      <c r="G171" s="43" t="str">
        <f t="shared" si="0"/>
        <v/>
      </c>
      <c r="H171" s="224"/>
      <c r="I171" s="96" t="str">
        <f t="shared" si="1"/>
        <v/>
      </c>
      <c r="J171" s="97" t="str">
        <f>IFERROR(IF(I171="","",IF(I171&lt;='Listas y tablas'!$L$3,"Muy Baja",IF(I171&lt;='Listas y tablas'!$L$4,"Baja",IF(I171&lt;='Listas y tablas'!$L$5,"Media",IF(I171&lt;='Listas y tablas'!$L$6,"Alta","Muy Alta"))))),"")</f>
        <v/>
      </c>
      <c r="K171" s="225"/>
      <c r="L171" s="228"/>
      <c r="M171" s="171"/>
      <c r="N171" s="171"/>
      <c r="O171" s="171"/>
      <c r="P171" s="171"/>
      <c r="Q171" s="171"/>
      <c r="R171" s="171"/>
      <c r="S171" s="171"/>
      <c r="T171" s="171"/>
      <c r="U171" s="171"/>
      <c r="V171" s="229"/>
      <c r="W171" s="171"/>
      <c r="X171" s="171"/>
      <c r="Y171" s="171"/>
      <c r="Z171" s="171"/>
      <c r="AA171" s="171"/>
      <c r="AB171" s="171"/>
      <c r="AC171" s="176"/>
      <c r="AD171" s="176"/>
      <c r="AE171" s="176"/>
      <c r="AF171" s="176"/>
      <c r="AG171" s="176"/>
      <c r="AH171" s="177"/>
      <c r="AI171" s="176"/>
      <c r="AJ171" s="171"/>
      <c r="AK171" s="171"/>
      <c r="AL171" s="171"/>
      <c r="AM171" s="171"/>
      <c r="AN171" s="171"/>
      <c r="AO171" s="171"/>
      <c r="AP171" s="176"/>
      <c r="AQ171" s="176"/>
      <c r="AR171" s="176"/>
      <c r="AS171" s="176"/>
      <c r="AT171" s="176"/>
      <c r="AU171" s="177"/>
      <c r="AV171" s="176"/>
      <c r="AW171" s="171"/>
      <c r="AX171" s="171"/>
      <c r="AY171" s="171"/>
      <c r="AZ171" s="171"/>
      <c r="BA171" s="171"/>
      <c r="BB171" s="171"/>
      <c r="BC171" s="176"/>
      <c r="BD171" s="176"/>
      <c r="BE171" s="176"/>
      <c r="BF171" s="176"/>
      <c r="BG171" s="176"/>
      <c r="BH171" s="177"/>
      <c r="BI171" s="176"/>
    </row>
    <row r="172" spans="1:61" ht="151.5" customHeight="1">
      <c r="A172" s="226"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13"/>
      <c r="F172" s="213"/>
      <c r="G172" s="43" t="str">
        <f t="shared" si="0"/>
        <v/>
      </c>
      <c r="H172" s="224"/>
      <c r="I172" s="96" t="str">
        <f t="shared" si="1"/>
        <v/>
      </c>
      <c r="J172" s="97" t="str">
        <f>IFERROR(IF(I172="","",IF(I172&lt;='Listas y tablas'!$L$3,"Muy Baja",IF(I172&lt;='Listas y tablas'!$L$4,"Baja",IF(I172&lt;='Listas y tablas'!$L$5,"Media",IF(I172&lt;='Listas y tablas'!$L$6,"Alta","Muy Alta"))))),"")</f>
        <v/>
      </c>
      <c r="K172" s="225"/>
      <c r="L172" s="228"/>
      <c r="M172" s="171"/>
      <c r="N172" s="171"/>
      <c r="O172" s="171"/>
      <c r="P172" s="171"/>
      <c r="Q172" s="171"/>
      <c r="R172" s="171"/>
      <c r="S172" s="171"/>
      <c r="T172" s="171"/>
      <c r="U172" s="171"/>
      <c r="V172" s="229"/>
      <c r="W172" s="171"/>
      <c r="X172" s="171"/>
      <c r="Y172" s="171"/>
      <c r="Z172" s="171"/>
      <c r="AA172" s="171"/>
      <c r="AB172" s="171"/>
      <c r="AC172" s="176"/>
      <c r="AD172" s="176"/>
      <c r="AE172" s="176"/>
      <c r="AF172" s="176"/>
      <c r="AG172" s="176"/>
      <c r="AH172" s="177"/>
      <c r="AI172" s="176"/>
      <c r="AJ172" s="171"/>
      <c r="AK172" s="171"/>
      <c r="AL172" s="171"/>
      <c r="AM172" s="171"/>
      <c r="AN172" s="171"/>
      <c r="AO172" s="171"/>
      <c r="AP172" s="176"/>
      <c r="AQ172" s="176"/>
      <c r="AR172" s="176"/>
      <c r="AS172" s="176"/>
      <c r="AT172" s="176"/>
      <c r="AU172" s="177"/>
      <c r="AV172" s="176"/>
      <c r="AW172" s="171"/>
      <c r="AX172" s="171"/>
      <c r="AY172" s="171"/>
      <c r="AZ172" s="171"/>
      <c r="BA172" s="171"/>
      <c r="BB172" s="171"/>
      <c r="BC172" s="176"/>
      <c r="BD172" s="176"/>
      <c r="BE172" s="176"/>
      <c r="BF172" s="176"/>
      <c r="BG172" s="176"/>
      <c r="BH172" s="177"/>
      <c r="BI172" s="176"/>
    </row>
    <row r="173" spans="1:61" ht="151.5" customHeight="1">
      <c r="A173" s="226"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13"/>
      <c r="F173" s="213"/>
      <c r="G173" s="43" t="str">
        <f t="shared" si="0"/>
        <v/>
      </c>
      <c r="H173" s="224"/>
      <c r="I173" s="96" t="str">
        <f t="shared" si="1"/>
        <v/>
      </c>
      <c r="J173" s="97" t="str">
        <f>IFERROR(IF(I173="","",IF(I173&lt;='Listas y tablas'!$L$3,"Muy Baja",IF(I173&lt;='Listas y tablas'!$L$4,"Baja",IF(I173&lt;='Listas y tablas'!$L$5,"Media",IF(I173&lt;='Listas y tablas'!$L$6,"Alta","Muy Alta"))))),"")</f>
        <v/>
      </c>
      <c r="K173" s="225"/>
      <c r="L173" s="228"/>
      <c r="M173" s="171"/>
      <c r="N173" s="171"/>
      <c r="O173" s="171"/>
      <c r="P173" s="171"/>
      <c r="Q173" s="171"/>
      <c r="R173" s="171"/>
      <c r="S173" s="171"/>
      <c r="T173" s="171"/>
      <c r="U173" s="171"/>
      <c r="V173" s="229"/>
      <c r="W173" s="171"/>
      <c r="X173" s="171"/>
      <c r="Y173" s="171"/>
      <c r="Z173" s="171"/>
      <c r="AA173" s="171"/>
      <c r="AB173" s="171"/>
      <c r="AC173" s="176"/>
      <c r="AD173" s="176"/>
      <c r="AE173" s="176"/>
      <c r="AF173" s="176"/>
      <c r="AG173" s="176"/>
      <c r="AH173" s="177"/>
      <c r="AI173" s="176"/>
      <c r="AJ173" s="171"/>
      <c r="AK173" s="171"/>
      <c r="AL173" s="171"/>
      <c r="AM173" s="171"/>
      <c r="AN173" s="171"/>
      <c r="AO173" s="171"/>
      <c r="AP173" s="176"/>
      <c r="AQ173" s="176"/>
      <c r="AR173" s="176"/>
      <c r="AS173" s="176"/>
      <c r="AT173" s="176"/>
      <c r="AU173" s="177"/>
      <c r="AV173" s="176"/>
      <c r="AW173" s="171"/>
      <c r="AX173" s="171"/>
      <c r="AY173" s="171"/>
      <c r="AZ173" s="171"/>
      <c r="BA173" s="171"/>
      <c r="BB173" s="171"/>
      <c r="BC173" s="176"/>
      <c r="BD173" s="176"/>
      <c r="BE173" s="176"/>
      <c r="BF173" s="176"/>
      <c r="BG173" s="176"/>
      <c r="BH173" s="177"/>
      <c r="BI173" s="176"/>
    </row>
    <row r="174" spans="1:61" ht="151.5" customHeight="1">
      <c r="A174" s="226"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13"/>
      <c r="F174" s="213"/>
      <c r="G174" s="43" t="str">
        <f t="shared" si="0"/>
        <v/>
      </c>
      <c r="H174" s="224"/>
      <c r="I174" s="96" t="str">
        <f t="shared" si="1"/>
        <v/>
      </c>
      <c r="J174" s="97" t="str">
        <f>IFERROR(IF(I174="","",IF(I174&lt;='Listas y tablas'!$L$3,"Muy Baja",IF(I174&lt;='Listas y tablas'!$L$4,"Baja",IF(I174&lt;='Listas y tablas'!$L$5,"Media",IF(I174&lt;='Listas y tablas'!$L$6,"Alta","Muy Alta"))))),"")</f>
        <v/>
      </c>
      <c r="K174" s="225"/>
      <c r="L174" s="228"/>
      <c r="M174" s="171"/>
      <c r="N174" s="171"/>
      <c r="O174" s="171"/>
      <c r="P174" s="171"/>
      <c r="Q174" s="171"/>
      <c r="R174" s="171"/>
      <c r="S174" s="171"/>
      <c r="T174" s="171"/>
      <c r="U174" s="171"/>
      <c r="V174" s="229"/>
      <c r="W174" s="171"/>
      <c r="X174" s="171"/>
      <c r="Y174" s="171"/>
      <c r="Z174" s="171"/>
      <c r="AA174" s="171"/>
      <c r="AB174" s="171"/>
      <c r="AC174" s="176"/>
      <c r="AD174" s="176"/>
      <c r="AE174" s="176"/>
      <c r="AF174" s="176"/>
      <c r="AG174" s="176"/>
      <c r="AH174" s="177"/>
      <c r="AI174" s="176"/>
      <c r="AJ174" s="171"/>
      <c r="AK174" s="171"/>
      <c r="AL174" s="171"/>
      <c r="AM174" s="171"/>
      <c r="AN174" s="171"/>
      <c r="AO174" s="171"/>
      <c r="AP174" s="176"/>
      <c r="AQ174" s="176"/>
      <c r="AR174" s="176"/>
      <c r="AS174" s="176"/>
      <c r="AT174" s="176"/>
      <c r="AU174" s="177"/>
      <c r="AV174" s="176"/>
      <c r="AW174" s="171"/>
      <c r="AX174" s="171"/>
      <c r="AY174" s="171"/>
      <c r="AZ174" s="171"/>
      <c r="BA174" s="171"/>
      <c r="BB174" s="171"/>
      <c r="BC174" s="176"/>
      <c r="BD174" s="176"/>
      <c r="BE174" s="176"/>
      <c r="BF174" s="176"/>
      <c r="BG174" s="176"/>
      <c r="BH174" s="177"/>
      <c r="BI174" s="176"/>
    </row>
    <row r="175" spans="1:61" ht="151.5" customHeight="1">
      <c r="A175" s="226"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13"/>
      <c r="F175" s="213"/>
      <c r="G175" s="43" t="str">
        <f t="shared" si="0"/>
        <v/>
      </c>
      <c r="H175" s="224"/>
      <c r="I175" s="96" t="str">
        <f t="shared" si="1"/>
        <v/>
      </c>
      <c r="J175" s="97" t="str">
        <f>IFERROR(IF(I175="","",IF(I175&lt;='Listas y tablas'!$L$3,"Muy Baja",IF(I175&lt;='Listas y tablas'!$L$4,"Baja",IF(I175&lt;='Listas y tablas'!$L$5,"Media",IF(I175&lt;='Listas y tablas'!$L$6,"Alta","Muy Alta"))))),"")</f>
        <v/>
      </c>
      <c r="K175" s="225"/>
      <c r="L175" s="228"/>
      <c r="M175" s="171"/>
      <c r="N175" s="171"/>
      <c r="O175" s="171"/>
      <c r="P175" s="171"/>
      <c r="Q175" s="171"/>
      <c r="R175" s="171"/>
      <c r="S175" s="171"/>
      <c r="T175" s="171"/>
      <c r="U175" s="171"/>
      <c r="V175" s="229"/>
      <c r="W175" s="171"/>
      <c r="X175" s="171"/>
      <c r="Y175" s="171"/>
      <c r="Z175" s="171"/>
      <c r="AA175" s="171"/>
      <c r="AB175" s="171"/>
      <c r="AC175" s="176"/>
      <c r="AD175" s="176"/>
      <c r="AE175" s="176"/>
      <c r="AF175" s="176"/>
      <c r="AG175" s="176"/>
      <c r="AH175" s="177"/>
      <c r="AI175" s="176"/>
      <c r="AJ175" s="171"/>
      <c r="AK175" s="171"/>
      <c r="AL175" s="171"/>
      <c r="AM175" s="171"/>
      <c r="AN175" s="171"/>
      <c r="AO175" s="171"/>
      <c r="AP175" s="176"/>
      <c r="AQ175" s="176"/>
      <c r="AR175" s="176"/>
      <c r="AS175" s="176"/>
      <c r="AT175" s="176"/>
      <c r="AU175" s="177"/>
      <c r="AV175" s="176"/>
      <c r="AW175" s="171"/>
      <c r="AX175" s="171"/>
      <c r="AY175" s="171"/>
      <c r="AZ175" s="171"/>
      <c r="BA175" s="171"/>
      <c r="BB175" s="171"/>
      <c r="BC175" s="176"/>
      <c r="BD175" s="176"/>
      <c r="BE175" s="176"/>
      <c r="BF175" s="176"/>
      <c r="BG175" s="176"/>
      <c r="BH175" s="177"/>
      <c r="BI175" s="176"/>
    </row>
    <row r="176" spans="1:61" ht="151.5" customHeight="1">
      <c r="A176" s="226"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13"/>
      <c r="F176" s="213"/>
      <c r="G176" s="43" t="str">
        <f t="shared" si="0"/>
        <v/>
      </c>
      <c r="H176" s="224"/>
      <c r="I176" s="96" t="str">
        <f t="shared" si="1"/>
        <v/>
      </c>
      <c r="J176" s="97" t="str">
        <f>IFERROR(IF(I176="","",IF(I176&lt;='Listas y tablas'!$L$3,"Muy Baja",IF(I176&lt;='Listas y tablas'!$L$4,"Baja",IF(I176&lt;='Listas y tablas'!$L$5,"Media",IF(I176&lt;='Listas y tablas'!$L$6,"Alta","Muy Alta"))))),"")</f>
        <v/>
      </c>
      <c r="K176" s="225"/>
      <c r="L176" s="228"/>
      <c r="M176" s="171"/>
      <c r="N176" s="171"/>
      <c r="O176" s="171"/>
      <c r="P176" s="171"/>
      <c r="Q176" s="171"/>
      <c r="R176" s="171"/>
      <c r="S176" s="171"/>
      <c r="T176" s="171"/>
      <c r="U176" s="171"/>
      <c r="V176" s="229"/>
      <c r="W176" s="171"/>
      <c r="X176" s="171"/>
      <c r="Y176" s="171"/>
      <c r="Z176" s="171"/>
      <c r="AA176" s="171"/>
      <c r="AB176" s="171"/>
      <c r="AC176" s="176"/>
      <c r="AD176" s="176"/>
      <c r="AE176" s="176"/>
      <c r="AF176" s="176"/>
      <c r="AG176" s="176"/>
      <c r="AH176" s="177"/>
      <c r="AI176" s="176"/>
      <c r="AJ176" s="171"/>
      <c r="AK176" s="171"/>
      <c r="AL176" s="171"/>
      <c r="AM176" s="171"/>
      <c r="AN176" s="171"/>
      <c r="AO176" s="171"/>
      <c r="AP176" s="176"/>
      <c r="AQ176" s="176"/>
      <c r="AR176" s="176"/>
      <c r="AS176" s="176"/>
      <c r="AT176" s="176"/>
      <c r="AU176" s="177"/>
      <c r="AV176" s="176"/>
      <c r="AW176" s="171"/>
      <c r="AX176" s="171"/>
      <c r="AY176" s="171"/>
      <c r="AZ176" s="171"/>
      <c r="BA176" s="171"/>
      <c r="BB176" s="171"/>
      <c r="BC176" s="176"/>
      <c r="BD176" s="176"/>
      <c r="BE176" s="176"/>
      <c r="BF176" s="176"/>
      <c r="BG176" s="176"/>
      <c r="BH176" s="177"/>
      <c r="BI176" s="176"/>
    </row>
    <row r="177" spans="1:61" ht="151.5" customHeight="1">
      <c r="A177" s="226"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13"/>
      <c r="F177" s="213"/>
      <c r="G177" s="43" t="str">
        <f t="shared" si="0"/>
        <v/>
      </c>
      <c r="H177" s="224"/>
      <c r="I177" s="96" t="str">
        <f t="shared" si="1"/>
        <v/>
      </c>
      <c r="J177" s="97" t="str">
        <f>IFERROR(IF(I177="","",IF(I177&lt;='Listas y tablas'!$L$3,"Muy Baja",IF(I177&lt;='Listas y tablas'!$L$4,"Baja",IF(I177&lt;='Listas y tablas'!$L$5,"Media",IF(I177&lt;='Listas y tablas'!$L$6,"Alta","Muy Alta"))))),"")</f>
        <v/>
      </c>
      <c r="K177" s="225"/>
      <c r="L177" s="228"/>
      <c r="M177" s="171"/>
      <c r="N177" s="171"/>
      <c r="O177" s="171"/>
      <c r="P177" s="171"/>
      <c r="Q177" s="171"/>
      <c r="R177" s="171"/>
      <c r="S177" s="171"/>
      <c r="T177" s="171"/>
      <c r="U177" s="171"/>
      <c r="V177" s="229"/>
      <c r="W177" s="171"/>
      <c r="X177" s="171"/>
      <c r="Y177" s="171"/>
      <c r="Z177" s="171"/>
      <c r="AA177" s="171"/>
      <c r="AB177" s="171"/>
      <c r="AC177" s="176"/>
      <c r="AD177" s="176"/>
      <c r="AE177" s="176"/>
      <c r="AF177" s="176"/>
      <c r="AG177" s="176"/>
      <c r="AH177" s="177"/>
      <c r="AI177" s="176"/>
      <c r="AJ177" s="171"/>
      <c r="AK177" s="171"/>
      <c r="AL177" s="171"/>
      <c r="AM177" s="171"/>
      <c r="AN177" s="171"/>
      <c r="AO177" s="171"/>
      <c r="AP177" s="176"/>
      <c r="AQ177" s="176"/>
      <c r="AR177" s="176"/>
      <c r="AS177" s="176"/>
      <c r="AT177" s="176"/>
      <c r="AU177" s="177"/>
      <c r="AV177" s="176"/>
      <c r="AW177" s="171"/>
      <c r="AX177" s="171"/>
      <c r="AY177" s="171"/>
      <c r="AZ177" s="171"/>
      <c r="BA177" s="171"/>
      <c r="BB177" s="171"/>
      <c r="BC177" s="176"/>
      <c r="BD177" s="176"/>
      <c r="BE177" s="176"/>
      <c r="BF177" s="176"/>
      <c r="BG177" s="176"/>
      <c r="BH177" s="177"/>
      <c r="BI177" s="176"/>
    </row>
    <row r="178" spans="1:61" ht="151.5" customHeight="1">
      <c r="A178" s="226"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13"/>
      <c r="F178" s="213"/>
      <c r="G178" s="43" t="str">
        <f t="shared" si="0"/>
        <v/>
      </c>
      <c r="H178" s="224"/>
      <c r="I178" s="96" t="str">
        <f t="shared" si="1"/>
        <v/>
      </c>
      <c r="J178" s="97" t="str">
        <f>IFERROR(IF(I178="","",IF(I178&lt;='Listas y tablas'!$L$3,"Muy Baja",IF(I178&lt;='Listas y tablas'!$L$4,"Baja",IF(I178&lt;='Listas y tablas'!$L$5,"Media",IF(I178&lt;='Listas y tablas'!$L$6,"Alta","Muy Alta"))))),"")</f>
        <v/>
      </c>
      <c r="K178" s="225"/>
      <c r="L178" s="228"/>
      <c r="M178" s="171"/>
      <c r="N178" s="171"/>
      <c r="O178" s="171"/>
      <c r="P178" s="171"/>
      <c r="Q178" s="171"/>
      <c r="R178" s="171"/>
      <c r="S178" s="171"/>
      <c r="T178" s="171"/>
      <c r="U178" s="171"/>
      <c r="V178" s="229"/>
      <c r="W178" s="171"/>
      <c r="X178" s="171"/>
      <c r="Y178" s="171"/>
      <c r="Z178" s="171"/>
      <c r="AA178" s="171"/>
      <c r="AB178" s="171"/>
      <c r="AC178" s="176"/>
      <c r="AD178" s="176"/>
      <c r="AE178" s="176"/>
      <c r="AF178" s="176"/>
      <c r="AG178" s="176"/>
      <c r="AH178" s="177"/>
      <c r="AI178" s="176"/>
      <c r="AJ178" s="171"/>
      <c r="AK178" s="171"/>
      <c r="AL178" s="171"/>
      <c r="AM178" s="171"/>
      <c r="AN178" s="171"/>
      <c r="AO178" s="171"/>
      <c r="AP178" s="176"/>
      <c r="AQ178" s="176"/>
      <c r="AR178" s="176"/>
      <c r="AS178" s="176"/>
      <c r="AT178" s="176"/>
      <c r="AU178" s="177"/>
      <c r="AV178" s="176"/>
      <c r="AW178" s="171"/>
      <c r="AX178" s="171"/>
      <c r="AY178" s="171"/>
      <c r="AZ178" s="171"/>
      <c r="BA178" s="171"/>
      <c r="BB178" s="171"/>
      <c r="BC178" s="176"/>
      <c r="BD178" s="176"/>
      <c r="BE178" s="176"/>
      <c r="BF178" s="176"/>
      <c r="BG178" s="176"/>
      <c r="BH178" s="177"/>
      <c r="BI178" s="176"/>
    </row>
    <row r="179" spans="1:61" ht="151.5" customHeight="1">
      <c r="A179" s="226"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13"/>
      <c r="F179" s="213"/>
      <c r="G179" s="43" t="str">
        <f t="shared" si="0"/>
        <v/>
      </c>
      <c r="H179" s="224"/>
      <c r="I179" s="96" t="str">
        <f t="shared" si="1"/>
        <v/>
      </c>
      <c r="J179" s="97" t="str">
        <f>IFERROR(IF(I179="","",IF(I179&lt;='Listas y tablas'!$L$3,"Muy Baja",IF(I179&lt;='Listas y tablas'!$L$4,"Baja",IF(I179&lt;='Listas y tablas'!$L$5,"Media",IF(I179&lt;='Listas y tablas'!$L$6,"Alta","Muy Alta"))))),"")</f>
        <v/>
      </c>
      <c r="K179" s="225"/>
      <c r="L179" s="228"/>
      <c r="M179" s="171"/>
      <c r="N179" s="171"/>
      <c r="O179" s="171"/>
      <c r="P179" s="171"/>
      <c r="Q179" s="171"/>
      <c r="R179" s="171"/>
      <c r="S179" s="171"/>
      <c r="T179" s="171"/>
      <c r="U179" s="171"/>
      <c r="V179" s="229"/>
      <c r="W179" s="171"/>
      <c r="X179" s="171"/>
      <c r="Y179" s="171"/>
      <c r="Z179" s="171"/>
      <c r="AA179" s="171"/>
      <c r="AB179" s="171"/>
      <c r="AC179" s="176"/>
      <c r="AD179" s="176"/>
      <c r="AE179" s="176"/>
      <c r="AF179" s="176"/>
      <c r="AG179" s="176"/>
      <c r="AH179" s="177"/>
      <c r="AI179" s="176"/>
      <c r="AJ179" s="171"/>
      <c r="AK179" s="171"/>
      <c r="AL179" s="171"/>
      <c r="AM179" s="171"/>
      <c r="AN179" s="171"/>
      <c r="AO179" s="171"/>
      <c r="AP179" s="176"/>
      <c r="AQ179" s="176"/>
      <c r="AR179" s="176"/>
      <c r="AS179" s="176"/>
      <c r="AT179" s="176"/>
      <c r="AU179" s="177"/>
      <c r="AV179" s="176"/>
      <c r="AW179" s="171"/>
      <c r="AX179" s="171"/>
      <c r="AY179" s="171"/>
      <c r="AZ179" s="171"/>
      <c r="BA179" s="171"/>
      <c r="BB179" s="171"/>
      <c r="BC179" s="176"/>
      <c r="BD179" s="176"/>
      <c r="BE179" s="176"/>
      <c r="BF179" s="176"/>
      <c r="BG179" s="176"/>
      <c r="BH179" s="177"/>
      <c r="BI179" s="176"/>
    </row>
    <row r="180" spans="1:61" ht="151.5" customHeight="1">
      <c r="A180" s="226"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13"/>
      <c r="F180" s="213"/>
      <c r="G180" s="43" t="str">
        <f t="shared" si="0"/>
        <v/>
      </c>
      <c r="H180" s="224"/>
      <c r="I180" s="96" t="str">
        <f t="shared" si="1"/>
        <v/>
      </c>
      <c r="J180" s="97" t="str">
        <f>IFERROR(IF(I180="","",IF(I180&lt;='Listas y tablas'!$L$3,"Muy Baja",IF(I180&lt;='Listas y tablas'!$L$4,"Baja",IF(I180&lt;='Listas y tablas'!$L$5,"Media",IF(I180&lt;='Listas y tablas'!$L$6,"Alta","Muy Alta"))))),"")</f>
        <v/>
      </c>
      <c r="K180" s="225"/>
      <c r="L180" s="228"/>
      <c r="M180" s="171"/>
      <c r="N180" s="171"/>
      <c r="O180" s="171"/>
      <c r="P180" s="171"/>
      <c r="Q180" s="171"/>
      <c r="R180" s="171"/>
      <c r="S180" s="171"/>
      <c r="T180" s="171"/>
      <c r="U180" s="171"/>
      <c r="V180" s="229"/>
      <c r="W180" s="171"/>
      <c r="X180" s="171"/>
      <c r="Y180" s="171"/>
      <c r="Z180" s="171"/>
      <c r="AA180" s="171"/>
      <c r="AB180" s="171"/>
      <c r="AC180" s="176"/>
      <c r="AD180" s="176"/>
      <c r="AE180" s="176"/>
      <c r="AF180" s="176"/>
      <c r="AG180" s="176"/>
      <c r="AH180" s="177"/>
      <c r="AI180" s="176"/>
      <c r="AJ180" s="171"/>
      <c r="AK180" s="171"/>
      <c r="AL180" s="171"/>
      <c r="AM180" s="171"/>
      <c r="AN180" s="171"/>
      <c r="AO180" s="171"/>
      <c r="AP180" s="176"/>
      <c r="AQ180" s="176"/>
      <c r="AR180" s="176"/>
      <c r="AS180" s="176"/>
      <c r="AT180" s="176"/>
      <c r="AU180" s="177"/>
      <c r="AV180" s="176"/>
      <c r="AW180" s="171"/>
      <c r="AX180" s="171"/>
      <c r="AY180" s="171"/>
      <c r="AZ180" s="171"/>
      <c r="BA180" s="171"/>
      <c r="BB180" s="171"/>
      <c r="BC180" s="176"/>
      <c r="BD180" s="176"/>
      <c r="BE180" s="176"/>
      <c r="BF180" s="176"/>
      <c r="BG180" s="176"/>
      <c r="BH180" s="177"/>
      <c r="BI180" s="176"/>
    </row>
    <row r="181" spans="1:61" ht="151.5" customHeight="1">
      <c r="A181" s="226"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13"/>
      <c r="F181" s="213"/>
      <c r="G181" s="43" t="str">
        <f t="shared" si="0"/>
        <v/>
      </c>
      <c r="H181" s="224"/>
      <c r="I181" s="96" t="str">
        <f t="shared" si="1"/>
        <v/>
      </c>
      <c r="J181" s="97" t="str">
        <f>IFERROR(IF(I181="","",IF(I181&lt;='Listas y tablas'!$L$3,"Muy Baja",IF(I181&lt;='Listas y tablas'!$L$4,"Baja",IF(I181&lt;='Listas y tablas'!$L$5,"Media",IF(I181&lt;='Listas y tablas'!$L$6,"Alta","Muy Alta"))))),"")</f>
        <v/>
      </c>
      <c r="K181" s="225"/>
      <c r="L181" s="228"/>
      <c r="M181" s="171"/>
      <c r="N181" s="171"/>
      <c r="O181" s="171"/>
      <c r="P181" s="171"/>
      <c r="Q181" s="171"/>
      <c r="R181" s="171"/>
      <c r="S181" s="171"/>
      <c r="T181" s="171"/>
      <c r="U181" s="171"/>
      <c r="V181" s="229"/>
      <c r="W181" s="171"/>
      <c r="X181" s="171"/>
      <c r="Y181" s="171"/>
      <c r="Z181" s="171"/>
      <c r="AA181" s="171"/>
      <c r="AB181" s="171"/>
      <c r="AC181" s="176"/>
      <c r="AD181" s="176"/>
      <c r="AE181" s="176"/>
      <c r="AF181" s="176"/>
      <c r="AG181" s="176"/>
      <c r="AH181" s="177"/>
      <c r="AI181" s="176"/>
      <c r="AJ181" s="171"/>
      <c r="AK181" s="171"/>
      <c r="AL181" s="171"/>
      <c r="AM181" s="171"/>
      <c r="AN181" s="171"/>
      <c r="AO181" s="171"/>
      <c r="AP181" s="176"/>
      <c r="AQ181" s="176"/>
      <c r="AR181" s="176"/>
      <c r="AS181" s="176"/>
      <c r="AT181" s="176"/>
      <c r="AU181" s="177"/>
      <c r="AV181" s="176"/>
      <c r="AW181" s="171"/>
      <c r="AX181" s="171"/>
      <c r="AY181" s="171"/>
      <c r="AZ181" s="171"/>
      <c r="BA181" s="171"/>
      <c r="BB181" s="171"/>
      <c r="BC181" s="176"/>
      <c r="BD181" s="176"/>
      <c r="BE181" s="176"/>
      <c r="BF181" s="176"/>
      <c r="BG181" s="176"/>
      <c r="BH181" s="177"/>
      <c r="BI181" s="176"/>
    </row>
    <row r="182" spans="1:61" ht="151.5" customHeight="1">
      <c r="A182" s="226"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13"/>
      <c r="F182" s="213"/>
      <c r="G182" s="43" t="str">
        <f t="shared" si="0"/>
        <v/>
      </c>
      <c r="H182" s="224"/>
      <c r="I182" s="96" t="str">
        <f t="shared" si="1"/>
        <v/>
      </c>
      <c r="J182" s="97" t="str">
        <f>IFERROR(IF(I182="","",IF(I182&lt;='Listas y tablas'!$L$3,"Muy Baja",IF(I182&lt;='Listas y tablas'!$L$4,"Baja",IF(I182&lt;='Listas y tablas'!$L$5,"Media",IF(I182&lt;='Listas y tablas'!$L$6,"Alta","Muy Alta"))))),"")</f>
        <v/>
      </c>
      <c r="K182" s="225"/>
      <c r="L182" s="228"/>
      <c r="M182" s="171"/>
      <c r="N182" s="171"/>
      <c r="O182" s="171"/>
      <c r="P182" s="171"/>
      <c r="Q182" s="171"/>
      <c r="R182" s="171"/>
      <c r="S182" s="171"/>
      <c r="T182" s="171"/>
      <c r="U182" s="171"/>
      <c r="V182" s="229"/>
      <c r="W182" s="171"/>
      <c r="X182" s="171"/>
      <c r="Y182" s="171"/>
      <c r="Z182" s="171"/>
      <c r="AA182" s="171"/>
      <c r="AB182" s="171"/>
      <c r="AC182" s="176"/>
      <c r="AD182" s="176"/>
      <c r="AE182" s="176"/>
      <c r="AF182" s="176"/>
      <c r="AG182" s="176"/>
      <c r="AH182" s="177"/>
      <c r="AI182" s="176"/>
      <c r="AJ182" s="171"/>
      <c r="AK182" s="171"/>
      <c r="AL182" s="171"/>
      <c r="AM182" s="171"/>
      <c r="AN182" s="171"/>
      <c r="AO182" s="171"/>
      <c r="AP182" s="176"/>
      <c r="AQ182" s="176"/>
      <c r="AR182" s="176"/>
      <c r="AS182" s="176"/>
      <c r="AT182" s="176"/>
      <c r="AU182" s="177"/>
      <c r="AV182" s="176"/>
      <c r="AW182" s="171"/>
      <c r="AX182" s="171"/>
      <c r="AY182" s="171"/>
      <c r="AZ182" s="171"/>
      <c r="BA182" s="171"/>
      <c r="BB182" s="171"/>
      <c r="BC182" s="176"/>
      <c r="BD182" s="176"/>
      <c r="BE182" s="176"/>
      <c r="BF182" s="176"/>
      <c r="BG182" s="176"/>
      <c r="BH182" s="177"/>
      <c r="BI182" s="176"/>
    </row>
    <row r="183" spans="1:61" ht="151.5" customHeight="1">
      <c r="A183" s="226"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13"/>
      <c r="F183" s="213"/>
      <c r="G183" s="43" t="str">
        <f t="shared" si="0"/>
        <v/>
      </c>
      <c r="H183" s="224"/>
      <c r="I183" s="96" t="str">
        <f t="shared" si="1"/>
        <v/>
      </c>
      <c r="J183" s="97" t="str">
        <f>IFERROR(IF(I183="","",IF(I183&lt;='Listas y tablas'!$L$3,"Muy Baja",IF(I183&lt;='Listas y tablas'!$L$4,"Baja",IF(I183&lt;='Listas y tablas'!$L$5,"Media",IF(I183&lt;='Listas y tablas'!$L$6,"Alta","Muy Alta"))))),"")</f>
        <v/>
      </c>
      <c r="K183" s="225"/>
      <c r="L183" s="228"/>
      <c r="M183" s="171"/>
      <c r="N183" s="171"/>
      <c r="O183" s="171"/>
      <c r="P183" s="171"/>
      <c r="Q183" s="171"/>
      <c r="R183" s="171"/>
      <c r="S183" s="171"/>
      <c r="T183" s="171"/>
      <c r="U183" s="171"/>
      <c r="V183" s="229"/>
      <c r="W183" s="171"/>
      <c r="X183" s="171"/>
      <c r="Y183" s="171"/>
      <c r="Z183" s="171"/>
      <c r="AA183" s="171"/>
      <c r="AB183" s="171"/>
      <c r="AC183" s="176"/>
      <c r="AD183" s="176"/>
      <c r="AE183" s="176"/>
      <c r="AF183" s="176"/>
      <c r="AG183" s="176"/>
      <c r="AH183" s="177"/>
      <c r="AI183" s="176"/>
      <c r="AJ183" s="171"/>
      <c r="AK183" s="171"/>
      <c r="AL183" s="171"/>
      <c r="AM183" s="171"/>
      <c r="AN183" s="171"/>
      <c r="AO183" s="171"/>
      <c r="AP183" s="176"/>
      <c r="AQ183" s="176"/>
      <c r="AR183" s="176"/>
      <c r="AS183" s="176"/>
      <c r="AT183" s="176"/>
      <c r="AU183" s="177"/>
      <c r="AV183" s="176"/>
      <c r="AW183" s="171"/>
      <c r="AX183" s="171"/>
      <c r="AY183" s="171"/>
      <c r="AZ183" s="171"/>
      <c r="BA183" s="171"/>
      <c r="BB183" s="171"/>
      <c r="BC183" s="176"/>
      <c r="BD183" s="176"/>
      <c r="BE183" s="176"/>
      <c r="BF183" s="176"/>
      <c r="BG183" s="176"/>
      <c r="BH183" s="177"/>
      <c r="BI183" s="176"/>
    </row>
    <row r="184" spans="1:61" ht="151.5" customHeight="1">
      <c r="A184" s="226"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13"/>
      <c r="F184" s="213"/>
      <c r="G184" s="43" t="str">
        <f t="shared" si="0"/>
        <v/>
      </c>
      <c r="H184" s="224"/>
      <c r="I184" s="96" t="str">
        <f t="shared" si="1"/>
        <v/>
      </c>
      <c r="J184" s="97" t="str">
        <f>IFERROR(IF(I184="","",IF(I184&lt;='Listas y tablas'!$L$3,"Muy Baja",IF(I184&lt;='Listas y tablas'!$L$4,"Baja",IF(I184&lt;='Listas y tablas'!$L$5,"Media",IF(I184&lt;='Listas y tablas'!$L$6,"Alta","Muy Alta"))))),"")</f>
        <v/>
      </c>
      <c r="K184" s="225"/>
      <c r="L184" s="228"/>
      <c r="M184" s="171"/>
      <c r="N184" s="171"/>
      <c r="O184" s="171"/>
      <c r="P184" s="171"/>
      <c r="Q184" s="171"/>
      <c r="R184" s="171"/>
      <c r="S184" s="171"/>
      <c r="T184" s="171"/>
      <c r="U184" s="171"/>
      <c r="V184" s="229"/>
      <c r="W184" s="171"/>
      <c r="X184" s="171"/>
      <c r="Y184" s="171"/>
      <c r="Z184" s="171"/>
      <c r="AA184" s="171"/>
      <c r="AB184" s="171"/>
      <c r="AC184" s="176"/>
      <c r="AD184" s="176"/>
      <c r="AE184" s="176"/>
      <c r="AF184" s="176"/>
      <c r="AG184" s="176"/>
      <c r="AH184" s="177"/>
      <c r="AI184" s="176"/>
      <c r="AJ184" s="171"/>
      <c r="AK184" s="171"/>
      <c r="AL184" s="171"/>
      <c r="AM184" s="171"/>
      <c r="AN184" s="171"/>
      <c r="AO184" s="171"/>
      <c r="AP184" s="176"/>
      <c r="AQ184" s="176"/>
      <c r="AR184" s="176"/>
      <c r="AS184" s="176"/>
      <c r="AT184" s="176"/>
      <c r="AU184" s="177"/>
      <c r="AV184" s="176"/>
      <c r="AW184" s="171"/>
      <c r="AX184" s="171"/>
      <c r="AY184" s="171"/>
      <c r="AZ184" s="171"/>
      <c r="BA184" s="171"/>
      <c r="BB184" s="171"/>
      <c r="BC184" s="176"/>
      <c r="BD184" s="176"/>
      <c r="BE184" s="176"/>
      <c r="BF184" s="176"/>
      <c r="BG184" s="176"/>
      <c r="BH184" s="177"/>
      <c r="BI184" s="176"/>
    </row>
    <row r="185" spans="1:61" ht="151.5" customHeight="1">
      <c r="A185" s="226"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13"/>
      <c r="F185" s="213"/>
      <c r="G185" s="43" t="str">
        <f t="shared" si="0"/>
        <v/>
      </c>
      <c r="H185" s="224"/>
      <c r="I185" s="96" t="str">
        <f t="shared" si="1"/>
        <v/>
      </c>
      <c r="J185" s="97" t="str">
        <f>IFERROR(IF(I185="","",IF(I185&lt;='Listas y tablas'!$L$3,"Muy Baja",IF(I185&lt;='Listas y tablas'!$L$4,"Baja",IF(I185&lt;='Listas y tablas'!$L$5,"Media",IF(I185&lt;='Listas y tablas'!$L$6,"Alta","Muy Alta"))))),"")</f>
        <v/>
      </c>
      <c r="K185" s="225"/>
      <c r="L185" s="228"/>
      <c r="M185" s="171"/>
      <c r="N185" s="171"/>
      <c r="O185" s="171"/>
      <c r="P185" s="171"/>
      <c r="Q185" s="171"/>
      <c r="R185" s="171"/>
      <c r="S185" s="171"/>
      <c r="T185" s="171"/>
      <c r="U185" s="171"/>
      <c r="V185" s="229"/>
      <c r="W185" s="171"/>
      <c r="X185" s="171"/>
      <c r="Y185" s="171"/>
      <c r="Z185" s="171"/>
      <c r="AA185" s="171"/>
      <c r="AB185" s="171"/>
      <c r="AC185" s="176"/>
      <c r="AD185" s="176"/>
      <c r="AE185" s="176"/>
      <c r="AF185" s="176"/>
      <c r="AG185" s="176"/>
      <c r="AH185" s="177"/>
      <c r="AI185" s="176"/>
      <c r="AJ185" s="171"/>
      <c r="AK185" s="171"/>
      <c r="AL185" s="171"/>
      <c r="AM185" s="171"/>
      <c r="AN185" s="171"/>
      <c r="AO185" s="171"/>
      <c r="AP185" s="176"/>
      <c r="AQ185" s="176"/>
      <c r="AR185" s="176"/>
      <c r="AS185" s="176"/>
      <c r="AT185" s="176"/>
      <c r="AU185" s="177"/>
      <c r="AV185" s="176"/>
      <c r="AW185" s="171"/>
      <c r="AX185" s="171"/>
      <c r="AY185" s="171"/>
      <c r="AZ185" s="171"/>
      <c r="BA185" s="171"/>
      <c r="BB185" s="171"/>
      <c r="BC185" s="176"/>
      <c r="BD185" s="176"/>
      <c r="BE185" s="176"/>
      <c r="BF185" s="176"/>
      <c r="BG185" s="176"/>
      <c r="BH185" s="177"/>
      <c r="BI185" s="176"/>
    </row>
    <row r="186" spans="1:61" ht="151.5" customHeight="1">
      <c r="A186" s="226"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13"/>
      <c r="F186" s="213"/>
      <c r="G186" s="43" t="str">
        <f t="shared" si="0"/>
        <v/>
      </c>
      <c r="H186" s="224"/>
      <c r="I186" s="96" t="str">
        <f t="shared" si="1"/>
        <v/>
      </c>
      <c r="J186" s="97" t="str">
        <f>IFERROR(IF(I186="","",IF(I186&lt;='Listas y tablas'!$L$3,"Muy Baja",IF(I186&lt;='Listas y tablas'!$L$4,"Baja",IF(I186&lt;='Listas y tablas'!$L$5,"Media",IF(I186&lt;='Listas y tablas'!$L$6,"Alta","Muy Alta"))))),"")</f>
        <v/>
      </c>
      <c r="K186" s="225"/>
      <c r="L186" s="228"/>
      <c r="M186" s="171"/>
      <c r="N186" s="171"/>
      <c r="O186" s="171"/>
      <c r="P186" s="171"/>
      <c r="Q186" s="171"/>
      <c r="R186" s="171"/>
      <c r="S186" s="171"/>
      <c r="T186" s="171"/>
      <c r="U186" s="171"/>
      <c r="V186" s="229"/>
      <c r="W186" s="171"/>
      <c r="X186" s="171"/>
      <c r="Y186" s="171"/>
      <c r="Z186" s="171"/>
      <c r="AA186" s="171"/>
      <c r="AB186" s="171"/>
      <c r="AC186" s="176"/>
      <c r="AD186" s="176"/>
      <c r="AE186" s="176"/>
      <c r="AF186" s="176"/>
      <c r="AG186" s="176"/>
      <c r="AH186" s="177"/>
      <c r="AI186" s="176"/>
      <c r="AJ186" s="171"/>
      <c r="AK186" s="171"/>
      <c r="AL186" s="171"/>
      <c r="AM186" s="171"/>
      <c r="AN186" s="171"/>
      <c r="AO186" s="171"/>
      <c r="AP186" s="176"/>
      <c r="AQ186" s="176"/>
      <c r="AR186" s="176"/>
      <c r="AS186" s="176"/>
      <c r="AT186" s="176"/>
      <c r="AU186" s="177"/>
      <c r="AV186" s="176"/>
      <c r="AW186" s="171"/>
      <c r="AX186" s="171"/>
      <c r="AY186" s="171"/>
      <c r="AZ186" s="171"/>
      <c r="BA186" s="171"/>
      <c r="BB186" s="171"/>
      <c r="BC186" s="176"/>
      <c r="BD186" s="176"/>
      <c r="BE186" s="176"/>
      <c r="BF186" s="176"/>
      <c r="BG186" s="176"/>
      <c r="BH186" s="177"/>
      <c r="BI186" s="176"/>
    </row>
    <row r="187" spans="1:61" ht="151.5" customHeight="1">
      <c r="A187" s="226"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13"/>
      <c r="F187" s="213"/>
      <c r="G187" s="43" t="str">
        <f t="shared" si="0"/>
        <v/>
      </c>
      <c r="H187" s="224"/>
      <c r="I187" s="96" t="str">
        <f t="shared" si="1"/>
        <v/>
      </c>
      <c r="J187" s="97" t="str">
        <f>IFERROR(IF(I187="","",IF(I187&lt;='Listas y tablas'!$L$3,"Muy Baja",IF(I187&lt;='Listas y tablas'!$L$4,"Baja",IF(I187&lt;='Listas y tablas'!$L$5,"Media",IF(I187&lt;='Listas y tablas'!$L$6,"Alta","Muy Alta"))))),"")</f>
        <v/>
      </c>
      <c r="K187" s="225"/>
      <c r="L187" s="228"/>
      <c r="M187" s="171"/>
      <c r="N187" s="171"/>
      <c r="O187" s="171"/>
      <c r="P187" s="171"/>
      <c r="Q187" s="171"/>
      <c r="R187" s="171"/>
      <c r="S187" s="171"/>
      <c r="T187" s="171"/>
      <c r="U187" s="171"/>
      <c r="V187" s="229"/>
      <c r="W187" s="171"/>
      <c r="X187" s="171"/>
      <c r="Y187" s="171"/>
      <c r="Z187" s="171"/>
      <c r="AA187" s="171"/>
      <c r="AB187" s="171"/>
      <c r="AC187" s="176"/>
      <c r="AD187" s="176"/>
      <c r="AE187" s="176"/>
      <c r="AF187" s="176"/>
      <c r="AG187" s="176"/>
      <c r="AH187" s="177"/>
      <c r="AI187" s="176"/>
      <c r="AJ187" s="171"/>
      <c r="AK187" s="171"/>
      <c r="AL187" s="171"/>
      <c r="AM187" s="171"/>
      <c r="AN187" s="171"/>
      <c r="AO187" s="171"/>
      <c r="AP187" s="176"/>
      <c r="AQ187" s="176"/>
      <c r="AR187" s="176"/>
      <c r="AS187" s="176"/>
      <c r="AT187" s="176"/>
      <c r="AU187" s="177"/>
      <c r="AV187" s="176"/>
      <c r="AW187" s="171"/>
      <c r="AX187" s="171"/>
      <c r="AY187" s="171"/>
      <c r="AZ187" s="171"/>
      <c r="BA187" s="171"/>
      <c r="BB187" s="171"/>
      <c r="BC187" s="176"/>
      <c r="BD187" s="176"/>
      <c r="BE187" s="176"/>
      <c r="BF187" s="176"/>
      <c r="BG187" s="176"/>
      <c r="BH187" s="177"/>
      <c r="BI187" s="176"/>
    </row>
    <row r="188" spans="1:61" ht="151.5" customHeight="1">
      <c r="A188" s="226"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13"/>
      <c r="F188" s="213"/>
      <c r="G188" s="43" t="str">
        <f t="shared" si="0"/>
        <v/>
      </c>
      <c r="H188" s="224"/>
      <c r="I188" s="96" t="str">
        <f t="shared" si="1"/>
        <v/>
      </c>
      <c r="J188" s="97" t="str">
        <f>IFERROR(IF(I188="","",IF(I188&lt;='Listas y tablas'!$L$3,"Muy Baja",IF(I188&lt;='Listas y tablas'!$L$4,"Baja",IF(I188&lt;='Listas y tablas'!$L$5,"Media",IF(I188&lt;='Listas y tablas'!$L$6,"Alta","Muy Alta"))))),"")</f>
        <v/>
      </c>
      <c r="K188" s="225"/>
      <c r="L188" s="228"/>
      <c r="M188" s="171"/>
      <c r="N188" s="171"/>
      <c r="O188" s="171"/>
      <c r="P188" s="171"/>
      <c r="Q188" s="171"/>
      <c r="R188" s="171"/>
      <c r="S188" s="171"/>
      <c r="T188" s="171"/>
      <c r="U188" s="171"/>
      <c r="V188" s="229"/>
      <c r="W188" s="171"/>
      <c r="X188" s="171"/>
      <c r="Y188" s="171"/>
      <c r="Z188" s="171"/>
      <c r="AA188" s="171"/>
      <c r="AB188" s="171"/>
      <c r="AC188" s="176"/>
      <c r="AD188" s="176"/>
      <c r="AE188" s="176"/>
      <c r="AF188" s="176"/>
      <c r="AG188" s="176"/>
      <c r="AH188" s="177"/>
      <c r="AI188" s="176"/>
      <c r="AJ188" s="171"/>
      <c r="AK188" s="171"/>
      <c r="AL188" s="171"/>
      <c r="AM188" s="171"/>
      <c r="AN188" s="171"/>
      <c r="AO188" s="171"/>
      <c r="AP188" s="176"/>
      <c r="AQ188" s="176"/>
      <c r="AR188" s="176"/>
      <c r="AS188" s="176"/>
      <c r="AT188" s="176"/>
      <c r="AU188" s="177"/>
      <c r="AV188" s="176"/>
      <c r="AW188" s="171"/>
      <c r="AX188" s="171"/>
      <c r="AY188" s="171"/>
      <c r="AZ188" s="171"/>
      <c r="BA188" s="171"/>
      <c r="BB188" s="171"/>
      <c r="BC188" s="176"/>
      <c r="BD188" s="176"/>
      <c r="BE188" s="176"/>
      <c r="BF188" s="176"/>
      <c r="BG188" s="176"/>
      <c r="BH188" s="177"/>
      <c r="BI188" s="176"/>
    </row>
    <row r="189" spans="1:61" ht="151.5" customHeight="1">
      <c r="A189" s="226"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13"/>
      <c r="F189" s="213"/>
      <c r="G189" s="43" t="str">
        <f t="shared" si="0"/>
        <v/>
      </c>
      <c r="H189" s="224"/>
      <c r="I189" s="96" t="str">
        <f t="shared" si="1"/>
        <v/>
      </c>
      <c r="J189" s="97" t="str">
        <f>IFERROR(IF(I189="","",IF(I189&lt;='Listas y tablas'!$L$3,"Muy Baja",IF(I189&lt;='Listas y tablas'!$L$4,"Baja",IF(I189&lt;='Listas y tablas'!$L$5,"Media",IF(I189&lt;='Listas y tablas'!$L$6,"Alta","Muy Alta"))))),"")</f>
        <v/>
      </c>
      <c r="K189" s="225"/>
      <c r="L189" s="228"/>
      <c r="M189" s="171"/>
      <c r="N189" s="171"/>
      <c r="O189" s="171"/>
      <c r="P189" s="171"/>
      <c r="Q189" s="171"/>
      <c r="R189" s="171"/>
      <c r="S189" s="171"/>
      <c r="T189" s="171"/>
      <c r="U189" s="171"/>
      <c r="V189" s="229"/>
      <c r="W189" s="171"/>
      <c r="X189" s="171"/>
      <c r="Y189" s="171"/>
      <c r="Z189" s="171"/>
      <c r="AA189" s="171"/>
      <c r="AB189" s="171"/>
      <c r="AC189" s="176"/>
      <c r="AD189" s="176"/>
      <c r="AE189" s="176"/>
      <c r="AF189" s="176"/>
      <c r="AG189" s="176"/>
      <c r="AH189" s="177"/>
      <c r="AI189" s="176"/>
      <c r="AJ189" s="171"/>
      <c r="AK189" s="171"/>
      <c r="AL189" s="171"/>
      <c r="AM189" s="171"/>
      <c r="AN189" s="171"/>
      <c r="AO189" s="171"/>
      <c r="AP189" s="176"/>
      <c r="AQ189" s="176"/>
      <c r="AR189" s="176"/>
      <c r="AS189" s="176"/>
      <c r="AT189" s="176"/>
      <c r="AU189" s="177"/>
      <c r="AV189" s="176"/>
      <c r="AW189" s="171"/>
      <c r="AX189" s="171"/>
      <c r="AY189" s="171"/>
      <c r="AZ189" s="171"/>
      <c r="BA189" s="171"/>
      <c r="BB189" s="171"/>
      <c r="BC189" s="176"/>
      <c r="BD189" s="176"/>
      <c r="BE189" s="176"/>
      <c r="BF189" s="176"/>
      <c r="BG189" s="176"/>
      <c r="BH189" s="177"/>
      <c r="BI189" s="176"/>
    </row>
    <row r="190" spans="1:61" ht="151.5" customHeight="1">
      <c r="A190" s="226"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13"/>
      <c r="F190" s="213"/>
      <c r="G190" s="43" t="str">
        <f t="shared" si="0"/>
        <v/>
      </c>
      <c r="H190" s="224"/>
      <c r="I190" s="96" t="str">
        <f t="shared" si="1"/>
        <v/>
      </c>
      <c r="J190" s="97" t="str">
        <f>IFERROR(IF(I190="","",IF(I190&lt;='Listas y tablas'!$L$3,"Muy Baja",IF(I190&lt;='Listas y tablas'!$L$4,"Baja",IF(I190&lt;='Listas y tablas'!$L$5,"Media",IF(I190&lt;='Listas y tablas'!$L$6,"Alta","Muy Alta"))))),"")</f>
        <v/>
      </c>
      <c r="K190" s="225"/>
      <c r="L190" s="228"/>
      <c r="M190" s="171"/>
      <c r="N190" s="171"/>
      <c r="O190" s="171"/>
      <c r="P190" s="171"/>
      <c r="Q190" s="171"/>
      <c r="R190" s="171"/>
      <c r="S190" s="171"/>
      <c r="T190" s="171"/>
      <c r="U190" s="171"/>
      <c r="V190" s="229"/>
      <c r="W190" s="171"/>
      <c r="X190" s="171"/>
      <c r="Y190" s="171"/>
      <c r="Z190" s="171"/>
      <c r="AA190" s="171"/>
      <c r="AB190" s="171"/>
      <c r="AC190" s="176"/>
      <c r="AD190" s="176"/>
      <c r="AE190" s="176"/>
      <c r="AF190" s="176"/>
      <c r="AG190" s="176"/>
      <c r="AH190" s="177"/>
      <c r="AI190" s="176"/>
      <c r="AJ190" s="171"/>
      <c r="AK190" s="171"/>
      <c r="AL190" s="171"/>
      <c r="AM190" s="171"/>
      <c r="AN190" s="171"/>
      <c r="AO190" s="171"/>
      <c r="AP190" s="176"/>
      <c r="AQ190" s="176"/>
      <c r="AR190" s="176"/>
      <c r="AS190" s="176"/>
      <c r="AT190" s="176"/>
      <c r="AU190" s="177"/>
      <c r="AV190" s="176"/>
      <c r="AW190" s="171"/>
      <c r="AX190" s="171"/>
      <c r="AY190" s="171"/>
      <c r="AZ190" s="171"/>
      <c r="BA190" s="171"/>
      <c r="BB190" s="171"/>
      <c r="BC190" s="176"/>
      <c r="BD190" s="176"/>
      <c r="BE190" s="176"/>
      <c r="BF190" s="176"/>
      <c r="BG190" s="176"/>
      <c r="BH190" s="177"/>
      <c r="BI190" s="176"/>
    </row>
    <row r="191" spans="1:61" ht="151.5" customHeight="1">
      <c r="A191" s="226"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13"/>
      <c r="F191" s="213"/>
      <c r="G191" s="43" t="str">
        <f t="shared" si="0"/>
        <v/>
      </c>
      <c r="H191" s="224"/>
      <c r="I191" s="96" t="str">
        <f t="shared" si="1"/>
        <v/>
      </c>
      <c r="J191" s="97" t="str">
        <f>IFERROR(IF(I191="","",IF(I191&lt;='Listas y tablas'!$L$3,"Muy Baja",IF(I191&lt;='Listas y tablas'!$L$4,"Baja",IF(I191&lt;='Listas y tablas'!$L$5,"Media",IF(I191&lt;='Listas y tablas'!$L$6,"Alta","Muy Alta"))))),"")</f>
        <v/>
      </c>
      <c r="K191" s="225"/>
      <c r="L191" s="228"/>
      <c r="M191" s="171"/>
      <c r="N191" s="171"/>
      <c r="O191" s="171"/>
      <c r="P191" s="171"/>
      <c r="Q191" s="171"/>
      <c r="R191" s="171"/>
      <c r="S191" s="171"/>
      <c r="T191" s="171"/>
      <c r="U191" s="171"/>
      <c r="V191" s="229"/>
      <c r="W191" s="171"/>
      <c r="X191" s="171"/>
      <c r="Y191" s="171"/>
      <c r="Z191" s="171"/>
      <c r="AA191" s="171"/>
      <c r="AB191" s="171"/>
      <c r="AC191" s="176"/>
      <c r="AD191" s="176"/>
      <c r="AE191" s="176"/>
      <c r="AF191" s="176"/>
      <c r="AG191" s="176"/>
      <c r="AH191" s="177"/>
      <c r="AI191" s="176"/>
      <c r="AJ191" s="171"/>
      <c r="AK191" s="171"/>
      <c r="AL191" s="171"/>
      <c r="AM191" s="171"/>
      <c r="AN191" s="171"/>
      <c r="AO191" s="171"/>
      <c r="AP191" s="176"/>
      <c r="AQ191" s="176"/>
      <c r="AR191" s="176"/>
      <c r="AS191" s="176"/>
      <c r="AT191" s="176"/>
      <c r="AU191" s="177"/>
      <c r="AV191" s="176"/>
      <c r="AW191" s="171"/>
      <c r="AX191" s="171"/>
      <c r="AY191" s="171"/>
      <c r="AZ191" s="171"/>
      <c r="BA191" s="171"/>
      <c r="BB191" s="171"/>
      <c r="BC191" s="176"/>
      <c r="BD191" s="176"/>
      <c r="BE191" s="176"/>
      <c r="BF191" s="176"/>
      <c r="BG191" s="176"/>
      <c r="BH191" s="177"/>
      <c r="BI191" s="176"/>
    </row>
    <row r="192" spans="1:61" ht="151.5" customHeight="1">
      <c r="A192" s="226"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13"/>
      <c r="F192" s="213"/>
      <c r="G192" s="43" t="str">
        <f t="shared" si="0"/>
        <v/>
      </c>
      <c r="H192" s="224"/>
      <c r="I192" s="96" t="str">
        <f t="shared" si="1"/>
        <v/>
      </c>
      <c r="J192" s="97" t="str">
        <f>IFERROR(IF(I192="","",IF(I192&lt;='Listas y tablas'!$L$3,"Muy Baja",IF(I192&lt;='Listas y tablas'!$L$4,"Baja",IF(I192&lt;='Listas y tablas'!$L$5,"Media",IF(I192&lt;='Listas y tablas'!$L$6,"Alta","Muy Alta"))))),"")</f>
        <v/>
      </c>
      <c r="K192" s="225"/>
      <c r="L192" s="228"/>
      <c r="M192" s="171"/>
      <c r="N192" s="171"/>
      <c r="O192" s="171"/>
      <c r="P192" s="171"/>
      <c r="Q192" s="171"/>
      <c r="R192" s="171"/>
      <c r="S192" s="171"/>
      <c r="T192" s="171"/>
      <c r="U192" s="171"/>
      <c r="V192" s="229"/>
      <c r="W192" s="171"/>
      <c r="X192" s="171"/>
      <c r="Y192" s="171"/>
      <c r="Z192" s="171"/>
      <c r="AA192" s="171"/>
      <c r="AB192" s="171"/>
      <c r="AC192" s="176"/>
      <c r="AD192" s="176"/>
      <c r="AE192" s="176"/>
      <c r="AF192" s="176"/>
      <c r="AG192" s="176"/>
      <c r="AH192" s="177"/>
      <c r="AI192" s="176"/>
      <c r="AJ192" s="171"/>
      <c r="AK192" s="171"/>
      <c r="AL192" s="171"/>
      <c r="AM192" s="171"/>
      <c r="AN192" s="171"/>
      <c r="AO192" s="171"/>
      <c r="AP192" s="176"/>
      <c r="AQ192" s="176"/>
      <c r="AR192" s="176"/>
      <c r="AS192" s="176"/>
      <c r="AT192" s="176"/>
      <c r="AU192" s="177"/>
      <c r="AV192" s="176"/>
      <c r="AW192" s="171"/>
      <c r="AX192" s="171"/>
      <c r="AY192" s="171"/>
      <c r="AZ192" s="171"/>
      <c r="BA192" s="171"/>
      <c r="BB192" s="171"/>
      <c r="BC192" s="176"/>
      <c r="BD192" s="176"/>
      <c r="BE192" s="176"/>
      <c r="BF192" s="176"/>
      <c r="BG192" s="176"/>
      <c r="BH192" s="177"/>
      <c r="BI192" s="176"/>
    </row>
    <row r="193" spans="1:61" ht="151.5" customHeight="1">
      <c r="A193" s="226"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13"/>
      <c r="F193" s="213"/>
      <c r="G193" s="43" t="str">
        <f t="shared" si="0"/>
        <v/>
      </c>
      <c r="H193" s="224"/>
      <c r="I193" s="96" t="str">
        <f t="shared" si="1"/>
        <v/>
      </c>
      <c r="J193" s="97" t="str">
        <f>IFERROR(IF(I193="","",IF(I193&lt;='Listas y tablas'!$L$3,"Muy Baja",IF(I193&lt;='Listas y tablas'!$L$4,"Baja",IF(I193&lt;='Listas y tablas'!$L$5,"Media",IF(I193&lt;='Listas y tablas'!$L$6,"Alta","Muy Alta"))))),"")</f>
        <v/>
      </c>
      <c r="K193" s="225"/>
      <c r="L193" s="228"/>
      <c r="M193" s="171"/>
      <c r="N193" s="171"/>
      <c r="O193" s="171"/>
      <c r="P193" s="171"/>
      <c r="Q193" s="171"/>
      <c r="R193" s="171"/>
      <c r="S193" s="171"/>
      <c r="T193" s="171"/>
      <c r="U193" s="171"/>
      <c r="V193" s="229"/>
      <c r="W193" s="171"/>
      <c r="X193" s="171"/>
      <c r="Y193" s="171"/>
      <c r="Z193" s="171"/>
      <c r="AA193" s="171"/>
      <c r="AB193" s="171"/>
      <c r="AC193" s="176"/>
      <c r="AD193" s="176"/>
      <c r="AE193" s="176"/>
      <c r="AF193" s="176"/>
      <c r="AG193" s="176"/>
      <c r="AH193" s="177"/>
      <c r="AI193" s="176"/>
      <c r="AJ193" s="171"/>
      <c r="AK193" s="171"/>
      <c r="AL193" s="171"/>
      <c r="AM193" s="171"/>
      <c r="AN193" s="171"/>
      <c r="AO193" s="171"/>
      <c r="AP193" s="176"/>
      <c r="AQ193" s="176"/>
      <c r="AR193" s="176"/>
      <c r="AS193" s="176"/>
      <c r="AT193" s="176"/>
      <c r="AU193" s="177"/>
      <c r="AV193" s="176"/>
      <c r="AW193" s="171"/>
      <c r="AX193" s="171"/>
      <c r="AY193" s="171"/>
      <c r="AZ193" s="171"/>
      <c r="BA193" s="171"/>
      <c r="BB193" s="171"/>
      <c r="BC193" s="176"/>
      <c r="BD193" s="176"/>
      <c r="BE193" s="176"/>
      <c r="BF193" s="176"/>
      <c r="BG193" s="176"/>
      <c r="BH193" s="177"/>
      <c r="BI193" s="176"/>
    </row>
    <row r="194" spans="1:61" ht="151.5" customHeight="1">
      <c r="A194" s="226"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13"/>
      <c r="F194" s="213"/>
      <c r="G194" s="43" t="str">
        <f t="shared" si="0"/>
        <v/>
      </c>
      <c r="H194" s="224"/>
      <c r="I194" s="96" t="str">
        <f t="shared" si="1"/>
        <v/>
      </c>
      <c r="J194" s="97" t="str">
        <f>IFERROR(IF(I194="","",IF(I194&lt;='Listas y tablas'!$L$3,"Muy Baja",IF(I194&lt;='Listas y tablas'!$L$4,"Baja",IF(I194&lt;='Listas y tablas'!$L$5,"Media",IF(I194&lt;='Listas y tablas'!$L$6,"Alta","Muy Alta"))))),"")</f>
        <v/>
      </c>
      <c r="K194" s="225"/>
      <c r="L194" s="228"/>
      <c r="M194" s="171"/>
      <c r="N194" s="171"/>
      <c r="O194" s="171"/>
      <c r="P194" s="171"/>
      <c r="Q194" s="171"/>
      <c r="R194" s="171"/>
      <c r="S194" s="171"/>
      <c r="T194" s="171"/>
      <c r="U194" s="171"/>
      <c r="V194" s="229"/>
      <c r="W194" s="171"/>
      <c r="X194" s="171"/>
      <c r="Y194" s="171"/>
      <c r="Z194" s="171"/>
      <c r="AA194" s="171"/>
      <c r="AB194" s="171"/>
      <c r="AC194" s="176"/>
      <c r="AD194" s="176"/>
      <c r="AE194" s="176"/>
      <c r="AF194" s="176"/>
      <c r="AG194" s="176"/>
      <c r="AH194" s="177"/>
      <c r="AI194" s="176"/>
      <c r="AJ194" s="171"/>
      <c r="AK194" s="171"/>
      <c r="AL194" s="171"/>
      <c r="AM194" s="171"/>
      <c r="AN194" s="171"/>
      <c r="AO194" s="171"/>
      <c r="AP194" s="176"/>
      <c r="AQ194" s="176"/>
      <c r="AR194" s="176"/>
      <c r="AS194" s="176"/>
      <c r="AT194" s="176"/>
      <c r="AU194" s="177"/>
      <c r="AV194" s="176"/>
      <c r="AW194" s="171"/>
      <c r="AX194" s="171"/>
      <c r="AY194" s="171"/>
      <c r="AZ194" s="171"/>
      <c r="BA194" s="171"/>
      <c r="BB194" s="171"/>
      <c r="BC194" s="176"/>
      <c r="BD194" s="176"/>
      <c r="BE194" s="176"/>
      <c r="BF194" s="176"/>
      <c r="BG194" s="176"/>
      <c r="BH194" s="177"/>
      <c r="BI194" s="176"/>
    </row>
    <row r="195" spans="1:61" ht="151.5" customHeight="1">
      <c r="A195" s="226"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13"/>
      <c r="F195" s="213"/>
      <c r="G195" s="43" t="str">
        <f t="shared" si="0"/>
        <v/>
      </c>
      <c r="H195" s="224"/>
      <c r="I195" s="96" t="str">
        <f t="shared" si="1"/>
        <v/>
      </c>
      <c r="J195" s="97" t="str">
        <f>IFERROR(IF(I195="","",IF(I195&lt;='Listas y tablas'!$L$3,"Muy Baja",IF(I195&lt;='Listas y tablas'!$L$4,"Baja",IF(I195&lt;='Listas y tablas'!$L$5,"Media",IF(I195&lt;='Listas y tablas'!$L$6,"Alta","Muy Alta"))))),"")</f>
        <v/>
      </c>
      <c r="K195" s="225"/>
      <c r="L195" s="228"/>
      <c r="M195" s="171"/>
      <c r="N195" s="171"/>
      <c r="O195" s="171"/>
      <c r="P195" s="171"/>
      <c r="Q195" s="171"/>
      <c r="R195" s="171"/>
      <c r="S195" s="171"/>
      <c r="T195" s="171"/>
      <c r="U195" s="171"/>
      <c r="V195" s="229"/>
      <c r="W195" s="171"/>
      <c r="X195" s="171"/>
      <c r="Y195" s="171"/>
      <c r="Z195" s="171"/>
      <c r="AA195" s="171"/>
      <c r="AB195" s="171"/>
      <c r="AC195" s="176"/>
      <c r="AD195" s="176"/>
      <c r="AE195" s="176"/>
      <c r="AF195" s="176"/>
      <c r="AG195" s="176"/>
      <c r="AH195" s="177"/>
      <c r="AI195" s="176"/>
      <c r="AJ195" s="171"/>
      <c r="AK195" s="171"/>
      <c r="AL195" s="171"/>
      <c r="AM195" s="171"/>
      <c r="AN195" s="171"/>
      <c r="AO195" s="171"/>
      <c r="AP195" s="176"/>
      <c r="AQ195" s="176"/>
      <c r="AR195" s="176"/>
      <c r="AS195" s="176"/>
      <c r="AT195" s="176"/>
      <c r="AU195" s="177"/>
      <c r="AV195" s="176"/>
      <c r="AW195" s="171"/>
      <c r="AX195" s="171"/>
      <c r="AY195" s="171"/>
      <c r="AZ195" s="171"/>
      <c r="BA195" s="171"/>
      <c r="BB195" s="171"/>
      <c r="BC195" s="176"/>
      <c r="BD195" s="176"/>
      <c r="BE195" s="176"/>
      <c r="BF195" s="176"/>
      <c r="BG195" s="176"/>
      <c r="BH195" s="177"/>
      <c r="BI195" s="176"/>
    </row>
    <row r="196" spans="1:61" ht="151.5" customHeight="1">
      <c r="A196" s="226"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13"/>
      <c r="F196" s="213"/>
      <c r="G196" s="43" t="str">
        <f t="shared" si="0"/>
        <v/>
      </c>
      <c r="H196" s="224"/>
      <c r="I196" s="96" t="str">
        <f t="shared" si="1"/>
        <v/>
      </c>
      <c r="J196" s="97" t="str">
        <f>IFERROR(IF(I196="","",IF(I196&lt;='Listas y tablas'!$L$3,"Muy Baja",IF(I196&lt;='Listas y tablas'!$L$4,"Baja",IF(I196&lt;='Listas y tablas'!$L$5,"Media",IF(I196&lt;='Listas y tablas'!$L$6,"Alta","Muy Alta"))))),"")</f>
        <v/>
      </c>
      <c r="K196" s="225"/>
      <c r="L196" s="228"/>
      <c r="M196" s="171"/>
      <c r="N196" s="171"/>
      <c r="O196" s="171"/>
      <c r="P196" s="171"/>
      <c r="Q196" s="171"/>
      <c r="R196" s="171"/>
      <c r="S196" s="171"/>
      <c r="T196" s="171"/>
      <c r="U196" s="171"/>
      <c r="V196" s="229"/>
      <c r="W196" s="171"/>
      <c r="X196" s="171"/>
      <c r="Y196" s="171"/>
      <c r="Z196" s="171"/>
      <c r="AA196" s="171"/>
      <c r="AB196" s="171"/>
      <c r="AC196" s="176"/>
      <c r="AD196" s="176"/>
      <c r="AE196" s="176"/>
      <c r="AF196" s="176"/>
      <c r="AG196" s="176"/>
      <c r="AH196" s="177"/>
      <c r="AI196" s="176"/>
      <c r="AJ196" s="171"/>
      <c r="AK196" s="171"/>
      <c r="AL196" s="171"/>
      <c r="AM196" s="171"/>
      <c r="AN196" s="171"/>
      <c r="AO196" s="171"/>
      <c r="AP196" s="176"/>
      <c r="AQ196" s="176"/>
      <c r="AR196" s="176"/>
      <c r="AS196" s="176"/>
      <c r="AT196" s="176"/>
      <c r="AU196" s="177"/>
      <c r="AV196" s="176"/>
      <c r="AW196" s="171"/>
      <c r="AX196" s="171"/>
      <c r="AY196" s="171"/>
      <c r="AZ196" s="171"/>
      <c r="BA196" s="171"/>
      <c r="BB196" s="171"/>
      <c r="BC196" s="176"/>
      <c r="BD196" s="176"/>
      <c r="BE196" s="176"/>
      <c r="BF196" s="176"/>
      <c r="BG196" s="176"/>
      <c r="BH196" s="177"/>
      <c r="BI196" s="176"/>
    </row>
    <row r="197" spans="1:61" ht="151.5" customHeight="1">
      <c r="A197" s="226"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13"/>
      <c r="F197" s="213"/>
      <c r="G197" s="43" t="str">
        <f t="shared" si="0"/>
        <v/>
      </c>
      <c r="H197" s="224"/>
      <c r="I197" s="96" t="str">
        <f t="shared" si="1"/>
        <v/>
      </c>
      <c r="J197" s="97" t="str">
        <f>IFERROR(IF(I197="","",IF(I197&lt;='Listas y tablas'!$L$3,"Muy Baja",IF(I197&lt;='Listas y tablas'!$L$4,"Baja",IF(I197&lt;='Listas y tablas'!$L$5,"Media",IF(I197&lt;='Listas y tablas'!$L$6,"Alta","Muy Alta"))))),"")</f>
        <v/>
      </c>
      <c r="K197" s="225"/>
      <c r="L197" s="228"/>
      <c r="M197" s="171"/>
      <c r="N197" s="171"/>
      <c r="O197" s="171"/>
      <c r="P197" s="171"/>
      <c r="Q197" s="171"/>
      <c r="R197" s="171"/>
      <c r="S197" s="171"/>
      <c r="T197" s="171"/>
      <c r="U197" s="171"/>
      <c r="V197" s="229"/>
      <c r="W197" s="171"/>
      <c r="X197" s="171"/>
      <c r="Y197" s="171"/>
      <c r="Z197" s="171"/>
      <c r="AA197" s="171"/>
      <c r="AB197" s="171"/>
      <c r="AC197" s="176"/>
      <c r="AD197" s="176"/>
      <c r="AE197" s="176"/>
      <c r="AF197" s="176"/>
      <c r="AG197" s="176"/>
      <c r="AH197" s="177"/>
      <c r="AI197" s="176"/>
      <c r="AJ197" s="171"/>
      <c r="AK197" s="171"/>
      <c r="AL197" s="171"/>
      <c r="AM197" s="171"/>
      <c r="AN197" s="171"/>
      <c r="AO197" s="171"/>
      <c r="AP197" s="176"/>
      <c r="AQ197" s="176"/>
      <c r="AR197" s="176"/>
      <c r="AS197" s="176"/>
      <c r="AT197" s="176"/>
      <c r="AU197" s="177"/>
      <c r="AV197" s="176"/>
      <c r="AW197" s="171"/>
      <c r="AX197" s="171"/>
      <c r="AY197" s="171"/>
      <c r="AZ197" s="171"/>
      <c r="BA197" s="171"/>
      <c r="BB197" s="171"/>
      <c r="BC197" s="176"/>
      <c r="BD197" s="176"/>
      <c r="BE197" s="176"/>
      <c r="BF197" s="176"/>
      <c r="BG197" s="176"/>
      <c r="BH197" s="177"/>
      <c r="BI197" s="176"/>
    </row>
    <row r="198" spans="1:61" ht="151.5" customHeight="1">
      <c r="A198" s="226"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13"/>
      <c r="F198" s="213"/>
      <c r="G198" s="43" t="str">
        <f t="shared" si="0"/>
        <v/>
      </c>
      <c r="H198" s="224"/>
      <c r="I198" s="96" t="str">
        <f t="shared" si="1"/>
        <v/>
      </c>
      <c r="J198" s="97" t="str">
        <f>IFERROR(IF(I198="","",IF(I198&lt;='Listas y tablas'!$L$3,"Muy Baja",IF(I198&lt;='Listas y tablas'!$L$4,"Baja",IF(I198&lt;='Listas y tablas'!$L$5,"Media",IF(I198&lt;='Listas y tablas'!$L$6,"Alta","Muy Alta"))))),"")</f>
        <v/>
      </c>
      <c r="K198" s="225"/>
      <c r="L198" s="228"/>
      <c r="M198" s="171"/>
      <c r="N198" s="171"/>
      <c r="O198" s="171"/>
      <c r="P198" s="171"/>
      <c r="Q198" s="171"/>
      <c r="R198" s="171"/>
      <c r="S198" s="171"/>
      <c r="T198" s="171"/>
      <c r="U198" s="171"/>
      <c r="V198" s="229"/>
      <c r="W198" s="171"/>
      <c r="X198" s="171"/>
      <c r="Y198" s="171"/>
      <c r="Z198" s="171"/>
      <c r="AA198" s="171"/>
      <c r="AB198" s="171"/>
      <c r="AC198" s="176"/>
      <c r="AD198" s="176"/>
      <c r="AE198" s="176"/>
      <c r="AF198" s="176"/>
      <c r="AG198" s="176"/>
      <c r="AH198" s="177"/>
      <c r="AI198" s="176"/>
      <c r="AJ198" s="171"/>
      <c r="AK198" s="171"/>
      <c r="AL198" s="171"/>
      <c r="AM198" s="171"/>
      <c r="AN198" s="171"/>
      <c r="AO198" s="171"/>
      <c r="AP198" s="176"/>
      <c r="AQ198" s="176"/>
      <c r="AR198" s="176"/>
      <c r="AS198" s="176"/>
      <c r="AT198" s="176"/>
      <c r="AU198" s="177"/>
      <c r="AV198" s="176"/>
      <c r="AW198" s="171"/>
      <c r="AX198" s="171"/>
      <c r="AY198" s="171"/>
      <c r="AZ198" s="171"/>
      <c r="BA198" s="171"/>
      <c r="BB198" s="171"/>
      <c r="BC198" s="176"/>
      <c r="BD198" s="176"/>
      <c r="BE198" s="176"/>
      <c r="BF198" s="176"/>
      <c r="BG198" s="176"/>
      <c r="BH198" s="177"/>
      <c r="BI198" s="176"/>
    </row>
    <row r="199" spans="1:61" ht="151.5" customHeight="1">
      <c r="A199" s="226"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13"/>
      <c r="F199" s="213"/>
      <c r="G199" s="43" t="str">
        <f t="shared" si="0"/>
        <v/>
      </c>
      <c r="H199" s="224"/>
      <c r="I199" s="96" t="str">
        <f t="shared" si="1"/>
        <v/>
      </c>
      <c r="J199" s="97" t="str">
        <f>IFERROR(IF(I199="","",IF(I199&lt;='Listas y tablas'!$L$3,"Muy Baja",IF(I199&lt;='Listas y tablas'!$L$4,"Baja",IF(I199&lt;='Listas y tablas'!$L$5,"Media",IF(I199&lt;='Listas y tablas'!$L$6,"Alta","Muy Alta"))))),"")</f>
        <v/>
      </c>
      <c r="K199" s="225"/>
      <c r="L199" s="228"/>
      <c r="M199" s="171"/>
      <c r="N199" s="171"/>
      <c r="O199" s="171"/>
      <c r="P199" s="171"/>
      <c r="Q199" s="171"/>
      <c r="R199" s="171"/>
      <c r="S199" s="171"/>
      <c r="T199" s="171"/>
      <c r="U199" s="171"/>
      <c r="V199" s="229"/>
      <c r="W199" s="171"/>
      <c r="X199" s="171"/>
      <c r="Y199" s="171"/>
      <c r="Z199" s="171"/>
      <c r="AA199" s="171"/>
      <c r="AB199" s="171"/>
      <c r="AC199" s="176"/>
      <c r="AD199" s="176"/>
      <c r="AE199" s="176"/>
      <c r="AF199" s="176"/>
      <c r="AG199" s="176"/>
      <c r="AH199" s="177"/>
      <c r="AI199" s="176"/>
      <c r="AJ199" s="171"/>
      <c r="AK199" s="171"/>
      <c r="AL199" s="171"/>
      <c r="AM199" s="171"/>
      <c r="AN199" s="171"/>
      <c r="AO199" s="171"/>
      <c r="AP199" s="176"/>
      <c r="AQ199" s="176"/>
      <c r="AR199" s="176"/>
      <c r="AS199" s="176"/>
      <c r="AT199" s="176"/>
      <c r="AU199" s="177"/>
      <c r="AV199" s="176"/>
      <c r="AW199" s="171"/>
      <c r="AX199" s="171"/>
      <c r="AY199" s="171"/>
      <c r="AZ199" s="171"/>
      <c r="BA199" s="171"/>
      <c r="BB199" s="171"/>
      <c r="BC199" s="176"/>
      <c r="BD199" s="176"/>
      <c r="BE199" s="176"/>
      <c r="BF199" s="176"/>
      <c r="BG199" s="176"/>
      <c r="BH199" s="177"/>
      <c r="BI199" s="176"/>
    </row>
    <row r="200" spans="1:61" ht="151.5" customHeight="1">
      <c r="A200" s="226"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13"/>
      <c r="F200" s="213"/>
      <c r="G200" s="43" t="str">
        <f t="shared" si="0"/>
        <v/>
      </c>
      <c r="H200" s="224"/>
      <c r="I200" s="96" t="str">
        <f t="shared" si="1"/>
        <v/>
      </c>
      <c r="J200" s="97" t="str">
        <f>IFERROR(IF(I200="","",IF(I200&lt;='Listas y tablas'!$L$3,"Muy Baja",IF(I200&lt;='Listas y tablas'!$L$4,"Baja",IF(I200&lt;='Listas y tablas'!$L$5,"Media",IF(I200&lt;='Listas y tablas'!$L$6,"Alta","Muy Alta"))))),"")</f>
        <v/>
      </c>
      <c r="K200" s="225"/>
      <c r="L200" s="228"/>
      <c r="M200" s="171"/>
      <c r="N200" s="171"/>
      <c r="O200" s="171"/>
      <c r="P200" s="171"/>
      <c r="Q200" s="171"/>
      <c r="R200" s="171"/>
      <c r="S200" s="171"/>
      <c r="T200" s="171"/>
      <c r="U200" s="171"/>
      <c r="V200" s="229"/>
      <c r="W200" s="171"/>
      <c r="X200" s="171"/>
      <c r="Y200" s="171"/>
      <c r="Z200" s="171"/>
      <c r="AA200" s="171"/>
      <c r="AB200" s="171"/>
      <c r="AC200" s="176"/>
      <c r="AD200" s="176"/>
      <c r="AE200" s="176"/>
      <c r="AF200" s="176"/>
      <c r="AG200" s="176"/>
      <c r="AH200" s="177"/>
      <c r="AI200" s="176"/>
      <c r="AJ200" s="171"/>
      <c r="AK200" s="171"/>
      <c r="AL200" s="171"/>
      <c r="AM200" s="171"/>
      <c r="AN200" s="171"/>
      <c r="AO200" s="171"/>
      <c r="AP200" s="176"/>
      <c r="AQ200" s="176"/>
      <c r="AR200" s="176"/>
      <c r="AS200" s="176"/>
      <c r="AT200" s="176"/>
      <c r="AU200" s="177"/>
      <c r="AV200" s="176"/>
      <c r="AW200" s="171"/>
      <c r="AX200" s="171"/>
      <c r="AY200" s="171"/>
      <c r="AZ200" s="171"/>
      <c r="BA200" s="171"/>
      <c r="BB200" s="171"/>
      <c r="BC200" s="176"/>
      <c r="BD200" s="176"/>
      <c r="BE200" s="176"/>
      <c r="BF200" s="176"/>
      <c r="BG200" s="176"/>
      <c r="BH200" s="177"/>
      <c r="BI200" s="176"/>
    </row>
    <row r="201" spans="1:61" ht="151.5" customHeight="1">
      <c r="A201" s="226"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13"/>
      <c r="F201" s="213"/>
      <c r="G201" s="43" t="str">
        <f t="shared" si="0"/>
        <v/>
      </c>
      <c r="H201" s="224"/>
      <c r="I201" s="96" t="str">
        <f t="shared" si="1"/>
        <v/>
      </c>
      <c r="J201" s="97" t="str">
        <f>IFERROR(IF(I201="","",IF(I201&lt;='Listas y tablas'!$L$3,"Muy Baja",IF(I201&lt;='Listas y tablas'!$L$4,"Baja",IF(I201&lt;='Listas y tablas'!$L$5,"Media",IF(I201&lt;='Listas y tablas'!$L$6,"Alta","Muy Alta"))))),"")</f>
        <v/>
      </c>
      <c r="K201" s="225"/>
      <c r="L201" s="228"/>
      <c r="M201" s="171"/>
      <c r="N201" s="171"/>
      <c r="O201" s="171"/>
      <c r="P201" s="171"/>
      <c r="Q201" s="171"/>
      <c r="R201" s="171"/>
      <c r="S201" s="171"/>
      <c r="T201" s="171"/>
      <c r="U201" s="171"/>
      <c r="V201" s="229"/>
      <c r="W201" s="171"/>
      <c r="X201" s="171"/>
      <c r="Y201" s="171"/>
      <c r="Z201" s="171"/>
      <c r="AA201" s="171"/>
      <c r="AB201" s="171"/>
      <c r="AC201" s="176"/>
      <c r="AD201" s="176"/>
      <c r="AE201" s="176"/>
      <c r="AF201" s="176"/>
      <c r="AG201" s="176"/>
      <c r="AH201" s="177"/>
      <c r="AI201" s="176"/>
      <c r="AJ201" s="171"/>
      <c r="AK201" s="171"/>
      <c r="AL201" s="171"/>
      <c r="AM201" s="171"/>
      <c r="AN201" s="171"/>
      <c r="AO201" s="171"/>
      <c r="AP201" s="176"/>
      <c r="AQ201" s="176"/>
      <c r="AR201" s="176"/>
      <c r="AS201" s="176"/>
      <c r="AT201" s="176"/>
      <c r="AU201" s="177"/>
      <c r="AV201" s="176"/>
      <c r="AW201" s="171"/>
      <c r="AX201" s="171"/>
      <c r="AY201" s="171"/>
      <c r="AZ201" s="171"/>
      <c r="BA201" s="171"/>
      <c r="BB201" s="171"/>
      <c r="BC201" s="176"/>
      <c r="BD201" s="176"/>
      <c r="BE201" s="176"/>
      <c r="BF201" s="176"/>
      <c r="BG201" s="176"/>
      <c r="BH201" s="177"/>
      <c r="BI201" s="176"/>
    </row>
    <row r="202" spans="1:61" ht="151.5" customHeight="1">
      <c r="A202" s="226"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13"/>
      <c r="F202" s="213"/>
      <c r="G202" s="43" t="str">
        <f t="shared" si="0"/>
        <v/>
      </c>
      <c r="H202" s="224"/>
      <c r="I202" s="96" t="str">
        <f t="shared" si="1"/>
        <v/>
      </c>
      <c r="J202" s="97" t="str">
        <f>IFERROR(IF(I202="","",IF(I202&lt;='Listas y tablas'!$L$3,"Muy Baja",IF(I202&lt;='Listas y tablas'!$L$4,"Baja",IF(I202&lt;='Listas y tablas'!$L$5,"Media",IF(I202&lt;='Listas y tablas'!$L$6,"Alta","Muy Alta"))))),"")</f>
        <v/>
      </c>
      <c r="K202" s="225"/>
      <c r="L202" s="228"/>
      <c r="M202" s="171"/>
      <c r="N202" s="171"/>
      <c r="O202" s="171"/>
      <c r="P202" s="171"/>
      <c r="Q202" s="171"/>
      <c r="R202" s="171"/>
      <c r="S202" s="171"/>
      <c r="T202" s="171"/>
      <c r="U202" s="171"/>
      <c r="V202" s="229"/>
      <c r="W202" s="171"/>
      <c r="X202" s="171"/>
      <c r="Y202" s="171"/>
      <c r="Z202" s="171"/>
      <c r="AA202" s="171"/>
      <c r="AB202" s="171"/>
      <c r="AC202" s="176"/>
      <c r="AD202" s="176"/>
      <c r="AE202" s="176"/>
      <c r="AF202" s="176"/>
      <c r="AG202" s="176"/>
      <c r="AH202" s="177"/>
      <c r="AI202" s="176"/>
      <c r="AJ202" s="171"/>
      <c r="AK202" s="171"/>
      <c r="AL202" s="171"/>
      <c r="AM202" s="171"/>
      <c r="AN202" s="171"/>
      <c r="AO202" s="171"/>
      <c r="AP202" s="176"/>
      <c r="AQ202" s="176"/>
      <c r="AR202" s="176"/>
      <c r="AS202" s="176"/>
      <c r="AT202" s="176"/>
      <c r="AU202" s="177"/>
      <c r="AV202" s="176"/>
      <c r="AW202" s="171"/>
      <c r="AX202" s="171"/>
      <c r="AY202" s="171"/>
      <c r="AZ202" s="171"/>
      <c r="BA202" s="171"/>
      <c r="BB202" s="171"/>
      <c r="BC202" s="176"/>
      <c r="BD202" s="176"/>
      <c r="BE202" s="176"/>
      <c r="BF202" s="176"/>
      <c r="BG202" s="176"/>
      <c r="BH202" s="177"/>
      <c r="BI202" s="176"/>
    </row>
    <row r="203" spans="1:61" ht="151.5" customHeight="1">
      <c r="A203" s="226"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13"/>
      <c r="F203" s="213"/>
      <c r="G203" s="43" t="str">
        <f t="shared" si="0"/>
        <v/>
      </c>
      <c r="H203" s="224"/>
      <c r="I203" s="96" t="str">
        <f t="shared" si="1"/>
        <v/>
      </c>
      <c r="J203" s="97" t="str">
        <f>IFERROR(IF(I203="","",IF(I203&lt;='Listas y tablas'!$L$3,"Muy Baja",IF(I203&lt;='Listas y tablas'!$L$4,"Baja",IF(I203&lt;='Listas y tablas'!$L$5,"Media",IF(I203&lt;='Listas y tablas'!$L$6,"Alta","Muy Alta"))))),"")</f>
        <v/>
      </c>
      <c r="K203" s="225"/>
      <c r="L203" s="228"/>
      <c r="M203" s="171"/>
      <c r="N203" s="171"/>
      <c r="O203" s="171"/>
      <c r="P203" s="171"/>
      <c r="Q203" s="171"/>
      <c r="R203" s="171"/>
      <c r="S203" s="171"/>
      <c r="T203" s="171"/>
      <c r="U203" s="171"/>
      <c r="V203" s="229"/>
      <c r="W203" s="171"/>
      <c r="X203" s="171"/>
      <c r="Y203" s="171"/>
      <c r="Z203" s="171"/>
      <c r="AA203" s="171"/>
      <c r="AB203" s="171"/>
      <c r="AC203" s="176"/>
      <c r="AD203" s="176"/>
      <c r="AE203" s="176"/>
      <c r="AF203" s="176"/>
      <c r="AG203" s="176"/>
      <c r="AH203" s="177"/>
      <c r="AI203" s="176"/>
      <c r="AJ203" s="171"/>
      <c r="AK203" s="171"/>
      <c r="AL203" s="171"/>
      <c r="AM203" s="171"/>
      <c r="AN203" s="171"/>
      <c r="AO203" s="171"/>
      <c r="AP203" s="176"/>
      <c r="AQ203" s="176"/>
      <c r="AR203" s="176"/>
      <c r="AS203" s="176"/>
      <c r="AT203" s="176"/>
      <c r="AU203" s="177"/>
      <c r="AV203" s="176"/>
      <c r="AW203" s="171"/>
      <c r="AX203" s="171"/>
      <c r="AY203" s="171"/>
      <c r="AZ203" s="171"/>
      <c r="BA203" s="171"/>
      <c r="BB203" s="171"/>
      <c r="BC203" s="176"/>
      <c r="BD203" s="176"/>
      <c r="BE203" s="176"/>
      <c r="BF203" s="176"/>
      <c r="BG203" s="176"/>
      <c r="BH203" s="177"/>
      <c r="BI203" s="176"/>
    </row>
    <row r="204" spans="1:61" ht="151.5" customHeight="1">
      <c r="A204" s="226"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13"/>
      <c r="F204" s="213"/>
      <c r="G204" s="43" t="str">
        <f t="shared" si="0"/>
        <v/>
      </c>
      <c r="H204" s="224"/>
      <c r="I204" s="96" t="str">
        <f t="shared" si="1"/>
        <v/>
      </c>
      <c r="J204" s="97" t="str">
        <f>IFERROR(IF(I204="","",IF(I204&lt;='Listas y tablas'!$L$3,"Muy Baja",IF(I204&lt;='Listas y tablas'!$L$4,"Baja",IF(I204&lt;='Listas y tablas'!$L$5,"Media",IF(I204&lt;='Listas y tablas'!$L$6,"Alta","Muy Alta"))))),"")</f>
        <v/>
      </c>
      <c r="K204" s="225"/>
      <c r="L204" s="228"/>
      <c r="M204" s="171"/>
      <c r="N204" s="171"/>
      <c r="O204" s="171"/>
      <c r="P204" s="171"/>
      <c r="Q204" s="171"/>
      <c r="R204" s="171"/>
      <c r="S204" s="171"/>
      <c r="T204" s="171"/>
      <c r="U204" s="171"/>
      <c r="V204" s="229"/>
      <c r="W204" s="171"/>
      <c r="X204" s="171"/>
      <c r="Y204" s="171"/>
      <c r="Z204" s="171"/>
      <c r="AA204" s="171"/>
      <c r="AB204" s="171"/>
      <c r="AC204" s="176"/>
      <c r="AD204" s="176"/>
      <c r="AE204" s="176"/>
      <c r="AF204" s="176"/>
      <c r="AG204" s="176"/>
      <c r="AH204" s="177"/>
      <c r="AI204" s="176"/>
      <c r="AJ204" s="171"/>
      <c r="AK204" s="171"/>
      <c r="AL204" s="171"/>
      <c r="AM204" s="171"/>
      <c r="AN204" s="171"/>
      <c r="AO204" s="171"/>
      <c r="AP204" s="176"/>
      <c r="AQ204" s="176"/>
      <c r="AR204" s="176"/>
      <c r="AS204" s="176"/>
      <c r="AT204" s="176"/>
      <c r="AU204" s="177"/>
      <c r="AV204" s="176"/>
      <c r="AW204" s="171"/>
      <c r="AX204" s="171"/>
      <c r="AY204" s="171"/>
      <c r="AZ204" s="171"/>
      <c r="BA204" s="171"/>
      <c r="BB204" s="171"/>
      <c r="BC204" s="176"/>
      <c r="BD204" s="176"/>
      <c r="BE204" s="176"/>
      <c r="BF204" s="176"/>
      <c r="BG204" s="176"/>
      <c r="BH204" s="177"/>
      <c r="BI204" s="176"/>
    </row>
    <row r="205" spans="1:61" ht="151.5" customHeight="1">
      <c r="A205" s="226"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13"/>
      <c r="F205" s="213"/>
      <c r="G205" s="43" t="str">
        <f t="shared" si="0"/>
        <v/>
      </c>
      <c r="H205" s="224"/>
      <c r="I205" s="96" t="str">
        <f t="shared" si="1"/>
        <v/>
      </c>
      <c r="J205" s="97" t="str">
        <f>IFERROR(IF(I205="","",IF(I205&lt;='Listas y tablas'!$L$3,"Muy Baja",IF(I205&lt;='Listas y tablas'!$L$4,"Baja",IF(I205&lt;='Listas y tablas'!$L$5,"Media",IF(I205&lt;='Listas y tablas'!$L$6,"Alta","Muy Alta"))))),"")</f>
        <v/>
      </c>
      <c r="K205" s="225"/>
      <c r="L205" s="228"/>
      <c r="M205" s="171"/>
      <c r="N205" s="171"/>
      <c r="O205" s="171"/>
      <c r="P205" s="171"/>
      <c r="Q205" s="171"/>
      <c r="R205" s="171"/>
      <c r="S205" s="171"/>
      <c r="T205" s="171"/>
      <c r="U205" s="171"/>
      <c r="V205" s="229"/>
      <c r="W205" s="171"/>
      <c r="X205" s="171"/>
      <c r="Y205" s="171"/>
      <c r="Z205" s="171"/>
      <c r="AA205" s="171"/>
      <c r="AB205" s="171"/>
      <c r="AC205" s="176"/>
      <c r="AD205" s="176"/>
      <c r="AE205" s="176"/>
      <c r="AF205" s="176"/>
      <c r="AG205" s="176"/>
      <c r="AH205" s="177"/>
      <c r="AI205" s="176"/>
      <c r="AJ205" s="171"/>
      <c r="AK205" s="171"/>
      <c r="AL205" s="171"/>
      <c r="AM205" s="171"/>
      <c r="AN205" s="171"/>
      <c r="AO205" s="171"/>
      <c r="AP205" s="176"/>
      <c r="AQ205" s="176"/>
      <c r="AR205" s="176"/>
      <c r="AS205" s="176"/>
      <c r="AT205" s="176"/>
      <c r="AU205" s="177"/>
      <c r="AV205" s="176"/>
      <c r="AW205" s="171"/>
      <c r="AX205" s="171"/>
      <c r="AY205" s="171"/>
      <c r="AZ205" s="171"/>
      <c r="BA205" s="171"/>
      <c r="BB205" s="171"/>
      <c r="BC205" s="176"/>
      <c r="BD205" s="176"/>
      <c r="BE205" s="176"/>
      <c r="BF205" s="176"/>
      <c r="BG205" s="176"/>
      <c r="BH205" s="177"/>
      <c r="BI205" s="176"/>
    </row>
    <row r="206" spans="1:61" ht="151.5" customHeight="1">
      <c r="A206" s="226"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13"/>
      <c r="F206" s="213"/>
      <c r="G206" s="43" t="str">
        <f t="shared" si="0"/>
        <v/>
      </c>
      <c r="H206" s="224"/>
      <c r="I206" s="96" t="str">
        <f t="shared" si="1"/>
        <v/>
      </c>
      <c r="J206" s="97" t="str">
        <f>IFERROR(IF(I206="","",IF(I206&lt;='Listas y tablas'!$L$3,"Muy Baja",IF(I206&lt;='Listas y tablas'!$L$4,"Baja",IF(I206&lt;='Listas y tablas'!$L$5,"Media",IF(I206&lt;='Listas y tablas'!$L$6,"Alta","Muy Alta"))))),"")</f>
        <v/>
      </c>
      <c r="K206" s="225"/>
      <c r="L206" s="228"/>
      <c r="M206" s="171"/>
      <c r="N206" s="171"/>
      <c r="O206" s="171"/>
      <c r="P206" s="171"/>
      <c r="Q206" s="171"/>
      <c r="R206" s="171"/>
      <c r="S206" s="171"/>
      <c r="T206" s="171"/>
      <c r="U206" s="171"/>
      <c r="V206" s="229"/>
      <c r="W206" s="171"/>
      <c r="X206" s="171"/>
      <c r="Y206" s="171"/>
      <c r="Z206" s="171"/>
      <c r="AA206" s="171"/>
      <c r="AB206" s="171"/>
      <c r="AC206" s="176"/>
      <c r="AD206" s="176"/>
      <c r="AE206" s="176"/>
      <c r="AF206" s="176"/>
      <c r="AG206" s="176"/>
      <c r="AH206" s="177"/>
      <c r="AI206" s="176"/>
      <c r="AJ206" s="171"/>
      <c r="AK206" s="171"/>
      <c r="AL206" s="171"/>
      <c r="AM206" s="171"/>
      <c r="AN206" s="171"/>
      <c r="AO206" s="171"/>
      <c r="AP206" s="176"/>
      <c r="AQ206" s="176"/>
      <c r="AR206" s="176"/>
      <c r="AS206" s="176"/>
      <c r="AT206" s="176"/>
      <c r="AU206" s="177"/>
      <c r="AV206" s="176"/>
      <c r="AW206" s="171"/>
      <c r="AX206" s="171"/>
      <c r="AY206" s="171"/>
      <c r="AZ206" s="171"/>
      <c r="BA206" s="171"/>
      <c r="BB206" s="171"/>
      <c r="BC206" s="176"/>
      <c r="BD206" s="176"/>
      <c r="BE206" s="176"/>
      <c r="BF206" s="176"/>
      <c r="BG206" s="176"/>
      <c r="BH206" s="177"/>
      <c r="BI206" s="176"/>
    </row>
    <row r="207" spans="1:61" ht="151.5" customHeight="1">
      <c r="A207" s="226"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13"/>
      <c r="F207" s="213"/>
      <c r="G207" s="43" t="str">
        <f t="shared" si="0"/>
        <v/>
      </c>
      <c r="H207" s="224"/>
      <c r="I207" s="96" t="str">
        <f t="shared" si="1"/>
        <v/>
      </c>
      <c r="J207" s="97" t="str">
        <f>IFERROR(IF(I207="","",IF(I207&lt;='Listas y tablas'!$L$3,"Muy Baja",IF(I207&lt;='Listas y tablas'!$L$4,"Baja",IF(I207&lt;='Listas y tablas'!$L$5,"Media",IF(I207&lt;='Listas y tablas'!$L$6,"Alta","Muy Alta"))))),"")</f>
        <v/>
      </c>
      <c r="K207" s="225"/>
      <c r="L207" s="228"/>
      <c r="M207" s="171"/>
      <c r="N207" s="171"/>
      <c r="O207" s="171"/>
      <c r="P207" s="171"/>
      <c r="Q207" s="171"/>
      <c r="R207" s="171"/>
      <c r="S207" s="171"/>
      <c r="T207" s="171"/>
      <c r="U207" s="171"/>
      <c r="V207" s="229"/>
      <c r="W207" s="171"/>
      <c r="X207" s="171"/>
      <c r="Y207" s="171"/>
      <c r="Z207" s="171"/>
      <c r="AA207" s="171"/>
      <c r="AB207" s="171"/>
      <c r="AC207" s="176"/>
      <c r="AD207" s="176"/>
      <c r="AE207" s="176"/>
      <c r="AF207" s="176"/>
      <c r="AG207" s="176"/>
      <c r="AH207" s="177"/>
      <c r="AI207" s="176"/>
      <c r="AJ207" s="171"/>
      <c r="AK207" s="171"/>
      <c r="AL207" s="171"/>
      <c r="AM207" s="171"/>
      <c r="AN207" s="171"/>
      <c r="AO207" s="171"/>
      <c r="AP207" s="176"/>
      <c r="AQ207" s="176"/>
      <c r="AR207" s="176"/>
      <c r="AS207" s="176"/>
      <c r="AT207" s="176"/>
      <c r="AU207" s="177"/>
      <c r="AV207" s="176"/>
      <c r="AW207" s="171"/>
      <c r="AX207" s="171"/>
      <c r="AY207" s="171"/>
      <c r="AZ207" s="171"/>
      <c r="BA207" s="171"/>
      <c r="BB207" s="171"/>
      <c r="BC207" s="176"/>
      <c r="BD207" s="176"/>
      <c r="BE207" s="176"/>
      <c r="BF207" s="176"/>
      <c r="BG207" s="176"/>
      <c r="BH207" s="177"/>
      <c r="BI207" s="176"/>
    </row>
    <row r="208" spans="1:61" ht="151.5" customHeight="1">
      <c r="A208" s="226"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13"/>
      <c r="F208" s="213"/>
      <c r="G208" s="43" t="str">
        <f t="shared" si="0"/>
        <v/>
      </c>
      <c r="H208" s="224"/>
      <c r="I208" s="96" t="str">
        <f t="shared" si="1"/>
        <v/>
      </c>
      <c r="J208" s="97" t="str">
        <f>IFERROR(IF(I208="","",IF(I208&lt;='Listas y tablas'!$L$3,"Muy Baja",IF(I208&lt;='Listas y tablas'!$L$4,"Baja",IF(I208&lt;='Listas y tablas'!$L$5,"Media",IF(I208&lt;='Listas y tablas'!$L$6,"Alta","Muy Alta"))))),"")</f>
        <v/>
      </c>
      <c r="K208" s="225"/>
      <c r="L208" s="228"/>
      <c r="M208" s="171"/>
      <c r="N208" s="171"/>
      <c r="O208" s="171"/>
      <c r="P208" s="171"/>
      <c r="Q208" s="171"/>
      <c r="R208" s="171"/>
      <c r="S208" s="171"/>
      <c r="T208" s="171"/>
      <c r="U208" s="171"/>
      <c r="V208" s="229"/>
      <c r="W208" s="171"/>
      <c r="X208" s="171"/>
      <c r="Y208" s="171"/>
      <c r="Z208" s="171"/>
      <c r="AA208" s="171"/>
      <c r="AB208" s="171"/>
      <c r="AC208" s="176"/>
      <c r="AD208" s="176"/>
      <c r="AE208" s="176"/>
      <c r="AF208" s="176"/>
      <c r="AG208" s="176"/>
      <c r="AH208" s="177"/>
      <c r="AI208" s="176"/>
      <c r="AJ208" s="171"/>
      <c r="AK208" s="171"/>
      <c r="AL208" s="171"/>
      <c r="AM208" s="171"/>
      <c r="AN208" s="171"/>
      <c r="AO208" s="171"/>
      <c r="AP208" s="176"/>
      <c r="AQ208" s="176"/>
      <c r="AR208" s="176"/>
      <c r="AS208" s="176"/>
      <c r="AT208" s="176"/>
      <c r="AU208" s="177"/>
      <c r="AV208" s="176"/>
      <c r="AW208" s="171"/>
      <c r="AX208" s="171"/>
      <c r="AY208" s="171"/>
      <c r="AZ208" s="171"/>
      <c r="BA208" s="171"/>
      <c r="BB208" s="171"/>
      <c r="BC208" s="176"/>
      <c r="BD208" s="176"/>
      <c r="BE208" s="176"/>
      <c r="BF208" s="176"/>
      <c r="BG208" s="176"/>
      <c r="BH208" s="177"/>
      <c r="BI208" s="176"/>
    </row>
    <row r="209" spans="1:61" ht="151.5" customHeight="1">
      <c r="A209" s="226"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13"/>
      <c r="F209" s="213"/>
      <c r="G209" s="43" t="str">
        <f t="shared" si="0"/>
        <v/>
      </c>
      <c r="H209" s="224"/>
      <c r="I209" s="96" t="str">
        <f t="shared" si="1"/>
        <v/>
      </c>
      <c r="J209" s="97" t="str">
        <f>IFERROR(IF(I209="","",IF(I209&lt;='Listas y tablas'!$L$3,"Muy Baja",IF(I209&lt;='Listas y tablas'!$L$4,"Baja",IF(I209&lt;='Listas y tablas'!$L$5,"Media",IF(I209&lt;='Listas y tablas'!$L$6,"Alta","Muy Alta"))))),"")</f>
        <v/>
      </c>
      <c r="K209" s="225"/>
      <c r="L209" s="228"/>
      <c r="M209" s="171"/>
      <c r="N209" s="171"/>
      <c r="O209" s="171"/>
      <c r="P209" s="171"/>
      <c r="Q209" s="171"/>
      <c r="R209" s="171"/>
      <c r="S209" s="171"/>
      <c r="T209" s="171"/>
      <c r="U209" s="171"/>
      <c r="V209" s="229"/>
      <c r="W209" s="171"/>
      <c r="X209" s="171"/>
      <c r="Y209" s="171"/>
      <c r="Z209" s="171"/>
      <c r="AA209" s="171"/>
      <c r="AB209" s="171"/>
      <c r="AC209" s="176"/>
      <c r="AD209" s="176"/>
      <c r="AE209" s="176"/>
      <c r="AF209" s="176"/>
      <c r="AG209" s="176"/>
      <c r="AH209" s="177"/>
      <c r="AI209" s="176"/>
      <c r="AJ209" s="171"/>
      <c r="AK209" s="171"/>
      <c r="AL209" s="171"/>
      <c r="AM209" s="171"/>
      <c r="AN209" s="171"/>
      <c r="AO209" s="171"/>
      <c r="AP209" s="176"/>
      <c r="AQ209" s="176"/>
      <c r="AR209" s="176"/>
      <c r="AS209" s="176"/>
      <c r="AT209" s="176"/>
      <c r="AU209" s="177"/>
      <c r="AV209" s="176"/>
      <c r="AW209" s="171"/>
      <c r="AX209" s="171"/>
      <c r="AY209" s="171"/>
      <c r="AZ209" s="171"/>
      <c r="BA209" s="171"/>
      <c r="BB209" s="171"/>
      <c r="BC209" s="176"/>
      <c r="BD209" s="176"/>
      <c r="BE209" s="176"/>
      <c r="BF209" s="176"/>
      <c r="BG209" s="176"/>
      <c r="BH209" s="177"/>
      <c r="BI209" s="176"/>
    </row>
    <row r="210" spans="1:61" ht="151.5" customHeight="1">
      <c r="A210" s="226"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13"/>
      <c r="F210" s="213"/>
      <c r="G210" s="43" t="str">
        <f t="shared" si="0"/>
        <v/>
      </c>
      <c r="H210" s="224"/>
      <c r="I210" s="96" t="str">
        <f t="shared" si="1"/>
        <v/>
      </c>
      <c r="J210" s="97" t="str">
        <f>IFERROR(IF(I210="","",IF(I210&lt;='Listas y tablas'!$L$3,"Muy Baja",IF(I210&lt;='Listas y tablas'!$L$4,"Baja",IF(I210&lt;='Listas y tablas'!$L$5,"Media",IF(I210&lt;='Listas y tablas'!$L$6,"Alta","Muy Alta"))))),"")</f>
        <v/>
      </c>
      <c r="K210" s="225"/>
      <c r="L210" s="228"/>
      <c r="M210" s="171"/>
      <c r="N210" s="171"/>
      <c r="O210" s="171"/>
      <c r="P210" s="171"/>
      <c r="Q210" s="171"/>
      <c r="R210" s="171"/>
      <c r="S210" s="171"/>
      <c r="T210" s="171"/>
      <c r="U210" s="171"/>
      <c r="V210" s="229"/>
      <c r="W210" s="171"/>
      <c r="X210" s="171"/>
      <c r="Y210" s="171"/>
      <c r="Z210" s="171"/>
      <c r="AA210" s="171"/>
      <c r="AB210" s="171"/>
      <c r="AC210" s="176"/>
      <c r="AD210" s="176"/>
      <c r="AE210" s="176"/>
      <c r="AF210" s="176"/>
      <c r="AG210" s="176"/>
      <c r="AH210" s="177"/>
      <c r="AI210" s="176"/>
      <c r="AJ210" s="171"/>
      <c r="AK210" s="171"/>
      <c r="AL210" s="171"/>
      <c r="AM210" s="171"/>
      <c r="AN210" s="171"/>
      <c r="AO210" s="171"/>
      <c r="AP210" s="176"/>
      <c r="AQ210" s="176"/>
      <c r="AR210" s="176"/>
      <c r="AS210" s="176"/>
      <c r="AT210" s="176"/>
      <c r="AU210" s="177"/>
      <c r="AV210" s="176"/>
      <c r="AW210" s="171"/>
      <c r="AX210" s="171"/>
      <c r="AY210" s="171"/>
      <c r="AZ210" s="171"/>
      <c r="BA210" s="171"/>
      <c r="BB210" s="171"/>
      <c r="BC210" s="176"/>
      <c r="BD210" s="176"/>
      <c r="BE210" s="176"/>
      <c r="BF210" s="176"/>
      <c r="BG210" s="176"/>
      <c r="BH210" s="177"/>
      <c r="BI210" s="176"/>
    </row>
    <row r="211" spans="1:61" ht="151.5" customHeight="1">
      <c r="A211" s="226"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13"/>
      <c r="F211" s="213"/>
      <c r="G211" s="43" t="str">
        <f t="shared" si="0"/>
        <v/>
      </c>
      <c r="H211" s="224"/>
      <c r="I211" s="96" t="str">
        <f t="shared" si="1"/>
        <v/>
      </c>
      <c r="J211" s="97" t="str">
        <f>IFERROR(IF(I211="","",IF(I211&lt;='Listas y tablas'!$L$3,"Muy Baja",IF(I211&lt;='Listas y tablas'!$L$4,"Baja",IF(I211&lt;='Listas y tablas'!$L$5,"Media",IF(I211&lt;='Listas y tablas'!$L$6,"Alta","Muy Alta"))))),"")</f>
        <v/>
      </c>
      <c r="K211" s="225"/>
      <c r="L211" s="228"/>
      <c r="M211" s="171"/>
      <c r="N211" s="171"/>
      <c r="O211" s="171"/>
      <c r="P211" s="171"/>
      <c r="Q211" s="171"/>
      <c r="R211" s="171"/>
      <c r="S211" s="171"/>
      <c r="T211" s="171"/>
      <c r="U211" s="171"/>
      <c r="V211" s="229"/>
      <c r="W211" s="171"/>
      <c r="X211" s="171"/>
      <c r="Y211" s="171"/>
      <c r="Z211" s="171"/>
      <c r="AA211" s="171"/>
      <c r="AB211" s="171"/>
      <c r="AC211" s="176"/>
      <c r="AD211" s="176"/>
      <c r="AE211" s="176"/>
      <c r="AF211" s="176"/>
      <c r="AG211" s="176"/>
      <c r="AH211" s="177"/>
      <c r="AI211" s="176"/>
      <c r="AJ211" s="171"/>
      <c r="AK211" s="171"/>
      <c r="AL211" s="171"/>
      <c r="AM211" s="171"/>
      <c r="AN211" s="171"/>
      <c r="AO211" s="171"/>
      <c r="AP211" s="176"/>
      <c r="AQ211" s="176"/>
      <c r="AR211" s="176"/>
      <c r="AS211" s="176"/>
      <c r="AT211" s="176"/>
      <c r="AU211" s="177"/>
      <c r="AV211" s="176"/>
      <c r="AW211" s="171"/>
      <c r="AX211" s="171"/>
      <c r="AY211" s="171"/>
      <c r="AZ211" s="171"/>
      <c r="BA211" s="171"/>
      <c r="BB211" s="171"/>
      <c r="BC211" s="176"/>
      <c r="BD211" s="176"/>
      <c r="BE211" s="176"/>
      <c r="BF211" s="176"/>
      <c r="BG211" s="176"/>
      <c r="BH211" s="177"/>
      <c r="BI211" s="176"/>
    </row>
    <row r="212" spans="1:61" ht="151.5" customHeight="1">
      <c r="A212" s="226"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13"/>
      <c r="F212" s="213"/>
      <c r="G212" s="43" t="str">
        <f t="shared" si="0"/>
        <v/>
      </c>
      <c r="H212" s="224"/>
      <c r="I212" s="96" t="str">
        <f t="shared" si="1"/>
        <v/>
      </c>
      <c r="J212" s="97" t="str">
        <f>IFERROR(IF(I212="","",IF(I212&lt;='Listas y tablas'!$L$3,"Muy Baja",IF(I212&lt;='Listas y tablas'!$L$4,"Baja",IF(I212&lt;='Listas y tablas'!$L$5,"Media",IF(I212&lt;='Listas y tablas'!$L$6,"Alta","Muy Alta"))))),"")</f>
        <v/>
      </c>
      <c r="K212" s="225"/>
      <c r="L212" s="228"/>
      <c r="M212" s="171"/>
      <c r="N212" s="171"/>
      <c r="O212" s="171"/>
      <c r="P212" s="171"/>
      <c r="Q212" s="171"/>
      <c r="R212" s="171"/>
      <c r="S212" s="171"/>
      <c r="T212" s="171"/>
      <c r="U212" s="171"/>
      <c r="V212" s="229"/>
      <c r="W212" s="171"/>
      <c r="X212" s="171"/>
      <c r="Y212" s="171"/>
      <c r="Z212" s="171"/>
      <c r="AA212" s="171"/>
      <c r="AB212" s="171"/>
      <c r="AC212" s="176"/>
      <c r="AD212" s="176"/>
      <c r="AE212" s="176"/>
      <c r="AF212" s="176"/>
      <c r="AG212" s="176"/>
      <c r="AH212" s="177"/>
      <c r="AI212" s="176"/>
      <c r="AJ212" s="171"/>
      <c r="AK212" s="171"/>
      <c r="AL212" s="171"/>
      <c r="AM212" s="171"/>
      <c r="AN212" s="171"/>
      <c r="AO212" s="171"/>
      <c r="AP212" s="176"/>
      <c r="AQ212" s="176"/>
      <c r="AR212" s="176"/>
      <c r="AS212" s="176"/>
      <c r="AT212" s="176"/>
      <c r="AU212" s="177"/>
      <c r="AV212" s="176"/>
      <c r="AW212" s="171"/>
      <c r="AX212" s="171"/>
      <c r="AY212" s="171"/>
      <c r="AZ212" s="171"/>
      <c r="BA212" s="171"/>
      <c r="BB212" s="171"/>
      <c r="BC212" s="176"/>
      <c r="BD212" s="176"/>
      <c r="BE212" s="176"/>
      <c r="BF212" s="176"/>
      <c r="BG212" s="176"/>
      <c r="BH212" s="177"/>
      <c r="BI212" s="176"/>
    </row>
    <row r="213" spans="1:61" ht="151.5" customHeight="1">
      <c r="A213" s="226"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13"/>
      <c r="F213" s="213"/>
      <c r="G213" s="43" t="str">
        <f t="shared" si="0"/>
        <v/>
      </c>
      <c r="H213" s="224"/>
      <c r="I213" s="96" t="str">
        <f t="shared" si="1"/>
        <v/>
      </c>
      <c r="J213" s="97" t="str">
        <f>IFERROR(IF(I213="","",IF(I213&lt;='Listas y tablas'!$L$3,"Muy Baja",IF(I213&lt;='Listas y tablas'!$L$4,"Baja",IF(I213&lt;='Listas y tablas'!$L$5,"Media",IF(I213&lt;='Listas y tablas'!$L$6,"Alta","Muy Alta"))))),"")</f>
        <v/>
      </c>
      <c r="K213" s="225"/>
      <c r="L213" s="228"/>
      <c r="M213" s="171"/>
      <c r="N213" s="171"/>
      <c r="O213" s="171"/>
      <c r="P213" s="171"/>
      <c r="Q213" s="171"/>
      <c r="R213" s="171"/>
      <c r="S213" s="171"/>
      <c r="T213" s="171"/>
      <c r="U213" s="171"/>
      <c r="V213" s="229"/>
      <c r="W213" s="171"/>
      <c r="X213" s="171"/>
      <c r="Y213" s="171"/>
      <c r="Z213" s="171"/>
      <c r="AA213" s="171"/>
      <c r="AB213" s="171"/>
      <c r="AC213" s="176"/>
      <c r="AD213" s="176"/>
      <c r="AE213" s="176"/>
      <c r="AF213" s="176"/>
      <c r="AG213" s="176"/>
      <c r="AH213" s="177"/>
      <c r="AI213" s="176"/>
      <c r="AJ213" s="171"/>
      <c r="AK213" s="171"/>
      <c r="AL213" s="171"/>
      <c r="AM213" s="171"/>
      <c r="AN213" s="171"/>
      <c r="AO213" s="171"/>
      <c r="AP213" s="176"/>
      <c r="AQ213" s="176"/>
      <c r="AR213" s="176"/>
      <c r="AS213" s="176"/>
      <c r="AT213" s="176"/>
      <c r="AU213" s="177"/>
      <c r="AV213" s="176"/>
      <c r="AW213" s="171"/>
      <c r="AX213" s="171"/>
      <c r="AY213" s="171"/>
      <c r="AZ213" s="171"/>
      <c r="BA213" s="171"/>
      <c r="BB213" s="171"/>
      <c r="BC213" s="176"/>
      <c r="BD213" s="176"/>
      <c r="BE213" s="176"/>
      <c r="BF213" s="176"/>
      <c r="BG213" s="176"/>
      <c r="BH213" s="177"/>
      <c r="BI213" s="176"/>
    </row>
    <row r="214" spans="1:61" ht="151.5" customHeight="1">
      <c r="A214" s="226"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13"/>
      <c r="F214" s="213"/>
      <c r="G214" s="43" t="str">
        <f t="shared" si="0"/>
        <v/>
      </c>
      <c r="H214" s="224"/>
      <c r="I214" s="96" t="str">
        <f t="shared" si="1"/>
        <v/>
      </c>
      <c r="J214" s="97" t="str">
        <f>IFERROR(IF(I214="","",IF(I214&lt;='Listas y tablas'!$L$3,"Muy Baja",IF(I214&lt;='Listas y tablas'!$L$4,"Baja",IF(I214&lt;='Listas y tablas'!$L$5,"Media",IF(I214&lt;='Listas y tablas'!$L$6,"Alta","Muy Alta"))))),"")</f>
        <v/>
      </c>
      <c r="K214" s="225"/>
      <c r="L214" s="228"/>
      <c r="M214" s="171"/>
      <c r="N214" s="171"/>
      <c r="O214" s="171"/>
      <c r="P214" s="171"/>
      <c r="Q214" s="171"/>
      <c r="R214" s="171"/>
      <c r="S214" s="171"/>
      <c r="T214" s="171"/>
      <c r="U214" s="171"/>
      <c r="V214" s="229"/>
      <c r="W214" s="171"/>
      <c r="X214" s="171"/>
      <c r="Y214" s="171"/>
      <c r="Z214" s="171"/>
      <c r="AA214" s="171"/>
      <c r="AB214" s="171"/>
      <c r="AC214" s="176"/>
      <c r="AD214" s="176"/>
      <c r="AE214" s="176"/>
      <c r="AF214" s="176"/>
      <c r="AG214" s="176"/>
      <c r="AH214" s="177"/>
      <c r="AI214" s="176"/>
      <c r="AJ214" s="171"/>
      <c r="AK214" s="171"/>
      <c r="AL214" s="171"/>
      <c r="AM214" s="171"/>
      <c r="AN214" s="171"/>
      <c r="AO214" s="171"/>
      <c r="AP214" s="176"/>
      <c r="AQ214" s="176"/>
      <c r="AR214" s="176"/>
      <c r="AS214" s="176"/>
      <c r="AT214" s="176"/>
      <c r="AU214" s="177"/>
      <c r="AV214" s="176"/>
      <c r="AW214" s="171"/>
      <c r="AX214" s="171"/>
      <c r="AY214" s="171"/>
      <c r="AZ214" s="171"/>
      <c r="BA214" s="171"/>
      <c r="BB214" s="171"/>
      <c r="BC214" s="176"/>
      <c r="BD214" s="176"/>
      <c r="BE214" s="176"/>
      <c r="BF214" s="176"/>
      <c r="BG214" s="176"/>
      <c r="BH214" s="177"/>
      <c r="BI214" s="176"/>
    </row>
    <row r="215" spans="1:61" ht="151.5" customHeight="1">
      <c r="A215" s="226"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13"/>
      <c r="F215" s="213"/>
      <c r="G215" s="43" t="str">
        <f t="shared" si="0"/>
        <v/>
      </c>
      <c r="H215" s="224"/>
      <c r="I215" s="96" t="str">
        <f t="shared" si="1"/>
        <v/>
      </c>
      <c r="J215" s="97" t="str">
        <f>IFERROR(IF(I215="","",IF(I215&lt;='Listas y tablas'!$L$3,"Muy Baja",IF(I215&lt;='Listas y tablas'!$L$4,"Baja",IF(I215&lt;='Listas y tablas'!$L$5,"Media",IF(I215&lt;='Listas y tablas'!$L$6,"Alta","Muy Alta"))))),"")</f>
        <v/>
      </c>
      <c r="K215" s="225"/>
      <c r="L215" s="228"/>
      <c r="M215" s="171"/>
      <c r="N215" s="171"/>
      <c r="O215" s="171"/>
      <c r="P215" s="171"/>
      <c r="Q215" s="171"/>
      <c r="R215" s="171"/>
      <c r="S215" s="171"/>
      <c r="T215" s="171"/>
      <c r="U215" s="171"/>
      <c r="V215" s="229"/>
      <c r="W215" s="171"/>
      <c r="X215" s="171"/>
      <c r="Y215" s="171"/>
      <c r="Z215" s="171"/>
      <c r="AA215" s="171"/>
      <c r="AB215" s="171"/>
      <c r="AC215" s="176"/>
      <c r="AD215" s="176"/>
      <c r="AE215" s="176"/>
      <c r="AF215" s="176"/>
      <c r="AG215" s="176"/>
      <c r="AH215" s="177"/>
      <c r="AI215" s="176"/>
      <c r="AJ215" s="171"/>
      <c r="AK215" s="171"/>
      <c r="AL215" s="171"/>
      <c r="AM215" s="171"/>
      <c r="AN215" s="171"/>
      <c r="AO215" s="171"/>
      <c r="AP215" s="176"/>
      <c r="AQ215" s="176"/>
      <c r="AR215" s="176"/>
      <c r="AS215" s="176"/>
      <c r="AT215" s="176"/>
      <c r="AU215" s="177"/>
      <c r="AV215" s="176"/>
      <c r="AW215" s="171"/>
      <c r="AX215" s="171"/>
      <c r="AY215" s="171"/>
      <c r="AZ215" s="171"/>
      <c r="BA215" s="171"/>
      <c r="BB215" s="171"/>
      <c r="BC215" s="176"/>
      <c r="BD215" s="176"/>
      <c r="BE215" s="176"/>
      <c r="BF215" s="176"/>
      <c r="BG215" s="176"/>
      <c r="BH215" s="177"/>
      <c r="BI215" s="176"/>
    </row>
    <row r="216" spans="1:61" ht="151.5" customHeight="1">
      <c r="A216" s="226"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13"/>
      <c r="F216" s="213"/>
      <c r="G216" s="43" t="str">
        <f t="shared" si="0"/>
        <v/>
      </c>
      <c r="H216" s="224"/>
      <c r="I216" s="96" t="str">
        <f t="shared" si="1"/>
        <v/>
      </c>
      <c r="J216" s="97" t="str">
        <f>IFERROR(IF(I216="","",IF(I216&lt;='Listas y tablas'!$L$3,"Muy Baja",IF(I216&lt;='Listas y tablas'!$L$4,"Baja",IF(I216&lt;='Listas y tablas'!$L$5,"Media",IF(I216&lt;='Listas y tablas'!$L$6,"Alta","Muy Alta"))))),"")</f>
        <v/>
      </c>
      <c r="K216" s="225"/>
      <c r="L216" s="228"/>
      <c r="M216" s="171"/>
      <c r="N216" s="171"/>
      <c r="O216" s="171"/>
      <c r="P216" s="171"/>
      <c r="Q216" s="171"/>
      <c r="R216" s="171"/>
      <c r="S216" s="171"/>
      <c r="T216" s="171"/>
      <c r="U216" s="171"/>
      <c r="V216" s="229"/>
      <c r="W216" s="171"/>
      <c r="X216" s="171"/>
      <c r="Y216" s="171"/>
      <c r="Z216" s="171"/>
      <c r="AA216" s="171"/>
      <c r="AB216" s="171"/>
      <c r="AC216" s="176"/>
      <c r="AD216" s="176"/>
      <c r="AE216" s="176"/>
      <c r="AF216" s="176"/>
      <c r="AG216" s="176"/>
      <c r="AH216" s="177"/>
      <c r="AI216" s="176"/>
      <c r="AJ216" s="171"/>
      <c r="AK216" s="171"/>
      <c r="AL216" s="171"/>
      <c r="AM216" s="171"/>
      <c r="AN216" s="171"/>
      <c r="AO216" s="171"/>
      <c r="AP216" s="176"/>
      <c r="AQ216" s="176"/>
      <c r="AR216" s="176"/>
      <c r="AS216" s="176"/>
      <c r="AT216" s="176"/>
      <c r="AU216" s="177"/>
      <c r="AV216" s="176"/>
      <c r="AW216" s="171"/>
      <c r="AX216" s="171"/>
      <c r="AY216" s="171"/>
      <c r="AZ216" s="171"/>
      <c r="BA216" s="171"/>
      <c r="BB216" s="171"/>
      <c r="BC216" s="176"/>
      <c r="BD216" s="176"/>
      <c r="BE216" s="176"/>
      <c r="BF216" s="176"/>
      <c r="BG216" s="176"/>
      <c r="BH216" s="177"/>
      <c r="BI216" s="176"/>
    </row>
    <row r="217" spans="1:61" ht="151.5" customHeight="1">
      <c r="A217" s="226"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13"/>
      <c r="F217" s="213"/>
      <c r="G217" s="43" t="str">
        <f t="shared" si="0"/>
        <v/>
      </c>
      <c r="H217" s="224"/>
      <c r="I217" s="96" t="str">
        <f t="shared" si="1"/>
        <v/>
      </c>
      <c r="J217" s="97" t="str">
        <f>IFERROR(IF(I217="","",IF(I217&lt;='Listas y tablas'!$L$3,"Muy Baja",IF(I217&lt;='Listas y tablas'!$L$4,"Baja",IF(I217&lt;='Listas y tablas'!$L$5,"Media",IF(I217&lt;='Listas y tablas'!$L$6,"Alta","Muy Alta"))))),"")</f>
        <v/>
      </c>
      <c r="K217" s="225"/>
      <c r="L217" s="228"/>
      <c r="M217" s="171"/>
      <c r="N217" s="171"/>
      <c r="O217" s="171"/>
      <c r="P217" s="171"/>
      <c r="Q217" s="171"/>
      <c r="R217" s="171"/>
      <c r="S217" s="171"/>
      <c r="T217" s="171"/>
      <c r="U217" s="171"/>
      <c r="V217" s="229"/>
      <c r="W217" s="171"/>
      <c r="X217" s="171"/>
      <c r="Y217" s="171"/>
      <c r="Z217" s="171"/>
      <c r="AA217" s="171"/>
      <c r="AB217" s="171"/>
      <c r="AC217" s="176"/>
      <c r="AD217" s="176"/>
      <c r="AE217" s="176"/>
      <c r="AF217" s="176"/>
      <c r="AG217" s="176"/>
      <c r="AH217" s="177"/>
      <c r="AI217" s="176"/>
      <c r="AJ217" s="171"/>
      <c r="AK217" s="171"/>
      <c r="AL217" s="171"/>
      <c r="AM217" s="171"/>
      <c r="AN217" s="171"/>
      <c r="AO217" s="171"/>
      <c r="AP217" s="176"/>
      <c r="AQ217" s="176"/>
      <c r="AR217" s="176"/>
      <c r="AS217" s="176"/>
      <c r="AT217" s="176"/>
      <c r="AU217" s="177"/>
      <c r="AV217" s="176"/>
      <c r="AW217" s="171"/>
      <c r="AX217" s="171"/>
      <c r="AY217" s="171"/>
      <c r="AZ217" s="171"/>
      <c r="BA217" s="171"/>
      <c r="BB217" s="171"/>
      <c r="BC217" s="176"/>
      <c r="BD217" s="176"/>
      <c r="BE217" s="176"/>
      <c r="BF217" s="176"/>
      <c r="BG217" s="176"/>
      <c r="BH217" s="177"/>
      <c r="BI217" s="176"/>
    </row>
    <row r="218" spans="1:61" ht="151.5" customHeight="1">
      <c r="A218" s="226"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13"/>
      <c r="F218" s="213"/>
      <c r="G218" s="43" t="str">
        <f t="shared" si="0"/>
        <v/>
      </c>
      <c r="H218" s="224"/>
      <c r="I218" s="96" t="str">
        <f t="shared" si="1"/>
        <v/>
      </c>
      <c r="J218" s="97" t="str">
        <f>IFERROR(IF(I218="","",IF(I218&lt;='Listas y tablas'!$L$3,"Muy Baja",IF(I218&lt;='Listas y tablas'!$L$4,"Baja",IF(I218&lt;='Listas y tablas'!$L$5,"Media",IF(I218&lt;='Listas y tablas'!$L$6,"Alta","Muy Alta"))))),"")</f>
        <v/>
      </c>
      <c r="K218" s="225"/>
      <c r="L218" s="228"/>
      <c r="M218" s="171"/>
      <c r="N218" s="171"/>
      <c r="O218" s="171"/>
      <c r="P218" s="171"/>
      <c r="Q218" s="171"/>
      <c r="R218" s="171"/>
      <c r="S218" s="171"/>
      <c r="T218" s="171"/>
      <c r="U218" s="171"/>
      <c r="V218" s="229"/>
      <c r="W218" s="171"/>
      <c r="X218" s="171"/>
      <c r="Y218" s="171"/>
      <c r="Z218" s="171"/>
      <c r="AA218" s="171"/>
      <c r="AB218" s="171"/>
      <c r="AC218" s="176"/>
      <c r="AD218" s="176"/>
      <c r="AE218" s="176"/>
      <c r="AF218" s="176"/>
      <c r="AG218" s="176"/>
      <c r="AH218" s="177"/>
      <c r="AI218" s="176"/>
      <c r="AJ218" s="171"/>
      <c r="AK218" s="171"/>
      <c r="AL218" s="171"/>
      <c r="AM218" s="171"/>
      <c r="AN218" s="171"/>
      <c r="AO218" s="171"/>
      <c r="AP218" s="176"/>
      <c r="AQ218" s="176"/>
      <c r="AR218" s="176"/>
      <c r="AS218" s="176"/>
      <c r="AT218" s="176"/>
      <c r="AU218" s="177"/>
      <c r="AV218" s="176"/>
      <c r="AW218" s="171"/>
      <c r="AX218" s="171"/>
      <c r="AY218" s="171"/>
      <c r="AZ218" s="171"/>
      <c r="BA218" s="171"/>
      <c r="BB218" s="171"/>
      <c r="BC218" s="176"/>
      <c r="BD218" s="176"/>
      <c r="BE218" s="176"/>
      <c r="BF218" s="176"/>
      <c r="BG218" s="176"/>
      <c r="BH218" s="177"/>
      <c r="BI218" s="176"/>
    </row>
    <row r="219" spans="1:61" ht="151.5" customHeight="1">
      <c r="A219" s="226"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13"/>
      <c r="F219" s="213"/>
      <c r="G219" s="43" t="str">
        <f t="shared" si="0"/>
        <v/>
      </c>
      <c r="H219" s="224"/>
      <c r="I219" s="96" t="str">
        <f t="shared" si="1"/>
        <v/>
      </c>
      <c r="J219" s="97" t="str">
        <f>IFERROR(IF(I219="","",IF(I219&lt;='Listas y tablas'!$L$3,"Muy Baja",IF(I219&lt;='Listas y tablas'!$L$4,"Baja",IF(I219&lt;='Listas y tablas'!$L$5,"Media",IF(I219&lt;='Listas y tablas'!$L$6,"Alta","Muy Alta"))))),"")</f>
        <v/>
      </c>
      <c r="K219" s="225"/>
      <c r="L219" s="228"/>
      <c r="M219" s="171"/>
      <c r="N219" s="171"/>
      <c r="O219" s="171"/>
      <c r="P219" s="171"/>
      <c r="Q219" s="171"/>
      <c r="R219" s="171"/>
      <c r="S219" s="171"/>
      <c r="T219" s="171"/>
      <c r="U219" s="171"/>
      <c r="V219" s="229"/>
      <c r="W219" s="171"/>
      <c r="X219" s="171"/>
      <c r="Y219" s="171"/>
      <c r="Z219" s="171"/>
      <c r="AA219" s="171"/>
      <c r="AB219" s="171"/>
      <c r="AC219" s="176"/>
      <c r="AD219" s="176"/>
      <c r="AE219" s="176"/>
      <c r="AF219" s="176"/>
      <c r="AG219" s="176"/>
      <c r="AH219" s="177"/>
      <c r="AI219" s="176"/>
      <c r="AJ219" s="171"/>
      <c r="AK219" s="171"/>
      <c r="AL219" s="171"/>
      <c r="AM219" s="171"/>
      <c r="AN219" s="171"/>
      <c r="AO219" s="171"/>
      <c r="AP219" s="176"/>
      <c r="AQ219" s="176"/>
      <c r="AR219" s="176"/>
      <c r="AS219" s="176"/>
      <c r="AT219" s="176"/>
      <c r="AU219" s="177"/>
      <c r="AV219" s="176"/>
      <c r="AW219" s="171"/>
      <c r="AX219" s="171"/>
      <c r="AY219" s="171"/>
      <c r="AZ219" s="171"/>
      <c r="BA219" s="171"/>
      <c r="BB219" s="171"/>
      <c r="BC219" s="176"/>
      <c r="BD219" s="176"/>
      <c r="BE219" s="176"/>
      <c r="BF219" s="176"/>
      <c r="BG219" s="176"/>
      <c r="BH219" s="177"/>
      <c r="BI219" s="176"/>
    </row>
    <row r="220" spans="1:61" ht="151.5" customHeight="1">
      <c r="A220" s="226"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13"/>
      <c r="F220" s="213"/>
      <c r="G220" s="43" t="str">
        <f t="shared" si="0"/>
        <v/>
      </c>
      <c r="H220" s="224"/>
      <c r="I220" s="96" t="str">
        <f t="shared" si="1"/>
        <v/>
      </c>
      <c r="J220" s="97" t="str">
        <f>IFERROR(IF(I220="","",IF(I220&lt;='Listas y tablas'!$L$3,"Muy Baja",IF(I220&lt;='Listas y tablas'!$L$4,"Baja",IF(I220&lt;='Listas y tablas'!$L$5,"Media",IF(I220&lt;='Listas y tablas'!$L$6,"Alta","Muy Alta"))))),"")</f>
        <v/>
      </c>
      <c r="K220" s="225"/>
      <c r="L220" s="228"/>
      <c r="M220" s="171"/>
      <c r="N220" s="171"/>
      <c r="O220" s="171"/>
      <c r="P220" s="171"/>
      <c r="Q220" s="171"/>
      <c r="R220" s="171"/>
      <c r="S220" s="171"/>
      <c r="T220" s="171"/>
      <c r="U220" s="171"/>
      <c r="V220" s="229"/>
      <c r="W220" s="171"/>
      <c r="X220" s="171"/>
      <c r="Y220" s="171"/>
      <c r="Z220" s="171"/>
      <c r="AA220" s="171"/>
      <c r="AB220" s="171"/>
      <c r="AC220" s="176"/>
      <c r="AD220" s="176"/>
      <c r="AE220" s="176"/>
      <c r="AF220" s="176"/>
      <c r="AG220" s="176"/>
      <c r="AH220" s="177"/>
      <c r="AI220" s="176"/>
      <c r="AJ220" s="171"/>
      <c r="AK220" s="171"/>
      <c r="AL220" s="171"/>
      <c r="AM220" s="171"/>
      <c r="AN220" s="171"/>
      <c r="AO220" s="171"/>
      <c r="AP220" s="176"/>
      <c r="AQ220" s="176"/>
      <c r="AR220" s="176"/>
      <c r="AS220" s="176"/>
      <c r="AT220" s="176"/>
      <c r="AU220" s="177"/>
      <c r="AV220" s="176"/>
      <c r="AW220" s="171"/>
      <c r="AX220" s="171"/>
      <c r="AY220" s="171"/>
      <c r="AZ220" s="171"/>
      <c r="BA220" s="171"/>
      <c r="BB220" s="171"/>
      <c r="BC220" s="176"/>
      <c r="BD220" s="176"/>
      <c r="BE220" s="176"/>
      <c r="BF220" s="176"/>
      <c r="BG220" s="176"/>
      <c r="BH220" s="177"/>
      <c r="BI220" s="176"/>
    </row>
    <row r="221" spans="1:61" ht="151.5" customHeight="1">
      <c r="A221" s="226"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13"/>
      <c r="F221" s="213"/>
      <c r="G221" s="43" t="str">
        <f t="shared" si="0"/>
        <v/>
      </c>
      <c r="H221" s="224"/>
      <c r="I221" s="96" t="str">
        <f t="shared" si="1"/>
        <v/>
      </c>
      <c r="J221" s="97" t="str">
        <f>IFERROR(IF(I221="","",IF(I221&lt;='Listas y tablas'!$L$3,"Muy Baja",IF(I221&lt;='Listas y tablas'!$L$4,"Baja",IF(I221&lt;='Listas y tablas'!$L$5,"Media",IF(I221&lt;='Listas y tablas'!$L$6,"Alta","Muy Alta"))))),"")</f>
        <v/>
      </c>
      <c r="K221" s="225"/>
      <c r="L221" s="228"/>
      <c r="M221" s="171"/>
      <c r="N221" s="171"/>
      <c r="O221" s="171"/>
      <c r="P221" s="171"/>
      <c r="Q221" s="171"/>
      <c r="R221" s="171"/>
      <c r="S221" s="171"/>
      <c r="T221" s="171"/>
      <c r="U221" s="171"/>
      <c r="V221" s="229"/>
      <c r="W221" s="171"/>
      <c r="X221" s="171"/>
      <c r="Y221" s="171"/>
      <c r="Z221" s="171"/>
      <c r="AA221" s="171"/>
      <c r="AB221" s="171"/>
      <c r="AC221" s="176"/>
      <c r="AD221" s="176"/>
      <c r="AE221" s="176"/>
      <c r="AF221" s="176"/>
      <c r="AG221" s="176"/>
      <c r="AH221" s="177"/>
      <c r="AI221" s="176"/>
      <c r="AJ221" s="171"/>
      <c r="AK221" s="171"/>
      <c r="AL221" s="171"/>
      <c r="AM221" s="171"/>
      <c r="AN221" s="171"/>
      <c r="AO221" s="171"/>
      <c r="AP221" s="176"/>
      <c r="AQ221" s="176"/>
      <c r="AR221" s="176"/>
      <c r="AS221" s="176"/>
      <c r="AT221" s="176"/>
      <c r="AU221" s="177"/>
      <c r="AV221" s="176"/>
      <c r="AW221" s="171"/>
      <c r="AX221" s="171"/>
      <c r="AY221" s="171"/>
      <c r="AZ221" s="171"/>
      <c r="BA221" s="171"/>
      <c r="BB221" s="171"/>
      <c r="BC221" s="176"/>
      <c r="BD221" s="176"/>
      <c r="BE221" s="176"/>
      <c r="BF221" s="176"/>
      <c r="BG221" s="176"/>
      <c r="BH221" s="177"/>
      <c r="BI221" s="176"/>
    </row>
    <row r="222" spans="1:61" ht="151.5" customHeight="1">
      <c r="A222" s="226"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13"/>
      <c r="F222" s="213"/>
      <c r="G222" s="43" t="str">
        <f t="shared" si="0"/>
        <v/>
      </c>
      <c r="H222" s="224"/>
      <c r="I222" s="96" t="str">
        <f t="shared" si="1"/>
        <v/>
      </c>
      <c r="J222" s="97" t="str">
        <f>IFERROR(IF(I222="","",IF(I222&lt;='Listas y tablas'!$L$3,"Muy Baja",IF(I222&lt;='Listas y tablas'!$L$4,"Baja",IF(I222&lt;='Listas y tablas'!$L$5,"Media",IF(I222&lt;='Listas y tablas'!$L$6,"Alta","Muy Alta"))))),"")</f>
        <v/>
      </c>
      <c r="K222" s="225"/>
      <c r="L222" s="228"/>
      <c r="M222" s="171"/>
      <c r="N222" s="171"/>
      <c r="O222" s="171"/>
      <c r="P222" s="171"/>
      <c r="Q222" s="171"/>
      <c r="R222" s="171"/>
      <c r="S222" s="171"/>
      <c r="T222" s="171"/>
      <c r="U222" s="171"/>
      <c r="V222" s="229"/>
      <c r="W222" s="171"/>
      <c r="X222" s="171"/>
      <c r="Y222" s="171"/>
      <c r="Z222" s="171"/>
      <c r="AA222" s="171"/>
      <c r="AB222" s="171"/>
      <c r="AC222" s="176"/>
      <c r="AD222" s="176"/>
      <c r="AE222" s="176"/>
      <c r="AF222" s="176"/>
      <c r="AG222" s="176"/>
      <c r="AH222" s="177"/>
      <c r="AI222" s="176"/>
      <c r="AJ222" s="171"/>
      <c r="AK222" s="171"/>
      <c r="AL222" s="171"/>
      <c r="AM222" s="171"/>
      <c r="AN222" s="171"/>
      <c r="AO222" s="171"/>
      <c r="AP222" s="176"/>
      <c r="AQ222" s="176"/>
      <c r="AR222" s="176"/>
      <c r="AS222" s="176"/>
      <c r="AT222" s="176"/>
      <c r="AU222" s="177"/>
      <c r="AV222" s="176"/>
      <c r="AW222" s="171"/>
      <c r="AX222" s="171"/>
      <c r="AY222" s="171"/>
      <c r="AZ222" s="171"/>
      <c r="BA222" s="171"/>
      <c r="BB222" s="171"/>
      <c r="BC222" s="176"/>
      <c r="BD222" s="176"/>
      <c r="BE222" s="176"/>
      <c r="BF222" s="176"/>
      <c r="BG222" s="176"/>
      <c r="BH222" s="177"/>
      <c r="BI222" s="176"/>
    </row>
    <row r="223" spans="1:61" ht="151.5" customHeight="1">
      <c r="A223" s="226"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13"/>
      <c r="F223" s="213"/>
      <c r="G223" s="43" t="str">
        <f t="shared" si="0"/>
        <v/>
      </c>
      <c r="H223" s="224"/>
      <c r="I223" s="96" t="str">
        <f t="shared" si="1"/>
        <v/>
      </c>
      <c r="J223" s="97" t="str">
        <f>IFERROR(IF(I223="","",IF(I223&lt;='Listas y tablas'!$L$3,"Muy Baja",IF(I223&lt;='Listas y tablas'!$L$4,"Baja",IF(I223&lt;='Listas y tablas'!$L$5,"Media",IF(I223&lt;='Listas y tablas'!$L$6,"Alta","Muy Alta"))))),"")</f>
        <v/>
      </c>
      <c r="K223" s="225"/>
      <c r="L223" s="228"/>
      <c r="M223" s="171"/>
      <c r="N223" s="171"/>
      <c r="O223" s="171"/>
      <c r="P223" s="171"/>
      <c r="Q223" s="171"/>
      <c r="R223" s="171"/>
      <c r="S223" s="171"/>
      <c r="T223" s="171"/>
      <c r="U223" s="171"/>
      <c r="V223" s="229"/>
      <c r="W223" s="171"/>
      <c r="X223" s="171"/>
      <c r="Y223" s="171"/>
      <c r="Z223" s="171"/>
      <c r="AA223" s="171"/>
      <c r="AB223" s="171"/>
      <c r="AC223" s="176"/>
      <c r="AD223" s="176"/>
      <c r="AE223" s="176"/>
      <c r="AF223" s="176"/>
      <c r="AG223" s="176"/>
      <c r="AH223" s="177"/>
      <c r="AI223" s="176"/>
      <c r="AJ223" s="171"/>
      <c r="AK223" s="171"/>
      <c r="AL223" s="171"/>
      <c r="AM223" s="171"/>
      <c r="AN223" s="171"/>
      <c r="AO223" s="171"/>
      <c r="AP223" s="176"/>
      <c r="AQ223" s="176"/>
      <c r="AR223" s="176"/>
      <c r="AS223" s="176"/>
      <c r="AT223" s="176"/>
      <c r="AU223" s="177"/>
      <c r="AV223" s="176"/>
      <c r="AW223" s="171"/>
      <c r="AX223" s="171"/>
      <c r="AY223" s="171"/>
      <c r="AZ223" s="171"/>
      <c r="BA223" s="171"/>
      <c r="BB223" s="171"/>
      <c r="BC223" s="176"/>
      <c r="BD223" s="176"/>
      <c r="BE223" s="176"/>
      <c r="BF223" s="176"/>
      <c r="BG223" s="176"/>
      <c r="BH223" s="177"/>
      <c r="BI223" s="176"/>
    </row>
    <row r="224" spans="1:61" ht="151.5" customHeight="1">
      <c r="A224" s="226"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13"/>
      <c r="F224" s="213"/>
      <c r="G224" s="43" t="str">
        <f t="shared" si="0"/>
        <v/>
      </c>
      <c r="H224" s="224"/>
      <c r="I224" s="96" t="str">
        <f t="shared" si="1"/>
        <v/>
      </c>
      <c r="J224" s="97" t="str">
        <f>IFERROR(IF(I224="","",IF(I224&lt;='Listas y tablas'!$L$3,"Muy Baja",IF(I224&lt;='Listas y tablas'!$L$4,"Baja",IF(I224&lt;='Listas y tablas'!$L$5,"Media",IF(I224&lt;='Listas y tablas'!$L$6,"Alta","Muy Alta"))))),"")</f>
        <v/>
      </c>
      <c r="K224" s="225"/>
      <c r="L224" s="228"/>
      <c r="M224" s="171"/>
      <c r="N224" s="171"/>
      <c r="O224" s="171"/>
      <c r="P224" s="171"/>
      <c r="Q224" s="171"/>
      <c r="R224" s="171"/>
      <c r="S224" s="171"/>
      <c r="T224" s="171"/>
      <c r="U224" s="171"/>
      <c r="V224" s="229"/>
      <c r="W224" s="171"/>
      <c r="X224" s="171"/>
      <c r="Y224" s="171"/>
      <c r="Z224" s="171"/>
      <c r="AA224" s="171"/>
      <c r="AB224" s="171"/>
      <c r="AC224" s="176"/>
      <c r="AD224" s="176"/>
      <c r="AE224" s="176"/>
      <c r="AF224" s="176"/>
      <c r="AG224" s="176"/>
      <c r="AH224" s="177"/>
      <c r="AI224" s="176"/>
      <c r="AJ224" s="171"/>
      <c r="AK224" s="171"/>
      <c r="AL224" s="171"/>
      <c r="AM224" s="171"/>
      <c r="AN224" s="171"/>
      <c r="AO224" s="171"/>
      <c r="AP224" s="176"/>
      <c r="AQ224" s="176"/>
      <c r="AR224" s="176"/>
      <c r="AS224" s="176"/>
      <c r="AT224" s="176"/>
      <c r="AU224" s="177"/>
      <c r="AV224" s="176"/>
      <c r="AW224" s="171"/>
      <c r="AX224" s="171"/>
      <c r="AY224" s="171"/>
      <c r="AZ224" s="171"/>
      <c r="BA224" s="171"/>
      <c r="BB224" s="171"/>
      <c r="BC224" s="176"/>
      <c r="BD224" s="176"/>
      <c r="BE224" s="176"/>
      <c r="BF224" s="176"/>
      <c r="BG224" s="176"/>
      <c r="BH224" s="177"/>
      <c r="BI224" s="176"/>
    </row>
    <row r="225" spans="1:61" ht="151.5" customHeight="1">
      <c r="A225" s="226"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13"/>
      <c r="F225" s="213"/>
      <c r="G225" s="43" t="str">
        <f t="shared" si="0"/>
        <v/>
      </c>
      <c r="H225" s="224"/>
      <c r="I225" s="96" t="str">
        <f t="shared" si="1"/>
        <v/>
      </c>
      <c r="J225" s="97" t="str">
        <f>IFERROR(IF(I225="","",IF(I225&lt;='Listas y tablas'!$L$3,"Muy Baja",IF(I225&lt;='Listas y tablas'!$L$4,"Baja",IF(I225&lt;='Listas y tablas'!$L$5,"Media",IF(I225&lt;='Listas y tablas'!$L$6,"Alta","Muy Alta"))))),"")</f>
        <v/>
      </c>
      <c r="K225" s="225"/>
      <c r="L225" s="228"/>
      <c r="M225" s="171"/>
      <c r="N225" s="171"/>
      <c r="O225" s="171"/>
      <c r="P225" s="171"/>
      <c r="Q225" s="171"/>
      <c r="R225" s="171"/>
      <c r="S225" s="171"/>
      <c r="T225" s="171"/>
      <c r="U225" s="171"/>
      <c r="V225" s="229"/>
      <c r="W225" s="171"/>
      <c r="X225" s="171"/>
      <c r="Y225" s="171"/>
      <c r="Z225" s="171"/>
      <c r="AA225" s="171"/>
      <c r="AB225" s="171"/>
      <c r="AC225" s="176"/>
      <c r="AD225" s="176"/>
      <c r="AE225" s="176"/>
      <c r="AF225" s="176"/>
      <c r="AG225" s="176"/>
      <c r="AH225" s="177"/>
      <c r="AI225" s="176"/>
      <c r="AJ225" s="171"/>
      <c r="AK225" s="171"/>
      <c r="AL225" s="171"/>
      <c r="AM225" s="171"/>
      <c r="AN225" s="171"/>
      <c r="AO225" s="171"/>
      <c r="AP225" s="176"/>
      <c r="AQ225" s="176"/>
      <c r="AR225" s="176"/>
      <c r="AS225" s="176"/>
      <c r="AT225" s="176"/>
      <c r="AU225" s="177"/>
      <c r="AV225" s="176"/>
      <c r="AW225" s="171"/>
      <c r="AX225" s="171"/>
      <c r="AY225" s="171"/>
      <c r="AZ225" s="171"/>
      <c r="BA225" s="171"/>
      <c r="BB225" s="171"/>
      <c r="BC225" s="176"/>
      <c r="BD225" s="176"/>
      <c r="BE225" s="176"/>
      <c r="BF225" s="176"/>
      <c r="BG225" s="176"/>
      <c r="BH225" s="177"/>
      <c r="BI225" s="176"/>
    </row>
    <row r="226" spans="1:61" ht="151.5" customHeight="1">
      <c r="A226" s="226"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13"/>
      <c r="F226" s="213"/>
      <c r="G226" s="43" t="str">
        <f t="shared" si="0"/>
        <v/>
      </c>
      <c r="H226" s="224"/>
      <c r="I226" s="96" t="str">
        <f t="shared" si="1"/>
        <v/>
      </c>
      <c r="J226" s="97" t="str">
        <f>IFERROR(IF(I226="","",IF(I226&lt;='Listas y tablas'!$L$3,"Muy Baja",IF(I226&lt;='Listas y tablas'!$L$4,"Baja",IF(I226&lt;='Listas y tablas'!$L$5,"Media",IF(I226&lt;='Listas y tablas'!$L$6,"Alta","Muy Alta"))))),"")</f>
        <v/>
      </c>
      <c r="K226" s="225"/>
      <c r="L226" s="228"/>
      <c r="M226" s="171"/>
      <c r="N226" s="171"/>
      <c r="O226" s="171"/>
      <c r="P226" s="171"/>
      <c r="Q226" s="171"/>
      <c r="R226" s="171"/>
      <c r="S226" s="171"/>
      <c r="T226" s="171"/>
      <c r="U226" s="171"/>
      <c r="V226" s="229"/>
      <c r="W226" s="171"/>
      <c r="X226" s="171"/>
      <c r="Y226" s="171"/>
      <c r="Z226" s="171"/>
      <c r="AA226" s="171"/>
      <c r="AB226" s="171"/>
      <c r="AC226" s="176"/>
      <c r="AD226" s="176"/>
      <c r="AE226" s="176"/>
      <c r="AF226" s="176"/>
      <c r="AG226" s="176"/>
      <c r="AH226" s="177"/>
      <c r="AI226" s="176"/>
      <c r="AJ226" s="171"/>
      <c r="AK226" s="171"/>
      <c r="AL226" s="171"/>
      <c r="AM226" s="171"/>
      <c r="AN226" s="171"/>
      <c r="AO226" s="171"/>
      <c r="AP226" s="176"/>
      <c r="AQ226" s="176"/>
      <c r="AR226" s="176"/>
      <c r="AS226" s="176"/>
      <c r="AT226" s="176"/>
      <c r="AU226" s="177"/>
      <c r="AV226" s="176"/>
      <c r="AW226" s="171"/>
      <c r="AX226" s="171"/>
      <c r="AY226" s="171"/>
      <c r="AZ226" s="171"/>
      <c r="BA226" s="171"/>
      <c r="BB226" s="171"/>
      <c r="BC226" s="176"/>
      <c r="BD226" s="176"/>
      <c r="BE226" s="176"/>
      <c r="BF226" s="176"/>
      <c r="BG226" s="176"/>
      <c r="BH226" s="177"/>
      <c r="BI226" s="176"/>
    </row>
    <row r="227" spans="1:61" ht="151.5" customHeight="1">
      <c r="A227" s="226"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13"/>
      <c r="F227" s="213"/>
      <c r="G227" s="43" t="str">
        <f t="shared" si="0"/>
        <v/>
      </c>
      <c r="H227" s="224"/>
      <c r="I227" s="96" t="str">
        <f t="shared" si="1"/>
        <v/>
      </c>
      <c r="J227" s="97" t="str">
        <f>IFERROR(IF(I227="","",IF(I227&lt;='Listas y tablas'!$L$3,"Muy Baja",IF(I227&lt;='Listas y tablas'!$L$4,"Baja",IF(I227&lt;='Listas y tablas'!$L$5,"Media",IF(I227&lt;='Listas y tablas'!$L$6,"Alta","Muy Alta"))))),"")</f>
        <v/>
      </c>
      <c r="K227" s="225"/>
      <c r="L227" s="228"/>
      <c r="M227" s="171"/>
      <c r="N227" s="171"/>
      <c r="O227" s="171"/>
      <c r="P227" s="171"/>
      <c r="Q227" s="171"/>
      <c r="R227" s="171"/>
      <c r="S227" s="171"/>
      <c r="T227" s="171"/>
      <c r="U227" s="171"/>
      <c r="V227" s="229"/>
      <c r="W227" s="171"/>
      <c r="X227" s="171"/>
      <c r="Y227" s="171"/>
      <c r="Z227" s="171"/>
      <c r="AA227" s="171"/>
      <c r="AB227" s="171"/>
      <c r="AC227" s="176"/>
      <c r="AD227" s="176"/>
      <c r="AE227" s="176"/>
      <c r="AF227" s="176"/>
      <c r="AG227" s="176"/>
      <c r="AH227" s="177"/>
      <c r="AI227" s="176"/>
      <c r="AJ227" s="171"/>
      <c r="AK227" s="171"/>
      <c r="AL227" s="171"/>
      <c r="AM227" s="171"/>
      <c r="AN227" s="171"/>
      <c r="AO227" s="171"/>
      <c r="AP227" s="176"/>
      <c r="AQ227" s="176"/>
      <c r="AR227" s="176"/>
      <c r="AS227" s="176"/>
      <c r="AT227" s="176"/>
      <c r="AU227" s="177"/>
      <c r="AV227" s="176"/>
      <c r="AW227" s="171"/>
      <c r="AX227" s="171"/>
      <c r="AY227" s="171"/>
      <c r="AZ227" s="171"/>
      <c r="BA227" s="171"/>
      <c r="BB227" s="171"/>
      <c r="BC227" s="176"/>
      <c r="BD227" s="176"/>
      <c r="BE227" s="176"/>
      <c r="BF227" s="176"/>
      <c r="BG227" s="176"/>
      <c r="BH227" s="177"/>
      <c r="BI227" s="176"/>
    </row>
    <row r="228" spans="1:61" ht="151.5" customHeight="1">
      <c r="A228" s="226"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13"/>
      <c r="F228" s="213"/>
      <c r="G228" s="43" t="str">
        <f t="shared" si="0"/>
        <v/>
      </c>
      <c r="H228" s="224"/>
      <c r="I228" s="96" t="str">
        <f t="shared" si="1"/>
        <v/>
      </c>
      <c r="J228" s="97" t="str">
        <f>IFERROR(IF(I228="","",IF(I228&lt;='Listas y tablas'!$L$3,"Muy Baja",IF(I228&lt;='Listas y tablas'!$L$4,"Baja",IF(I228&lt;='Listas y tablas'!$L$5,"Media",IF(I228&lt;='Listas y tablas'!$L$6,"Alta","Muy Alta"))))),"")</f>
        <v/>
      </c>
      <c r="K228" s="225"/>
      <c r="L228" s="228"/>
      <c r="M228" s="171"/>
      <c r="N228" s="171"/>
      <c r="O228" s="171"/>
      <c r="P228" s="171"/>
      <c r="Q228" s="171"/>
      <c r="R228" s="171"/>
      <c r="S228" s="171"/>
      <c r="T228" s="171"/>
      <c r="U228" s="171"/>
      <c r="V228" s="229"/>
      <c r="W228" s="171"/>
      <c r="X228" s="171"/>
      <c r="Y228" s="171"/>
      <c r="Z228" s="171"/>
      <c r="AA228" s="171"/>
      <c r="AB228" s="171"/>
      <c r="AC228" s="176"/>
      <c r="AD228" s="176"/>
      <c r="AE228" s="176"/>
      <c r="AF228" s="176"/>
      <c r="AG228" s="176"/>
      <c r="AH228" s="177"/>
      <c r="AI228" s="176"/>
      <c r="AJ228" s="171"/>
      <c r="AK228" s="171"/>
      <c r="AL228" s="171"/>
      <c r="AM228" s="171"/>
      <c r="AN228" s="171"/>
      <c r="AO228" s="171"/>
      <c r="AP228" s="176"/>
      <c r="AQ228" s="176"/>
      <c r="AR228" s="176"/>
      <c r="AS228" s="176"/>
      <c r="AT228" s="176"/>
      <c r="AU228" s="177"/>
      <c r="AV228" s="176"/>
      <c r="AW228" s="171"/>
      <c r="AX228" s="171"/>
      <c r="AY228" s="171"/>
      <c r="AZ228" s="171"/>
      <c r="BA228" s="171"/>
      <c r="BB228" s="171"/>
      <c r="BC228" s="176"/>
      <c r="BD228" s="176"/>
      <c r="BE228" s="176"/>
      <c r="BF228" s="176"/>
      <c r="BG228" s="176"/>
      <c r="BH228" s="177"/>
      <c r="BI228" s="176"/>
    </row>
    <row r="229" spans="1:61" ht="151.5" customHeight="1">
      <c r="A229" s="226"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13"/>
      <c r="F229" s="213"/>
      <c r="G229" s="43" t="str">
        <f t="shared" si="0"/>
        <v/>
      </c>
      <c r="H229" s="224"/>
      <c r="I229" s="96" t="str">
        <f t="shared" si="1"/>
        <v/>
      </c>
      <c r="J229" s="97" t="str">
        <f>IFERROR(IF(I229="","",IF(I229&lt;='Listas y tablas'!$L$3,"Muy Baja",IF(I229&lt;='Listas y tablas'!$L$4,"Baja",IF(I229&lt;='Listas y tablas'!$L$5,"Media",IF(I229&lt;='Listas y tablas'!$L$6,"Alta","Muy Alta"))))),"")</f>
        <v/>
      </c>
      <c r="K229" s="225"/>
      <c r="L229" s="228"/>
      <c r="M229" s="171"/>
      <c r="N229" s="171"/>
      <c r="O229" s="171"/>
      <c r="P229" s="171"/>
      <c r="Q229" s="171"/>
      <c r="R229" s="171"/>
      <c r="S229" s="171"/>
      <c r="T229" s="171"/>
      <c r="U229" s="171"/>
      <c r="V229" s="229"/>
      <c r="W229" s="171"/>
      <c r="X229" s="171"/>
      <c r="Y229" s="171"/>
      <c r="Z229" s="171"/>
      <c r="AA229" s="171"/>
      <c r="AB229" s="171"/>
      <c r="AC229" s="176"/>
      <c r="AD229" s="176"/>
      <c r="AE229" s="176"/>
      <c r="AF229" s="176"/>
      <c r="AG229" s="176"/>
      <c r="AH229" s="177"/>
      <c r="AI229" s="176"/>
      <c r="AJ229" s="171"/>
      <c r="AK229" s="171"/>
      <c r="AL229" s="171"/>
      <c r="AM229" s="171"/>
      <c r="AN229" s="171"/>
      <c r="AO229" s="171"/>
      <c r="AP229" s="176"/>
      <c r="AQ229" s="176"/>
      <c r="AR229" s="176"/>
      <c r="AS229" s="176"/>
      <c r="AT229" s="176"/>
      <c r="AU229" s="177"/>
      <c r="AV229" s="176"/>
      <c r="AW229" s="171"/>
      <c r="AX229" s="171"/>
      <c r="AY229" s="171"/>
      <c r="AZ229" s="171"/>
      <c r="BA229" s="171"/>
      <c r="BB229" s="171"/>
      <c r="BC229" s="176"/>
      <c r="BD229" s="176"/>
      <c r="BE229" s="176"/>
      <c r="BF229" s="176"/>
      <c r="BG229" s="176"/>
      <c r="BH229" s="177"/>
      <c r="BI229" s="176"/>
    </row>
    <row r="230" spans="1:61" ht="151.5" customHeight="1">
      <c r="A230" s="226"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13"/>
      <c r="F230" s="213"/>
      <c r="G230" s="43" t="str">
        <f t="shared" si="0"/>
        <v/>
      </c>
      <c r="H230" s="224"/>
      <c r="I230" s="96" t="str">
        <f t="shared" si="1"/>
        <v/>
      </c>
      <c r="J230" s="97" t="str">
        <f>IFERROR(IF(I230="","",IF(I230&lt;='Listas y tablas'!$L$3,"Muy Baja",IF(I230&lt;='Listas y tablas'!$L$4,"Baja",IF(I230&lt;='Listas y tablas'!$L$5,"Media",IF(I230&lt;='Listas y tablas'!$L$6,"Alta","Muy Alta"))))),"")</f>
        <v/>
      </c>
      <c r="K230" s="225"/>
      <c r="L230" s="228"/>
      <c r="M230" s="171"/>
      <c r="N230" s="171"/>
      <c r="O230" s="171"/>
      <c r="P230" s="171"/>
      <c r="Q230" s="171"/>
      <c r="R230" s="171"/>
      <c r="S230" s="171"/>
      <c r="T230" s="171"/>
      <c r="U230" s="171"/>
      <c r="V230" s="229"/>
      <c r="W230" s="171"/>
      <c r="X230" s="171"/>
      <c r="Y230" s="171"/>
      <c r="Z230" s="171"/>
      <c r="AA230" s="171"/>
      <c r="AB230" s="171"/>
      <c r="AC230" s="176"/>
      <c r="AD230" s="176"/>
      <c r="AE230" s="176"/>
      <c r="AF230" s="176"/>
      <c r="AG230" s="176"/>
      <c r="AH230" s="177"/>
      <c r="AI230" s="176"/>
      <c r="AJ230" s="171"/>
      <c r="AK230" s="171"/>
      <c r="AL230" s="171"/>
      <c r="AM230" s="171"/>
      <c r="AN230" s="171"/>
      <c r="AO230" s="171"/>
      <c r="AP230" s="176"/>
      <c r="AQ230" s="176"/>
      <c r="AR230" s="176"/>
      <c r="AS230" s="176"/>
      <c r="AT230" s="176"/>
      <c r="AU230" s="177"/>
      <c r="AV230" s="176"/>
      <c r="AW230" s="171"/>
      <c r="AX230" s="171"/>
      <c r="AY230" s="171"/>
      <c r="AZ230" s="171"/>
      <c r="BA230" s="171"/>
      <c r="BB230" s="171"/>
      <c r="BC230" s="176"/>
      <c r="BD230" s="176"/>
      <c r="BE230" s="176"/>
      <c r="BF230" s="176"/>
      <c r="BG230" s="176"/>
      <c r="BH230" s="177"/>
      <c r="BI230" s="176"/>
    </row>
    <row r="231" spans="1:61" ht="151.5" customHeight="1">
      <c r="A231" s="226"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13"/>
      <c r="F231" s="213"/>
      <c r="G231" s="43" t="str">
        <f t="shared" si="0"/>
        <v/>
      </c>
      <c r="H231" s="224"/>
      <c r="I231" s="96" t="str">
        <f t="shared" si="1"/>
        <v/>
      </c>
      <c r="J231" s="97" t="str">
        <f>IFERROR(IF(I231="","",IF(I231&lt;='Listas y tablas'!$L$3,"Muy Baja",IF(I231&lt;='Listas y tablas'!$L$4,"Baja",IF(I231&lt;='Listas y tablas'!$L$5,"Media",IF(I231&lt;='Listas y tablas'!$L$6,"Alta","Muy Alta"))))),"")</f>
        <v/>
      </c>
      <c r="K231" s="225"/>
      <c r="L231" s="228"/>
      <c r="M231" s="171"/>
      <c r="N231" s="171"/>
      <c r="O231" s="171"/>
      <c r="P231" s="171"/>
      <c r="Q231" s="171"/>
      <c r="R231" s="171"/>
      <c r="S231" s="171"/>
      <c r="T231" s="171"/>
      <c r="U231" s="171"/>
      <c r="V231" s="229"/>
      <c r="W231" s="171"/>
      <c r="X231" s="171"/>
      <c r="Y231" s="171"/>
      <c r="Z231" s="171"/>
      <c r="AA231" s="171"/>
      <c r="AB231" s="171"/>
      <c r="AC231" s="176"/>
      <c r="AD231" s="176"/>
      <c r="AE231" s="176"/>
      <c r="AF231" s="176"/>
      <c r="AG231" s="176"/>
      <c r="AH231" s="177"/>
      <c r="AI231" s="176"/>
      <c r="AJ231" s="171"/>
      <c r="AK231" s="171"/>
      <c r="AL231" s="171"/>
      <c r="AM231" s="171"/>
      <c r="AN231" s="171"/>
      <c r="AO231" s="171"/>
      <c r="AP231" s="176"/>
      <c r="AQ231" s="176"/>
      <c r="AR231" s="176"/>
      <c r="AS231" s="176"/>
      <c r="AT231" s="176"/>
      <c r="AU231" s="177"/>
      <c r="AV231" s="176"/>
      <c r="AW231" s="171"/>
      <c r="AX231" s="171"/>
      <c r="AY231" s="171"/>
      <c r="AZ231" s="171"/>
      <c r="BA231" s="171"/>
      <c r="BB231" s="171"/>
      <c r="BC231" s="176"/>
      <c r="BD231" s="176"/>
      <c r="BE231" s="176"/>
      <c r="BF231" s="176"/>
      <c r="BG231" s="176"/>
      <c r="BH231" s="177"/>
      <c r="BI231" s="176"/>
    </row>
    <row r="232" spans="1:61" ht="151.5" customHeight="1">
      <c r="A232" s="226"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13"/>
      <c r="F232" s="213"/>
      <c r="G232" s="43" t="str">
        <f t="shared" si="0"/>
        <v/>
      </c>
      <c r="H232" s="224"/>
      <c r="I232" s="96" t="str">
        <f t="shared" si="1"/>
        <v/>
      </c>
      <c r="J232" s="97" t="str">
        <f>IFERROR(IF(I232="","",IF(I232&lt;='Listas y tablas'!$L$3,"Muy Baja",IF(I232&lt;='Listas y tablas'!$L$4,"Baja",IF(I232&lt;='Listas y tablas'!$L$5,"Media",IF(I232&lt;='Listas y tablas'!$L$6,"Alta","Muy Alta"))))),"")</f>
        <v/>
      </c>
      <c r="K232" s="225"/>
      <c r="L232" s="228"/>
      <c r="M232" s="171"/>
      <c r="N232" s="171"/>
      <c r="O232" s="171"/>
      <c r="P232" s="171"/>
      <c r="Q232" s="171"/>
      <c r="R232" s="171"/>
      <c r="S232" s="171"/>
      <c r="T232" s="171"/>
      <c r="U232" s="171"/>
      <c r="V232" s="229"/>
      <c r="W232" s="171"/>
      <c r="X232" s="171"/>
      <c r="Y232" s="171"/>
      <c r="Z232" s="171"/>
      <c r="AA232" s="171"/>
      <c r="AB232" s="171"/>
      <c r="AC232" s="176"/>
      <c r="AD232" s="176"/>
      <c r="AE232" s="176"/>
      <c r="AF232" s="176"/>
      <c r="AG232" s="176"/>
      <c r="AH232" s="177"/>
      <c r="AI232" s="176"/>
      <c r="AJ232" s="171"/>
      <c r="AK232" s="171"/>
      <c r="AL232" s="171"/>
      <c r="AM232" s="171"/>
      <c r="AN232" s="171"/>
      <c r="AO232" s="171"/>
      <c r="AP232" s="176"/>
      <c r="AQ232" s="176"/>
      <c r="AR232" s="176"/>
      <c r="AS232" s="176"/>
      <c r="AT232" s="176"/>
      <c r="AU232" s="177"/>
      <c r="AV232" s="176"/>
      <c r="AW232" s="171"/>
      <c r="AX232" s="171"/>
      <c r="AY232" s="171"/>
      <c r="AZ232" s="171"/>
      <c r="BA232" s="171"/>
      <c r="BB232" s="171"/>
      <c r="BC232" s="176"/>
      <c r="BD232" s="176"/>
      <c r="BE232" s="176"/>
      <c r="BF232" s="176"/>
      <c r="BG232" s="176"/>
      <c r="BH232" s="177"/>
      <c r="BI232" s="176"/>
    </row>
    <row r="233" spans="1:61" ht="151.5" customHeight="1">
      <c r="A233" s="226"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13"/>
      <c r="F233" s="213"/>
      <c r="G233" s="43" t="str">
        <f t="shared" si="0"/>
        <v/>
      </c>
      <c r="H233" s="224"/>
      <c r="I233" s="96" t="str">
        <f t="shared" si="1"/>
        <v/>
      </c>
      <c r="J233" s="97" t="str">
        <f>IFERROR(IF(I233="","",IF(I233&lt;='Listas y tablas'!$L$3,"Muy Baja",IF(I233&lt;='Listas y tablas'!$L$4,"Baja",IF(I233&lt;='Listas y tablas'!$L$5,"Media",IF(I233&lt;='Listas y tablas'!$L$6,"Alta","Muy Alta"))))),"")</f>
        <v/>
      </c>
      <c r="K233" s="225"/>
      <c r="L233" s="228"/>
      <c r="M233" s="171"/>
      <c r="N233" s="171"/>
      <c r="O233" s="171"/>
      <c r="P233" s="171"/>
      <c r="Q233" s="171"/>
      <c r="R233" s="171"/>
      <c r="S233" s="171"/>
      <c r="T233" s="171"/>
      <c r="U233" s="171"/>
      <c r="V233" s="229"/>
      <c r="W233" s="171"/>
      <c r="X233" s="171"/>
      <c r="Y233" s="171"/>
      <c r="Z233" s="171"/>
      <c r="AA233" s="171"/>
      <c r="AB233" s="171"/>
      <c r="AC233" s="176"/>
      <c r="AD233" s="176"/>
      <c r="AE233" s="176"/>
      <c r="AF233" s="176"/>
      <c r="AG233" s="176"/>
      <c r="AH233" s="177"/>
      <c r="AI233" s="176"/>
      <c r="AJ233" s="171"/>
      <c r="AK233" s="171"/>
      <c r="AL233" s="171"/>
      <c r="AM233" s="171"/>
      <c r="AN233" s="171"/>
      <c r="AO233" s="171"/>
      <c r="AP233" s="176"/>
      <c r="AQ233" s="176"/>
      <c r="AR233" s="176"/>
      <c r="AS233" s="176"/>
      <c r="AT233" s="176"/>
      <c r="AU233" s="177"/>
      <c r="AV233" s="176"/>
      <c r="AW233" s="171"/>
      <c r="AX233" s="171"/>
      <c r="AY233" s="171"/>
      <c r="AZ233" s="171"/>
      <c r="BA233" s="171"/>
      <c r="BB233" s="171"/>
      <c r="BC233" s="176"/>
      <c r="BD233" s="176"/>
      <c r="BE233" s="176"/>
      <c r="BF233" s="176"/>
      <c r="BG233" s="176"/>
      <c r="BH233" s="177"/>
      <c r="BI233" s="176"/>
    </row>
    <row r="234" spans="1:61" ht="151.5" customHeight="1">
      <c r="A234" s="226"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13"/>
      <c r="F234" s="213"/>
      <c r="G234" s="43" t="str">
        <f t="shared" si="0"/>
        <v/>
      </c>
      <c r="H234" s="224"/>
      <c r="I234" s="96" t="str">
        <f t="shared" si="1"/>
        <v/>
      </c>
      <c r="J234" s="97" t="str">
        <f>IFERROR(IF(I234="","",IF(I234&lt;='Listas y tablas'!$L$3,"Muy Baja",IF(I234&lt;='Listas y tablas'!$L$4,"Baja",IF(I234&lt;='Listas y tablas'!$L$5,"Media",IF(I234&lt;='Listas y tablas'!$L$6,"Alta","Muy Alta"))))),"")</f>
        <v/>
      </c>
      <c r="K234" s="225"/>
      <c r="L234" s="228"/>
      <c r="M234" s="171"/>
      <c r="N234" s="171"/>
      <c r="O234" s="171"/>
      <c r="P234" s="171"/>
      <c r="Q234" s="171"/>
      <c r="R234" s="171"/>
      <c r="S234" s="171"/>
      <c r="T234" s="171"/>
      <c r="U234" s="171"/>
      <c r="V234" s="229"/>
      <c r="W234" s="171"/>
      <c r="X234" s="171"/>
      <c r="Y234" s="171"/>
      <c r="Z234" s="171"/>
      <c r="AA234" s="171"/>
      <c r="AB234" s="171"/>
      <c r="AC234" s="176"/>
      <c r="AD234" s="176"/>
      <c r="AE234" s="176"/>
      <c r="AF234" s="176"/>
      <c r="AG234" s="176"/>
      <c r="AH234" s="177"/>
      <c r="AI234" s="176"/>
      <c r="AJ234" s="171"/>
      <c r="AK234" s="171"/>
      <c r="AL234" s="171"/>
      <c r="AM234" s="171"/>
      <c r="AN234" s="171"/>
      <c r="AO234" s="171"/>
      <c r="AP234" s="176"/>
      <c r="AQ234" s="176"/>
      <c r="AR234" s="176"/>
      <c r="AS234" s="176"/>
      <c r="AT234" s="176"/>
      <c r="AU234" s="177"/>
      <c r="AV234" s="176"/>
      <c r="AW234" s="171"/>
      <c r="AX234" s="171"/>
      <c r="AY234" s="171"/>
      <c r="AZ234" s="171"/>
      <c r="BA234" s="171"/>
      <c r="BB234" s="171"/>
      <c r="BC234" s="176"/>
      <c r="BD234" s="176"/>
      <c r="BE234" s="176"/>
      <c r="BF234" s="176"/>
      <c r="BG234" s="176"/>
      <c r="BH234" s="177"/>
      <c r="BI234" s="176"/>
    </row>
    <row r="235" spans="1:61" ht="151.5" customHeight="1">
      <c r="A235" s="226"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13"/>
      <c r="F235" s="213"/>
      <c r="G235" s="43" t="str">
        <f t="shared" si="0"/>
        <v/>
      </c>
      <c r="H235" s="224"/>
      <c r="I235" s="96" t="str">
        <f t="shared" si="1"/>
        <v/>
      </c>
      <c r="J235" s="97" t="str">
        <f>IFERROR(IF(I235="","",IF(I235&lt;='Listas y tablas'!$L$3,"Muy Baja",IF(I235&lt;='Listas y tablas'!$L$4,"Baja",IF(I235&lt;='Listas y tablas'!$L$5,"Media",IF(I235&lt;='Listas y tablas'!$L$6,"Alta","Muy Alta"))))),"")</f>
        <v/>
      </c>
      <c r="K235" s="225"/>
      <c r="L235" s="228"/>
      <c r="M235" s="171"/>
      <c r="N235" s="171"/>
      <c r="O235" s="171"/>
      <c r="P235" s="171"/>
      <c r="Q235" s="171"/>
      <c r="R235" s="171"/>
      <c r="S235" s="171"/>
      <c r="T235" s="171"/>
      <c r="U235" s="171"/>
      <c r="V235" s="229"/>
      <c r="W235" s="171"/>
      <c r="X235" s="171"/>
      <c r="Y235" s="171"/>
      <c r="Z235" s="171"/>
      <c r="AA235" s="171"/>
      <c r="AB235" s="171"/>
      <c r="AC235" s="176"/>
      <c r="AD235" s="176"/>
      <c r="AE235" s="176"/>
      <c r="AF235" s="176"/>
      <c r="AG235" s="176"/>
      <c r="AH235" s="177"/>
      <c r="AI235" s="176"/>
      <c r="AJ235" s="171"/>
      <c r="AK235" s="171"/>
      <c r="AL235" s="171"/>
      <c r="AM235" s="171"/>
      <c r="AN235" s="171"/>
      <c r="AO235" s="171"/>
      <c r="AP235" s="176"/>
      <c r="AQ235" s="176"/>
      <c r="AR235" s="176"/>
      <c r="AS235" s="176"/>
      <c r="AT235" s="176"/>
      <c r="AU235" s="177"/>
      <c r="AV235" s="176"/>
      <c r="AW235" s="171"/>
      <c r="AX235" s="171"/>
      <c r="AY235" s="171"/>
      <c r="AZ235" s="171"/>
      <c r="BA235" s="171"/>
      <c r="BB235" s="171"/>
      <c r="BC235" s="176"/>
      <c r="BD235" s="176"/>
      <c r="BE235" s="176"/>
      <c r="BF235" s="176"/>
      <c r="BG235" s="176"/>
      <c r="BH235" s="177"/>
      <c r="BI235" s="176"/>
    </row>
    <row r="236" spans="1:61" ht="151.5" customHeight="1">
      <c r="A236" s="226"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13"/>
      <c r="F236" s="213"/>
      <c r="G236" s="43" t="str">
        <f t="shared" si="0"/>
        <v/>
      </c>
      <c r="H236" s="224"/>
      <c r="I236" s="96" t="str">
        <f t="shared" si="1"/>
        <v/>
      </c>
      <c r="J236" s="97" t="str">
        <f>IFERROR(IF(I236="","",IF(I236&lt;='Listas y tablas'!$L$3,"Muy Baja",IF(I236&lt;='Listas y tablas'!$L$4,"Baja",IF(I236&lt;='Listas y tablas'!$L$5,"Media",IF(I236&lt;='Listas y tablas'!$L$6,"Alta","Muy Alta"))))),"")</f>
        <v/>
      </c>
      <c r="K236" s="225"/>
      <c r="L236" s="228"/>
      <c r="M236" s="171"/>
      <c r="N236" s="171"/>
      <c r="O236" s="171"/>
      <c r="P236" s="171"/>
      <c r="Q236" s="171"/>
      <c r="R236" s="171"/>
      <c r="S236" s="171"/>
      <c r="T236" s="171"/>
      <c r="U236" s="171"/>
      <c r="V236" s="229"/>
      <c r="W236" s="171"/>
      <c r="X236" s="171"/>
      <c r="Y236" s="171"/>
      <c r="Z236" s="171"/>
      <c r="AA236" s="171"/>
      <c r="AB236" s="171"/>
      <c r="AC236" s="176"/>
      <c r="AD236" s="176"/>
      <c r="AE236" s="176"/>
      <c r="AF236" s="176"/>
      <c r="AG236" s="176"/>
      <c r="AH236" s="177"/>
      <c r="AI236" s="176"/>
      <c r="AJ236" s="171"/>
      <c r="AK236" s="171"/>
      <c r="AL236" s="171"/>
      <c r="AM236" s="171"/>
      <c r="AN236" s="171"/>
      <c r="AO236" s="171"/>
      <c r="AP236" s="176"/>
      <c r="AQ236" s="176"/>
      <c r="AR236" s="176"/>
      <c r="AS236" s="176"/>
      <c r="AT236" s="176"/>
      <c r="AU236" s="177"/>
      <c r="AV236" s="176"/>
      <c r="AW236" s="171"/>
      <c r="AX236" s="171"/>
      <c r="AY236" s="171"/>
      <c r="AZ236" s="171"/>
      <c r="BA236" s="171"/>
      <c r="BB236" s="171"/>
      <c r="BC236" s="176"/>
      <c r="BD236" s="176"/>
      <c r="BE236" s="176"/>
      <c r="BF236" s="176"/>
      <c r="BG236" s="176"/>
      <c r="BH236" s="177"/>
      <c r="BI236" s="176"/>
    </row>
    <row r="237" spans="1:61" ht="151.5" customHeight="1">
      <c r="A237" s="226"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13"/>
      <c r="F237" s="213"/>
      <c r="G237" s="43" t="str">
        <f t="shared" si="0"/>
        <v/>
      </c>
      <c r="H237" s="224"/>
      <c r="I237" s="96" t="str">
        <f t="shared" si="1"/>
        <v/>
      </c>
      <c r="J237" s="97" t="str">
        <f>IFERROR(IF(I237="","",IF(I237&lt;='Listas y tablas'!$L$3,"Muy Baja",IF(I237&lt;='Listas y tablas'!$L$4,"Baja",IF(I237&lt;='Listas y tablas'!$L$5,"Media",IF(I237&lt;='Listas y tablas'!$L$6,"Alta","Muy Alta"))))),"")</f>
        <v/>
      </c>
      <c r="K237" s="225"/>
      <c r="L237" s="228"/>
      <c r="M237" s="171"/>
      <c r="N237" s="171"/>
      <c r="O237" s="171"/>
      <c r="P237" s="171"/>
      <c r="Q237" s="171"/>
      <c r="R237" s="171"/>
      <c r="S237" s="171"/>
      <c r="T237" s="171"/>
      <c r="U237" s="171"/>
      <c r="V237" s="229"/>
      <c r="W237" s="171"/>
      <c r="X237" s="171"/>
      <c r="Y237" s="171"/>
      <c r="Z237" s="171"/>
      <c r="AA237" s="171"/>
      <c r="AB237" s="171"/>
      <c r="AC237" s="176"/>
      <c r="AD237" s="176"/>
      <c r="AE237" s="176"/>
      <c r="AF237" s="176"/>
      <c r="AG237" s="176"/>
      <c r="AH237" s="177"/>
      <c r="AI237" s="176"/>
      <c r="AJ237" s="171"/>
      <c r="AK237" s="171"/>
      <c r="AL237" s="171"/>
      <c r="AM237" s="171"/>
      <c r="AN237" s="171"/>
      <c r="AO237" s="171"/>
      <c r="AP237" s="176"/>
      <c r="AQ237" s="176"/>
      <c r="AR237" s="176"/>
      <c r="AS237" s="176"/>
      <c r="AT237" s="176"/>
      <c r="AU237" s="177"/>
      <c r="AV237" s="176"/>
      <c r="AW237" s="171"/>
      <c r="AX237" s="171"/>
      <c r="AY237" s="171"/>
      <c r="AZ237" s="171"/>
      <c r="BA237" s="171"/>
      <c r="BB237" s="171"/>
      <c r="BC237" s="176"/>
      <c r="BD237" s="176"/>
      <c r="BE237" s="176"/>
      <c r="BF237" s="176"/>
      <c r="BG237" s="176"/>
      <c r="BH237" s="177"/>
      <c r="BI237" s="176"/>
    </row>
    <row r="238" spans="1:61" ht="151.5" customHeight="1">
      <c r="A238" s="226"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13"/>
      <c r="F238" s="213"/>
      <c r="G238" s="43" t="str">
        <f t="shared" si="0"/>
        <v/>
      </c>
      <c r="H238" s="224"/>
      <c r="I238" s="96" t="str">
        <f t="shared" si="1"/>
        <v/>
      </c>
      <c r="J238" s="97" t="str">
        <f>IFERROR(IF(I238="","",IF(I238&lt;='Listas y tablas'!$L$3,"Muy Baja",IF(I238&lt;='Listas y tablas'!$L$4,"Baja",IF(I238&lt;='Listas y tablas'!$L$5,"Media",IF(I238&lt;='Listas y tablas'!$L$6,"Alta","Muy Alta"))))),"")</f>
        <v/>
      </c>
      <c r="K238" s="225"/>
      <c r="L238" s="228"/>
      <c r="M238" s="171"/>
      <c r="N238" s="171"/>
      <c r="O238" s="171"/>
      <c r="P238" s="171"/>
      <c r="Q238" s="171"/>
      <c r="R238" s="171"/>
      <c r="S238" s="171"/>
      <c r="T238" s="171"/>
      <c r="U238" s="171"/>
      <c r="V238" s="229"/>
      <c r="W238" s="171"/>
      <c r="X238" s="171"/>
      <c r="Y238" s="171"/>
      <c r="Z238" s="171"/>
      <c r="AA238" s="171"/>
      <c r="AB238" s="171"/>
      <c r="AC238" s="176"/>
      <c r="AD238" s="176"/>
      <c r="AE238" s="176"/>
      <c r="AF238" s="176"/>
      <c r="AG238" s="176"/>
      <c r="AH238" s="177"/>
      <c r="AI238" s="176"/>
      <c r="AJ238" s="171"/>
      <c r="AK238" s="171"/>
      <c r="AL238" s="171"/>
      <c r="AM238" s="171"/>
      <c r="AN238" s="171"/>
      <c r="AO238" s="171"/>
      <c r="AP238" s="176"/>
      <c r="AQ238" s="176"/>
      <c r="AR238" s="176"/>
      <c r="AS238" s="176"/>
      <c r="AT238" s="176"/>
      <c r="AU238" s="177"/>
      <c r="AV238" s="176"/>
      <c r="AW238" s="171"/>
      <c r="AX238" s="171"/>
      <c r="AY238" s="171"/>
      <c r="AZ238" s="171"/>
      <c r="BA238" s="171"/>
      <c r="BB238" s="171"/>
      <c r="BC238" s="176"/>
      <c r="BD238" s="176"/>
      <c r="BE238" s="176"/>
      <c r="BF238" s="176"/>
      <c r="BG238" s="176"/>
      <c r="BH238" s="177"/>
      <c r="BI238" s="176"/>
    </row>
    <row r="239" spans="1:61" ht="151.5" customHeight="1">
      <c r="A239" s="226"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13"/>
      <c r="F239" s="213"/>
      <c r="G239" s="43" t="str">
        <f t="shared" si="0"/>
        <v/>
      </c>
      <c r="H239" s="224"/>
      <c r="I239" s="96" t="str">
        <f t="shared" si="1"/>
        <v/>
      </c>
      <c r="J239" s="97" t="str">
        <f>IFERROR(IF(I239="","",IF(I239&lt;='Listas y tablas'!$L$3,"Muy Baja",IF(I239&lt;='Listas y tablas'!$L$4,"Baja",IF(I239&lt;='Listas y tablas'!$L$5,"Media",IF(I239&lt;='Listas y tablas'!$L$6,"Alta","Muy Alta"))))),"")</f>
        <v/>
      </c>
      <c r="K239" s="225"/>
      <c r="L239" s="228"/>
      <c r="M239" s="171"/>
      <c r="N239" s="171"/>
      <c r="O239" s="171"/>
      <c r="P239" s="171"/>
      <c r="Q239" s="171"/>
      <c r="R239" s="171"/>
      <c r="S239" s="171"/>
      <c r="T239" s="171"/>
      <c r="U239" s="171"/>
      <c r="V239" s="229"/>
      <c r="W239" s="171"/>
      <c r="X239" s="171"/>
      <c r="Y239" s="171"/>
      <c r="Z239" s="171"/>
      <c r="AA239" s="171"/>
      <c r="AB239" s="171"/>
      <c r="AC239" s="176"/>
      <c r="AD239" s="176"/>
      <c r="AE239" s="176"/>
      <c r="AF239" s="176"/>
      <c r="AG239" s="176"/>
      <c r="AH239" s="177"/>
      <c r="AI239" s="176"/>
      <c r="AJ239" s="171"/>
      <c r="AK239" s="171"/>
      <c r="AL239" s="171"/>
      <c r="AM239" s="171"/>
      <c r="AN239" s="171"/>
      <c r="AO239" s="171"/>
      <c r="AP239" s="176"/>
      <c r="AQ239" s="176"/>
      <c r="AR239" s="176"/>
      <c r="AS239" s="176"/>
      <c r="AT239" s="176"/>
      <c r="AU239" s="177"/>
      <c r="AV239" s="176"/>
      <c r="AW239" s="171"/>
      <c r="AX239" s="171"/>
      <c r="AY239" s="171"/>
      <c r="AZ239" s="171"/>
      <c r="BA239" s="171"/>
      <c r="BB239" s="171"/>
      <c r="BC239" s="176"/>
      <c r="BD239" s="176"/>
      <c r="BE239" s="176"/>
      <c r="BF239" s="176"/>
      <c r="BG239" s="176"/>
      <c r="BH239" s="177"/>
      <c r="BI239" s="176"/>
    </row>
    <row r="240" spans="1:61" ht="151.5" customHeight="1">
      <c r="A240" s="226"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13"/>
      <c r="F240" s="213"/>
      <c r="G240" s="43" t="str">
        <f t="shared" si="0"/>
        <v/>
      </c>
      <c r="H240" s="224"/>
      <c r="I240" s="96" t="str">
        <f t="shared" si="1"/>
        <v/>
      </c>
      <c r="J240" s="97" t="str">
        <f>IFERROR(IF(I240="","",IF(I240&lt;='Listas y tablas'!$L$3,"Muy Baja",IF(I240&lt;='Listas y tablas'!$L$4,"Baja",IF(I240&lt;='Listas y tablas'!$L$5,"Media",IF(I240&lt;='Listas y tablas'!$L$6,"Alta","Muy Alta"))))),"")</f>
        <v/>
      </c>
      <c r="K240" s="225"/>
      <c r="L240" s="228"/>
      <c r="M240" s="171"/>
      <c r="N240" s="171"/>
      <c r="O240" s="171"/>
      <c r="P240" s="171"/>
      <c r="Q240" s="171"/>
      <c r="R240" s="171"/>
      <c r="S240" s="171"/>
      <c r="T240" s="171"/>
      <c r="U240" s="171"/>
      <c r="V240" s="229"/>
      <c r="W240" s="171"/>
      <c r="X240" s="171"/>
      <c r="Y240" s="171"/>
      <c r="Z240" s="171"/>
      <c r="AA240" s="171"/>
      <c r="AB240" s="171"/>
      <c r="AC240" s="176"/>
      <c r="AD240" s="176"/>
      <c r="AE240" s="176"/>
      <c r="AF240" s="176"/>
      <c r="AG240" s="176"/>
      <c r="AH240" s="177"/>
      <c r="AI240" s="176"/>
      <c r="AJ240" s="171"/>
      <c r="AK240" s="171"/>
      <c r="AL240" s="171"/>
      <c r="AM240" s="171"/>
      <c r="AN240" s="171"/>
      <c r="AO240" s="171"/>
      <c r="AP240" s="176"/>
      <c r="AQ240" s="176"/>
      <c r="AR240" s="176"/>
      <c r="AS240" s="176"/>
      <c r="AT240" s="176"/>
      <c r="AU240" s="177"/>
      <c r="AV240" s="176"/>
      <c r="AW240" s="171"/>
      <c r="AX240" s="171"/>
      <c r="AY240" s="171"/>
      <c r="AZ240" s="171"/>
      <c r="BA240" s="171"/>
      <c r="BB240" s="171"/>
      <c r="BC240" s="176"/>
      <c r="BD240" s="176"/>
      <c r="BE240" s="176"/>
      <c r="BF240" s="176"/>
      <c r="BG240" s="176"/>
      <c r="BH240" s="177"/>
      <c r="BI240" s="176"/>
    </row>
    <row r="241" spans="1:61" ht="151.5" customHeight="1">
      <c r="A241" s="226"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13"/>
      <c r="F241" s="213"/>
      <c r="G241" s="43" t="str">
        <f t="shared" si="0"/>
        <v/>
      </c>
      <c r="H241" s="224"/>
      <c r="I241" s="96" t="str">
        <f t="shared" si="1"/>
        <v/>
      </c>
      <c r="J241" s="97" t="str">
        <f>IFERROR(IF(I241="","",IF(I241&lt;='Listas y tablas'!$L$3,"Muy Baja",IF(I241&lt;='Listas y tablas'!$L$4,"Baja",IF(I241&lt;='Listas y tablas'!$L$5,"Media",IF(I241&lt;='Listas y tablas'!$L$6,"Alta","Muy Alta"))))),"")</f>
        <v/>
      </c>
      <c r="K241" s="225"/>
      <c r="L241" s="228"/>
      <c r="M241" s="171"/>
      <c r="N241" s="171"/>
      <c r="O241" s="171"/>
      <c r="P241" s="171"/>
      <c r="Q241" s="171"/>
      <c r="R241" s="171"/>
      <c r="S241" s="171"/>
      <c r="T241" s="171"/>
      <c r="U241" s="171"/>
      <c r="V241" s="229"/>
      <c r="W241" s="171"/>
      <c r="X241" s="171"/>
      <c r="Y241" s="171"/>
      <c r="Z241" s="171"/>
      <c r="AA241" s="171"/>
      <c r="AB241" s="171"/>
      <c r="AC241" s="176"/>
      <c r="AD241" s="176"/>
      <c r="AE241" s="176"/>
      <c r="AF241" s="176"/>
      <c r="AG241" s="176"/>
      <c r="AH241" s="177"/>
      <c r="AI241" s="176"/>
      <c r="AJ241" s="171"/>
      <c r="AK241" s="171"/>
      <c r="AL241" s="171"/>
      <c r="AM241" s="171"/>
      <c r="AN241" s="171"/>
      <c r="AO241" s="171"/>
      <c r="AP241" s="176"/>
      <c r="AQ241" s="176"/>
      <c r="AR241" s="176"/>
      <c r="AS241" s="176"/>
      <c r="AT241" s="176"/>
      <c r="AU241" s="177"/>
      <c r="AV241" s="176"/>
      <c r="AW241" s="171"/>
      <c r="AX241" s="171"/>
      <c r="AY241" s="171"/>
      <c r="AZ241" s="171"/>
      <c r="BA241" s="171"/>
      <c r="BB241" s="171"/>
      <c r="BC241" s="176"/>
      <c r="BD241" s="176"/>
      <c r="BE241" s="176"/>
      <c r="BF241" s="176"/>
      <c r="BG241" s="176"/>
      <c r="BH241" s="177"/>
      <c r="BI241" s="176"/>
    </row>
    <row r="242" spans="1:61" ht="151.5" customHeight="1">
      <c r="A242" s="226"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13"/>
      <c r="F242" s="213"/>
      <c r="G242" s="43" t="str">
        <f t="shared" si="0"/>
        <v/>
      </c>
      <c r="H242" s="224"/>
      <c r="I242" s="96" t="str">
        <f t="shared" si="1"/>
        <v/>
      </c>
      <c r="J242" s="97" t="str">
        <f>IFERROR(IF(I242="","",IF(I242&lt;='Listas y tablas'!$L$3,"Muy Baja",IF(I242&lt;='Listas y tablas'!$L$4,"Baja",IF(I242&lt;='Listas y tablas'!$L$5,"Media",IF(I242&lt;='Listas y tablas'!$L$6,"Alta","Muy Alta"))))),"")</f>
        <v/>
      </c>
      <c r="K242" s="225"/>
      <c r="L242" s="228"/>
      <c r="M242" s="171"/>
      <c r="N242" s="171"/>
      <c r="O242" s="171"/>
      <c r="P242" s="171"/>
      <c r="Q242" s="171"/>
      <c r="R242" s="171"/>
      <c r="S242" s="171"/>
      <c r="T242" s="171"/>
      <c r="U242" s="171"/>
      <c r="V242" s="229"/>
      <c r="W242" s="171"/>
      <c r="X242" s="171"/>
      <c r="Y242" s="171"/>
      <c r="Z242" s="171"/>
      <c r="AA242" s="171"/>
      <c r="AB242" s="171"/>
      <c r="AC242" s="176"/>
      <c r="AD242" s="176"/>
      <c r="AE242" s="176"/>
      <c r="AF242" s="176"/>
      <c r="AG242" s="176"/>
      <c r="AH242" s="177"/>
      <c r="AI242" s="176"/>
      <c r="AJ242" s="171"/>
      <c r="AK242" s="171"/>
      <c r="AL242" s="171"/>
      <c r="AM242" s="171"/>
      <c r="AN242" s="171"/>
      <c r="AO242" s="171"/>
      <c r="AP242" s="176"/>
      <c r="AQ242" s="176"/>
      <c r="AR242" s="176"/>
      <c r="AS242" s="176"/>
      <c r="AT242" s="176"/>
      <c r="AU242" s="177"/>
      <c r="AV242" s="176"/>
      <c r="AW242" s="171"/>
      <c r="AX242" s="171"/>
      <c r="AY242" s="171"/>
      <c r="AZ242" s="171"/>
      <c r="BA242" s="171"/>
      <c r="BB242" s="171"/>
      <c r="BC242" s="176"/>
      <c r="BD242" s="176"/>
      <c r="BE242" s="176"/>
      <c r="BF242" s="176"/>
      <c r="BG242" s="176"/>
      <c r="BH242" s="177"/>
      <c r="BI242" s="176"/>
    </row>
    <row r="243" spans="1:61" ht="151.5" customHeight="1">
      <c r="A243" s="226"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13"/>
      <c r="F243" s="213"/>
      <c r="G243" s="43" t="str">
        <f t="shared" si="0"/>
        <v/>
      </c>
      <c r="H243" s="224"/>
      <c r="I243" s="96" t="str">
        <f t="shared" si="1"/>
        <v/>
      </c>
      <c r="J243" s="97" t="str">
        <f>IFERROR(IF(I243="","",IF(I243&lt;='Listas y tablas'!$L$3,"Muy Baja",IF(I243&lt;='Listas y tablas'!$L$4,"Baja",IF(I243&lt;='Listas y tablas'!$L$5,"Media",IF(I243&lt;='Listas y tablas'!$L$6,"Alta","Muy Alta"))))),"")</f>
        <v/>
      </c>
      <c r="K243" s="225"/>
      <c r="L243" s="228"/>
      <c r="M243" s="171"/>
      <c r="N243" s="171"/>
      <c r="O243" s="171"/>
      <c r="P243" s="171"/>
      <c r="Q243" s="171"/>
      <c r="R243" s="171"/>
      <c r="S243" s="171"/>
      <c r="T243" s="171"/>
      <c r="U243" s="171"/>
      <c r="V243" s="229"/>
      <c r="W243" s="171"/>
      <c r="X243" s="171"/>
      <c r="Y243" s="171"/>
      <c r="Z243" s="171"/>
      <c r="AA243" s="171"/>
      <c r="AB243" s="171"/>
      <c r="AC243" s="176"/>
      <c r="AD243" s="176"/>
      <c r="AE243" s="176"/>
      <c r="AF243" s="176"/>
      <c r="AG243" s="176"/>
      <c r="AH243" s="177"/>
      <c r="AI243" s="176"/>
      <c r="AJ243" s="171"/>
      <c r="AK243" s="171"/>
      <c r="AL243" s="171"/>
      <c r="AM243" s="171"/>
      <c r="AN243" s="171"/>
      <c r="AO243" s="171"/>
      <c r="AP243" s="176"/>
      <c r="AQ243" s="176"/>
      <c r="AR243" s="176"/>
      <c r="AS243" s="176"/>
      <c r="AT243" s="176"/>
      <c r="AU243" s="177"/>
      <c r="AV243" s="176"/>
      <c r="AW243" s="171"/>
      <c r="AX243" s="171"/>
      <c r="AY243" s="171"/>
      <c r="AZ243" s="171"/>
      <c r="BA243" s="171"/>
      <c r="BB243" s="171"/>
      <c r="BC243" s="176"/>
      <c r="BD243" s="176"/>
      <c r="BE243" s="176"/>
      <c r="BF243" s="176"/>
      <c r="BG243" s="176"/>
      <c r="BH243" s="177"/>
      <c r="BI243" s="176"/>
    </row>
    <row r="244" spans="1:61" ht="151.5" customHeight="1">
      <c r="A244" s="226"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13"/>
      <c r="F244" s="213"/>
      <c r="G244" s="43" t="str">
        <f t="shared" si="0"/>
        <v/>
      </c>
      <c r="H244" s="224"/>
      <c r="I244" s="96" t="str">
        <f t="shared" si="1"/>
        <v/>
      </c>
      <c r="J244" s="97" t="str">
        <f>IFERROR(IF(I244="","",IF(I244&lt;='Listas y tablas'!$L$3,"Muy Baja",IF(I244&lt;='Listas y tablas'!$L$4,"Baja",IF(I244&lt;='Listas y tablas'!$L$5,"Media",IF(I244&lt;='Listas y tablas'!$L$6,"Alta","Muy Alta"))))),"")</f>
        <v/>
      </c>
      <c r="K244" s="225"/>
      <c r="L244" s="228"/>
      <c r="M244" s="171"/>
      <c r="N244" s="171"/>
      <c r="O244" s="171"/>
      <c r="P244" s="171"/>
      <c r="Q244" s="171"/>
      <c r="R244" s="171"/>
      <c r="S244" s="171"/>
      <c r="T244" s="171"/>
      <c r="U244" s="171"/>
      <c r="V244" s="229"/>
      <c r="W244" s="171"/>
      <c r="X244" s="171"/>
      <c r="Y244" s="171"/>
      <c r="Z244" s="171"/>
      <c r="AA244" s="171"/>
      <c r="AB244" s="171"/>
      <c r="AC244" s="176"/>
      <c r="AD244" s="176"/>
      <c r="AE244" s="176"/>
      <c r="AF244" s="176"/>
      <c r="AG244" s="176"/>
      <c r="AH244" s="177"/>
      <c r="AI244" s="176"/>
      <c r="AJ244" s="171"/>
      <c r="AK244" s="171"/>
      <c r="AL244" s="171"/>
      <c r="AM244" s="171"/>
      <c r="AN244" s="171"/>
      <c r="AO244" s="171"/>
      <c r="AP244" s="176"/>
      <c r="AQ244" s="176"/>
      <c r="AR244" s="176"/>
      <c r="AS244" s="176"/>
      <c r="AT244" s="176"/>
      <c r="AU244" s="177"/>
      <c r="AV244" s="176"/>
      <c r="AW244" s="171"/>
      <c r="AX244" s="171"/>
      <c r="AY244" s="171"/>
      <c r="AZ244" s="171"/>
      <c r="BA244" s="171"/>
      <c r="BB244" s="171"/>
      <c r="BC244" s="176"/>
      <c r="BD244" s="176"/>
      <c r="BE244" s="176"/>
      <c r="BF244" s="176"/>
      <c r="BG244" s="176"/>
      <c r="BH244" s="177"/>
      <c r="BI244" s="176"/>
    </row>
    <row r="245" spans="1:61" ht="151.5" customHeight="1">
      <c r="A245" s="226"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13"/>
      <c r="F245" s="213"/>
      <c r="G245" s="43" t="str">
        <f t="shared" si="0"/>
        <v/>
      </c>
      <c r="H245" s="224"/>
      <c r="I245" s="96" t="str">
        <f t="shared" si="1"/>
        <v/>
      </c>
      <c r="J245" s="97" t="str">
        <f>IFERROR(IF(I245="","",IF(I245&lt;='Listas y tablas'!$L$3,"Muy Baja",IF(I245&lt;='Listas y tablas'!$L$4,"Baja",IF(I245&lt;='Listas y tablas'!$L$5,"Media",IF(I245&lt;='Listas y tablas'!$L$6,"Alta","Muy Alta"))))),"")</f>
        <v/>
      </c>
      <c r="K245" s="225"/>
      <c r="L245" s="228"/>
      <c r="M245" s="171"/>
      <c r="N245" s="171"/>
      <c r="O245" s="171"/>
      <c r="P245" s="171"/>
      <c r="Q245" s="171"/>
      <c r="R245" s="171"/>
      <c r="S245" s="171"/>
      <c r="T245" s="171"/>
      <c r="U245" s="171"/>
      <c r="V245" s="229"/>
      <c r="W245" s="171"/>
      <c r="X245" s="171"/>
      <c r="Y245" s="171"/>
      <c r="Z245" s="171"/>
      <c r="AA245" s="171"/>
      <c r="AB245" s="171"/>
      <c r="AC245" s="176"/>
      <c r="AD245" s="176"/>
      <c r="AE245" s="176"/>
      <c r="AF245" s="176"/>
      <c r="AG245" s="176"/>
      <c r="AH245" s="177"/>
      <c r="AI245" s="176"/>
      <c r="AJ245" s="171"/>
      <c r="AK245" s="171"/>
      <c r="AL245" s="171"/>
      <c r="AM245" s="171"/>
      <c r="AN245" s="171"/>
      <c r="AO245" s="171"/>
      <c r="AP245" s="176"/>
      <c r="AQ245" s="176"/>
      <c r="AR245" s="176"/>
      <c r="AS245" s="176"/>
      <c r="AT245" s="176"/>
      <c r="AU245" s="177"/>
      <c r="AV245" s="176"/>
      <c r="AW245" s="171"/>
      <c r="AX245" s="171"/>
      <c r="AY245" s="171"/>
      <c r="AZ245" s="171"/>
      <c r="BA245" s="171"/>
      <c r="BB245" s="171"/>
      <c r="BC245" s="176"/>
      <c r="BD245" s="176"/>
      <c r="BE245" s="176"/>
      <c r="BF245" s="176"/>
      <c r="BG245" s="176"/>
      <c r="BH245" s="177"/>
      <c r="BI245" s="176"/>
    </row>
    <row r="246" spans="1:61" ht="151.5" customHeight="1">
      <c r="A246" s="226"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13"/>
      <c r="F246" s="213"/>
      <c r="G246" s="43" t="str">
        <f t="shared" si="0"/>
        <v/>
      </c>
      <c r="H246" s="224"/>
      <c r="I246" s="96" t="str">
        <f t="shared" si="1"/>
        <v/>
      </c>
      <c r="J246" s="97" t="str">
        <f>IFERROR(IF(I246="","",IF(I246&lt;='Listas y tablas'!$L$3,"Muy Baja",IF(I246&lt;='Listas y tablas'!$L$4,"Baja",IF(I246&lt;='Listas y tablas'!$L$5,"Media",IF(I246&lt;='Listas y tablas'!$L$6,"Alta","Muy Alta"))))),"")</f>
        <v/>
      </c>
      <c r="K246" s="225"/>
      <c r="L246" s="228"/>
      <c r="M246" s="171"/>
      <c r="N246" s="171"/>
      <c r="O246" s="171"/>
      <c r="P246" s="171"/>
      <c r="Q246" s="171"/>
      <c r="R246" s="171"/>
      <c r="S246" s="171"/>
      <c r="T246" s="171"/>
      <c r="U246" s="171"/>
      <c r="V246" s="229"/>
      <c r="W246" s="171"/>
      <c r="X246" s="171"/>
      <c r="Y246" s="171"/>
      <c r="Z246" s="171"/>
      <c r="AA246" s="171"/>
      <c r="AB246" s="171"/>
      <c r="AC246" s="176"/>
      <c r="AD246" s="176"/>
      <c r="AE246" s="176"/>
      <c r="AF246" s="176"/>
      <c r="AG246" s="176"/>
      <c r="AH246" s="177"/>
      <c r="AI246" s="176"/>
      <c r="AJ246" s="171"/>
      <c r="AK246" s="171"/>
      <c r="AL246" s="171"/>
      <c r="AM246" s="171"/>
      <c r="AN246" s="171"/>
      <c r="AO246" s="171"/>
      <c r="AP246" s="176"/>
      <c r="AQ246" s="176"/>
      <c r="AR246" s="176"/>
      <c r="AS246" s="176"/>
      <c r="AT246" s="176"/>
      <c r="AU246" s="177"/>
      <c r="AV246" s="176"/>
      <c r="AW246" s="171"/>
      <c r="AX246" s="171"/>
      <c r="AY246" s="171"/>
      <c r="AZ246" s="171"/>
      <c r="BA246" s="171"/>
      <c r="BB246" s="171"/>
      <c r="BC246" s="176"/>
      <c r="BD246" s="176"/>
      <c r="BE246" s="176"/>
      <c r="BF246" s="176"/>
      <c r="BG246" s="176"/>
      <c r="BH246" s="177"/>
      <c r="BI246" s="176"/>
    </row>
    <row r="247" spans="1:61" ht="151.5" customHeight="1">
      <c r="A247" s="226"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13"/>
      <c r="F247" s="213"/>
      <c r="G247" s="43" t="str">
        <f t="shared" si="0"/>
        <v/>
      </c>
      <c r="H247" s="224"/>
      <c r="I247" s="96" t="str">
        <f t="shared" si="1"/>
        <v/>
      </c>
      <c r="J247" s="97" t="str">
        <f>IFERROR(IF(I247="","",IF(I247&lt;='Listas y tablas'!$L$3,"Muy Baja",IF(I247&lt;='Listas y tablas'!$L$4,"Baja",IF(I247&lt;='Listas y tablas'!$L$5,"Media",IF(I247&lt;='Listas y tablas'!$L$6,"Alta","Muy Alta"))))),"")</f>
        <v/>
      </c>
      <c r="K247" s="225"/>
      <c r="L247" s="228"/>
      <c r="M247" s="171"/>
      <c r="N247" s="171"/>
      <c r="O247" s="171"/>
      <c r="P247" s="171"/>
      <c r="Q247" s="171"/>
      <c r="R247" s="171"/>
      <c r="S247" s="171"/>
      <c r="T247" s="171"/>
      <c r="U247" s="171"/>
      <c r="V247" s="229"/>
      <c r="W247" s="171"/>
      <c r="X247" s="171"/>
      <c r="Y247" s="171"/>
      <c r="Z247" s="171"/>
      <c r="AA247" s="171"/>
      <c r="AB247" s="171"/>
      <c r="AC247" s="176"/>
      <c r="AD247" s="176"/>
      <c r="AE247" s="176"/>
      <c r="AF247" s="176"/>
      <c r="AG247" s="176"/>
      <c r="AH247" s="177"/>
      <c r="AI247" s="176"/>
      <c r="AJ247" s="171"/>
      <c r="AK247" s="171"/>
      <c r="AL247" s="171"/>
      <c r="AM247" s="171"/>
      <c r="AN247" s="171"/>
      <c r="AO247" s="171"/>
      <c r="AP247" s="176"/>
      <c r="AQ247" s="176"/>
      <c r="AR247" s="176"/>
      <c r="AS247" s="176"/>
      <c r="AT247" s="176"/>
      <c r="AU247" s="177"/>
      <c r="AV247" s="176"/>
      <c r="AW247" s="171"/>
      <c r="AX247" s="171"/>
      <c r="AY247" s="171"/>
      <c r="AZ247" s="171"/>
      <c r="BA247" s="171"/>
      <c r="BB247" s="171"/>
      <c r="BC247" s="176"/>
      <c r="BD247" s="176"/>
      <c r="BE247" s="176"/>
      <c r="BF247" s="176"/>
      <c r="BG247" s="176"/>
      <c r="BH247" s="177"/>
      <c r="BI247" s="176"/>
    </row>
    <row r="248" spans="1:61" ht="151.5" customHeight="1">
      <c r="A248" s="226"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13"/>
      <c r="F248" s="213"/>
      <c r="G248" s="43" t="str">
        <f t="shared" si="0"/>
        <v/>
      </c>
      <c r="H248" s="224"/>
      <c r="I248" s="96" t="str">
        <f t="shared" si="1"/>
        <v/>
      </c>
      <c r="J248" s="97" t="str">
        <f>IFERROR(IF(I248="","",IF(I248&lt;='Listas y tablas'!$L$3,"Muy Baja",IF(I248&lt;='Listas y tablas'!$L$4,"Baja",IF(I248&lt;='Listas y tablas'!$L$5,"Media",IF(I248&lt;='Listas y tablas'!$L$6,"Alta","Muy Alta"))))),"")</f>
        <v/>
      </c>
      <c r="K248" s="225"/>
      <c r="L248" s="228"/>
      <c r="M248" s="171"/>
      <c r="N248" s="171"/>
      <c r="O248" s="171"/>
      <c r="P248" s="171"/>
      <c r="Q248" s="171"/>
      <c r="R248" s="171"/>
      <c r="S248" s="171"/>
      <c r="T248" s="171"/>
      <c r="U248" s="171"/>
      <c r="V248" s="229"/>
      <c r="W248" s="171"/>
      <c r="X248" s="171"/>
      <c r="Y248" s="171"/>
      <c r="Z248" s="171"/>
      <c r="AA248" s="171"/>
      <c r="AB248" s="171"/>
      <c r="AC248" s="176"/>
      <c r="AD248" s="176"/>
      <c r="AE248" s="176"/>
      <c r="AF248" s="176"/>
      <c r="AG248" s="176"/>
      <c r="AH248" s="177"/>
      <c r="AI248" s="176"/>
      <c r="AJ248" s="171"/>
      <c r="AK248" s="171"/>
      <c r="AL248" s="171"/>
      <c r="AM248" s="171"/>
      <c r="AN248" s="171"/>
      <c r="AO248" s="171"/>
      <c r="AP248" s="176"/>
      <c r="AQ248" s="176"/>
      <c r="AR248" s="176"/>
      <c r="AS248" s="176"/>
      <c r="AT248" s="176"/>
      <c r="AU248" s="177"/>
      <c r="AV248" s="176"/>
      <c r="AW248" s="171"/>
      <c r="AX248" s="171"/>
      <c r="AY248" s="171"/>
      <c r="AZ248" s="171"/>
      <c r="BA248" s="171"/>
      <c r="BB248" s="171"/>
      <c r="BC248" s="176"/>
      <c r="BD248" s="176"/>
      <c r="BE248" s="176"/>
      <c r="BF248" s="176"/>
      <c r="BG248" s="176"/>
      <c r="BH248" s="177"/>
      <c r="BI248" s="176"/>
    </row>
    <row r="249" spans="1:61" ht="151.5" customHeight="1">
      <c r="A249" s="226"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13"/>
      <c r="F249" s="213"/>
      <c r="G249" s="43" t="str">
        <f t="shared" si="0"/>
        <v/>
      </c>
      <c r="H249" s="224"/>
      <c r="I249" s="96" t="str">
        <f t="shared" si="1"/>
        <v/>
      </c>
      <c r="J249" s="97" t="str">
        <f>IFERROR(IF(I249="","",IF(I249&lt;='Listas y tablas'!$L$3,"Muy Baja",IF(I249&lt;='Listas y tablas'!$L$4,"Baja",IF(I249&lt;='Listas y tablas'!$L$5,"Media",IF(I249&lt;='Listas y tablas'!$L$6,"Alta","Muy Alta"))))),"")</f>
        <v/>
      </c>
      <c r="K249" s="225"/>
      <c r="L249" s="228"/>
      <c r="M249" s="171"/>
      <c r="N249" s="171"/>
      <c r="O249" s="171"/>
      <c r="P249" s="171"/>
      <c r="Q249" s="171"/>
      <c r="R249" s="171"/>
      <c r="S249" s="171"/>
      <c r="T249" s="171"/>
      <c r="U249" s="171"/>
      <c r="V249" s="229"/>
      <c r="W249" s="171"/>
      <c r="X249" s="171"/>
      <c r="Y249" s="171"/>
      <c r="Z249" s="171"/>
      <c r="AA249" s="171"/>
      <c r="AB249" s="171"/>
      <c r="AC249" s="176"/>
      <c r="AD249" s="176"/>
      <c r="AE249" s="176"/>
      <c r="AF249" s="176"/>
      <c r="AG249" s="176"/>
      <c r="AH249" s="177"/>
      <c r="AI249" s="176"/>
      <c r="AJ249" s="171"/>
      <c r="AK249" s="171"/>
      <c r="AL249" s="171"/>
      <c r="AM249" s="171"/>
      <c r="AN249" s="171"/>
      <c r="AO249" s="171"/>
      <c r="AP249" s="176"/>
      <c r="AQ249" s="176"/>
      <c r="AR249" s="176"/>
      <c r="AS249" s="176"/>
      <c r="AT249" s="176"/>
      <c r="AU249" s="177"/>
      <c r="AV249" s="176"/>
      <c r="AW249" s="171"/>
      <c r="AX249" s="171"/>
      <c r="AY249" s="171"/>
      <c r="AZ249" s="171"/>
      <c r="BA249" s="171"/>
      <c r="BB249" s="171"/>
      <c r="BC249" s="176"/>
      <c r="BD249" s="176"/>
      <c r="BE249" s="176"/>
      <c r="BF249" s="176"/>
      <c r="BG249" s="176"/>
      <c r="BH249" s="177"/>
      <c r="BI249" s="176"/>
    </row>
    <row r="250" spans="1:61" ht="151.5" customHeight="1">
      <c r="A250" s="226"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13"/>
      <c r="F250" s="213"/>
      <c r="G250" s="43" t="str">
        <f t="shared" si="0"/>
        <v/>
      </c>
      <c r="H250" s="224"/>
      <c r="I250" s="96" t="str">
        <f t="shared" si="1"/>
        <v/>
      </c>
      <c r="J250" s="97" t="str">
        <f>IFERROR(IF(I250="","",IF(I250&lt;='Listas y tablas'!$L$3,"Muy Baja",IF(I250&lt;='Listas y tablas'!$L$4,"Baja",IF(I250&lt;='Listas y tablas'!$L$5,"Media",IF(I250&lt;='Listas y tablas'!$L$6,"Alta","Muy Alta"))))),"")</f>
        <v/>
      </c>
      <c r="K250" s="225"/>
      <c r="L250" s="228"/>
      <c r="M250" s="171"/>
      <c r="N250" s="171"/>
      <c r="O250" s="171"/>
      <c r="P250" s="171"/>
      <c r="Q250" s="171"/>
      <c r="R250" s="171"/>
      <c r="S250" s="171"/>
      <c r="T250" s="171"/>
      <c r="U250" s="171"/>
      <c r="V250" s="229"/>
      <c r="W250" s="171"/>
      <c r="X250" s="171"/>
      <c r="Y250" s="171"/>
      <c r="Z250" s="171"/>
      <c r="AA250" s="171"/>
      <c r="AB250" s="171"/>
      <c r="AC250" s="176"/>
      <c r="AD250" s="176"/>
      <c r="AE250" s="176"/>
      <c r="AF250" s="176"/>
      <c r="AG250" s="176"/>
      <c r="AH250" s="177"/>
      <c r="AI250" s="176"/>
      <c r="AJ250" s="171"/>
      <c r="AK250" s="171"/>
      <c r="AL250" s="171"/>
      <c r="AM250" s="171"/>
      <c r="AN250" s="171"/>
      <c r="AO250" s="171"/>
      <c r="AP250" s="176"/>
      <c r="AQ250" s="176"/>
      <c r="AR250" s="176"/>
      <c r="AS250" s="176"/>
      <c r="AT250" s="176"/>
      <c r="AU250" s="177"/>
      <c r="AV250" s="176"/>
      <c r="AW250" s="171"/>
      <c r="AX250" s="171"/>
      <c r="AY250" s="171"/>
      <c r="AZ250" s="171"/>
      <c r="BA250" s="171"/>
      <c r="BB250" s="171"/>
      <c r="BC250" s="176"/>
      <c r="BD250" s="176"/>
      <c r="BE250" s="176"/>
      <c r="BF250" s="176"/>
      <c r="BG250" s="176"/>
      <c r="BH250" s="177"/>
      <c r="BI250" s="176"/>
    </row>
    <row r="251" spans="1:61" ht="151.5" customHeight="1">
      <c r="A251" s="226"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13"/>
      <c r="F251" s="213"/>
      <c r="G251" s="43" t="str">
        <f t="shared" si="0"/>
        <v/>
      </c>
      <c r="H251" s="224"/>
      <c r="I251" s="96" t="str">
        <f t="shared" si="1"/>
        <v/>
      </c>
      <c r="J251" s="97" t="str">
        <f>IFERROR(IF(I251="","",IF(I251&lt;='Listas y tablas'!$L$3,"Muy Baja",IF(I251&lt;='Listas y tablas'!$L$4,"Baja",IF(I251&lt;='Listas y tablas'!$L$5,"Media",IF(I251&lt;='Listas y tablas'!$L$6,"Alta","Muy Alta"))))),"")</f>
        <v/>
      </c>
      <c r="K251" s="225"/>
      <c r="L251" s="228"/>
      <c r="M251" s="171"/>
      <c r="N251" s="171"/>
      <c r="O251" s="171"/>
      <c r="P251" s="171"/>
      <c r="Q251" s="171"/>
      <c r="R251" s="171"/>
      <c r="S251" s="171"/>
      <c r="T251" s="171"/>
      <c r="U251" s="171"/>
      <c r="V251" s="229"/>
      <c r="W251" s="171"/>
      <c r="X251" s="171"/>
      <c r="Y251" s="171"/>
      <c r="Z251" s="171"/>
      <c r="AA251" s="171"/>
      <c r="AB251" s="171"/>
      <c r="AC251" s="176"/>
      <c r="AD251" s="176"/>
      <c r="AE251" s="176"/>
      <c r="AF251" s="176"/>
      <c r="AG251" s="176"/>
      <c r="AH251" s="177"/>
      <c r="AI251" s="176"/>
      <c r="AJ251" s="171"/>
      <c r="AK251" s="171"/>
      <c r="AL251" s="171"/>
      <c r="AM251" s="171"/>
      <c r="AN251" s="171"/>
      <c r="AO251" s="171"/>
      <c r="AP251" s="176"/>
      <c r="AQ251" s="176"/>
      <c r="AR251" s="176"/>
      <c r="AS251" s="176"/>
      <c r="AT251" s="176"/>
      <c r="AU251" s="177"/>
      <c r="AV251" s="176"/>
      <c r="AW251" s="171"/>
      <c r="AX251" s="171"/>
      <c r="AY251" s="171"/>
      <c r="AZ251" s="171"/>
      <c r="BA251" s="171"/>
      <c r="BB251" s="171"/>
      <c r="BC251" s="176"/>
      <c r="BD251" s="176"/>
      <c r="BE251" s="176"/>
      <c r="BF251" s="176"/>
      <c r="BG251" s="176"/>
      <c r="BH251" s="177"/>
      <c r="BI251" s="176"/>
    </row>
    <row r="252" spans="1:61" ht="49.5" customHeight="1">
      <c r="A252" s="57"/>
      <c r="B252" s="57"/>
      <c r="C252" s="57"/>
      <c r="D252" s="44" t="s">
        <v>973</v>
      </c>
      <c r="E252" s="44" t="s">
        <v>974</v>
      </c>
      <c r="F252" s="44"/>
      <c r="G252" s="44"/>
      <c r="H252" s="44"/>
      <c r="I252" s="44"/>
      <c r="J252" s="44"/>
      <c r="K252" s="44"/>
      <c r="L252" s="171"/>
      <c r="M252" s="171"/>
      <c r="N252" s="171"/>
      <c r="O252" s="171"/>
      <c r="P252" s="171"/>
      <c r="Q252" s="171"/>
      <c r="R252" s="171"/>
      <c r="S252" s="171"/>
      <c r="T252" s="171"/>
      <c r="U252" s="171"/>
      <c r="V252" s="229"/>
      <c r="W252" s="171"/>
      <c r="X252" s="171"/>
      <c r="Y252" s="171"/>
      <c r="Z252" s="171"/>
      <c r="AA252" s="171"/>
      <c r="AB252" s="171"/>
      <c r="AC252" s="171"/>
      <c r="AD252" s="171"/>
      <c r="AE252" s="171"/>
      <c r="AF252" s="171"/>
      <c r="AG252" s="171"/>
      <c r="AH252" s="209"/>
      <c r="AI252" s="171"/>
      <c r="AJ252" s="171"/>
      <c r="AK252" s="171"/>
      <c r="AL252" s="171"/>
      <c r="AM252" s="171"/>
      <c r="AN252" s="171"/>
      <c r="AO252" s="171"/>
      <c r="AP252" s="171"/>
      <c r="AQ252" s="171"/>
      <c r="AR252" s="171"/>
      <c r="AS252" s="171"/>
      <c r="AT252" s="171"/>
      <c r="AU252" s="209"/>
      <c r="AV252" s="171"/>
      <c r="AW252" s="171"/>
      <c r="AX252" s="171"/>
      <c r="AY252" s="171"/>
      <c r="AZ252" s="171"/>
      <c r="BA252" s="171"/>
      <c r="BB252" s="171"/>
      <c r="BC252" s="171"/>
      <c r="BD252" s="171"/>
      <c r="BE252" s="171"/>
      <c r="BF252" s="171"/>
      <c r="BG252" s="171"/>
      <c r="BH252" s="209"/>
      <c r="BI252" s="171"/>
    </row>
    <row r="253" spans="1:61" ht="16.5" customHeight="1">
      <c r="A253" s="62" t="s">
        <v>801</v>
      </c>
      <c r="B253" s="62" t="s">
        <v>801</v>
      </c>
      <c r="C253" s="62"/>
      <c r="D253" s="62" t="s">
        <v>801</v>
      </c>
      <c r="E253" s="170" t="s">
        <v>801</v>
      </c>
      <c r="F253" s="170"/>
      <c r="G253" s="170" t="s">
        <v>801</v>
      </c>
      <c r="H253" s="170" t="s">
        <v>801</v>
      </c>
      <c r="I253" s="170" t="s">
        <v>801</v>
      </c>
      <c r="J253" s="170" t="s">
        <v>801</v>
      </c>
      <c r="K253" s="170" t="s">
        <v>801</v>
      </c>
      <c r="L253" s="170" t="s">
        <v>801</v>
      </c>
      <c r="M253" s="170" t="s">
        <v>801</v>
      </c>
      <c r="N253" s="170" t="s">
        <v>801</v>
      </c>
      <c r="O253" s="170" t="s">
        <v>801</v>
      </c>
      <c r="P253" s="170" t="s">
        <v>801</v>
      </c>
      <c r="Q253" s="170" t="s">
        <v>801</v>
      </c>
      <c r="R253" s="170" t="s">
        <v>801</v>
      </c>
      <c r="S253" s="170" t="s">
        <v>801</v>
      </c>
      <c r="T253" s="170" t="s">
        <v>801</v>
      </c>
      <c r="U253" s="170" t="s">
        <v>801</v>
      </c>
      <c r="V253" s="170" t="s">
        <v>801</v>
      </c>
      <c r="W253" s="170" t="s">
        <v>801</v>
      </c>
      <c r="X253" s="170" t="s">
        <v>801</v>
      </c>
      <c r="Y253" s="170"/>
      <c r="Z253" s="170"/>
      <c r="AA253" s="170"/>
      <c r="AB253" s="170"/>
      <c r="AC253" s="170"/>
      <c r="AD253" s="170" t="s">
        <v>801</v>
      </c>
      <c r="AE253" s="170"/>
      <c r="AF253" s="170"/>
      <c r="AG253" s="170"/>
      <c r="AH253" s="170"/>
      <c r="AI253" s="170"/>
      <c r="AJ253" s="170" t="s">
        <v>801</v>
      </c>
      <c r="AK253" s="170" t="s">
        <v>801</v>
      </c>
      <c r="AL253" s="170"/>
      <c r="AM253" s="170"/>
      <c r="AN253" s="170"/>
      <c r="AO253" s="170"/>
      <c r="AP253" s="170"/>
      <c r="AQ253" s="170" t="s">
        <v>801</v>
      </c>
      <c r="AR253" s="170"/>
      <c r="AS253" s="170"/>
      <c r="AT253" s="170"/>
      <c r="AU253" s="170"/>
      <c r="AV253" s="170"/>
      <c r="AW253" s="170" t="s">
        <v>801</v>
      </c>
      <c r="AX253" s="170" t="s">
        <v>801</v>
      </c>
      <c r="AY253" s="170"/>
      <c r="AZ253" s="170"/>
      <c r="BA253" s="170"/>
      <c r="BB253" s="170"/>
      <c r="BC253" s="170"/>
      <c r="BD253" s="170" t="s">
        <v>801</v>
      </c>
      <c r="BE253" s="170"/>
      <c r="BF253" s="170"/>
      <c r="BG253" s="170"/>
      <c r="BH253" s="170"/>
      <c r="BI253" s="170"/>
    </row>
    <row r="254" spans="1:61" ht="16.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row>
    <row r="255" spans="1:61" ht="16.5" customHeight="1">
      <c r="A255" s="62"/>
      <c r="B255" s="62"/>
      <c r="C255" s="62"/>
      <c r="D255" s="62"/>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row>
    <row r="256" spans="1:61" ht="16.5" customHeight="1">
      <c r="A256" s="62"/>
      <c r="B256" s="62"/>
      <c r="C256" s="62"/>
      <c r="D256" s="62"/>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row>
    <row r="257" spans="1:61" ht="16.5" customHeight="1">
      <c r="A257" s="62"/>
      <c r="B257" s="62"/>
      <c r="C257" s="62"/>
      <c r="D257" s="62"/>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row>
    <row r="258" spans="1:61" ht="16.5" customHeight="1">
      <c r="A258" s="62"/>
      <c r="B258" s="62"/>
      <c r="C258" s="62"/>
      <c r="D258" s="62"/>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row>
    <row r="259" spans="1:61" ht="16.5" customHeight="1">
      <c r="A259" s="62"/>
      <c r="B259" s="62"/>
      <c r="C259" s="62"/>
      <c r="D259" s="62"/>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row>
    <row r="260" spans="1:61" ht="16.5" customHeight="1">
      <c r="A260" s="62"/>
      <c r="B260" s="62"/>
      <c r="C260" s="62"/>
      <c r="D260" s="62"/>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row>
    <row r="261" spans="1:61" ht="16.5" customHeight="1">
      <c r="A261" s="62"/>
      <c r="B261" s="62"/>
      <c r="C261" s="62"/>
      <c r="D261" s="62"/>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row>
    <row r="262" spans="1:61" ht="16.5" customHeight="1">
      <c r="A262" s="62"/>
      <c r="B262" s="62"/>
      <c r="C262" s="62"/>
      <c r="D262" s="62"/>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row>
    <row r="263" spans="1:61" ht="16.5" customHeight="1">
      <c r="A263" s="62"/>
      <c r="B263" s="62"/>
      <c r="C263" s="62"/>
      <c r="D263" s="62"/>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row>
    <row r="264" spans="1:61" ht="16.5" customHeight="1">
      <c r="A264" s="62"/>
      <c r="B264" s="62"/>
      <c r="C264" s="62"/>
      <c r="D264" s="62"/>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row>
    <row r="265" spans="1:61" ht="16.5" customHeight="1">
      <c r="A265" s="62"/>
      <c r="B265" s="62"/>
      <c r="C265" s="62"/>
      <c r="D265" s="62"/>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row>
    <row r="266" spans="1:61" ht="16.5" customHeight="1">
      <c r="A266" s="62"/>
      <c r="B266" s="62"/>
      <c r="C266" s="62"/>
      <c r="D266" s="62"/>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row>
    <row r="267" spans="1:61" ht="16.5" customHeight="1">
      <c r="A267" s="62"/>
      <c r="B267" s="62"/>
      <c r="C267" s="62"/>
      <c r="D267" s="62"/>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row>
    <row r="268" spans="1:61" ht="16.5" customHeight="1">
      <c r="A268" s="62"/>
      <c r="B268" s="62"/>
      <c r="C268" s="62"/>
      <c r="D268" s="62"/>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row>
    <row r="269" spans="1:61" ht="16.5" customHeight="1">
      <c r="A269" s="62"/>
      <c r="B269" s="62"/>
      <c r="C269" s="62"/>
      <c r="D269" s="62"/>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row>
    <row r="270" spans="1:61" ht="16.5" customHeight="1">
      <c r="A270" s="62"/>
      <c r="B270" s="62"/>
      <c r="C270" s="62"/>
      <c r="D270" s="62"/>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row>
    <row r="271" spans="1:61" ht="16.5" customHeight="1">
      <c r="A271" s="62"/>
      <c r="B271" s="62"/>
      <c r="C271" s="62"/>
      <c r="D271" s="62"/>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row>
    <row r="272" spans="1:61" ht="16.5" customHeight="1">
      <c r="A272" s="62"/>
      <c r="B272" s="62"/>
      <c r="C272" s="62"/>
      <c r="D272" s="62"/>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row>
    <row r="273" spans="1:61" ht="16.5" customHeight="1">
      <c r="A273" s="62"/>
      <c r="B273" s="62"/>
      <c r="C273" s="62"/>
      <c r="D273" s="62"/>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row>
    <row r="274" spans="1:61" ht="16.5" customHeight="1">
      <c r="A274" s="62"/>
      <c r="B274" s="62"/>
      <c r="C274" s="62"/>
      <c r="D274" s="62"/>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row>
    <row r="275" spans="1:61" ht="16.5" customHeight="1">
      <c r="A275" s="62"/>
      <c r="B275" s="62"/>
      <c r="C275" s="62"/>
      <c r="D275" s="62"/>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row>
    <row r="276" spans="1:61" ht="16.5" customHeight="1">
      <c r="A276" s="62"/>
      <c r="B276" s="62"/>
      <c r="C276" s="62"/>
      <c r="D276" s="62"/>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row>
    <row r="277" spans="1:61" ht="16.5" customHeight="1">
      <c r="A277" s="62"/>
      <c r="B277" s="62"/>
      <c r="C277" s="62"/>
      <c r="D277" s="62"/>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row>
    <row r="278" spans="1:61" ht="16.5" customHeight="1">
      <c r="A278" s="62"/>
      <c r="B278" s="62"/>
      <c r="C278" s="62"/>
      <c r="D278" s="62"/>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row>
    <row r="279" spans="1:61" ht="16.5" customHeight="1">
      <c r="A279" s="62"/>
      <c r="B279" s="62"/>
      <c r="C279" s="62"/>
      <c r="D279" s="62"/>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row>
    <row r="280" spans="1:61" ht="16.5" customHeight="1">
      <c r="A280" s="62"/>
      <c r="B280" s="62"/>
      <c r="C280" s="62"/>
      <c r="D280" s="62"/>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row>
    <row r="281" spans="1:61" ht="16.5" customHeight="1">
      <c r="A281" s="62"/>
      <c r="B281" s="62"/>
      <c r="C281" s="62"/>
      <c r="D281" s="62"/>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row>
    <row r="282" spans="1:61" ht="16.5" customHeight="1">
      <c r="A282" s="62"/>
      <c r="B282" s="62"/>
      <c r="C282" s="62"/>
      <c r="D282" s="62"/>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row>
    <row r="283" spans="1:61" ht="16.5" customHeight="1">
      <c r="A283" s="62"/>
      <c r="B283" s="62"/>
      <c r="C283" s="62"/>
      <c r="D283" s="62"/>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row>
    <row r="284" spans="1:61" ht="16.5" customHeight="1">
      <c r="A284" s="62"/>
      <c r="B284" s="62"/>
      <c r="C284" s="62"/>
      <c r="D284" s="62"/>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row>
    <row r="285" spans="1:61" ht="16.5" customHeight="1">
      <c r="A285" s="62"/>
      <c r="B285" s="62"/>
      <c r="C285" s="62"/>
      <c r="D285" s="62"/>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row>
    <row r="286" spans="1:61" ht="16.5" customHeight="1">
      <c r="A286" s="62"/>
      <c r="B286" s="62"/>
      <c r="C286" s="62"/>
      <c r="D286" s="62"/>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row>
    <row r="287" spans="1:61" ht="16.5" customHeight="1">
      <c r="A287" s="62"/>
      <c r="B287" s="62"/>
      <c r="C287" s="62"/>
      <c r="D287" s="62"/>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row>
    <row r="288" spans="1:61" ht="16.5" customHeight="1">
      <c r="A288" s="62"/>
      <c r="B288" s="62"/>
      <c r="C288" s="62"/>
      <c r="D288" s="62"/>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row>
    <row r="289" spans="1:61" ht="16.5" customHeight="1">
      <c r="A289" s="62"/>
      <c r="B289" s="62"/>
      <c r="C289" s="62"/>
      <c r="D289" s="62"/>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row>
    <row r="290" spans="1:61" ht="16.5" customHeight="1">
      <c r="A290" s="62"/>
      <c r="B290" s="62"/>
      <c r="C290" s="62"/>
      <c r="D290" s="62"/>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row>
    <row r="291" spans="1:61" ht="16.5" customHeight="1">
      <c r="A291" s="62"/>
      <c r="B291" s="62"/>
      <c r="C291" s="62"/>
      <c r="D291" s="62"/>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row>
    <row r="292" spans="1:61" ht="16.5" customHeight="1">
      <c r="A292" s="62"/>
      <c r="B292" s="62"/>
      <c r="C292" s="62"/>
      <c r="D292" s="62"/>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row>
    <row r="293" spans="1:61" ht="16.5" customHeight="1">
      <c r="A293" s="62"/>
      <c r="B293" s="62"/>
      <c r="C293" s="62"/>
      <c r="D293" s="62"/>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row>
    <row r="294" spans="1:61" ht="16.5" customHeight="1">
      <c r="A294" s="62"/>
      <c r="B294" s="62"/>
      <c r="C294" s="62"/>
      <c r="D294" s="62"/>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row>
    <row r="295" spans="1:61" ht="16.5" customHeight="1">
      <c r="A295" s="62"/>
      <c r="B295" s="62"/>
      <c r="C295" s="62"/>
      <c r="D295" s="62"/>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row>
    <row r="296" spans="1:61" ht="16.5" customHeight="1">
      <c r="A296" s="62"/>
      <c r="B296" s="62"/>
      <c r="C296" s="62"/>
      <c r="D296" s="62"/>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row>
    <row r="297" spans="1:61" ht="16.5" customHeight="1">
      <c r="A297" s="62"/>
      <c r="B297" s="62"/>
      <c r="C297" s="62"/>
      <c r="D297" s="62"/>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row>
    <row r="298" spans="1:61" ht="16.5" customHeight="1">
      <c r="A298" s="62"/>
      <c r="B298" s="62"/>
      <c r="C298" s="62"/>
      <c r="D298" s="62"/>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row>
    <row r="299" spans="1:61" ht="16.5" customHeight="1">
      <c r="A299" s="62"/>
      <c r="B299" s="62"/>
      <c r="C299" s="62"/>
      <c r="D299" s="62"/>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row>
    <row r="300" spans="1:61" ht="16.5" customHeight="1">
      <c r="A300" s="62"/>
      <c r="B300" s="62"/>
      <c r="C300" s="62"/>
      <c r="D300" s="62"/>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row>
    <row r="301" spans="1:61" ht="16.5" customHeight="1">
      <c r="A301" s="62"/>
      <c r="B301" s="62"/>
      <c r="C301" s="62"/>
      <c r="D301" s="62"/>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row>
    <row r="302" spans="1:61" ht="16.5" customHeight="1">
      <c r="A302" s="62"/>
      <c r="B302" s="62"/>
      <c r="C302" s="62"/>
      <c r="D302" s="62"/>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row>
    <row r="303" spans="1:61" ht="16.5" customHeight="1">
      <c r="A303" s="62"/>
      <c r="B303" s="62"/>
      <c r="C303" s="62"/>
      <c r="D303" s="62"/>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row>
    <row r="304" spans="1:61" ht="16.5" customHeight="1">
      <c r="A304" s="62"/>
      <c r="B304" s="62"/>
      <c r="C304" s="62"/>
      <c r="D304" s="62"/>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row>
    <row r="305" spans="1:61" ht="16.5" customHeight="1">
      <c r="A305" s="62"/>
      <c r="B305" s="62"/>
      <c r="C305" s="62"/>
      <c r="D305" s="62"/>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row>
    <row r="306" spans="1:61" ht="16.5" customHeight="1">
      <c r="A306" s="62"/>
      <c r="B306" s="62"/>
      <c r="C306" s="62"/>
      <c r="D306" s="62"/>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row>
    <row r="307" spans="1:61" ht="16.5" customHeight="1">
      <c r="A307" s="62"/>
      <c r="B307" s="62"/>
      <c r="C307" s="62"/>
      <c r="D307" s="62"/>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row>
    <row r="308" spans="1:61" ht="16.5" customHeight="1">
      <c r="A308" s="62"/>
      <c r="B308" s="62"/>
      <c r="C308" s="62"/>
      <c r="D308" s="62"/>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row>
    <row r="309" spans="1:61" ht="16.5" customHeight="1">
      <c r="A309" s="62"/>
      <c r="B309" s="62"/>
      <c r="C309" s="62"/>
      <c r="D309" s="62"/>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row>
    <row r="310" spans="1:61" ht="16.5" customHeight="1">
      <c r="A310" s="62"/>
      <c r="B310" s="62"/>
      <c r="C310" s="62"/>
      <c r="D310" s="62"/>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row>
    <row r="311" spans="1:61" ht="16.5" customHeight="1">
      <c r="A311" s="62"/>
      <c r="B311" s="62"/>
      <c r="C311" s="62"/>
      <c r="D311" s="62"/>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row>
    <row r="312" spans="1:61" ht="16.5" customHeight="1">
      <c r="A312" s="62"/>
      <c r="B312" s="62"/>
      <c r="C312" s="62"/>
      <c r="D312" s="62"/>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row>
    <row r="313" spans="1:61" ht="16.5" customHeight="1">
      <c r="A313" s="62"/>
      <c r="B313" s="62"/>
      <c r="C313" s="62"/>
      <c r="D313" s="62"/>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row>
    <row r="314" spans="1:61" ht="16.5" customHeight="1">
      <c r="A314" s="62"/>
      <c r="B314" s="62"/>
      <c r="C314" s="62"/>
      <c r="D314" s="62"/>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row>
    <row r="315" spans="1:61" ht="16.5" customHeight="1">
      <c r="A315" s="62"/>
      <c r="B315" s="62"/>
      <c r="C315" s="62"/>
      <c r="D315" s="62"/>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row>
    <row r="316" spans="1:61" ht="16.5" customHeight="1">
      <c r="A316" s="62"/>
      <c r="B316" s="62"/>
      <c r="C316" s="62"/>
      <c r="D316" s="62"/>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row>
    <row r="317" spans="1:61" ht="16.5" customHeight="1">
      <c r="A317" s="62"/>
      <c r="B317" s="62"/>
      <c r="C317" s="62"/>
      <c r="D317" s="62"/>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row>
    <row r="318" spans="1:61" ht="16.5" customHeight="1">
      <c r="A318" s="62"/>
      <c r="B318" s="62"/>
      <c r="C318" s="62"/>
      <c r="D318" s="62"/>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row>
    <row r="319" spans="1:61" ht="16.5" customHeight="1">
      <c r="A319" s="62"/>
      <c r="B319" s="62"/>
      <c r="C319" s="62"/>
      <c r="D319" s="62"/>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row>
    <row r="320" spans="1:61" ht="16.5" customHeight="1">
      <c r="A320" s="62"/>
      <c r="B320" s="62"/>
      <c r="C320" s="62"/>
      <c r="D320" s="62"/>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row>
    <row r="321" spans="1:61" ht="16.5" customHeight="1">
      <c r="A321" s="62"/>
      <c r="B321" s="62"/>
      <c r="C321" s="62"/>
      <c r="D321" s="62"/>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row>
    <row r="322" spans="1:61" ht="16.5" customHeight="1">
      <c r="A322" s="62"/>
      <c r="B322" s="62"/>
      <c r="C322" s="62"/>
      <c r="D322" s="62"/>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row>
    <row r="323" spans="1:61" ht="16.5" customHeight="1">
      <c r="A323" s="62"/>
      <c r="B323" s="62"/>
      <c r="C323" s="62"/>
      <c r="D323" s="62"/>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row>
    <row r="324" spans="1:61" ht="16.5" customHeight="1">
      <c r="A324" s="62"/>
      <c r="B324" s="62"/>
      <c r="C324" s="62"/>
      <c r="D324" s="62"/>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row>
    <row r="325" spans="1:61" ht="16.5" customHeight="1">
      <c r="A325" s="62"/>
      <c r="B325" s="62"/>
      <c r="C325" s="62"/>
      <c r="D325" s="62"/>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row>
    <row r="326" spans="1:61" ht="16.5" customHeight="1">
      <c r="A326" s="62"/>
      <c r="B326" s="62"/>
      <c r="C326" s="62"/>
      <c r="D326" s="62"/>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row>
    <row r="327" spans="1:61" ht="16.5" customHeight="1">
      <c r="A327" s="62"/>
      <c r="B327" s="62"/>
      <c r="C327" s="62"/>
      <c r="D327" s="62"/>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row>
    <row r="328" spans="1:61" ht="16.5" customHeight="1">
      <c r="A328" s="62"/>
      <c r="B328" s="62"/>
      <c r="C328" s="62"/>
      <c r="D328" s="62"/>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row>
    <row r="329" spans="1:61" ht="16.5" customHeight="1">
      <c r="A329" s="62"/>
      <c r="B329" s="62"/>
      <c r="C329" s="62"/>
      <c r="D329" s="62"/>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row>
    <row r="330" spans="1:61" ht="16.5" customHeight="1">
      <c r="A330" s="62"/>
      <c r="B330" s="62"/>
      <c r="C330" s="62"/>
      <c r="D330" s="62"/>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row>
    <row r="331" spans="1:61" ht="16.5" customHeight="1">
      <c r="A331" s="62"/>
      <c r="B331" s="62"/>
      <c r="C331" s="62"/>
      <c r="D331" s="62"/>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row>
    <row r="332" spans="1:61" ht="16.5" customHeight="1">
      <c r="A332" s="62"/>
      <c r="B332" s="62"/>
      <c r="C332" s="62"/>
      <c r="D332" s="62"/>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row>
    <row r="333" spans="1:61" ht="16.5" customHeight="1">
      <c r="A333" s="62"/>
      <c r="B333" s="62"/>
      <c r="C333" s="62"/>
      <c r="D333" s="62"/>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row>
    <row r="334" spans="1:61" ht="16.5" customHeight="1">
      <c r="A334" s="62"/>
      <c r="B334" s="62"/>
      <c r="C334" s="62"/>
      <c r="D334" s="62"/>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row>
    <row r="335" spans="1:61" ht="16.5" customHeight="1">
      <c r="A335" s="62"/>
      <c r="B335" s="62"/>
      <c r="C335" s="62"/>
      <c r="D335" s="62"/>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row>
    <row r="336" spans="1:61" ht="16.5" customHeight="1">
      <c r="A336" s="62"/>
      <c r="B336" s="62"/>
      <c r="C336" s="62"/>
      <c r="D336" s="62"/>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row>
    <row r="337" spans="1:61" ht="16.5" customHeight="1">
      <c r="A337" s="62"/>
      <c r="B337" s="62"/>
      <c r="C337" s="62"/>
      <c r="D337" s="62"/>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row>
    <row r="338" spans="1:61" ht="16.5" customHeight="1">
      <c r="A338" s="62"/>
      <c r="B338" s="62"/>
      <c r="C338" s="62"/>
      <c r="D338" s="62"/>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row>
    <row r="339" spans="1:61" ht="16.5" customHeight="1">
      <c r="A339" s="62"/>
      <c r="B339" s="62"/>
      <c r="C339" s="62"/>
      <c r="D339" s="62"/>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row>
    <row r="340" spans="1:61" ht="16.5" customHeight="1">
      <c r="A340" s="62"/>
      <c r="B340" s="62"/>
      <c r="C340" s="62"/>
      <c r="D340" s="62"/>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row>
    <row r="341" spans="1:61" ht="16.5" customHeight="1">
      <c r="A341" s="62"/>
      <c r="B341" s="62"/>
      <c r="C341" s="62"/>
      <c r="D341" s="62"/>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row>
    <row r="342" spans="1:61" ht="16.5" customHeight="1">
      <c r="A342" s="62"/>
      <c r="B342" s="62"/>
      <c r="C342" s="62"/>
      <c r="D342" s="62"/>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row>
    <row r="343" spans="1:61" ht="16.5" customHeight="1">
      <c r="A343" s="62"/>
      <c r="B343" s="62"/>
      <c r="C343" s="62"/>
      <c r="D343" s="62"/>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row>
    <row r="344" spans="1:61" ht="16.5" customHeight="1">
      <c r="A344" s="62"/>
      <c r="B344" s="62"/>
      <c r="C344" s="62"/>
      <c r="D344" s="62"/>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row>
    <row r="345" spans="1:61" ht="16.5" customHeight="1">
      <c r="A345" s="62"/>
      <c r="B345" s="62"/>
      <c r="C345" s="62"/>
      <c r="D345" s="62"/>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row>
    <row r="346" spans="1:61" ht="16.5" customHeight="1">
      <c r="A346" s="62"/>
      <c r="B346" s="62"/>
      <c r="C346" s="62"/>
      <c r="D346" s="62"/>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row>
    <row r="347" spans="1:61" ht="16.5" customHeight="1">
      <c r="A347" s="62"/>
      <c r="B347" s="62"/>
      <c r="C347" s="62"/>
      <c r="D347" s="62"/>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row>
    <row r="348" spans="1:61" ht="16.5" customHeight="1">
      <c r="A348" s="62"/>
      <c r="B348" s="62"/>
      <c r="C348" s="62"/>
      <c r="D348" s="62"/>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row>
    <row r="349" spans="1:61" ht="16.5" customHeight="1">
      <c r="A349" s="62"/>
      <c r="B349" s="62"/>
      <c r="C349" s="62"/>
      <c r="D349" s="62"/>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row>
    <row r="350" spans="1:61" ht="16.5" customHeight="1">
      <c r="A350" s="62"/>
      <c r="B350" s="62"/>
      <c r="C350" s="62"/>
      <c r="D350" s="62"/>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row>
    <row r="351" spans="1:61" ht="16.5" customHeight="1">
      <c r="A351" s="62"/>
      <c r="B351" s="62"/>
      <c r="C351" s="62"/>
      <c r="D351" s="62"/>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row>
    <row r="352" spans="1:61" ht="16.5" customHeight="1">
      <c r="A352" s="62"/>
      <c r="B352" s="62"/>
      <c r="C352" s="62"/>
      <c r="D352" s="62"/>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row>
    <row r="353" spans="1:61" ht="16.5" customHeight="1">
      <c r="A353" s="62"/>
      <c r="B353" s="62"/>
      <c r="C353" s="62"/>
      <c r="D353" s="62"/>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row>
    <row r="354" spans="1:61" ht="16.5" customHeight="1">
      <c r="A354" s="62"/>
      <c r="B354" s="62"/>
      <c r="C354" s="62"/>
      <c r="D354" s="62"/>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row>
    <row r="355" spans="1:61" ht="16.5" customHeight="1">
      <c r="A355" s="62"/>
      <c r="B355" s="62"/>
      <c r="C355" s="62"/>
      <c r="D355" s="62"/>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row>
    <row r="356" spans="1:61" ht="16.5" customHeight="1">
      <c r="A356" s="62"/>
      <c r="B356" s="62"/>
      <c r="C356" s="62"/>
      <c r="D356" s="62"/>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row>
    <row r="357" spans="1:61" ht="16.5" customHeight="1">
      <c r="A357" s="62"/>
      <c r="B357" s="62"/>
      <c r="C357" s="62"/>
      <c r="D357" s="62"/>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row>
    <row r="358" spans="1:61" ht="16.5" customHeight="1">
      <c r="A358" s="62"/>
      <c r="B358" s="62"/>
      <c r="C358" s="62"/>
      <c r="D358" s="62"/>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row>
    <row r="359" spans="1:61" ht="16.5" customHeight="1">
      <c r="A359" s="62"/>
      <c r="B359" s="62"/>
      <c r="C359" s="62"/>
      <c r="D359" s="62"/>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row>
    <row r="360" spans="1:61" ht="16.5" customHeight="1">
      <c r="A360" s="62"/>
      <c r="B360" s="62"/>
      <c r="C360" s="62"/>
      <c r="D360" s="62"/>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row>
    <row r="361" spans="1:61" ht="16.5" customHeight="1">
      <c r="A361" s="62"/>
      <c r="B361" s="62"/>
      <c r="C361" s="62"/>
      <c r="D361" s="62"/>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row>
    <row r="362" spans="1:61" ht="16.5" customHeight="1">
      <c r="A362" s="62"/>
      <c r="B362" s="62"/>
      <c r="C362" s="62"/>
      <c r="D362" s="62"/>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row>
    <row r="363" spans="1:61" ht="16.5" customHeight="1">
      <c r="A363" s="62"/>
      <c r="B363" s="62"/>
      <c r="C363" s="62"/>
      <c r="D363" s="62"/>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row>
    <row r="364" spans="1:61" ht="16.5" customHeight="1">
      <c r="A364" s="62"/>
      <c r="B364" s="62"/>
      <c r="C364" s="62"/>
      <c r="D364" s="62"/>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row>
    <row r="365" spans="1:61" ht="16.5" customHeight="1">
      <c r="A365" s="62"/>
      <c r="B365" s="62"/>
      <c r="C365" s="62"/>
      <c r="D365" s="62"/>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row>
    <row r="366" spans="1:61" ht="16.5" customHeight="1">
      <c r="A366" s="62"/>
      <c r="B366" s="62"/>
      <c r="C366" s="62"/>
      <c r="D366" s="62"/>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row>
    <row r="367" spans="1:61" ht="16.5" customHeight="1">
      <c r="A367" s="62"/>
      <c r="B367" s="62"/>
      <c r="C367" s="62"/>
      <c r="D367" s="62"/>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row>
    <row r="368" spans="1:61" ht="16.5" customHeight="1">
      <c r="A368" s="62"/>
      <c r="B368" s="62"/>
      <c r="C368" s="62"/>
      <c r="D368" s="62"/>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row>
    <row r="369" spans="1:61" ht="16.5" customHeight="1">
      <c r="A369" s="62"/>
      <c r="B369" s="62"/>
      <c r="C369" s="62"/>
      <c r="D369" s="62"/>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row>
    <row r="370" spans="1:61" ht="16.5" customHeight="1">
      <c r="A370" s="62"/>
      <c r="B370" s="62"/>
      <c r="C370" s="62"/>
      <c r="D370" s="62"/>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row>
    <row r="371" spans="1:61" ht="16.5" customHeight="1">
      <c r="A371" s="62"/>
      <c r="B371" s="62"/>
      <c r="C371" s="62"/>
      <c r="D371" s="62"/>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row>
    <row r="372" spans="1:61" ht="16.5" customHeight="1">
      <c r="A372" s="62"/>
      <c r="B372" s="62"/>
      <c r="C372" s="62"/>
      <c r="D372" s="62"/>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row>
    <row r="373" spans="1:61" ht="16.5" customHeight="1">
      <c r="A373" s="62"/>
      <c r="B373" s="62"/>
      <c r="C373" s="62"/>
      <c r="D373" s="62"/>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row>
    <row r="374" spans="1:61" ht="16.5" customHeight="1">
      <c r="A374" s="62"/>
      <c r="B374" s="62"/>
      <c r="C374" s="62"/>
      <c r="D374" s="62"/>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row>
    <row r="375" spans="1:61" ht="16.5" customHeight="1">
      <c r="A375" s="62"/>
      <c r="B375" s="62"/>
      <c r="C375" s="62"/>
      <c r="D375" s="62"/>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row>
    <row r="376" spans="1:61" ht="16.5" customHeight="1">
      <c r="A376" s="62"/>
      <c r="B376" s="62"/>
      <c r="C376" s="62"/>
      <c r="D376" s="62"/>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row>
    <row r="377" spans="1:61" ht="16.5" customHeight="1">
      <c r="A377" s="62"/>
      <c r="B377" s="62"/>
      <c r="C377" s="62"/>
      <c r="D377" s="62"/>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row>
    <row r="378" spans="1:61" ht="16.5" customHeight="1">
      <c r="A378" s="62"/>
      <c r="B378" s="62"/>
      <c r="C378" s="62"/>
      <c r="D378" s="62"/>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row>
    <row r="379" spans="1:61" ht="16.5" customHeight="1">
      <c r="A379" s="62"/>
      <c r="B379" s="62"/>
      <c r="C379" s="62"/>
      <c r="D379" s="62"/>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row>
    <row r="380" spans="1:61" ht="16.5" customHeight="1">
      <c r="A380" s="62"/>
      <c r="B380" s="62"/>
      <c r="C380" s="62"/>
      <c r="D380" s="62"/>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row>
    <row r="381" spans="1:61" ht="16.5" customHeight="1">
      <c r="A381" s="62"/>
      <c r="B381" s="62"/>
      <c r="C381" s="62"/>
      <c r="D381" s="62"/>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row>
    <row r="382" spans="1:61" ht="16.5" customHeight="1">
      <c r="A382" s="62"/>
      <c r="B382" s="62"/>
      <c r="C382" s="62"/>
      <c r="D382" s="62"/>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row>
    <row r="383" spans="1:61" ht="16.5" customHeight="1">
      <c r="A383" s="62"/>
      <c r="B383" s="62"/>
      <c r="C383" s="62"/>
      <c r="D383" s="62"/>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row>
    <row r="384" spans="1:61" ht="16.5" customHeight="1">
      <c r="A384" s="62"/>
      <c r="B384" s="62"/>
      <c r="C384" s="62"/>
      <c r="D384" s="62"/>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row>
    <row r="385" spans="1:61" ht="16.5" customHeight="1">
      <c r="A385" s="62"/>
      <c r="B385" s="62"/>
      <c r="C385" s="62"/>
      <c r="D385" s="62"/>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row>
    <row r="386" spans="1:61" ht="16.5" customHeight="1">
      <c r="A386" s="62"/>
      <c r="B386" s="62"/>
      <c r="C386" s="62"/>
      <c r="D386" s="62"/>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row>
    <row r="387" spans="1:61" ht="16.5" customHeight="1">
      <c r="A387" s="62"/>
      <c r="B387" s="62"/>
      <c r="C387" s="62"/>
      <c r="D387" s="62"/>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row>
    <row r="388" spans="1:61" ht="16.5" customHeight="1">
      <c r="A388" s="62"/>
      <c r="B388" s="62"/>
      <c r="C388" s="62"/>
      <c r="D388" s="62"/>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row>
    <row r="389" spans="1:61" ht="16.5" customHeight="1">
      <c r="A389" s="62"/>
      <c r="B389" s="62"/>
      <c r="C389" s="62"/>
      <c r="D389" s="62"/>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row>
    <row r="390" spans="1:61" ht="16.5" customHeight="1">
      <c r="A390" s="62"/>
      <c r="B390" s="62"/>
      <c r="C390" s="62"/>
      <c r="D390" s="62"/>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row>
    <row r="391" spans="1:61" ht="16.5" customHeight="1">
      <c r="A391" s="62"/>
      <c r="B391" s="62"/>
      <c r="C391" s="62"/>
      <c r="D391" s="62"/>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row>
    <row r="392" spans="1:61" ht="16.5" customHeight="1">
      <c r="A392" s="62"/>
      <c r="B392" s="62"/>
      <c r="C392" s="62"/>
      <c r="D392" s="62"/>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row>
    <row r="393" spans="1:61" ht="16.5" customHeight="1">
      <c r="A393" s="62"/>
      <c r="B393" s="62"/>
      <c r="C393" s="62"/>
      <c r="D393" s="62"/>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row>
    <row r="394" spans="1:61" ht="16.5" customHeight="1">
      <c r="A394" s="62"/>
      <c r="B394" s="62"/>
      <c r="C394" s="62"/>
      <c r="D394" s="62"/>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row>
    <row r="395" spans="1:61" ht="16.5" customHeight="1">
      <c r="A395" s="62"/>
      <c r="B395" s="62"/>
      <c r="C395" s="62"/>
      <c r="D395" s="62"/>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row>
    <row r="396" spans="1:61" ht="16.5" customHeight="1">
      <c r="A396" s="62"/>
      <c r="B396" s="62"/>
      <c r="C396" s="62"/>
      <c r="D396" s="62"/>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row>
    <row r="397" spans="1:61" ht="16.5" customHeight="1">
      <c r="A397" s="62"/>
      <c r="B397" s="62"/>
      <c r="C397" s="62"/>
      <c r="D397" s="62"/>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row>
    <row r="398" spans="1:61" ht="16.5" customHeight="1">
      <c r="A398" s="62"/>
      <c r="B398" s="62"/>
      <c r="C398" s="62"/>
      <c r="D398" s="62"/>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row>
    <row r="399" spans="1:61" ht="16.5" customHeight="1">
      <c r="A399" s="62"/>
      <c r="B399" s="62"/>
      <c r="C399" s="62"/>
      <c r="D399" s="62"/>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row>
    <row r="400" spans="1:61" ht="16.5" customHeight="1">
      <c r="A400" s="62"/>
      <c r="B400" s="62"/>
      <c r="C400" s="62"/>
      <c r="D400" s="62"/>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row>
    <row r="401" spans="1:61" ht="16.5" customHeight="1">
      <c r="A401" s="62"/>
      <c r="B401" s="62"/>
      <c r="C401" s="62"/>
      <c r="D401" s="62"/>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row>
    <row r="402" spans="1:61" ht="16.5" customHeight="1">
      <c r="A402" s="62"/>
      <c r="B402" s="62"/>
      <c r="C402" s="62"/>
      <c r="D402" s="62"/>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row>
    <row r="403" spans="1:61" ht="16.5" customHeight="1">
      <c r="A403" s="62"/>
      <c r="B403" s="62"/>
      <c r="C403" s="62"/>
      <c r="D403" s="62"/>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row>
    <row r="404" spans="1:61" ht="16.5" customHeight="1">
      <c r="A404" s="62"/>
      <c r="B404" s="62"/>
      <c r="C404" s="62"/>
      <c r="D404" s="62"/>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row>
    <row r="405" spans="1:61" ht="16.5" customHeight="1">
      <c r="A405" s="62"/>
      <c r="B405" s="62"/>
      <c r="C405" s="62"/>
      <c r="D405" s="62"/>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row>
    <row r="406" spans="1:61" ht="16.5" customHeight="1">
      <c r="A406" s="62"/>
      <c r="B406" s="62"/>
      <c r="C406" s="62"/>
      <c r="D406" s="62"/>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row>
    <row r="407" spans="1:61" ht="16.5" customHeight="1">
      <c r="A407" s="62"/>
      <c r="B407" s="62"/>
      <c r="C407" s="62"/>
      <c r="D407" s="62"/>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row>
    <row r="408" spans="1:61" ht="16.5" customHeight="1">
      <c r="A408" s="62"/>
      <c r="B408" s="62"/>
      <c r="C408" s="62"/>
      <c r="D408" s="62"/>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row>
    <row r="409" spans="1:61" ht="16.5" customHeight="1">
      <c r="A409" s="62"/>
      <c r="B409" s="62"/>
      <c r="C409" s="62"/>
      <c r="D409" s="62"/>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row>
    <row r="410" spans="1:61" ht="16.5" customHeight="1">
      <c r="A410" s="62"/>
      <c r="B410" s="62"/>
      <c r="C410" s="62"/>
      <c r="D410" s="62"/>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row>
    <row r="411" spans="1:61" ht="16.5" customHeight="1">
      <c r="A411" s="62"/>
      <c r="B411" s="62"/>
      <c r="C411" s="62"/>
      <c r="D411" s="62"/>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row>
    <row r="412" spans="1:61" ht="16.5" customHeight="1">
      <c r="A412" s="62"/>
      <c r="B412" s="62"/>
      <c r="C412" s="62"/>
      <c r="D412" s="62"/>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row>
    <row r="413" spans="1:61" ht="16.5" customHeight="1">
      <c r="A413" s="62"/>
      <c r="B413" s="62"/>
      <c r="C413" s="62"/>
      <c r="D413" s="62"/>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row>
    <row r="414" spans="1:61" ht="16.5" customHeight="1">
      <c r="A414" s="62"/>
      <c r="B414" s="62"/>
      <c r="C414" s="62"/>
      <c r="D414" s="62"/>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row>
    <row r="415" spans="1:61" ht="16.5" customHeight="1">
      <c r="A415" s="62"/>
      <c r="B415" s="62"/>
      <c r="C415" s="62"/>
      <c r="D415" s="62"/>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row>
    <row r="416" spans="1:61" ht="16.5" customHeight="1">
      <c r="A416" s="62"/>
      <c r="B416" s="62"/>
      <c r="C416" s="62"/>
      <c r="D416" s="62"/>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row>
    <row r="417" spans="1:61" ht="16.5" customHeight="1">
      <c r="A417" s="62"/>
      <c r="B417" s="62"/>
      <c r="C417" s="62"/>
      <c r="D417" s="62"/>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row>
    <row r="418" spans="1:61" ht="16.5" customHeight="1">
      <c r="A418" s="62"/>
      <c r="B418" s="62"/>
      <c r="C418" s="62"/>
      <c r="D418" s="62"/>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row>
    <row r="419" spans="1:61" ht="16.5" customHeight="1">
      <c r="A419" s="62"/>
      <c r="B419" s="62"/>
      <c r="C419" s="62"/>
      <c r="D419" s="62"/>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row>
    <row r="420" spans="1:61" ht="16.5" customHeight="1">
      <c r="A420" s="62"/>
      <c r="B420" s="62"/>
      <c r="C420" s="62"/>
      <c r="D420" s="62"/>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row>
    <row r="421" spans="1:61" ht="16.5" customHeight="1">
      <c r="A421" s="62"/>
      <c r="B421" s="62"/>
      <c r="C421" s="62"/>
      <c r="D421" s="62"/>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row>
    <row r="422" spans="1:61" ht="16.5" customHeight="1">
      <c r="A422" s="62"/>
      <c r="B422" s="62"/>
      <c r="C422" s="62"/>
      <c r="D422" s="62"/>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row>
    <row r="423" spans="1:61" ht="16.5" customHeight="1">
      <c r="A423" s="62"/>
      <c r="B423" s="62"/>
      <c r="C423" s="62"/>
      <c r="D423" s="62"/>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row>
    <row r="424" spans="1:61" ht="16.5" customHeight="1">
      <c r="A424" s="62"/>
      <c r="B424" s="62"/>
      <c r="C424" s="62"/>
      <c r="D424" s="62"/>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row>
    <row r="425" spans="1:61" ht="16.5" customHeight="1">
      <c r="A425" s="62"/>
      <c r="B425" s="62"/>
      <c r="C425" s="62"/>
      <c r="D425" s="62"/>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row>
    <row r="426" spans="1:61" ht="16.5" customHeight="1">
      <c r="A426" s="62"/>
      <c r="B426" s="62"/>
      <c r="C426" s="62"/>
      <c r="D426" s="62"/>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row>
    <row r="427" spans="1:61" ht="16.5" customHeight="1">
      <c r="A427" s="62"/>
      <c r="B427" s="62"/>
      <c r="C427" s="62"/>
      <c r="D427" s="62"/>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row>
    <row r="428" spans="1:61" ht="16.5" customHeight="1">
      <c r="A428" s="62"/>
      <c r="B428" s="62"/>
      <c r="C428" s="62"/>
      <c r="D428" s="62"/>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row>
    <row r="429" spans="1:61" ht="16.5" customHeight="1">
      <c r="A429" s="62"/>
      <c r="B429" s="62"/>
      <c r="C429" s="62"/>
      <c r="D429" s="62"/>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row>
    <row r="430" spans="1:61" ht="16.5" customHeight="1">
      <c r="A430" s="62"/>
      <c r="B430" s="62"/>
      <c r="C430" s="62"/>
      <c r="D430" s="62"/>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row>
    <row r="431" spans="1:61" ht="16.5" customHeight="1">
      <c r="A431" s="62"/>
      <c r="B431" s="62"/>
      <c r="C431" s="62"/>
      <c r="D431" s="62"/>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row>
    <row r="432" spans="1:61" ht="16.5" customHeight="1">
      <c r="A432" s="62"/>
      <c r="B432" s="62"/>
      <c r="C432" s="62"/>
      <c r="D432" s="62"/>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row>
    <row r="433" spans="1:61" ht="16.5" customHeight="1">
      <c r="A433" s="62"/>
      <c r="B433" s="62"/>
      <c r="C433" s="62"/>
      <c r="D433" s="62"/>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row>
    <row r="434" spans="1:61" ht="16.5" customHeight="1">
      <c r="A434" s="62"/>
      <c r="B434" s="62"/>
      <c r="C434" s="62"/>
      <c r="D434" s="62"/>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row>
    <row r="435" spans="1:61" ht="16.5" customHeight="1">
      <c r="A435" s="62"/>
      <c r="B435" s="62"/>
      <c r="C435" s="62"/>
      <c r="D435" s="62"/>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row>
    <row r="436" spans="1:61" ht="16.5" customHeight="1">
      <c r="A436" s="62"/>
      <c r="B436" s="62"/>
      <c r="C436" s="62"/>
      <c r="D436" s="62"/>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row>
    <row r="437" spans="1:61" ht="16.5" customHeight="1">
      <c r="A437" s="62"/>
      <c r="B437" s="62"/>
      <c r="C437" s="62"/>
      <c r="D437" s="62"/>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row>
    <row r="438" spans="1:61" ht="16.5" customHeight="1">
      <c r="A438" s="62"/>
      <c r="B438" s="62"/>
      <c r="C438" s="62"/>
      <c r="D438" s="62"/>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row>
    <row r="439" spans="1:61" ht="16.5" customHeight="1">
      <c r="A439" s="62"/>
      <c r="B439" s="62"/>
      <c r="C439" s="62"/>
      <c r="D439" s="62"/>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row>
    <row r="440" spans="1:61" ht="16.5" customHeight="1">
      <c r="A440" s="62"/>
      <c r="B440" s="62"/>
      <c r="C440" s="62"/>
      <c r="D440" s="62"/>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row>
    <row r="441" spans="1:61" ht="16.5" customHeight="1">
      <c r="A441" s="62"/>
      <c r="B441" s="62"/>
      <c r="C441" s="62"/>
      <c r="D441" s="62"/>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row>
    <row r="442" spans="1:61" ht="16.5" customHeight="1">
      <c r="A442" s="62"/>
      <c r="B442" s="62"/>
      <c r="C442" s="62"/>
      <c r="D442" s="62"/>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row>
    <row r="443" spans="1:61" ht="16.5" customHeight="1">
      <c r="A443" s="62"/>
      <c r="B443" s="62"/>
      <c r="C443" s="62"/>
      <c r="D443" s="62"/>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row>
    <row r="444" spans="1:61" ht="16.5" customHeight="1">
      <c r="A444" s="62"/>
      <c r="B444" s="62"/>
      <c r="C444" s="62"/>
      <c r="D444" s="62"/>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row>
    <row r="445" spans="1:61" ht="16.5" customHeight="1">
      <c r="A445" s="62"/>
      <c r="B445" s="62"/>
      <c r="C445" s="62"/>
      <c r="D445" s="62"/>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row>
    <row r="446" spans="1:61" ht="16.5" customHeight="1">
      <c r="A446" s="62"/>
      <c r="B446" s="62"/>
      <c r="C446" s="62"/>
      <c r="D446" s="62"/>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row>
    <row r="447" spans="1:61" ht="16.5" customHeight="1">
      <c r="A447" s="62"/>
      <c r="B447" s="62"/>
      <c r="C447" s="62"/>
      <c r="D447" s="62"/>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row>
    <row r="448" spans="1:61" ht="16.5" customHeight="1">
      <c r="A448" s="62"/>
      <c r="B448" s="62"/>
      <c r="C448" s="62"/>
      <c r="D448" s="62"/>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row>
    <row r="449" spans="1:61" ht="16.5" customHeight="1">
      <c r="A449" s="62"/>
      <c r="B449" s="62"/>
      <c r="C449" s="62"/>
      <c r="D449" s="62"/>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row>
    <row r="450" spans="1:61" ht="16.5" customHeight="1">
      <c r="A450" s="62"/>
      <c r="B450" s="62"/>
      <c r="C450" s="62"/>
      <c r="D450" s="62"/>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row>
    <row r="451" spans="1:61" ht="16.5" customHeight="1">
      <c r="A451" s="62"/>
      <c r="B451" s="62"/>
      <c r="C451" s="62"/>
      <c r="D451" s="62"/>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row>
    <row r="452" spans="1:61" ht="16.5" customHeight="1">
      <c r="A452" s="62"/>
      <c r="B452" s="62"/>
      <c r="C452" s="62"/>
      <c r="D452" s="62"/>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row>
    <row r="453" spans="1:61" ht="16.5" customHeight="1">
      <c r="A453" s="62"/>
      <c r="B453" s="62"/>
      <c r="C453" s="62"/>
      <c r="D453" s="62"/>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row>
    <row r="454" spans="1:61" ht="16.5" customHeight="1">
      <c r="A454" s="62"/>
      <c r="B454" s="62"/>
      <c r="C454" s="62"/>
      <c r="D454" s="62"/>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row>
    <row r="455" spans="1:61" ht="16.5" customHeight="1">
      <c r="A455" s="62"/>
      <c r="B455" s="62"/>
      <c r="C455" s="62"/>
      <c r="D455" s="62"/>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row>
    <row r="456" spans="1:61" ht="16.5" customHeight="1">
      <c r="A456" s="62"/>
      <c r="B456" s="62"/>
      <c r="C456" s="62"/>
      <c r="D456" s="62"/>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row>
    <row r="457" spans="1:61" ht="16.5" customHeight="1">
      <c r="A457" s="62"/>
      <c r="B457" s="62"/>
      <c r="C457" s="62"/>
      <c r="D457" s="62"/>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row>
    <row r="458" spans="1:61" ht="16.5" customHeight="1">
      <c r="A458" s="62"/>
      <c r="B458" s="62"/>
      <c r="C458" s="62"/>
      <c r="D458" s="62"/>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row>
    <row r="459" spans="1:61" ht="16.5" customHeight="1">
      <c r="A459" s="62"/>
      <c r="B459" s="62"/>
      <c r="C459" s="62"/>
      <c r="D459" s="62"/>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row>
    <row r="460" spans="1:61" ht="16.5" customHeight="1">
      <c r="A460" s="62"/>
      <c r="B460" s="62"/>
      <c r="C460" s="62"/>
      <c r="D460" s="62"/>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row>
    <row r="461" spans="1:61" ht="16.5" customHeight="1">
      <c r="A461" s="62"/>
      <c r="B461" s="62"/>
      <c r="C461" s="62"/>
      <c r="D461" s="62"/>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row>
    <row r="462" spans="1:61" ht="16.5" customHeight="1">
      <c r="A462" s="62"/>
      <c r="B462" s="62"/>
      <c r="C462" s="62"/>
      <c r="D462" s="62"/>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row>
    <row r="463" spans="1:61" ht="16.5" customHeight="1">
      <c r="A463" s="62"/>
      <c r="B463" s="62"/>
      <c r="C463" s="62"/>
      <c r="D463" s="62"/>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row>
    <row r="464" spans="1:61" ht="16.5" customHeight="1">
      <c r="A464" s="62"/>
      <c r="B464" s="62"/>
      <c r="C464" s="62"/>
      <c r="D464" s="62"/>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row>
    <row r="465" spans="1:61" ht="16.5" customHeight="1">
      <c r="A465" s="62"/>
      <c r="B465" s="62"/>
      <c r="C465" s="62"/>
      <c r="D465" s="62"/>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row>
    <row r="466" spans="1:61" ht="16.5" customHeight="1">
      <c r="A466" s="62"/>
      <c r="B466" s="62"/>
      <c r="C466" s="62"/>
      <c r="D466" s="62"/>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row>
    <row r="467" spans="1:61" ht="16.5" customHeight="1">
      <c r="A467" s="62"/>
      <c r="B467" s="62"/>
      <c r="C467" s="62"/>
      <c r="D467" s="62"/>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row>
    <row r="468" spans="1:61" ht="16.5" customHeight="1">
      <c r="A468" s="62"/>
      <c r="B468" s="62"/>
      <c r="C468" s="62"/>
      <c r="D468" s="62"/>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row>
    <row r="469" spans="1:61" ht="16.5" customHeight="1">
      <c r="A469" s="62"/>
      <c r="B469" s="62"/>
      <c r="C469" s="62"/>
      <c r="D469" s="62"/>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row>
    <row r="470" spans="1:61" ht="16.5" customHeight="1">
      <c r="A470" s="62"/>
      <c r="B470" s="62"/>
      <c r="C470" s="62"/>
      <c r="D470" s="62"/>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row>
    <row r="471" spans="1:61" ht="16.5" customHeight="1">
      <c r="A471" s="62"/>
      <c r="B471" s="62"/>
      <c r="C471" s="62"/>
      <c r="D471" s="62"/>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row>
    <row r="472" spans="1:61" ht="16.5" customHeight="1">
      <c r="A472" s="62"/>
      <c r="B472" s="62"/>
      <c r="C472" s="62"/>
      <c r="D472" s="62"/>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row>
    <row r="473" spans="1:61" ht="16.5" customHeight="1">
      <c r="A473" s="62"/>
      <c r="B473" s="62"/>
      <c r="C473" s="62"/>
      <c r="D473" s="62"/>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row>
    <row r="474" spans="1:61" ht="16.5" customHeight="1">
      <c r="A474" s="62"/>
      <c r="B474" s="62"/>
      <c r="C474" s="62"/>
      <c r="D474" s="62"/>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row>
    <row r="475" spans="1:61" ht="16.5" customHeight="1">
      <c r="A475" s="62"/>
      <c r="B475" s="62"/>
      <c r="C475" s="62"/>
      <c r="D475" s="62"/>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row>
    <row r="476" spans="1:61" ht="16.5" customHeight="1">
      <c r="A476" s="62"/>
      <c r="B476" s="62"/>
      <c r="C476" s="62"/>
      <c r="D476" s="62"/>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row>
    <row r="477" spans="1:61" ht="16.5" customHeight="1">
      <c r="A477" s="62"/>
      <c r="B477" s="62"/>
      <c r="C477" s="62"/>
      <c r="D477" s="62"/>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row>
    <row r="478" spans="1:61" ht="16.5" customHeight="1">
      <c r="A478" s="62"/>
      <c r="B478" s="62"/>
      <c r="C478" s="62"/>
      <c r="D478" s="62"/>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row>
    <row r="479" spans="1:61" ht="16.5" customHeight="1">
      <c r="A479" s="62"/>
      <c r="B479" s="62"/>
      <c r="C479" s="62"/>
      <c r="D479" s="62"/>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row>
    <row r="480" spans="1:61" ht="16.5" customHeight="1">
      <c r="A480" s="62"/>
      <c r="B480" s="62"/>
      <c r="C480" s="62"/>
      <c r="D480" s="62"/>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row>
    <row r="481" spans="1:61" ht="16.5" customHeight="1">
      <c r="A481" s="62"/>
      <c r="B481" s="62"/>
      <c r="C481" s="62"/>
      <c r="D481" s="62"/>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row>
    <row r="482" spans="1:61" ht="16.5" customHeight="1">
      <c r="A482" s="62"/>
      <c r="B482" s="62"/>
      <c r="C482" s="62"/>
      <c r="D482" s="62"/>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row>
    <row r="483" spans="1:61" ht="16.5" customHeight="1">
      <c r="A483" s="62"/>
      <c r="B483" s="62"/>
      <c r="C483" s="62"/>
      <c r="D483" s="62"/>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row>
    <row r="484" spans="1:61" ht="16.5" customHeight="1">
      <c r="A484" s="62"/>
      <c r="B484" s="62"/>
      <c r="C484" s="62"/>
      <c r="D484" s="62"/>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row>
    <row r="485" spans="1:61" ht="16.5" customHeight="1">
      <c r="A485" s="62"/>
      <c r="B485" s="62"/>
      <c r="C485" s="62"/>
      <c r="D485" s="62"/>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row>
    <row r="486" spans="1:61" ht="16.5" customHeight="1">
      <c r="A486" s="62"/>
      <c r="B486" s="62"/>
      <c r="C486" s="62"/>
      <c r="D486" s="62"/>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row>
    <row r="487" spans="1:61" ht="16.5" customHeight="1">
      <c r="A487" s="62"/>
      <c r="B487" s="62"/>
      <c r="C487" s="62"/>
      <c r="D487" s="62"/>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row>
    <row r="488" spans="1:61" ht="16.5" customHeight="1">
      <c r="A488" s="62"/>
      <c r="B488" s="62"/>
      <c r="C488" s="62"/>
      <c r="D488" s="62"/>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row>
    <row r="489" spans="1:61" ht="16.5" customHeight="1">
      <c r="A489" s="62"/>
      <c r="B489" s="62"/>
      <c r="C489" s="62"/>
      <c r="D489" s="62"/>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row>
    <row r="490" spans="1:61" ht="16.5" customHeight="1">
      <c r="A490" s="62"/>
      <c r="B490" s="62"/>
      <c r="C490" s="62"/>
      <c r="D490" s="62"/>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row>
    <row r="491" spans="1:61" ht="16.5" customHeight="1">
      <c r="A491" s="62"/>
      <c r="B491" s="62"/>
      <c r="C491" s="62"/>
      <c r="D491" s="62"/>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row>
    <row r="492" spans="1:61" ht="16.5" customHeight="1">
      <c r="A492" s="62"/>
      <c r="B492" s="62"/>
      <c r="C492" s="62"/>
      <c r="D492" s="62"/>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row>
    <row r="493" spans="1:61" ht="16.5" customHeight="1">
      <c r="A493" s="62"/>
      <c r="B493" s="62"/>
      <c r="C493" s="62"/>
      <c r="D493" s="62"/>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row>
    <row r="494" spans="1:61" ht="16.5" customHeight="1">
      <c r="A494" s="62"/>
      <c r="B494" s="62"/>
      <c r="C494" s="62"/>
      <c r="D494" s="62"/>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row>
    <row r="495" spans="1:61" ht="16.5" customHeight="1">
      <c r="A495" s="62"/>
      <c r="B495" s="62"/>
      <c r="C495" s="62"/>
      <c r="D495" s="62"/>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row>
    <row r="496" spans="1:61" ht="16.5" customHeight="1">
      <c r="A496" s="62"/>
      <c r="B496" s="62"/>
      <c r="C496" s="62"/>
      <c r="D496" s="62"/>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row>
    <row r="497" spans="1:61" ht="16.5" customHeight="1">
      <c r="A497" s="62"/>
      <c r="B497" s="62"/>
      <c r="C497" s="62"/>
      <c r="D497" s="62"/>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row>
    <row r="498" spans="1:61" ht="16.5" customHeight="1">
      <c r="A498" s="62"/>
      <c r="B498" s="62"/>
      <c r="C498" s="62"/>
      <c r="D498" s="62"/>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row>
    <row r="499" spans="1:61" ht="16.5" customHeight="1">
      <c r="A499" s="62"/>
      <c r="B499" s="62"/>
      <c r="C499" s="62"/>
      <c r="D499" s="62"/>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row>
    <row r="500" spans="1:61" ht="16.5" customHeight="1">
      <c r="A500" s="62"/>
      <c r="B500" s="62"/>
      <c r="C500" s="62"/>
      <c r="D500" s="62"/>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row>
    <row r="501" spans="1:61" ht="16.5" customHeight="1">
      <c r="A501" s="62"/>
      <c r="B501" s="62"/>
      <c r="C501" s="62"/>
      <c r="D501" s="62"/>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row>
    <row r="502" spans="1:61" ht="16.5" customHeight="1">
      <c r="A502" s="62"/>
      <c r="B502" s="62"/>
      <c r="C502" s="62"/>
      <c r="D502" s="62"/>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row>
    <row r="503" spans="1:61" ht="16.5" customHeight="1">
      <c r="A503" s="62"/>
      <c r="B503" s="62"/>
      <c r="C503" s="62"/>
      <c r="D503" s="62"/>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row>
    <row r="504" spans="1:61" ht="16.5" customHeight="1">
      <c r="A504" s="62"/>
      <c r="B504" s="62"/>
      <c r="C504" s="62"/>
      <c r="D504" s="62"/>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row>
    <row r="505" spans="1:61" ht="16.5" customHeight="1">
      <c r="A505" s="62"/>
      <c r="B505" s="62"/>
      <c r="C505" s="62"/>
      <c r="D505" s="62"/>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row>
    <row r="506" spans="1:61" ht="16.5" customHeight="1">
      <c r="A506" s="62"/>
      <c r="B506" s="62"/>
      <c r="C506" s="62"/>
      <c r="D506" s="62"/>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row>
    <row r="507" spans="1:61" ht="16.5" customHeight="1">
      <c r="A507" s="62"/>
      <c r="B507" s="62"/>
      <c r="C507" s="62"/>
      <c r="D507" s="62"/>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row>
    <row r="508" spans="1:61" ht="16.5" customHeight="1">
      <c r="A508" s="62"/>
      <c r="B508" s="62"/>
      <c r="C508" s="62"/>
      <c r="D508" s="62"/>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row>
    <row r="509" spans="1:61" ht="16.5" customHeight="1">
      <c r="A509" s="62"/>
      <c r="B509" s="62"/>
      <c r="C509" s="62"/>
      <c r="D509" s="62"/>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row>
    <row r="510" spans="1:61" ht="16.5" customHeight="1">
      <c r="A510" s="62"/>
      <c r="B510" s="62"/>
      <c r="C510" s="62"/>
      <c r="D510" s="62"/>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row>
    <row r="511" spans="1:61" ht="16.5" customHeight="1">
      <c r="A511" s="62"/>
      <c r="B511" s="62"/>
      <c r="C511" s="62"/>
      <c r="D511" s="62"/>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row>
    <row r="512" spans="1:61" ht="16.5" customHeight="1">
      <c r="A512" s="62"/>
      <c r="B512" s="62"/>
      <c r="C512" s="62"/>
      <c r="D512" s="62"/>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row>
    <row r="513" spans="1:61" ht="16.5" customHeight="1">
      <c r="A513" s="62"/>
      <c r="B513" s="62"/>
      <c r="C513" s="62"/>
      <c r="D513" s="62"/>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row>
    <row r="514" spans="1:61" ht="16.5" customHeight="1">
      <c r="A514" s="62"/>
      <c r="B514" s="62"/>
      <c r="C514" s="62"/>
      <c r="D514" s="62"/>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row>
    <row r="515" spans="1:61" ht="16.5" customHeight="1">
      <c r="A515" s="62"/>
      <c r="B515" s="62"/>
      <c r="C515" s="62"/>
      <c r="D515" s="62"/>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row>
    <row r="516" spans="1:61" ht="16.5" customHeight="1">
      <c r="A516" s="62"/>
      <c r="B516" s="62"/>
      <c r="C516" s="62"/>
      <c r="D516" s="62"/>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row>
    <row r="517" spans="1:61" ht="16.5" customHeight="1">
      <c r="A517" s="62"/>
      <c r="B517" s="62"/>
      <c r="C517" s="62"/>
      <c r="D517" s="62"/>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row>
    <row r="518" spans="1:61" ht="16.5" customHeight="1">
      <c r="A518" s="62"/>
      <c r="B518" s="62"/>
      <c r="C518" s="62"/>
      <c r="D518" s="62"/>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row>
    <row r="519" spans="1:61" ht="16.5" customHeight="1">
      <c r="A519" s="62"/>
      <c r="B519" s="62"/>
      <c r="C519" s="62"/>
      <c r="D519" s="62"/>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row>
    <row r="520" spans="1:61" ht="16.5" customHeight="1">
      <c r="A520" s="62"/>
      <c r="B520" s="62"/>
      <c r="C520" s="62"/>
      <c r="D520" s="62"/>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row>
    <row r="521" spans="1:61" ht="16.5" customHeight="1">
      <c r="A521" s="62"/>
      <c r="B521" s="62"/>
      <c r="C521" s="62"/>
      <c r="D521" s="62"/>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row>
    <row r="522" spans="1:61" ht="16.5" customHeight="1">
      <c r="A522" s="62"/>
      <c r="B522" s="62"/>
      <c r="C522" s="62"/>
      <c r="D522" s="62"/>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row>
    <row r="523" spans="1:61" ht="16.5" customHeight="1">
      <c r="A523" s="62"/>
      <c r="B523" s="62"/>
      <c r="C523" s="62"/>
      <c r="D523" s="62"/>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row>
    <row r="524" spans="1:61" ht="16.5" customHeight="1">
      <c r="A524" s="62"/>
      <c r="B524" s="62"/>
      <c r="C524" s="62"/>
      <c r="D524" s="62"/>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row>
    <row r="525" spans="1:61" ht="16.5" customHeight="1">
      <c r="A525" s="62"/>
      <c r="B525" s="62"/>
      <c r="C525" s="62"/>
      <c r="D525" s="62"/>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row>
    <row r="526" spans="1:61" ht="16.5" customHeight="1">
      <c r="A526" s="62"/>
      <c r="B526" s="62"/>
      <c r="C526" s="62"/>
      <c r="D526" s="62"/>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row>
    <row r="527" spans="1:61" ht="16.5" customHeight="1">
      <c r="A527" s="62"/>
      <c r="B527" s="62"/>
      <c r="C527" s="62"/>
      <c r="D527" s="62"/>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row>
    <row r="528" spans="1:61" ht="16.5" customHeight="1">
      <c r="A528" s="62"/>
      <c r="B528" s="62"/>
      <c r="C528" s="62"/>
      <c r="D528" s="62"/>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row>
    <row r="529" spans="1:61" ht="16.5" customHeight="1">
      <c r="A529" s="62"/>
      <c r="B529" s="62"/>
      <c r="C529" s="62"/>
      <c r="D529" s="62"/>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row>
    <row r="530" spans="1:61" ht="16.5" customHeight="1">
      <c r="A530" s="62"/>
      <c r="B530" s="62"/>
      <c r="C530" s="62"/>
      <c r="D530" s="62"/>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row>
    <row r="531" spans="1:61" ht="16.5" customHeight="1">
      <c r="A531" s="62"/>
      <c r="B531" s="62"/>
      <c r="C531" s="62"/>
      <c r="D531" s="62"/>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row>
    <row r="532" spans="1:61" ht="16.5" customHeight="1">
      <c r="A532" s="62"/>
      <c r="B532" s="62"/>
      <c r="C532" s="62"/>
      <c r="D532" s="62"/>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row>
    <row r="533" spans="1:61" ht="16.5" customHeight="1">
      <c r="A533" s="62"/>
      <c r="B533" s="62"/>
      <c r="C533" s="62"/>
      <c r="D533" s="62"/>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row>
    <row r="534" spans="1:61" ht="16.5" customHeight="1">
      <c r="A534" s="62"/>
      <c r="B534" s="62"/>
      <c r="C534" s="62"/>
      <c r="D534" s="62"/>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row>
    <row r="535" spans="1:61" ht="16.5" customHeight="1">
      <c r="A535" s="62"/>
      <c r="B535" s="62"/>
      <c r="C535" s="62"/>
      <c r="D535" s="62"/>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row>
    <row r="536" spans="1:61" ht="16.5" customHeight="1">
      <c r="A536" s="62"/>
      <c r="B536" s="62"/>
      <c r="C536" s="62"/>
      <c r="D536" s="62"/>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row>
    <row r="537" spans="1:61" ht="16.5" customHeight="1">
      <c r="A537" s="62"/>
      <c r="B537" s="62"/>
      <c r="C537" s="62"/>
      <c r="D537" s="62"/>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row>
    <row r="538" spans="1:61" ht="16.5" customHeight="1">
      <c r="A538" s="62"/>
      <c r="B538" s="62"/>
      <c r="C538" s="62"/>
      <c r="D538" s="62"/>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row>
    <row r="539" spans="1:61" ht="16.5" customHeight="1">
      <c r="A539" s="62"/>
      <c r="B539" s="62"/>
      <c r="C539" s="62"/>
      <c r="D539" s="62"/>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row>
    <row r="540" spans="1:61" ht="16.5" customHeight="1">
      <c r="A540" s="62"/>
      <c r="B540" s="62"/>
      <c r="C540" s="62"/>
      <c r="D540" s="62"/>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row>
    <row r="541" spans="1:61" ht="16.5" customHeight="1">
      <c r="A541" s="62"/>
      <c r="B541" s="62"/>
      <c r="C541" s="62"/>
      <c r="D541" s="62"/>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row>
    <row r="542" spans="1:61" ht="16.5" customHeight="1">
      <c r="A542" s="62"/>
      <c r="B542" s="62"/>
      <c r="C542" s="62"/>
      <c r="D542" s="62"/>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row>
    <row r="543" spans="1:61" ht="16.5" customHeight="1">
      <c r="A543" s="62"/>
      <c r="B543" s="62"/>
      <c r="C543" s="62"/>
      <c r="D543" s="62"/>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row>
    <row r="544" spans="1:61" ht="16.5" customHeight="1">
      <c r="A544" s="62"/>
      <c r="B544" s="62"/>
      <c r="C544" s="62"/>
      <c r="D544" s="62"/>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row>
    <row r="545" spans="1:61" ht="16.5" customHeight="1">
      <c r="A545" s="62"/>
      <c r="B545" s="62"/>
      <c r="C545" s="62"/>
      <c r="D545" s="62"/>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row>
    <row r="546" spans="1:61" ht="16.5" customHeight="1">
      <c r="A546" s="62"/>
      <c r="B546" s="62"/>
      <c r="C546" s="62"/>
      <c r="D546" s="62"/>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row>
    <row r="547" spans="1:61" ht="16.5" customHeight="1">
      <c r="A547" s="62"/>
      <c r="B547" s="62"/>
      <c r="C547" s="62"/>
      <c r="D547" s="62"/>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row>
    <row r="548" spans="1:61" ht="16.5" customHeight="1">
      <c r="A548" s="62"/>
      <c r="B548" s="62"/>
      <c r="C548" s="62"/>
      <c r="D548" s="62"/>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row>
    <row r="549" spans="1:61" ht="16.5" customHeight="1">
      <c r="A549" s="62"/>
      <c r="B549" s="62"/>
      <c r="C549" s="62"/>
      <c r="D549" s="62"/>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row>
    <row r="550" spans="1:61" ht="16.5" customHeight="1">
      <c r="A550" s="62"/>
      <c r="B550" s="62"/>
      <c r="C550" s="62"/>
      <c r="D550" s="62"/>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row>
    <row r="551" spans="1:61" ht="16.5" customHeight="1">
      <c r="A551" s="62"/>
      <c r="B551" s="62"/>
      <c r="C551" s="62"/>
      <c r="D551" s="62"/>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row>
    <row r="552" spans="1:61" ht="16.5" customHeight="1">
      <c r="A552" s="62"/>
      <c r="B552" s="62"/>
      <c r="C552" s="62"/>
      <c r="D552" s="62"/>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row>
    <row r="553" spans="1:61" ht="16.5" customHeight="1">
      <c r="A553" s="62"/>
      <c r="B553" s="62"/>
      <c r="C553" s="62"/>
      <c r="D553" s="62"/>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row>
    <row r="554" spans="1:61" ht="16.5" customHeight="1">
      <c r="A554" s="62"/>
      <c r="B554" s="62"/>
      <c r="C554" s="62"/>
      <c r="D554" s="62"/>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row>
    <row r="555" spans="1:61" ht="16.5" customHeight="1">
      <c r="A555" s="62"/>
      <c r="B555" s="62"/>
      <c r="C555" s="62"/>
      <c r="D555" s="62"/>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row>
    <row r="556" spans="1:61" ht="16.5" customHeight="1">
      <c r="A556" s="62"/>
      <c r="B556" s="62"/>
      <c r="C556" s="62"/>
      <c r="D556" s="62"/>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row>
    <row r="557" spans="1:61" ht="16.5" customHeight="1">
      <c r="A557" s="62"/>
      <c r="B557" s="62"/>
      <c r="C557" s="62"/>
      <c r="D557" s="62"/>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row>
    <row r="558" spans="1:61" ht="16.5" customHeight="1">
      <c r="A558" s="62"/>
      <c r="B558" s="62"/>
      <c r="C558" s="62"/>
      <c r="D558" s="62"/>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row>
    <row r="559" spans="1:61" ht="16.5" customHeight="1">
      <c r="A559" s="62"/>
      <c r="B559" s="62"/>
      <c r="C559" s="62"/>
      <c r="D559" s="62"/>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row>
    <row r="560" spans="1:61" ht="16.5" customHeight="1">
      <c r="A560" s="62"/>
      <c r="B560" s="62"/>
      <c r="C560" s="62"/>
      <c r="D560" s="62"/>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row>
    <row r="561" spans="1:61" ht="16.5" customHeight="1">
      <c r="A561" s="62"/>
      <c r="B561" s="62"/>
      <c r="C561" s="62"/>
      <c r="D561" s="62"/>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row>
    <row r="562" spans="1:61" ht="16.5" customHeight="1">
      <c r="A562" s="62"/>
      <c r="B562" s="62"/>
      <c r="C562" s="62"/>
      <c r="D562" s="62"/>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row>
    <row r="563" spans="1:61" ht="16.5" customHeight="1">
      <c r="A563" s="62"/>
      <c r="B563" s="62"/>
      <c r="C563" s="62"/>
      <c r="D563" s="62"/>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row>
    <row r="564" spans="1:61" ht="16.5" customHeight="1">
      <c r="A564" s="62"/>
      <c r="B564" s="62"/>
      <c r="C564" s="62"/>
      <c r="D564" s="62"/>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row>
    <row r="565" spans="1:61" ht="16.5" customHeight="1">
      <c r="A565" s="62"/>
      <c r="B565" s="62"/>
      <c r="C565" s="62"/>
      <c r="D565" s="62"/>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row>
    <row r="566" spans="1:61" ht="16.5" customHeight="1">
      <c r="A566" s="62"/>
      <c r="B566" s="62"/>
      <c r="C566" s="62"/>
      <c r="D566" s="62"/>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row>
    <row r="567" spans="1:61" ht="16.5" customHeight="1">
      <c r="A567" s="62"/>
      <c r="B567" s="62"/>
      <c r="C567" s="62"/>
      <c r="D567" s="62"/>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row>
    <row r="568" spans="1:61" ht="16.5" customHeight="1">
      <c r="A568" s="62"/>
      <c r="B568" s="62"/>
      <c r="C568" s="62"/>
      <c r="D568" s="62"/>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row>
    <row r="569" spans="1:61" ht="16.5" customHeight="1">
      <c r="A569" s="62"/>
      <c r="B569" s="62"/>
      <c r="C569" s="62"/>
      <c r="D569" s="62"/>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row>
    <row r="570" spans="1:61" ht="16.5" customHeight="1">
      <c r="A570" s="62"/>
      <c r="B570" s="62"/>
      <c r="C570" s="62"/>
      <c r="D570" s="62"/>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row>
    <row r="571" spans="1:61" ht="16.5" customHeight="1">
      <c r="A571" s="62"/>
      <c r="B571" s="62"/>
      <c r="C571" s="62"/>
      <c r="D571" s="62"/>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row>
    <row r="572" spans="1:61" ht="16.5" customHeight="1">
      <c r="A572" s="62"/>
      <c r="B572" s="62"/>
      <c r="C572" s="62"/>
      <c r="D572" s="62"/>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row>
    <row r="573" spans="1:61" ht="16.5" customHeight="1">
      <c r="A573" s="62"/>
      <c r="B573" s="62"/>
      <c r="C573" s="62"/>
      <c r="D573" s="62"/>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row>
    <row r="574" spans="1:61" ht="16.5" customHeight="1">
      <c r="A574" s="62"/>
      <c r="B574" s="62"/>
      <c r="C574" s="62"/>
      <c r="D574" s="62"/>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row>
    <row r="575" spans="1:61" ht="16.5" customHeight="1">
      <c r="A575" s="62"/>
      <c r="B575" s="62"/>
      <c r="C575" s="62"/>
      <c r="D575" s="62"/>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row>
    <row r="576" spans="1:61" ht="16.5" customHeight="1">
      <c r="A576" s="62"/>
      <c r="B576" s="62"/>
      <c r="C576" s="62"/>
      <c r="D576" s="62"/>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row>
    <row r="577" spans="1:61" ht="16.5" customHeight="1">
      <c r="A577" s="62"/>
      <c r="B577" s="62"/>
      <c r="C577" s="62"/>
      <c r="D577" s="62"/>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row>
    <row r="578" spans="1:61" ht="16.5" customHeight="1">
      <c r="A578" s="62"/>
      <c r="B578" s="62"/>
      <c r="C578" s="62"/>
      <c r="D578" s="62"/>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row>
    <row r="579" spans="1:61" ht="16.5" customHeight="1">
      <c r="A579" s="62"/>
      <c r="B579" s="62"/>
      <c r="C579" s="62"/>
      <c r="D579" s="62"/>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row>
    <row r="580" spans="1:61" ht="16.5" customHeight="1">
      <c r="A580" s="62"/>
      <c r="B580" s="62"/>
      <c r="C580" s="62"/>
      <c r="D580" s="62"/>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row>
    <row r="581" spans="1:61" ht="16.5" customHeight="1">
      <c r="A581" s="62"/>
      <c r="B581" s="62"/>
      <c r="C581" s="62"/>
      <c r="D581" s="62"/>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row>
    <row r="582" spans="1:61" ht="16.5" customHeight="1">
      <c r="A582" s="62"/>
      <c r="B582" s="62"/>
      <c r="C582" s="62"/>
      <c r="D582" s="62"/>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row>
    <row r="583" spans="1:61" ht="16.5" customHeight="1">
      <c r="A583" s="62"/>
      <c r="B583" s="62"/>
      <c r="C583" s="62"/>
      <c r="D583" s="62"/>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row>
    <row r="584" spans="1:61" ht="16.5" customHeight="1">
      <c r="A584" s="62"/>
      <c r="B584" s="62"/>
      <c r="C584" s="62"/>
      <c r="D584" s="62"/>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row>
    <row r="585" spans="1:61" ht="16.5" customHeight="1">
      <c r="A585" s="62"/>
      <c r="B585" s="62"/>
      <c r="C585" s="62"/>
      <c r="D585" s="62"/>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row>
    <row r="586" spans="1:61" ht="16.5" customHeight="1">
      <c r="A586" s="62"/>
      <c r="B586" s="62"/>
      <c r="C586" s="62"/>
      <c r="D586" s="62"/>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row>
    <row r="587" spans="1:61" ht="16.5" customHeight="1">
      <c r="A587" s="62"/>
      <c r="B587" s="62"/>
      <c r="C587" s="62"/>
      <c r="D587" s="62"/>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row>
    <row r="588" spans="1:61" ht="16.5" customHeight="1">
      <c r="A588" s="62"/>
      <c r="B588" s="62"/>
      <c r="C588" s="62"/>
      <c r="D588" s="62"/>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row>
    <row r="589" spans="1:61" ht="16.5" customHeight="1">
      <c r="A589" s="62"/>
      <c r="B589" s="62"/>
      <c r="C589" s="62"/>
      <c r="D589" s="62"/>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row>
    <row r="590" spans="1:61" ht="16.5" customHeight="1">
      <c r="A590" s="62"/>
      <c r="B590" s="62"/>
      <c r="C590" s="62"/>
      <c r="D590" s="62"/>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row>
    <row r="591" spans="1:61" ht="16.5" customHeight="1">
      <c r="A591" s="62"/>
      <c r="B591" s="62"/>
      <c r="C591" s="62"/>
      <c r="D591" s="62"/>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row>
    <row r="592" spans="1:61" ht="16.5" customHeight="1">
      <c r="A592" s="62"/>
      <c r="B592" s="62"/>
      <c r="C592" s="62"/>
      <c r="D592" s="62"/>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row>
    <row r="593" spans="1:61" ht="16.5" customHeight="1">
      <c r="A593" s="62"/>
      <c r="B593" s="62"/>
      <c r="C593" s="62"/>
      <c r="D593" s="62"/>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row>
    <row r="594" spans="1:61" ht="16.5" customHeight="1">
      <c r="A594" s="62"/>
      <c r="B594" s="62"/>
      <c r="C594" s="62"/>
      <c r="D594" s="62"/>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row>
    <row r="595" spans="1:61" ht="16.5" customHeight="1">
      <c r="A595" s="62"/>
      <c r="B595" s="62"/>
      <c r="C595" s="62"/>
      <c r="D595" s="62"/>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row>
    <row r="596" spans="1:61" ht="16.5" customHeight="1">
      <c r="A596" s="62"/>
      <c r="B596" s="62"/>
      <c r="C596" s="62"/>
      <c r="D596" s="62"/>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row>
    <row r="597" spans="1:61" ht="16.5" customHeight="1">
      <c r="A597" s="62"/>
      <c r="B597" s="62"/>
      <c r="C597" s="62"/>
      <c r="D597" s="62"/>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row>
    <row r="598" spans="1:61" ht="16.5" customHeight="1">
      <c r="A598" s="62"/>
      <c r="B598" s="62"/>
      <c r="C598" s="62"/>
      <c r="D598" s="62"/>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row>
    <row r="599" spans="1:61" ht="16.5" customHeight="1">
      <c r="A599" s="62"/>
      <c r="B599" s="62"/>
      <c r="C599" s="62"/>
      <c r="D599" s="62"/>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row>
    <row r="600" spans="1:61" ht="16.5" customHeight="1">
      <c r="A600" s="62"/>
      <c r="B600" s="62"/>
      <c r="C600" s="62"/>
      <c r="D600" s="62"/>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row>
    <row r="601" spans="1:61" ht="16.5" customHeight="1">
      <c r="A601" s="62"/>
      <c r="B601" s="62"/>
      <c r="C601" s="62"/>
      <c r="D601" s="62"/>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row>
    <row r="602" spans="1:61" ht="16.5" customHeight="1">
      <c r="A602" s="62"/>
      <c r="B602" s="62"/>
      <c r="C602" s="62"/>
      <c r="D602" s="62"/>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row>
    <row r="603" spans="1:61" ht="16.5" customHeight="1">
      <c r="A603" s="62"/>
      <c r="B603" s="62"/>
      <c r="C603" s="62"/>
      <c r="D603" s="62"/>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row>
    <row r="604" spans="1:61" ht="16.5" customHeight="1">
      <c r="A604" s="62"/>
      <c r="B604" s="62"/>
      <c r="C604" s="62"/>
      <c r="D604" s="62"/>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row>
    <row r="605" spans="1:61" ht="16.5" customHeight="1">
      <c r="A605" s="62"/>
      <c r="B605" s="62"/>
      <c r="C605" s="62"/>
      <c r="D605" s="62"/>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row>
    <row r="606" spans="1:61" ht="16.5" customHeight="1">
      <c r="A606" s="62"/>
      <c r="B606" s="62"/>
      <c r="C606" s="62"/>
      <c r="D606" s="62"/>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row>
    <row r="607" spans="1:61" ht="16.5" customHeight="1">
      <c r="A607" s="62"/>
      <c r="B607" s="62"/>
      <c r="C607" s="62"/>
      <c r="D607" s="62"/>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row>
    <row r="608" spans="1:61" ht="16.5" customHeight="1">
      <c r="A608" s="62"/>
      <c r="B608" s="62"/>
      <c r="C608" s="62"/>
      <c r="D608" s="62"/>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row>
    <row r="609" spans="1:61" ht="16.5" customHeight="1">
      <c r="A609" s="62"/>
      <c r="B609" s="62"/>
      <c r="C609" s="62"/>
      <c r="D609" s="62"/>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row>
    <row r="610" spans="1:61" ht="16.5" customHeight="1">
      <c r="A610" s="62"/>
      <c r="B610" s="62"/>
      <c r="C610" s="62"/>
      <c r="D610" s="62"/>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row>
    <row r="611" spans="1:61" ht="16.5" customHeight="1">
      <c r="A611" s="62"/>
      <c r="B611" s="62"/>
      <c r="C611" s="62"/>
      <c r="D611" s="62"/>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row>
    <row r="612" spans="1:61" ht="16.5" customHeight="1">
      <c r="A612" s="62"/>
      <c r="B612" s="62"/>
      <c r="C612" s="62"/>
      <c r="D612" s="62"/>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row>
    <row r="613" spans="1:61" ht="16.5" customHeight="1">
      <c r="A613" s="62"/>
      <c r="B613" s="62"/>
      <c r="C613" s="62"/>
      <c r="D613" s="62"/>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row>
    <row r="614" spans="1:61" ht="16.5" customHeight="1">
      <c r="A614" s="62"/>
      <c r="B614" s="62"/>
      <c r="C614" s="62"/>
      <c r="D614" s="62"/>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row>
    <row r="615" spans="1:61" ht="16.5" customHeight="1">
      <c r="A615" s="62"/>
      <c r="B615" s="62"/>
      <c r="C615" s="62"/>
      <c r="D615" s="62"/>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row>
    <row r="616" spans="1:61" ht="16.5" customHeight="1">
      <c r="A616" s="62"/>
      <c r="B616" s="62"/>
      <c r="C616" s="62"/>
      <c r="D616" s="62"/>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row>
    <row r="617" spans="1:61" ht="16.5" customHeight="1">
      <c r="A617" s="62"/>
      <c r="B617" s="62"/>
      <c r="C617" s="62"/>
      <c r="D617" s="62"/>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row>
    <row r="618" spans="1:61" ht="16.5" customHeight="1">
      <c r="A618" s="62"/>
      <c r="B618" s="62"/>
      <c r="C618" s="62"/>
      <c r="D618" s="62"/>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row>
    <row r="619" spans="1:61" ht="16.5" customHeight="1">
      <c r="A619" s="62"/>
      <c r="B619" s="62"/>
      <c r="C619" s="62"/>
      <c r="D619" s="62"/>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row>
    <row r="620" spans="1:61" ht="16.5" customHeight="1">
      <c r="A620" s="62"/>
      <c r="B620" s="62"/>
      <c r="C620" s="62"/>
      <c r="D620" s="62"/>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row>
    <row r="621" spans="1:61" ht="16.5" customHeight="1">
      <c r="A621" s="62"/>
      <c r="B621" s="62"/>
      <c r="C621" s="62"/>
      <c r="D621" s="62"/>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row>
    <row r="622" spans="1:61" ht="16.5" customHeight="1">
      <c r="A622" s="62"/>
      <c r="B622" s="62"/>
      <c r="C622" s="62"/>
      <c r="D622" s="62"/>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row>
    <row r="623" spans="1:61" ht="16.5" customHeight="1">
      <c r="A623" s="62"/>
      <c r="B623" s="62"/>
      <c r="C623" s="62"/>
      <c r="D623" s="62"/>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row>
    <row r="624" spans="1:61" ht="16.5" customHeight="1">
      <c r="A624" s="62"/>
      <c r="B624" s="62"/>
      <c r="C624" s="62"/>
      <c r="D624" s="62"/>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row>
    <row r="625" spans="1:61" ht="16.5" customHeight="1">
      <c r="A625" s="62"/>
      <c r="B625" s="62"/>
      <c r="C625" s="62"/>
      <c r="D625" s="62"/>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row>
    <row r="626" spans="1:61" ht="16.5" customHeight="1">
      <c r="A626" s="62"/>
      <c r="B626" s="62"/>
      <c r="C626" s="62"/>
      <c r="D626" s="62"/>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row>
    <row r="627" spans="1:61" ht="16.5" customHeight="1">
      <c r="A627" s="62"/>
      <c r="B627" s="62"/>
      <c r="C627" s="62"/>
      <c r="D627" s="62"/>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row>
    <row r="628" spans="1:61" ht="16.5" customHeight="1">
      <c r="A628" s="62"/>
      <c r="B628" s="62"/>
      <c r="C628" s="62"/>
      <c r="D628" s="62"/>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row>
    <row r="629" spans="1:61" ht="16.5" customHeight="1">
      <c r="A629" s="62"/>
      <c r="B629" s="62"/>
      <c r="C629" s="62"/>
      <c r="D629" s="62"/>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row>
    <row r="630" spans="1:61" ht="16.5" customHeight="1">
      <c r="A630" s="62"/>
      <c r="B630" s="62"/>
      <c r="C630" s="62"/>
      <c r="D630" s="62"/>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row>
    <row r="631" spans="1:61" ht="16.5" customHeight="1">
      <c r="A631" s="62"/>
      <c r="B631" s="62"/>
      <c r="C631" s="62"/>
      <c r="D631" s="62"/>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row>
    <row r="632" spans="1:61" ht="16.5" customHeight="1">
      <c r="A632" s="62"/>
      <c r="B632" s="62"/>
      <c r="C632" s="62"/>
      <c r="D632" s="62"/>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row>
    <row r="633" spans="1:61" ht="16.5" customHeight="1">
      <c r="A633" s="62"/>
      <c r="B633" s="62"/>
      <c r="C633" s="62"/>
      <c r="D633" s="62"/>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row>
    <row r="634" spans="1:61" ht="16.5" customHeight="1">
      <c r="A634" s="62"/>
      <c r="B634" s="62"/>
      <c r="C634" s="62"/>
      <c r="D634" s="62"/>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row>
    <row r="635" spans="1:61" ht="16.5" customHeight="1">
      <c r="A635" s="62"/>
      <c r="B635" s="62"/>
      <c r="C635" s="62"/>
      <c r="D635" s="62"/>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row>
    <row r="636" spans="1:61" ht="16.5" customHeight="1">
      <c r="A636" s="62"/>
      <c r="B636" s="62"/>
      <c r="C636" s="62"/>
      <c r="D636" s="62"/>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row>
    <row r="637" spans="1:61" ht="16.5" customHeight="1">
      <c r="A637" s="62"/>
      <c r="B637" s="62"/>
      <c r="C637" s="62"/>
      <c r="D637" s="62"/>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row>
    <row r="638" spans="1:61" ht="16.5" customHeight="1">
      <c r="A638" s="62"/>
      <c r="B638" s="62"/>
      <c r="C638" s="62"/>
      <c r="D638" s="62"/>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row>
    <row r="639" spans="1:61" ht="16.5" customHeight="1">
      <c r="A639" s="62"/>
      <c r="B639" s="62"/>
      <c r="C639" s="62"/>
      <c r="D639" s="62"/>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row>
    <row r="640" spans="1:61" ht="16.5" customHeight="1">
      <c r="A640" s="62"/>
      <c r="B640" s="62"/>
      <c r="C640" s="62"/>
      <c r="D640" s="62"/>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row>
    <row r="641" spans="1:61" ht="16.5" customHeight="1">
      <c r="A641" s="62"/>
      <c r="B641" s="62"/>
      <c r="C641" s="62"/>
      <c r="D641" s="62"/>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row>
    <row r="642" spans="1:61" ht="16.5" customHeight="1">
      <c r="A642" s="62"/>
      <c r="B642" s="62"/>
      <c r="C642" s="62"/>
      <c r="D642" s="62"/>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row>
    <row r="643" spans="1:61" ht="16.5" customHeight="1">
      <c r="A643" s="62"/>
      <c r="B643" s="62"/>
      <c r="C643" s="62"/>
      <c r="D643" s="62"/>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row>
    <row r="644" spans="1:61" ht="16.5" customHeight="1">
      <c r="A644" s="62"/>
      <c r="B644" s="62"/>
      <c r="C644" s="62"/>
      <c r="D644" s="62"/>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row>
    <row r="645" spans="1:61" ht="16.5" customHeight="1">
      <c r="A645" s="62"/>
      <c r="B645" s="62"/>
      <c r="C645" s="62"/>
      <c r="D645" s="62"/>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row>
    <row r="646" spans="1:61" ht="16.5" customHeight="1">
      <c r="A646" s="62"/>
      <c r="B646" s="62"/>
      <c r="C646" s="62"/>
      <c r="D646" s="62"/>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row>
    <row r="647" spans="1:61" ht="16.5" customHeight="1">
      <c r="A647" s="62"/>
      <c r="B647" s="62"/>
      <c r="C647" s="62"/>
      <c r="D647" s="62"/>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row>
    <row r="648" spans="1:61" ht="16.5" customHeight="1">
      <c r="A648" s="62"/>
      <c r="B648" s="62"/>
      <c r="C648" s="62"/>
      <c r="D648" s="62"/>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row>
    <row r="649" spans="1:61" ht="16.5" customHeight="1">
      <c r="A649" s="62"/>
      <c r="B649" s="62"/>
      <c r="C649" s="62"/>
      <c r="D649" s="62"/>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row>
    <row r="650" spans="1:61" ht="16.5" customHeight="1">
      <c r="A650" s="62"/>
      <c r="B650" s="62"/>
      <c r="C650" s="62"/>
      <c r="D650" s="62"/>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row>
    <row r="651" spans="1:61" ht="16.5" customHeight="1">
      <c r="A651" s="62"/>
      <c r="B651" s="62"/>
      <c r="C651" s="62"/>
      <c r="D651" s="62"/>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row>
    <row r="652" spans="1:61" ht="16.5" customHeight="1">
      <c r="A652" s="62"/>
      <c r="B652" s="62"/>
      <c r="C652" s="62"/>
      <c r="D652" s="62"/>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row>
    <row r="653" spans="1:61" ht="16.5" customHeight="1">
      <c r="A653" s="62"/>
      <c r="B653" s="62"/>
      <c r="C653" s="62"/>
      <c r="D653" s="62"/>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row>
    <row r="654" spans="1:61" ht="16.5" customHeight="1">
      <c r="A654" s="62"/>
      <c r="B654" s="62"/>
      <c r="C654" s="62"/>
      <c r="D654" s="62"/>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row>
    <row r="655" spans="1:61" ht="16.5" customHeight="1">
      <c r="A655" s="62"/>
      <c r="B655" s="62"/>
      <c r="C655" s="62"/>
      <c r="D655" s="62"/>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row>
    <row r="656" spans="1:61" ht="16.5" customHeight="1">
      <c r="A656" s="62"/>
      <c r="B656" s="62"/>
      <c r="C656" s="62"/>
      <c r="D656" s="62"/>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row>
    <row r="657" spans="1:61" ht="16.5" customHeight="1">
      <c r="A657" s="62"/>
      <c r="B657" s="62"/>
      <c r="C657" s="62"/>
      <c r="D657" s="62"/>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row>
    <row r="658" spans="1:61" ht="16.5" customHeight="1">
      <c r="A658" s="62"/>
      <c r="B658" s="62"/>
      <c r="C658" s="62"/>
      <c r="D658" s="62"/>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row>
    <row r="659" spans="1:61" ht="16.5" customHeight="1">
      <c r="A659" s="62"/>
      <c r="B659" s="62"/>
      <c r="C659" s="62"/>
      <c r="D659" s="62"/>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row>
    <row r="660" spans="1:61" ht="16.5" customHeight="1">
      <c r="A660" s="62"/>
      <c r="B660" s="62"/>
      <c r="C660" s="62"/>
      <c r="D660" s="62"/>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row>
    <row r="661" spans="1:61" ht="16.5" customHeight="1">
      <c r="A661" s="62"/>
      <c r="B661" s="62"/>
      <c r="C661" s="62"/>
      <c r="D661" s="62"/>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row>
    <row r="662" spans="1:61" ht="16.5" customHeight="1">
      <c r="A662" s="62"/>
      <c r="B662" s="62"/>
      <c r="C662" s="62"/>
      <c r="D662" s="62"/>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row>
    <row r="663" spans="1:61" ht="16.5" customHeight="1">
      <c r="A663" s="62"/>
      <c r="B663" s="62"/>
      <c r="C663" s="62"/>
      <c r="D663" s="62"/>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row>
    <row r="664" spans="1:61" ht="16.5" customHeight="1">
      <c r="A664" s="62"/>
      <c r="B664" s="62"/>
      <c r="C664" s="62"/>
      <c r="D664" s="62"/>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row>
    <row r="665" spans="1:61" ht="16.5" customHeight="1">
      <c r="A665" s="62"/>
      <c r="B665" s="62"/>
      <c r="C665" s="62"/>
      <c r="D665" s="62"/>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row>
    <row r="666" spans="1:61" ht="16.5" customHeight="1">
      <c r="A666" s="62"/>
      <c r="B666" s="62"/>
      <c r="C666" s="62"/>
      <c r="D666" s="62"/>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row>
    <row r="667" spans="1:61" ht="16.5" customHeight="1">
      <c r="A667" s="62"/>
      <c r="B667" s="62"/>
      <c r="C667" s="62"/>
      <c r="D667" s="62"/>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row>
    <row r="668" spans="1:61" ht="16.5" customHeight="1">
      <c r="A668" s="62"/>
      <c r="B668" s="62"/>
      <c r="C668" s="62"/>
      <c r="D668" s="62"/>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row>
    <row r="669" spans="1:61" ht="16.5" customHeight="1">
      <c r="A669" s="62"/>
      <c r="B669" s="62"/>
      <c r="C669" s="62"/>
      <c r="D669" s="62"/>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row>
    <row r="670" spans="1:61" ht="16.5" customHeight="1">
      <c r="A670" s="62"/>
      <c r="B670" s="62"/>
      <c r="C670" s="62"/>
      <c r="D670" s="62"/>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row>
    <row r="671" spans="1:61" ht="16.5" customHeight="1">
      <c r="A671" s="62"/>
      <c r="B671" s="62"/>
      <c r="C671" s="62"/>
      <c r="D671" s="62"/>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row>
    <row r="672" spans="1:61" ht="16.5" customHeight="1">
      <c r="A672" s="62"/>
      <c r="B672" s="62"/>
      <c r="C672" s="62"/>
      <c r="D672" s="62"/>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row>
    <row r="673" spans="1:61" ht="16.5" customHeight="1">
      <c r="A673" s="62"/>
      <c r="B673" s="62"/>
      <c r="C673" s="62"/>
      <c r="D673" s="62"/>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row>
    <row r="674" spans="1:61" ht="16.5" customHeight="1">
      <c r="A674" s="62"/>
      <c r="B674" s="62"/>
      <c r="C674" s="62"/>
      <c r="D674" s="62"/>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row>
    <row r="675" spans="1:61" ht="16.5" customHeight="1">
      <c r="A675" s="62"/>
      <c r="B675" s="62"/>
      <c r="C675" s="62"/>
      <c r="D675" s="62"/>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row>
    <row r="676" spans="1:61" ht="16.5" customHeight="1">
      <c r="A676" s="62"/>
      <c r="B676" s="62"/>
      <c r="C676" s="62"/>
      <c r="D676" s="62"/>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row>
    <row r="677" spans="1:61" ht="16.5" customHeight="1">
      <c r="A677" s="62"/>
      <c r="B677" s="62"/>
      <c r="C677" s="62"/>
      <c r="D677" s="62"/>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row>
    <row r="678" spans="1:61" ht="16.5" customHeight="1">
      <c r="A678" s="62"/>
      <c r="B678" s="62"/>
      <c r="C678" s="62"/>
      <c r="D678" s="62"/>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row>
    <row r="679" spans="1:61" ht="16.5" customHeight="1">
      <c r="A679" s="62"/>
      <c r="B679" s="62"/>
      <c r="C679" s="62"/>
      <c r="D679" s="62"/>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row>
    <row r="680" spans="1:61" ht="16.5" customHeight="1">
      <c r="A680" s="62"/>
      <c r="B680" s="62"/>
      <c r="C680" s="62"/>
      <c r="D680" s="62"/>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row>
    <row r="681" spans="1:61" ht="16.5" customHeight="1">
      <c r="A681" s="62"/>
      <c r="B681" s="62"/>
      <c r="C681" s="62"/>
      <c r="D681" s="62"/>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row>
    <row r="682" spans="1:61" ht="16.5" customHeight="1">
      <c r="A682" s="62"/>
      <c r="B682" s="62"/>
      <c r="C682" s="62"/>
      <c r="D682" s="62"/>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row>
    <row r="683" spans="1:61" ht="16.5" customHeight="1">
      <c r="A683" s="62"/>
      <c r="B683" s="62"/>
      <c r="C683" s="62"/>
      <c r="D683" s="62"/>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row>
    <row r="684" spans="1:61" ht="16.5" customHeight="1">
      <c r="A684" s="62"/>
      <c r="B684" s="62"/>
      <c r="C684" s="62"/>
      <c r="D684" s="62"/>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row>
    <row r="685" spans="1:61" ht="16.5" customHeight="1">
      <c r="A685" s="62"/>
      <c r="B685" s="62"/>
      <c r="C685" s="62"/>
      <c r="D685" s="62"/>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row>
    <row r="686" spans="1:61" ht="16.5" customHeight="1">
      <c r="A686" s="62"/>
      <c r="B686" s="62"/>
      <c r="C686" s="62"/>
      <c r="D686" s="62"/>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row>
    <row r="687" spans="1:61" ht="16.5" customHeight="1">
      <c r="A687" s="62"/>
      <c r="B687" s="62"/>
      <c r="C687" s="62"/>
      <c r="D687" s="62"/>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row>
    <row r="688" spans="1:61" ht="16.5" customHeight="1">
      <c r="A688" s="62"/>
      <c r="B688" s="62"/>
      <c r="C688" s="62"/>
      <c r="D688" s="62"/>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row>
    <row r="689" spans="1:61" ht="16.5" customHeight="1">
      <c r="A689" s="62"/>
      <c r="B689" s="62"/>
      <c r="C689" s="62"/>
      <c r="D689" s="62"/>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row>
    <row r="690" spans="1:61" ht="16.5" customHeight="1">
      <c r="A690" s="62"/>
      <c r="B690" s="62"/>
      <c r="C690" s="62"/>
      <c r="D690" s="62"/>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row>
    <row r="691" spans="1:61" ht="16.5" customHeight="1">
      <c r="A691" s="62"/>
      <c r="B691" s="62"/>
      <c r="C691" s="62"/>
      <c r="D691" s="62"/>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row>
    <row r="692" spans="1:61" ht="16.5" customHeight="1">
      <c r="A692" s="62"/>
      <c r="B692" s="62"/>
      <c r="C692" s="62"/>
      <c r="D692" s="62"/>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row>
    <row r="693" spans="1:61" ht="16.5" customHeight="1">
      <c r="A693" s="62"/>
      <c r="B693" s="62"/>
      <c r="C693" s="62"/>
      <c r="D693" s="62"/>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row>
    <row r="694" spans="1:61" ht="16.5" customHeight="1">
      <c r="A694" s="62"/>
      <c r="B694" s="62"/>
      <c r="C694" s="62"/>
      <c r="D694" s="62"/>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row>
    <row r="695" spans="1:61" ht="16.5" customHeight="1">
      <c r="A695" s="62"/>
      <c r="B695" s="62"/>
      <c r="C695" s="62"/>
      <c r="D695" s="62"/>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row>
    <row r="696" spans="1:61" ht="16.5" customHeight="1">
      <c r="A696" s="62"/>
      <c r="B696" s="62"/>
      <c r="C696" s="62"/>
      <c r="D696" s="62"/>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row>
    <row r="697" spans="1:61" ht="16.5" customHeight="1">
      <c r="A697" s="62"/>
      <c r="B697" s="62"/>
      <c r="C697" s="62"/>
      <c r="D697" s="62"/>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row>
    <row r="698" spans="1:61" ht="16.5" customHeight="1">
      <c r="A698" s="62"/>
      <c r="B698" s="62"/>
      <c r="C698" s="62"/>
      <c r="D698" s="62"/>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row>
    <row r="699" spans="1:61" ht="16.5" customHeight="1">
      <c r="A699" s="62"/>
      <c r="B699" s="62"/>
      <c r="C699" s="62"/>
      <c r="D699" s="62"/>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row>
    <row r="700" spans="1:61" ht="16.5" customHeight="1">
      <c r="A700" s="62"/>
      <c r="B700" s="62"/>
      <c r="C700" s="62"/>
      <c r="D700" s="62"/>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row>
    <row r="701" spans="1:61" ht="16.5" customHeight="1">
      <c r="A701" s="62"/>
      <c r="B701" s="62"/>
      <c r="C701" s="62"/>
      <c r="D701" s="62"/>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row>
    <row r="702" spans="1:61" ht="16.5" customHeight="1">
      <c r="A702" s="62"/>
      <c r="B702" s="62"/>
      <c r="C702" s="62"/>
      <c r="D702" s="62"/>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row>
    <row r="703" spans="1:61" ht="16.5" customHeight="1">
      <c r="A703" s="62"/>
      <c r="B703" s="62"/>
      <c r="C703" s="62"/>
      <c r="D703" s="62"/>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row>
    <row r="704" spans="1:61" ht="16.5" customHeight="1">
      <c r="A704" s="62"/>
      <c r="B704" s="62"/>
      <c r="C704" s="62"/>
      <c r="D704" s="62"/>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row>
    <row r="705" spans="1:61" ht="16.5" customHeight="1">
      <c r="A705" s="62"/>
      <c r="B705" s="62"/>
      <c r="C705" s="62"/>
      <c r="D705" s="62"/>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row>
    <row r="706" spans="1:61" ht="16.5" customHeight="1">
      <c r="A706" s="62"/>
      <c r="B706" s="62"/>
      <c r="C706" s="62"/>
      <c r="D706" s="62"/>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row>
    <row r="707" spans="1:61" ht="16.5" customHeight="1">
      <c r="A707" s="62"/>
      <c r="B707" s="62"/>
      <c r="C707" s="62"/>
      <c r="D707" s="62"/>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row>
    <row r="708" spans="1:61" ht="16.5" customHeight="1">
      <c r="A708" s="62"/>
      <c r="B708" s="62"/>
      <c r="C708" s="62"/>
      <c r="D708" s="62"/>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row>
    <row r="709" spans="1:61" ht="16.5" customHeight="1">
      <c r="A709" s="62"/>
      <c r="B709" s="62"/>
      <c r="C709" s="62"/>
      <c r="D709" s="62"/>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row>
    <row r="710" spans="1:61" ht="16.5" customHeight="1">
      <c r="A710" s="62"/>
      <c r="B710" s="62"/>
      <c r="C710" s="62"/>
      <c r="D710" s="62"/>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row>
    <row r="711" spans="1:61" ht="16.5" customHeight="1">
      <c r="A711" s="62"/>
      <c r="B711" s="62"/>
      <c r="C711" s="62"/>
      <c r="D711" s="62"/>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row>
    <row r="712" spans="1:61" ht="16.5" customHeight="1">
      <c r="A712" s="62"/>
      <c r="B712" s="62"/>
      <c r="C712" s="62"/>
      <c r="D712" s="62"/>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row>
    <row r="713" spans="1:61" ht="16.5" customHeight="1">
      <c r="A713" s="62"/>
      <c r="B713" s="62"/>
      <c r="C713" s="62"/>
      <c r="D713" s="62"/>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row>
    <row r="714" spans="1:61" ht="16.5" customHeight="1">
      <c r="A714" s="62"/>
      <c r="B714" s="62"/>
      <c r="C714" s="62"/>
      <c r="D714" s="62"/>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row>
    <row r="715" spans="1:61" ht="16.5" customHeight="1">
      <c r="A715" s="62"/>
      <c r="B715" s="62"/>
      <c r="C715" s="62"/>
      <c r="D715" s="62"/>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row>
    <row r="716" spans="1:61" ht="16.5" customHeight="1">
      <c r="A716" s="62"/>
      <c r="B716" s="62"/>
      <c r="C716" s="62"/>
      <c r="D716" s="62"/>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row>
    <row r="717" spans="1:61" ht="16.5" customHeight="1">
      <c r="A717" s="62"/>
      <c r="B717" s="62"/>
      <c r="C717" s="62"/>
      <c r="D717" s="62"/>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row>
    <row r="718" spans="1:61" ht="16.5" customHeight="1">
      <c r="A718" s="62"/>
      <c r="B718" s="62"/>
      <c r="C718" s="62"/>
      <c r="D718" s="62"/>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row>
    <row r="719" spans="1:61" ht="16.5" customHeight="1">
      <c r="A719" s="62"/>
      <c r="B719" s="62"/>
      <c r="C719" s="62"/>
      <c r="D719" s="62"/>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row>
    <row r="720" spans="1:61" ht="16.5" customHeight="1">
      <c r="A720" s="62"/>
      <c r="B720" s="62"/>
      <c r="C720" s="62"/>
      <c r="D720" s="62"/>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row>
    <row r="721" spans="1:61" ht="16.5" customHeight="1">
      <c r="A721" s="62"/>
      <c r="B721" s="62"/>
      <c r="C721" s="62"/>
      <c r="D721" s="62"/>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row>
    <row r="722" spans="1:61" ht="16.5" customHeight="1">
      <c r="A722" s="62"/>
      <c r="B722" s="62"/>
      <c r="C722" s="62"/>
      <c r="D722" s="62"/>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row>
    <row r="723" spans="1:61" ht="16.5" customHeight="1">
      <c r="A723" s="62"/>
      <c r="B723" s="62"/>
      <c r="C723" s="62"/>
      <c r="D723" s="62"/>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row>
    <row r="724" spans="1:61" ht="16.5" customHeight="1">
      <c r="A724" s="62"/>
      <c r="B724" s="62"/>
      <c r="C724" s="62"/>
      <c r="D724" s="62"/>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row>
    <row r="725" spans="1:61" ht="16.5" customHeight="1">
      <c r="A725" s="62"/>
      <c r="B725" s="62"/>
      <c r="C725" s="62"/>
      <c r="D725" s="62"/>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row>
    <row r="726" spans="1:61" ht="16.5" customHeight="1">
      <c r="A726" s="62"/>
      <c r="B726" s="62"/>
      <c r="C726" s="62"/>
      <c r="D726" s="62"/>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row>
    <row r="727" spans="1:61" ht="16.5" customHeight="1">
      <c r="A727" s="62"/>
      <c r="B727" s="62"/>
      <c r="C727" s="62"/>
      <c r="D727" s="62"/>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row>
    <row r="728" spans="1:61" ht="16.5" customHeight="1">
      <c r="A728" s="62"/>
      <c r="B728" s="62"/>
      <c r="C728" s="62"/>
      <c r="D728" s="62"/>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row>
    <row r="729" spans="1:61" ht="16.5" customHeight="1">
      <c r="A729" s="62"/>
      <c r="B729" s="62"/>
      <c r="C729" s="62"/>
      <c r="D729" s="62"/>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row>
    <row r="730" spans="1:61" ht="16.5" customHeight="1">
      <c r="A730" s="62"/>
      <c r="B730" s="62"/>
      <c r="C730" s="62"/>
      <c r="D730" s="62"/>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row>
    <row r="731" spans="1:61" ht="16.5" customHeight="1">
      <c r="A731" s="62"/>
      <c r="B731" s="62"/>
      <c r="C731" s="62"/>
      <c r="D731" s="62"/>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row>
    <row r="732" spans="1:61" ht="16.5" customHeight="1">
      <c r="A732" s="62"/>
      <c r="B732" s="62"/>
      <c r="C732" s="62"/>
      <c r="D732" s="62"/>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row>
    <row r="733" spans="1:61" ht="16.5" customHeight="1">
      <c r="A733" s="62"/>
      <c r="B733" s="62"/>
      <c r="C733" s="62"/>
      <c r="D733" s="62"/>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row>
    <row r="734" spans="1:61" ht="16.5" customHeight="1">
      <c r="A734" s="62"/>
      <c r="B734" s="62"/>
      <c r="C734" s="62"/>
      <c r="D734" s="62"/>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row>
    <row r="735" spans="1:61" ht="16.5" customHeight="1">
      <c r="A735" s="62"/>
      <c r="B735" s="62"/>
      <c r="C735" s="62"/>
      <c r="D735" s="62"/>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row>
    <row r="736" spans="1:61" ht="16.5" customHeight="1">
      <c r="A736" s="62"/>
      <c r="B736" s="62"/>
      <c r="C736" s="62"/>
      <c r="D736" s="62"/>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row>
    <row r="737" spans="1:61" ht="16.5" customHeight="1">
      <c r="A737" s="62"/>
      <c r="B737" s="62"/>
      <c r="C737" s="62"/>
      <c r="D737" s="62"/>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row>
    <row r="738" spans="1:61" ht="16.5" customHeight="1">
      <c r="A738" s="62"/>
      <c r="B738" s="62"/>
      <c r="C738" s="62"/>
      <c r="D738" s="62"/>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row>
    <row r="739" spans="1:61" ht="16.5" customHeight="1">
      <c r="A739" s="62"/>
      <c r="B739" s="62"/>
      <c r="C739" s="62"/>
      <c r="D739" s="62"/>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row>
    <row r="740" spans="1:61" ht="16.5" customHeight="1">
      <c r="A740" s="62"/>
      <c r="B740" s="62"/>
      <c r="C740" s="62"/>
      <c r="D740" s="62"/>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row>
    <row r="741" spans="1:61" ht="16.5" customHeight="1">
      <c r="A741" s="62"/>
      <c r="B741" s="62"/>
      <c r="C741" s="62"/>
      <c r="D741" s="62"/>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row>
    <row r="742" spans="1:61" ht="16.5" customHeight="1">
      <c r="A742" s="62"/>
      <c r="B742" s="62"/>
      <c r="C742" s="62"/>
      <c r="D742" s="62"/>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row>
    <row r="743" spans="1:61" ht="16.5" customHeight="1">
      <c r="A743" s="62"/>
      <c r="B743" s="62"/>
      <c r="C743" s="62"/>
      <c r="D743" s="62"/>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row>
    <row r="744" spans="1:61" ht="16.5" customHeight="1">
      <c r="A744" s="62"/>
      <c r="B744" s="62"/>
      <c r="C744" s="62"/>
      <c r="D744" s="62"/>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row>
    <row r="745" spans="1:61" ht="16.5" customHeight="1">
      <c r="A745" s="62"/>
      <c r="B745" s="62"/>
      <c r="C745" s="62"/>
      <c r="D745" s="62"/>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row>
    <row r="746" spans="1:61" ht="16.5" customHeight="1">
      <c r="A746" s="62"/>
      <c r="B746" s="62"/>
      <c r="C746" s="62"/>
      <c r="D746" s="62"/>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row>
    <row r="747" spans="1:61" ht="16.5" customHeight="1">
      <c r="A747" s="62"/>
      <c r="B747" s="62"/>
      <c r="C747" s="62"/>
      <c r="D747" s="62"/>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row>
    <row r="748" spans="1:61" ht="16.5" customHeight="1">
      <c r="A748" s="62"/>
      <c r="B748" s="62"/>
      <c r="C748" s="62"/>
      <c r="D748" s="62"/>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row>
    <row r="749" spans="1:61" ht="16.5" customHeight="1">
      <c r="A749" s="62"/>
      <c r="B749" s="62"/>
      <c r="C749" s="62"/>
      <c r="D749" s="62"/>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row>
    <row r="750" spans="1:61" ht="16.5" customHeight="1">
      <c r="A750" s="62"/>
      <c r="B750" s="62"/>
      <c r="C750" s="62"/>
      <c r="D750" s="62"/>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row>
    <row r="751" spans="1:61" ht="16.5" customHeight="1">
      <c r="A751" s="62"/>
      <c r="B751" s="62"/>
      <c r="C751" s="62"/>
      <c r="D751" s="62"/>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row>
    <row r="752" spans="1:61" ht="16.5" customHeight="1">
      <c r="A752" s="62"/>
      <c r="B752" s="62"/>
      <c r="C752" s="62"/>
      <c r="D752" s="62"/>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row>
    <row r="753" spans="1:61" ht="16.5" customHeight="1">
      <c r="A753" s="62"/>
      <c r="B753" s="62"/>
      <c r="C753" s="62"/>
      <c r="D753" s="62"/>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row>
    <row r="754" spans="1:61" ht="16.5" customHeight="1">
      <c r="A754" s="62"/>
      <c r="B754" s="62"/>
      <c r="C754" s="62"/>
      <c r="D754" s="62"/>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row>
    <row r="755" spans="1:61" ht="16.5" customHeight="1">
      <c r="A755" s="62"/>
      <c r="B755" s="62"/>
      <c r="C755" s="62"/>
      <c r="D755" s="62"/>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row>
    <row r="756" spans="1:61" ht="16.5" customHeight="1">
      <c r="A756" s="62"/>
      <c r="B756" s="62"/>
      <c r="C756" s="62"/>
      <c r="D756" s="62"/>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row>
    <row r="757" spans="1:61" ht="16.5" customHeight="1">
      <c r="A757" s="62"/>
      <c r="B757" s="62"/>
      <c r="C757" s="62"/>
      <c r="D757" s="62"/>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row>
    <row r="758" spans="1:61" ht="16.5" customHeight="1">
      <c r="A758" s="62"/>
      <c r="B758" s="62"/>
      <c r="C758" s="62"/>
      <c r="D758" s="62"/>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row>
    <row r="759" spans="1:61" ht="16.5" customHeight="1">
      <c r="A759" s="62"/>
      <c r="B759" s="62"/>
      <c r="C759" s="62"/>
      <c r="D759" s="62"/>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row>
    <row r="760" spans="1:61" ht="16.5" customHeight="1">
      <c r="A760" s="62"/>
      <c r="B760" s="62"/>
      <c r="C760" s="62"/>
      <c r="D760" s="62"/>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row>
    <row r="761" spans="1:61" ht="16.5" customHeight="1">
      <c r="A761" s="62"/>
      <c r="B761" s="62"/>
      <c r="C761" s="62"/>
      <c r="D761" s="62"/>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row>
    <row r="762" spans="1:61" ht="16.5" customHeight="1">
      <c r="A762" s="62"/>
      <c r="B762" s="62"/>
      <c r="C762" s="62"/>
      <c r="D762" s="62"/>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row>
    <row r="763" spans="1:61" ht="16.5" customHeight="1">
      <c r="A763" s="62"/>
      <c r="B763" s="62"/>
      <c r="C763" s="62"/>
      <c r="D763" s="62"/>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row>
    <row r="764" spans="1:61" ht="16.5" customHeight="1">
      <c r="A764" s="62"/>
      <c r="B764" s="62"/>
      <c r="C764" s="62"/>
      <c r="D764" s="62"/>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row>
    <row r="765" spans="1:61" ht="16.5" customHeight="1">
      <c r="A765" s="62"/>
      <c r="B765" s="62"/>
      <c r="C765" s="62"/>
      <c r="D765" s="62"/>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row>
    <row r="766" spans="1:61" ht="16.5" customHeight="1">
      <c r="A766" s="62"/>
      <c r="B766" s="62"/>
      <c r="C766" s="62"/>
      <c r="D766" s="62"/>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row>
    <row r="767" spans="1:61" ht="16.5" customHeight="1">
      <c r="A767" s="62"/>
      <c r="B767" s="62"/>
      <c r="C767" s="62"/>
      <c r="D767" s="62"/>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row>
    <row r="768" spans="1:61" ht="16.5" customHeight="1">
      <c r="A768" s="62"/>
      <c r="B768" s="62"/>
      <c r="C768" s="62"/>
      <c r="D768" s="62"/>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row>
    <row r="769" spans="1:61" ht="16.5" customHeight="1">
      <c r="A769" s="62"/>
      <c r="B769" s="62"/>
      <c r="C769" s="62"/>
      <c r="D769" s="62"/>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row>
    <row r="770" spans="1:61" ht="16.5" customHeight="1">
      <c r="A770" s="62"/>
      <c r="B770" s="62"/>
      <c r="C770" s="62"/>
      <c r="D770" s="62"/>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row>
    <row r="771" spans="1:61" ht="16.5" customHeight="1">
      <c r="A771" s="62"/>
      <c r="B771" s="62"/>
      <c r="C771" s="62"/>
      <c r="D771" s="62"/>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row>
    <row r="772" spans="1:61" ht="16.5" customHeight="1">
      <c r="A772" s="62"/>
      <c r="B772" s="62"/>
      <c r="C772" s="62"/>
      <c r="D772" s="62"/>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row>
    <row r="773" spans="1:61" ht="16.5" customHeight="1">
      <c r="A773" s="62"/>
      <c r="B773" s="62"/>
      <c r="C773" s="62"/>
      <c r="D773" s="62"/>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row>
    <row r="774" spans="1:61" ht="16.5" customHeight="1">
      <c r="A774" s="62"/>
      <c r="B774" s="62"/>
      <c r="C774" s="62"/>
      <c r="D774" s="62"/>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row>
    <row r="775" spans="1:61" ht="16.5" customHeight="1">
      <c r="A775" s="62"/>
      <c r="B775" s="62"/>
      <c r="C775" s="62"/>
      <c r="D775" s="62"/>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row>
    <row r="776" spans="1:61" ht="16.5" customHeight="1">
      <c r="A776" s="62"/>
      <c r="B776" s="62"/>
      <c r="C776" s="62"/>
      <c r="D776" s="62"/>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row>
    <row r="777" spans="1:61" ht="16.5" customHeight="1">
      <c r="A777" s="62"/>
      <c r="B777" s="62"/>
      <c r="C777" s="62"/>
      <c r="D777" s="62"/>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row>
    <row r="778" spans="1:61" ht="16.5" customHeight="1">
      <c r="A778" s="62"/>
      <c r="B778" s="62"/>
      <c r="C778" s="62"/>
      <c r="D778" s="62"/>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row>
    <row r="779" spans="1:61" ht="16.5" customHeight="1">
      <c r="A779" s="62"/>
      <c r="B779" s="62"/>
      <c r="C779" s="62"/>
      <c r="D779" s="62"/>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row>
    <row r="780" spans="1:61" ht="16.5" customHeight="1">
      <c r="A780" s="62"/>
      <c r="B780" s="62"/>
      <c r="C780" s="62"/>
      <c r="D780" s="62"/>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row>
    <row r="781" spans="1:61" ht="16.5" customHeight="1">
      <c r="A781" s="62"/>
      <c r="B781" s="62"/>
      <c r="C781" s="62"/>
      <c r="D781" s="62"/>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row>
    <row r="782" spans="1:61" ht="16.5" customHeight="1">
      <c r="A782" s="62"/>
      <c r="B782" s="62"/>
      <c r="C782" s="62"/>
      <c r="D782" s="62"/>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row>
    <row r="783" spans="1:61" ht="16.5" customHeight="1">
      <c r="A783" s="62"/>
      <c r="B783" s="62"/>
      <c r="C783" s="62"/>
      <c r="D783" s="62"/>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row>
    <row r="784" spans="1:61" ht="16.5" customHeight="1">
      <c r="A784" s="62"/>
      <c r="B784" s="62"/>
      <c r="C784" s="62"/>
      <c r="D784" s="62"/>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row>
    <row r="785" spans="1:61" ht="16.5" customHeight="1">
      <c r="A785" s="62"/>
      <c r="B785" s="62"/>
      <c r="C785" s="62"/>
      <c r="D785" s="62"/>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row>
    <row r="786" spans="1:61" ht="16.5" customHeight="1">
      <c r="A786" s="62"/>
      <c r="B786" s="62"/>
      <c r="C786" s="62"/>
      <c r="D786" s="62"/>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row>
    <row r="787" spans="1:61" ht="16.5" customHeight="1">
      <c r="A787" s="62"/>
      <c r="B787" s="62"/>
      <c r="C787" s="62"/>
      <c r="D787" s="62"/>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row>
    <row r="788" spans="1:61" ht="16.5" customHeight="1">
      <c r="A788" s="62"/>
      <c r="B788" s="62"/>
      <c r="C788" s="62"/>
      <c r="D788" s="62"/>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row>
    <row r="789" spans="1:61" ht="16.5" customHeight="1">
      <c r="A789" s="62"/>
      <c r="B789" s="62"/>
      <c r="C789" s="62"/>
      <c r="D789" s="62"/>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row>
    <row r="790" spans="1:61" ht="16.5" customHeight="1">
      <c r="A790" s="62"/>
      <c r="B790" s="62"/>
      <c r="C790" s="62"/>
      <c r="D790" s="62"/>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row>
    <row r="791" spans="1:61" ht="16.5" customHeight="1">
      <c r="A791" s="62"/>
      <c r="B791" s="62"/>
      <c r="C791" s="62"/>
      <c r="D791" s="62"/>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row>
    <row r="792" spans="1:61" ht="16.5" customHeight="1">
      <c r="A792" s="62"/>
      <c r="B792" s="62"/>
      <c r="C792" s="62"/>
      <c r="D792" s="62"/>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row>
    <row r="793" spans="1:61" ht="16.5" customHeight="1">
      <c r="A793" s="62"/>
      <c r="B793" s="62"/>
      <c r="C793" s="62"/>
      <c r="D793" s="62"/>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row>
    <row r="794" spans="1:61" ht="16.5" customHeight="1">
      <c r="A794" s="62"/>
      <c r="B794" s="62"/>
      <c r="C794" s="62"/>
      <c r="D794" s="62"/>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row>
    <row r="795" spans="1:61" ht="16.5" customHeight="1">
      <c r="A795" s="62"/>
      <c r="B795" s="62"/>
      <c r="C795" s="62"/>
      <c r="D795" s="62"/>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row>
    <row r="796" spans="1:61" ht="16.5" customHeight="1">
      <c r="A796" s="62"/>
      <c r="B796" s="62"/>
      <c r="C796" s="62"/>
      <c r="D796" s="62"/>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row>
    <row r="797" spans="1:61" ht="16.5" customHeight="1">
      <c r="A797" s="62"/>
      <c r="B797" s="62"/>
      <c r="C797" s="62"/>
      <c r="D797" s="62"/>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row>
    <row r="798" spans="1:61" ht="16.5" customHeight="1">
      <c r="A798" s="62"/>
      <c r="B798" s="62"/>
      <c r="C798" s="62"/>
      <c r="D798" s="62"/>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row>
    <row r="799" spans="1:61" ht="16.5" customHeight="1">
      <c r="A799" s="62"/>
      <c r="B799" s="62"/>
      <c r="C799" s="62"/>
      <c r="D799" s="62"/>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row>
    <row r="800" spans="1:61" ht="16.5" customHeight="1">
      <c r="A800" s="62"/>
      <c r="B800" s="62"/>
      <c r="C800" s="62"/>
      <c r="D800" s="62"/>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row>
    <row r="801" spans="1:61" ht="16.5" customHeight="1">
      <c r="A801" s="62"/>
      <c r="B801" s="62"/>
      <c r="C801" s="62"/>
      <c r="D801" s="62"/>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row>
    <row r="802" spans="1:61" ht="16.5" customHeight="1">
      <c r="A802" s="62"/>
      <c r="B802" s="62"/>
      <c r="C802" s="62"/>
      <c r="D802" s="62"/>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row>
    <row r="803" spans="1:61" ht="16.5" customHeight="1">
      <c r="A803" s="62"/>
      <c r="B803" s="62"/>
      <c r="C803" s="62"/>
      <c r="D803" s="62"/>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row>
    <row r="804" spans="1:61" ht="16.5" customHeight="1">
      <c r="A804" s="62"/>
      <c r="B804" s="62"/>
      <c r="C804" s="62"/>
      <c r="D804" s="62"/>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row>
    <row r="805" spans="1:61" ht="16.5" customHeight="1">
      <c r="A805" s="62"/>
      <c r="B805" s="62"/>
      <c r="C805" s="62"/>
      <c r="D805" s="62"/>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row>
    <row r="806" spans="1:61" ht="16.5" customHeight="1">
      <c r="A806" s="62"/>
      <c r="B806" s="62"/>
      <c r="C806" s="62"/>
      <c r="D806" s="62"/>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row>
    <row r="807" spans="1:61" ht="16.5" customHeight="1">
      <c r="A807" s="62"/>
      <c r="B807" s="62"/>
      <c r="C807" s="62"/>
      <c r="D807" s="62"/>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row>
    <row r="808" spans="1:61" ht="16.5" customHeight="1">
      <c r="A808" s="62"/>
      <c r="B808" s="62"/>
      <c r="C808" s="62"/>
      <c r="D808" s="62"/>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row>
    <row r="809" spans="1:61" ht="16.5" customHeight="1">
      <c r="A809" s="62"/>
      <c r="B809" s="62"/>
      <c r="C809" s="62"/>
      <c r="D809" s="62"/>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row>
    <row r="810" spans="1:61" ht="16.5" customHeight="1">
      <c r="A810" s="62"/>
      <c r="B810" s="62"/>
      <c r="C810" s="62"/>
      <c r="D810" s="62"/>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row>
    <row r="811" spans="1:61" ht="16.5" customHeight="1">
      <c r="A811" s="62"/>
      <c r="B811" s="62"/>
      <c r="C811" s="62"/>
      <c r="D811" s="62"/>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row>
    <row r="812" spans="1:61" ht="16.5" customHeight="1">
      <c r="A812" s="62"/>
      <c r="B812" s="62"/>
      <c r="C812" s="62"/>
      <c r="D812" s="62"/>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row>
    <row r="813" spans="1:61" ht="16.5" customHeight="1">
      <c r="A813" s="62"/>
      <c r="B813" s="62"/>
      <c r="C813" s="62"/>
      <c r="D813" s="62"/>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row>
    <row r="814" spans="1:61" ht="16.5" customHeight="1">
      <c r="A814" s="62"/>
      <c r="B814" s="62"/>
      <c r="C814" s="62"/>
      <c r="D814" s="62"/>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row>
    <row r="815" spans="1:61" ht="16.5" customHeight="1">
      <c r="A815" s="62"/>
      <c r="B815" s="62"/>
      <c r="C815" s="62"/>
      <c r="D815" s="62"/>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row>
    <row r="816" spans="1:61" ht="16.5" customHeight="1">
      <c r="A816" s="62"/>
      <c r="B816" s="62"/>
      <c r="C816" s="62"/>
      <c r="D816" s="62"/>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row>
    <row r="817" spans="1:61" ht="16.5" customHeight="1">
      <c r="A817" s="62"/>
      <c r="B817" s="62"/>
      <c r="C817" s="62"/>
      <c r="D817" s="62"/>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row>
    <row r="818" spans="1:61" ht="16.5" customHeight="1">
      <c r="A818" s="62"/>
      <c r="B818" s="62"/>
      <c r="C818" s="62"/>
      <c r="D818" s="62"/>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row>
    <row r="819" spans="1:61" ht="16.5" customHeight="1">
      <c r="A819" s="62"/>
      <c r="B819" s="62"/>
      <c r="C819" s="62"/>
      <c r="D819" s="62"/>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row>
    <row r="820" spans="1:61" ht="16.5" customHeight="1">
      <c r="A820" s="62"/>
      <c r="B820" s="62"/>
      <c r="C820" s="62"/>
      <c r="D820" s="62"/>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row>
    <row r="821" spans="1:61" ht="16.5" customHeight="1">
      <c r="A821" s="62"/>
      <c r="B821" s="62"/>
      <c r="C821" s="62"/>
      <c r="D821" s="62"/>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row>
    <row r="822" spans="1:61" ht="16.5" customHeight="1">
      <c r="A822" s="62"/>
      <c r="B822" s="62"/>
      <c r="C822" s="62"/>
      <c r="D822" s="62"/>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row>
    <row r="823" spans="1:61" ht="16.5" customHeight="1">
      <c r="A823" s="62"/>
      <c r="B823" s="62"/>
      <c r="C823" s="62"/>
      <c r="D823" s="62"/>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row>
    <row r="824" spans="1:61" ht="16.5" customHeight="1">
      <c r="A824" s="62"/>
      <c r="B824" s="62"/>
      <c r="C824" s="62"/>
      <c r="D824" s="62"/>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row>
    <row r="825" spans="1:61" ht="16.5" customHeight="1">
      <c r="A825" s="62"/>
      <c r="B825" s="62"/>
      <c r="C825" s="62"/>
      <c r="D825" s="62"/>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row>
    <row r="826" spans="1:61" ht="16.5" customHeight="1">
      <c r="A826" s="62"/>
      <c r="B826" s="62"/>
      <c r="C826" s="62"/>
      <c r="D826" s="62"/>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row>
    <row r="827" spans="1:61" ht="16.5" customHeight="1">
      <c r="A827" s="62"/>
      <c r="B827" s="62"/>
      <c r="C827" s="62"/>
      <c r="D827" s="62"/>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row>
    <row r="828" spans="1:61" ht="16.5" customHeight="1">
      <c r="A828" s="62"/>
      <c r="B828" s="62"/>
      <c r="C828" s="62"/>
      <c r="D828" s="62"/>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row>
    <row r="829" spans="1:61" ht="16.5" customHeight="1">
      <c r="A829" s="62"/>
      <c r="B829" s="62"/>
      <c r="C829" s="62"/>
      <c r="D829" s="62"/>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row>
    <row r="830" spans="1:61" ht="16.5" customHeight="1">
      <c r="A830" s="62"/>
      <c r="B830" s="62"/>
      <c r="C830" s="62"/>
      <c r="D830" s="62"/>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row>
    <row r="831" spans="1:61" ht="16.5" customHeight="1">
      <c r="A831" s="62"/>
      <c r="B831" s="62"/>
      <c r="C831" s="62"/>
      <c r="D831" s="62"/>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row>
    <row r="832" spans="1:61" ht="16.5" customHeight="1">
      <c r="A832" s="62"/>
      <c r="B832" s="62"/>
      <c r="C832" s="62"/>
      <c r="D832" s="62"/>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row>
    <row r="833" spans="1:61" ht="16.5" customHeight="1">
      <c r="A833" s="62"/>
      <c r="B833" s="62"/>
      <c r="C833" s="62"/>
      <c r="D833" s="62"/>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row>
    <row r="834" spans="1:61" ht="16.5" customHeight="1">
      <c r="A834" s="62"/>
      <c r="B834" s="62"/>
      <c r="C834" s="62"/>
      <c r="D834" s="62"/>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row>
    <row r="835" spans="1:61" ht="16.5" customHeight="1">
      <c r="A835" s="62"/>
      <c r="B835" s="62"/>
      <c r="C835" s="62"/>
      <c r="D835" s="62"/>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row>
    <row r="836" spans="1:61" ht="16.5" customHeight="1">
      <c r="A836" s="62"/>
      <c r="B836" s="62"/>
      <c r="C836" s="62"/>
      <c r="D836" s="62"/>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row>
    <row r="837" spans="1:61" ht="16.5" customHeight="1">
      <c r="A837" s="62"/>
      <c r="B837" s="62"/>
      <c r="C837" s="62"/>
      <c r="D837" s="62"/>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row>
    <row r="838" spans="1:61" ht="16.5" customHeight="1">
      <c r="A838" s="62"/>
      <c r="B838" s="62"/>
      <c r="C838" s="62"/>
      <c r="D838" s="62"/>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row>
    <row r="839" spans="1:61" ht="16.5" customHeight="1">
      <c r="A839" s="62"/>
      <c r="B839" s="62"/>
      <c r="C839" s="62"/>
      <c r="D839" s="62"/>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row>
    <row r="840" spans="1:61" ht="16.5" customHeight="1">
      <c r="A840" s="62"/>
      <c r="B840" s="62"/>
      <c r="C840" s="62"/>
      <c r="D840" s="62"/>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row>
    <row r="841" spans="1:61" ht="16.5" customHeight="1">
      <c r="A841" s="62"/>
      <c r="B841" s="62"/>
      <c r="C841" s="62"/>
      <c r="D841" s="62"/>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row>
    <row r="842" spans="1:61" ht="16.5" customHeight="1">
      <c r="A842" s="62"/>
      <c r="B842" s="62"/>
      <c r="C842" s="62"/>
      <c r="D842" s="62"/>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row>
    <row r="843" spans="1:61" ht="16.5" customHeight="1">
      <c r="A843" s="62"/>
      <c r="B843" s="62"/>
      <c r="C843" s="62"/>
      <c r="D843" s="62"/>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row>
    <row r="844" spans="1:61" ht="16.5" customHeight="1">
      <c r="A844" s="62"/>
      <c r="B844" s="62"/>
      <c r="C844" s="62"/>
      <c r="D844" s="62"/>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row>
    <row r="845" spans="1:61" ht="16.5" customHeight="1">
      <c r="A845" s="62"/>
      <c r="B845" s="62"/>
      <c r="C845" s="62"/>
      <c r="D845" s="62"/>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row>
    <row r="846" spans="1:61" ht="16.5" customHeight="1">
      <c r="A846" s="62"/>
      <c r="B846" s="62"/>
      <c r="C846" s="62"/>
      <c r="D846" s="62"/>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row>
    <row r="847" spans="1:61" ht="16.5" customHeight="1">
      <c r="A847" s="62"/>
      <c r="B847" s="62"/>
      <c r="C847" s="62"/>
      <c r="D847" s="62"/>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row>
    <row r="848" spans="1:61" ht="16.5" customHeight="1">
      <c r="A848" s="62"/>
      <c r="B848" s="62"/>
      <c r="C848" s="62"/>
      <c r="D848" s="62"/>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row>
    <row r="849" spans="1:61" ht="16.5" customHeight="1">
      <c r="A849" s="62"/>
      <c r="B849" s="62"/>
      <c r="C849" s="62"/>
      <c r="D849" s="62"/>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row>
    <row r="850" spans="1:61" ht="16.5" customHeight="1">
      <c r="A850" s="62"/>
      <c r="B850" s="62"/>
      <c r="C850" s="62"/>
      <c r="D850" s="62"/>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row>
    <row r="851" spans="1:61" ht="16.5" customHeight="1">
      <c r="A851" s="62"/>
      <c r="B851" s="62"/>
      <c r="C851" s="62"/>
      <c r="D851" s="62"/>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row>
    <row r="852" spans="1:61" ht="16.5" customHeight="1">
      <c r="A852" s="62"/>
      <c r="B852" s="62"/>
      <c r="C852" s="62"/>
      <c r="D852" s="62"/>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row>
    <row r="853" spans="1:61" ht="16.5" customHeight="1">
      <c r="A853" s="62"/>
      <c r="B853" s="62"/>
      <c r="C853" s="62"/>
      <c r="D853" s="62"/>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row>
    <row r="854" spans="1:61" ht="16.5" customHeight="1">
      <c r="A854" s="62"/>
      <c r="B854" s="62"/>
      <c r="C854" s="62"/>
      <c r="D854" s="62"/>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row>
    <row r="855" spans="1:61" ht="16.5" customHeight="1">
      <c r="A855" s="62"/>
      <c r="B855" s="62"/>
      <c r="C855" s="62"/>
      <c r="D855" s="62"/>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row>
    <row r="856" spans="1:61" ht="16.5" customHeight="1">
      <c r="A856" s="62"/>
      <c r="B856" s="62"/>
      <c r="C856" s="62"/>
      <c r="D856" s="62"/>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row>
    <row r="857" spans="1:61" ht="16.5" customHeight="1">
      <c r="A857" s="62"/>
      <c r="B857" s="62"/>
      <c r="C857" s="62"/>
      <c r="D857" s="62"/>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row>
    <row r="858" spans="1:61" ht="16.5" customHeight="1">
      <c r="A858" s="62"/>
      <c r="B858" s="62"/>
      <c r="C858" s="62"/>
      <c r="D858" s="62"/>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row>
    <row r="859" spans="1:61" ht="16.5" customHeight="1">
      <c r="A859" s="62"/>
      <c r="B859" s="62"/>
      <c r="C859" s="62"/>
      <c r="D859" s="62"/>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row>
    <row r="860" spans="1:61" ht="16.5" customHeight="1">
      <c r="A860" s="62"/>
      <c r="B860" s="62"/>
      <c r="C860" s="62"/>
      <c r="D860" s="62"/>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row>
    <row r="861" spans="1:61" ht="16.5" customHeight="1">
      <c r="A861" s="62"/>
      <c r="B861" s="62"/>
      <c r="C861" s="62"/>
      <c r="D861" s="62"/>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row>
    <row r="862" spans="1:61" ht="16.5" customHeight="1">
      <c r="A862" s="62"/>
      <c r="B862" s="62"/>
      <c r="C862" s="62"/>
      <c r="D862" s="62"/>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row>
    <row r="863" spans="1:61" ht="16.5" customHeight="1">
      <c r="A863" s="62"/>
      <c r="B863" s="62"/>
      <c r="C863" s="62"/>
      <c r="D863" s="62"/>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row>
    <row r="864" spans="1:61" ht="16.5" customHeight="1">
      <c r="A864" s="62"/>
      <c r="B864" s="62"/>
      <c r="C864" s="62"/>
      <c r="D864" s="62"/>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row>
    <row r="865" spans="1:61" ht="16.5" customHeight="1">
      <c r="A865" s="62"/>
      <c r="B865" s="62"/>
      <c r="C865" s="62"/>
      <c r="D865" s="62"/>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row>
    <row r="866" spans="1:61" ht="16.5" customHeight="1">
      <c r="A866" s="62"/>
      <c r="B866" s="62"/>
      <c r="C866" s="62"/>
      <c r="D866" s="62"/>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row>
    <row r="867" spans="1:61" ht="16.5" customHeight="1">
      <c r="A867" s="62"/>
      <c r="B867" s="62"/>
      <c r="C867" s="62"/>
      <c r="D867" s="62"/>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row>
    <row r="868" spans="1:61" ht="16.5" customHeight="1">
      <c r="A868" s="62"/>
      <c r="B868" s="62"/>
      <c r="C868" s="62"/>
      <c r="D868" s="62"/>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row>
    <row r="869" spans="1:61" ht="16.5" customHeight="1">
      <c r="A869" s="62"/>
      <c r="B869" s="62"/>
      <c r="C869" s="62"/>
      <c r="D869" s="62"/>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row>
    <row r="870" spans="1:61" ht="16.5" customHeight="1">
      <c r="A870" s="62"/>
      <c r="B870" s="62"/>
      <c r="C870" s="62"/>
      <c r="D870" s="62"/>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row>
    <row r="871" spans="1:61" ht="16.5" customHeight="1">
      <c r="A871" s="62"/>
      <c r="B871" s="62"/>
      <c r="C871" s="62"/>
      <c r="D871" s="62"/>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row>
    <row r="872" spans="1:61" ht="16.5" customHeight="1">
      <c r="A872" s="62"/>
      <c r="B872" s="62"/>
      <c r="C872" s="62"/>
      <c r="D872" s="62"/>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row>
    <row r="873" spans="1:61" ht="16.5" customHeight="1">
      <c r="A873" s="62"/>
      <c r="B873" s="62"/>
      <c r="C873" s="62"/>
      <c r="D873" s="62"/>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row>
    <row r="874" spans="1:61" ht="16.5" customHeight="1">
      <c r="A874" s="62"/>
      <c r="B874" s="62"/>
      <c r="C874" s="62"/>
      <c r="D874" s="62"/>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row>
    <row r="875" spans="1:61" ht="16.5" customHeight="1">
      <c r="A875" s="62"/>
      <c r="B875" s="62"/>
      <c r="C875" s="62"/>
      <c r="D875" s="62"/>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row>
    <row r="876" spans="1:61" ht="16.5" customHeight="1">
      <c r="A876" s="62"/>
      <c r="B876" s="62"/>
      <c r="C876" s="62"/>
      <c r="D876" s="62"/>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row>
    <row r="877" spans="1:61" ht="16.5" customHeight="1">
      <c r="A877" s="62"/>
      <c r="B877" s="62"/>
      <c r="C877" s="62"/>
      <c r="D877" s="62"/>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row>
    <row r="878" spans="1:61" ht="16.5" customHeight="1">
      <c r="A878" s="62"/>
      <c r="B878" s="62"/>
      <c r="C878" s="62"/>
      <c r="D878" s="62"/>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row>
    <row r="879" spans="1:61" ht="16.5" customHeight="1">
      <c r="A879" s="62"/>
      <c r="B879" s="62"/>
      <c r="C879" s="62"/>
      <c r="D879" s="62"/>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row>
    <row r="880" spans="1:61" ht="16.5" customHeight="1">
      <c r="A880" s="62"/>
      <c r="B880" s="62"/>
      <c r="C880" s="62"/>
      <c r="D880" s="62"/>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row>
    <row r="881" spans="1:61" ht="16.5" customHeight="1">
      <c r="A881" s="62"/>
      <c r="B881" s="62"/>
      <c r="C881" s="62"/>
      <c r="D881" s="62"/>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row>
    <row r="882" spans="1:61" ht="16.5" customHeight="1">
      <c r="A882" s="62"/>
      <c r="B882" s="62"/>
      <c r="C882" s="62"/>
      <c r="D882" s="62"/>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row>
    <row r="883" spans="1:61" ht="16.5" customHeight="1">
      <c r="A883" s="62"/>
      <c r="B883" s="62"/>
      <c r="C883" s="62"/>
      <c r="D883" s="62"/>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row>
    <row r="884" spans="1:61" ht="16.5" customHeight="1">
      <c r="A884" s="62"/>
      <c r="B884" s="62"/>
      <c r="C884" s="62"/>
      <c r="D884" s="62"/>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row>
    <row r="885" spans="1:61" ht="16.5" customHeight="1">
      <c r="A885" s="62"/>
      <c r="B885" s="62"/>
      <c r="C885" s="62"/>
      <c r="D885" s="62"/>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row>
    <row r="886" spans="1:61" ht="16.5" customHeight="1">
      <c r="A886" s="62"/>
      <c r="B886" s="62"/>
      <c r="C886" s="62"/>
      <c r="D886" s="62"/>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row>
    <row r="887" spans="1:61" ht="16.5" customHeight="1">
      <c r="A887" s="62"/>
      <c r="B887" s="62"/>
      <c r="C887" s="62"/>
      <c r="D887" s="62"/>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row>
    <row r="888" spans="1:61" ht="16.5" customHeight="1">
      <c r="A888" s="62"/>
      <c r="B888" s="62"/>
      <c r="C888" s="62"/>
      <c r="D888" s="62"/>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row>
    <row r="889" spans="1:61" ht="16.5" customHeight="1">
      <c r="A889" s="62"/>
      <c r="B889" s="62"/>
      <c r="C889" s="62"/>
      <c r="D889" s="62"/>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row>
    <row r="890" spans="1:61" ht="16.5" customHeight="1">
      <c r="A890" s="62"/>
      <c r="B890" s="62"/>
      <c r="C890" s="62"/>
      <c r="D890" s="62"/>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row>
    <row r="891" spans="1:61" ht="16.5" customHeight="1">
      <c r="A891" s="62"/>
      <c r="B891" s="62"/>
      <c r="C891" s="62"/>
      <c r="D891" s="62"/>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row>
    <row r="892" spans="1:61" ht="16.5" customHeight="1">
      <c r="A892" s="62"/>
      <c r="B892" s="62"/>
      <c r="C892" s="62"/>
      <c r="D892" s="62"/>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row>
    <row r="893" spans="1:61" ht="16.5" customHeight="1">
      <c r="A893" s="62"/>
      <c r="B893" s="62"/>
      <c r="C893" s="62"/>
      <c r="D893" s="62"/>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row>
    <row r="894" spans="1:61" ht="16.5" customHeight="1">
      <c r="A894" s="62"/>
      <c r="B894" s="62"/>
      <c r="C894" s="62"/>
      <c r="D894" s="62"/>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row>
    <row r="895" spans="1:61" ht="16.5" customHeight="1">
      <c r="A895" s="62"/>
      <c r="B895" s="62"/>
      <c r="C895" s="62"/>
      <c r="D895" s="62"/>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row>
    <row r="896" spans="1:61" ht="16.5" customHeight="1">
      <c r="A896" s="62"/>
      <c r="B896" s="62"/>
      <c r="C896" s="62"/>
      <c r="D896" s="62"/>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row>
    <row r="897" spans="1:61" ht="16.5" customHeight="1">
      <c r="A897" s="62"/>
      <c r="B897" s="62"/>
      <c r="C897" s="62"/>
      <c r="D897" s="62"/>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row>
    <row r="898" spans="1:61" ht="16.5" customHeight="1">
      <c r="A898" s="62"/>
      <c r="B898" s="62"/>
      <c r="C898" s="62"/>
      <c r="D898" s="62"/>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row>
    <row r="899" spans="1:61" ht="16.5" customHeight="1">
      <c r="A899" s="62"/>
      <c r="B899" s="62"/>
      <c r="C899" s="62"/>
      <c r="D899" s="62"/>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row>
    <row r="900" spans="1:61" ht="16.5" customHeight="1">
      <c r="A900" s="62"/>
      <c r="B900" s="62"/>
      <c r="C900" s="62"/>
      <c r="D900" s="62"/>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row>
    <row r="901" spans="1:61" ht="16.5" customHeight="1">
      <c r="A901" s="62"/>
      <c r="B901" s="62"/>
      <c r="C901" s="62"/>
      <c r="D901" s="62"/>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row>
    <row r="902" spans="1:61" ht="16.5" customHeight="1">
      <c r="A902" s="62"/>
      <c r="B902" s="62"/>
      <c r="C902" s="62"/>
      <c r="D902" s="62"/>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row>
    <row r="903" spans="1:61" ht="16.5" customHeight="1">
      <c r="A903" s="62"/>
      <c r="B903" s="62"/>
      <c r="C903" s="62"/>
      <c r="D903" s="62"/>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row>
    <row r="904" spans="1:61" ht="16.5" customHeight="1">
      <c r="A904" s="62"/>
      <c r="B904" s="62"/>
      <c r="C904" s="62"/>
      <c r="D904" s="62"/>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row>
    <row r="905" spans="1:61" ht="16.5" customHeight="1">
      <c r="A905" s="62"/>
      <c r="B905" s="62"/>
      <c r="C905" s="62"/>
      <c r="D905" s="62"/>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row>
    <row r="906" spans="1:61" ht="16.5" customHeight="1">
      <c r="A906" s="62"/>
      <c r="B906" s="62"/>
      <c r="C906" s="62"/>
      <c r="D906" s="62"/>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row>
    <row r="907" spans="1:61" ht="16.5" customHeight="1">
      <c r="A907" s="62"/>
      <c r="B907" s="62"/>
      <c r="C907" s="62"/>
      <c r="D907" s="62"/>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row>
    <row r="908" spans="1:61" ht="16.5" customHeight="1">
      <c r="A908" s="62"/>
      <c r="B908" s="62"/>
      <c r="C908" s="62"/>
      <c r="D908" s="62"/>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row>
    <row r="909" spans="1:61" ht="16.5" customHeight="1">
      <c r="A909" s="62"/>
      <c r="B909" s="62"/>
      <c r="C909" s="62"/>
      <c r="D909" s="62"/>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row>
    <row r="910" spans="1:61" ht="16.5" customHeight="1">
      <c r="A910" s="62"/>
      <c r="B910" s="62"/>
      <c r="C910" s="62"/>
      <c r="D910" s="62"/>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row>
    <row r="911" spans="1:61" ht="16.5" customHeight="1">
      <c r="A911" s="62"/>
      <c r="B911" s="62"/>
      <c r="C911" s="62"/>
      <c r="D911" s="62"/>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row>
    <row r="912" spans="1:61" ht="16.5" customHeight="1">
      <c r="A912" s="62"/>
      <c r="B912" s="62"/>
      <c r="C912" s="62"/>
      <c r="D912" s="62"/>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row>
    <row r="913" spans="1:61" ht="16.5" customHeight="1">
      <c r="A913" s="62"/>
      <c r="B913" s="62"/>
      <c r="C913" s="62"/>
      <c r="D913" s="62"/>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row>
    <row r="914" spans="1:61" ht="16.5" customHeight="1">
      <c r="A914" s="62"/>
      <c r="B914" s="62"/>
      <c r="C914" s="62"/>
      <c r="D914" s="62"/>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row>
    <row r="915" spans="1:61" ht="16.5" customHeight="1">
      <c r="A915" s="62"/>
      <c r="B915" s="62"/>
      <c r="C915" s="62"/>
      <c r="D915" s="62"/>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row>
    <row r="916" spans="1:61" ht="16.5" customHeight="1">
      <c r="A916" s="62"/>
      <c r="B916" s="62"/>
      <c r="C916" s="62"/>
      <c r="D916" s="62"/>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row>
    <row r="917" spans="1:61" ht="16.5" customHeight="1">
      <c r="A917" s="62"/>
      <c r="B917" s="62"/>
      <c r="C917" s="62"/>
      <c r="D917" s="62"/>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row>
    <row r="918" spans="1:61" ht="16.5" customHeight="1">
      <c r="A918" s="62"/>
      <c r="B918" s="62"/>
      <c r="C918" s="62"/>
      <c r="D918" s="62"/>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row>
    <row r="919" spans="1:61" ht="16.5" customHeight="1">
      <c r="A919" s="62"/>
      <c r="B919" s="62"/>
      <c r="C919" s="62"/>
      <c r="D919" s="62"/>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row>
    <row r="920" spans="1:61" ht="16.5" customHeight="1">
      <c r="A920" s="62"/>
      <c r="B920" s="62"/>
      <c r="C920" s="62"/>
      <c r="D920" s="62"/>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row>
    <row r="921" spans="1:61" ht="16.5" customHeight="1">
      <c r="A921" s="62"/>
      <c r="B921" s="62"/>
      <c r="C921" s="62"/>
      <c r="D921" s="62"/>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row>
    <row r="922" spans="1:61" ht="16.5" customHeight="1">
      <c r="A922" s="62"/>
      <c r="B922" s="62"/>
      <c r="C922" s="62"/>
      <c r="D922" s="62"/>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row>
    <row r="923" spans="1:61" ht="16.5" customHeight="1">
      <c r="A923" s="62"/>
      <c r="B923" s="62"/>
      <c r="C923" s="62"/>
      <c r="D923" s="62"/>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row>
    <row r="924" spans="1:61" ht="16.5" customHeight="1">
      <c r="A924" s="62"/>
      <c r="B924" s="62"/>
      <c r="C924" s="62"/>
      <c r="D924" s="62"/>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row>
    <row r="925" spans="1:61" ht="16.5" customHeight="1">
      <c r="A925" s="62"/>
      <c r="B925" s="62"/>
      <c r="C925" s="62"/>
      <c r="D925" s="62"/>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row>
    <row r="926" spans="1:61" ht="16.5" customHeight="1">
      <c r="A926" s="62"/>
      <c r="B926" s="62"/>
      <c r="C926" s="62"/>
      <c r="D926" s="62"/>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row>
    <row r="927" spans="1:61" ht="16.5" customHeight="1">
      <c r="A927" s="62"/>
      <c r="B927" s="62"/>
      <c r="C927" s="62"/>
      <c r="D927" s="62"/>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row>
    <row r="928" spans="1:61" ht="16.5" customHeight="1">
      <c r="A928" s="62"/>
      <c r="B928" s="62"/>
      <c r="C928" s="62"/>
      <c r="D928" s="62"/>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row>
    <row r="929" spans="1:61" ht="16.5" customHeight="1">
      <c r="A929" s="62"/>
      <c r="B929" s="62"/>
      <c r="C929" s="62"/>
      <c r="D929" s="62"/>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row>
    <row r="930" spans="1:61" ht="16.5" customHeight="1">
      <c r="A930" s="62"/>
      <c r="B930" s="62"/>
      <c r="C930" s="62"/>
      <c r="D930" s="62"/>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row>
    <row r="931" spans="1:61" ht="16.5" customHeight="1">
      <c r="A931" s="62"/>
      <c r="B931" s="62"/>
      <c r="C931" s="62"/>
      <c r="D931" s="62"/>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row>
    <row r="932" spans="1:61" ht="16.5" customHeight="1">
      <c r="A932" s="62"/>
      <c r="B932" s="62"/>
      <c r="C932" s="62"/>
      <c r="D932" s="62"/>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row>
    <row r="933" spans="1:61" ht="16.5" customHeight="1">
      <c r="A933" s="62"/>
      <c r="B933" s="62"/>
      <c r="C933" s="62"/>
      <c r="D933" s="62"/>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row>
    <row r="934" spans="1:61" ht="16.5" customHeight="1">
      <c r="A934" s="62"/>
      <c r="B934" s="62"/>
      <c r="C934" s="62"/>
      <c r="D934" s="62"/>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row>
    <row r="935" spans="1:61" ht="16.5" customHeight="1">
      <c r="A935" s="62"/>
      <c r="B935" s="62"/>
      <c r="C935" s="62"/>
      <c r="D935" s="62"/>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row>
    <row r="936" spans="1:61" ht="16.5" customHeight="1">
      <c r="A936" s="62"/>
      <c r="B936" s="62"/>
      <c r="C936" s="62"/>
      <c r="D936" s="62"/>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row>
    <row r="937" spans="1:61" ht="16.5" customHeight="1">
      <c r="A937" s="62"/>
      <c r="B937" s="62"/>
      <c r="C937" s="62"/>
      <c r="D937" s="62"/>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row>
    <row r="938" spans="1:61" ht="16.5" customHeight="1">
      <c r="A938" s="62"/>
      <c r="B938" s="62"/>
      <c r="C938" s="62"/>
      <c r="D938" s="62"/>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row>
    <row r="939" spans="1:61" ht="16.5" customHeight="1">
      <c r="A939" s="62"/>
      <c r="B939" s="62"/>
      <c r="C939" s="62"/>
      <c r="D939" s="62"/>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row>
    <row r="940" spans="1:61" ht="16.5" customHeight="1">
      <c r="A940" s="62"/>
      <c r="B940" s="62"/>
      <c r="C940" s="62"/>
      <c r="D940" s="62"/>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row>
    <row r="941" spans="1:61" ht="16.5" customHeight="1">
      <c r="A941" s="62"/>
      <c r="B941" s="62"/>
      <c r="C941" s="62"/>
      <c r="D941" s="62"/>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row>
    <row r="942" spans="1:61" ht="16.5" customHeight="1">
      <c r="A942" s="62"/>
      <c r="B942" s="62"/>
      <c r="C942" s="62"/>
      <c r="D942" s="62"/>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row>
    <row r="943" spans="1:61" ht="16.5" customHeight="1">
      <c r="A943" s="62"/>
      <c r="B943" s="62"/>
      <c r="C943" s="62"/>
      <c r="D943" s="62"/>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row>
    <row r="944" spans="1:61" ht="16.5" customHeight="1">
      <c r="A944" s="62"/>
      <c r="B944" s="62"/>
      <c r="C944" s="62"/>
      <c r="D944" s="62"/>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row>
    <row r="945" spans="1:61" ht="16.5" customHeight="1">
      <c r="A945" s="62"/>
      <c r="B945" s="62"/>
      <c r="C945" s="62"/>
      <c r="D945" s="62"/>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row>
    <row r="946" spans="1:61" ht="16.5" customHeight="1">
      <c r="A946" s="62"/>
      <c r="B946" s="62"/>
      <c r="C946" s="62"/>
      <c r="D946" s="62"/>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row>
    <row r="947" spans="1:61" ht="16.5" customHeight="1">
      <c r="A947" s="62"/>
      <c r="B947" s="62"/>
      <c r="C947" s="62"/>
      <c r="D947" s="62"/>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row>
    <row r="948" spans="1:61" ht="16.5" customHeight="1">
      <c r="A948" s="62"/>
      <c r="B948" s="62"/>
      <c r="C948" s="62"/>
      <c r="D948" s="62"/>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row>
    <row r="949" spans="1:61" ht="16.5" customHeight="1">
      <c r="A949" s="62"/>
      <c r="B949" s="62"/>
      <c r="C949" s="62"/>
      <c r="D949" s="62"/>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row>
    <row r="950" spans="1:61" ht="16.5" customHeight="1">
      <c r="A950" s="62"/>
      <c r="B950" s="62"/>
      <c r="C950" s="62"/>
      <c r="D950" s="62"/>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row>
    <row r="951" spans="1:61" ht="16.5" customHeight="1">
      <c r="A951" s="62"/>
      <c r="B951" s="62"/>
      <c r="C951" s="62"/>
      <c r="D951" s="62"/>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row>
    <row r="952" spans="1:61" ht="16.5" customHeight="1">
      <c r="A952" s="62"/>
      <c r="B952" s="62"/>
      <c r="C952" s="62"/>
      <c r="D952" s="62"/>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row>
    <row r="953" spans="1:61" ht="16.5" customHeight="1">
      <c r="A953" s="62"/>
      <c r="B953" s="62"/>
      <c r="C953" s="62"/>
      <c r="D953" s="62"/>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row>
    <row r="954" spans="1:61" ht="16.5" customHeight="1">
      <c r="A954" s="62"/>
      <c r="B954" s="62"/>
      <c r="C954" s="62"/>
      <c r="D954" s="62"/>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row>
    <row r="955" spans="1:61" ht="16.5" customHeight="1">
      <c r="A955" s="62"/>
      <c r="B955" s="62"/>
      <c r="C955" s="62"/>
      <c r="D955" s="62"/>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row>
    <row r="956" spans="1:61" ht="16.5" customHeight="1">
      <c r="A956" s="62"/>
      <c r="B956" s="62"/>
      <c r="C956" s="62"/>
      <c r="D956" s="62"/>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row>
    <row r="957" spans="1:61" ht="16.5" customHeight="1">
      <c r="A957" s="62"/>
      <c r="B957" s="62"/>
      <c r="C957" s="62"/>
      <c r="D957" s="62"/>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row>
    <row r="958" spans="1:61" ht="16.5" customHeight="1">
      <c r="A958" s="62"/>
      <c r="B958" s="62"/>
      <c r="C958" s="62"/>
      <c r="D958" s="62"/>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row>
    <row r="959" spans="1:61" ht="16.5" customHeight="1">
      <c r="A959" s="62"/>
      <c r="B959" s="62"/>
      <c r="C959" s="62"/>
      <c r="D959" s="62"/>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row>
    <row r="960" spans="1:61" ht="16.5" customHeight="1">
      <c r="A960" s="62"/>
      <c r="B960" s="62"/>
      <c r="C960" s="62"/>
      <c r="D960" s="62"/>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row>
    <row r="961" spans="1:61" ht="16.5" customHeight="1">
      <c r="A961" s="62"/>
      <c r="B961" s="62"/>
      <c r="C961" s="62"/>
      <c r="D961" s="62"/>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row>
    <row r="962" spans="1:61" ht="16.5" customHeight="1">
      <c r="A962" s="62"/>
      <c r="B962" s="62"/>
      <c r="C962" s="62"/>
      <c r="D962" s="62"/>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row>
    <row r="963" spans="1:61" ht="16.5" customHeight="1">
      <c r="A963" s="62"/>
      <c r="B963" s="62"/>
      <c r="C963" s="62"/>
      <c r="D963" s="62"/>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row>
    <row r="964" spans="1:61" ht="16.5" customHeight="1">
      <c r="A964" s="62"/>
      <c r="B964" s="62"/>
      <c r="C964" s="62"/>
      <c r="D964" s="62"/>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row>
    <row r="965" spans="1:61" ht="16.5" customHeight="1">
      <c r="A965" s="62"/>
      <c r="B965" s="62"/>
      <c r="C965" s="62"/>
      <c r="D965" s="62"/>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row>
    <row r="966" spans="1:61" ht="16.5" customHeight="1">
      <c r="A966" s="62"/>
      <c r="B966" s="62"/>
      <c r="C966" s="62"/>
      <c r="D966" s="62"/>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row>
    <row r="967" spans="1:61" ht="16.5" customHeight="1">
      <c r="A967" s="62"/>
      <c r="B967" s="62"/>
      <c r="C967" s="62"/>
      <c r="D967" s="62"/>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row>
    <row r="968" spans="1:61" ht="16.5" customHeight="1">
      <c r="A968" s="62"/>
      <c r="B968" s="62"/>
      <c r="C968" s="62"/>
      <c r="D968" s="62"/>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row>
    <row r="969" spans="1:61" ht="16.5" customHeight="1">
      <c r="A969" s="62"/>
      <c r="B969" s="62"/>
      <c r="C969" s="62"/>
      <c r="D969" s="62"/>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row>
    <row r="970" spans="1:61" ht="16.5" customHeight="1">
      <c r="A970" s="62"/>
      <c r="B970" s="62"/>
      <c r="C970" s="62"/>
      <c r="D970" s="62"/>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row>
    <row r="971" spans="1:61" ht="16.5" customHeight="1">
      <c r="A971" s="62"/>
      <c r="B971" s="62"/>
      <c r="C971" s="62"/>
      <c r="D971" s="62"/>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row>
    <row r="972" spans="1:61" ht="16.5" customHeight="1">
      <c r="A972" s="62"/>
      <c r="B972" s="62"/>
      <c r="C972" s="62"/>
      <c r="D972" s="62"/>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row>
    <row r="973" spans="1:61" ht="16.5" customHeight="1">
      <c r="A973" s="62"/>
      <c r="B973" s="62"/>
      <c r="C973" s="62"/>
      <c r="D973" s="62"/>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row>
    <row r="974" spans="1:61" ht="16.5" customHeight="1">
      <c r="A974" s="62"/>
      <c r="B974" s="62"/>
      <c r="C974" s="62"/>
      <c r="D974" s="62"/>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row>
    <row r="975" spans="1:61" ht="16.5" customHeight="1">
      <c r="A975" s="62"/>
      <c r="B975" s="62"/>
      <c r="C975" s="62"/>
      <c r="D975" s="62"/>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row>
    <row r="976" spans="1:61" ht="16.5" customHeight="1">
      <c r="A976" s="62"/>
      <c r="B976" s="62"/>
      <c r="C976" s="62"/>
      <c r="D976" s="62"/>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row>
    <row r="977" spans="1:61" ht="16.5" customHeight="1">
      <c r="A977" s="62"/>
      <c r="B977" s="62"/>
      <c r="C977" s="62"/>
      <c r="D977" s="62"/>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row>
    <row r="978" spans="1:61" ht="16.5" customHeight="1">
      <c r="A978" s="62"/>
      <c r="B978" s="62"/>
      <c r="C978" s="62"/>
      <c r="D978" s="62"/>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row>
    <row r="979" spans="1:61" ht="16.5" customHeight="1">
      <c r="A979" s="62"/>
      <c r="B979" s="62"/>
      <c r="C979" s="62"/>
      <c r="D979" s="62"/>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row>
    <row r="980" spans="1:61" ht="16.5" customHeight="1">
      <c r="A980" s="62"/>
      <c r="B980" s="62"/>
      <c r="C980" s="62"/>
      <c r="D980" s="62"/>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row>
    <row r="981" spans="1:61" ht="16.5" customHeight="1">
      <c r="A981" s="62"/>
      <c r="B981" s="62"/>
      <c r="C981" s="62"/>
      <c r="D981" s="62"/>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row>
    <row r="982" spans="1:61" ht="16.5" customHeight="1">
      <c r="A982" s="62"/>
      <c r="B982" s="62"/>
      <c r="C982" s="62"/>
      <c r="D982" s="62"/>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row>
    <row r="983" spans="1:61" ht="16.5" customHeight="1">
      <c r="A983" s="62"/>
      <c r="B983" s="62"/>
      <c r="C983" s="62"/>
      <c r="D983" s="62"/>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row>
    <row r="984" spans="1:61" ht="16.5" customHeight="1">
      <c r="A984" s="62"/>
      <c r="B984" s="62"/>
      <c r="C984" s="62"/>
      <c r="D984" s="62"/>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row>
    <row r="985" spans="1:61" ht="16.5" customHeight="1">
      <c r="A985" s="62"/>
      <c r="B985" s="62"/>
      <c r="C985" s="62"/>
      <c r="D985" s="62"/>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row>
    <row r="986" spans="1:61" ht="16.5" customHeight="1">
      <c r="A986" s="62"/>
      <c r="B986" s="62"/>
      <c r="C986" s="62"/>
      <c r="D986" s="62"/>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row>
    <row r="987" spans="1:61" ht="16.5" customHeight="1">
      <c r="A987" s="62"/>
      <c r="B987" s="62"/>
      <c r="C987" s="62"/>
      <c r="D987" s="62"/>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row>
    <row r="988" spans="1:61" ht="16.5" customHeight="1">
      <c r="A988" s="62"/>
      <c r="B988" s="62"/>
      <c r="C988" s="62"/>
      <c r="D988" s="62"/>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row>
    <row r="989" spans="1:61" ht="16.5" customHeight="1">
      <c r="A989" s="62"/>
      <c r="B989" s="62"/>
      <c r="C989" s="62"/>
      <c r="D989" s="62"/>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row>
    <row r="990" spans="1:61" ht="16.5" customHeight="1">
      <c r="A990" s="62"/>
      <c r="B990" s="62"/>
      <c r="C990" s="62"/>
      <c r="D990" s="62"/>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row>
    <row r="991" spans="1:61" ht="16.5" customHeight="1">
      <c r="A991" s="62"/>
      <c r="B991" s="62"/>
      <c r="C991" s="62"/>
      <c r="D991" s="62"/>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row>
    <row r="992" spans="1:61" ht="16.5" customHeight="1">
      <c r="A992" s="62"/>
      <c r="B992" s="62"/>
      <c r="C992" s="62"/>
      <c r="D992" s="62"/>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row>
    <row r="993" spans="1:61" ht="16.5" customHeight="1">
      <c r="A993" s="62"/>
      <c r="B993" s="62"/>
      <c r="C993" s="62"/>
      <c r="D993" s="62"/>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row>
    <row r="994" spans="1:61" ht="16.5" customHeight="1">
      <c r="A994" s="62"/>
      <c r="B994" s="62"/>
      <c r="C994" s="62"/>
      <c r="D994" s="62"/>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row>
    <row r="995" spans="1:61" ht="16.5" customHeight="1">
      <c r="A995" s="62"/>
      <c r="B995" s="62"/>
      <c r="C995" s="62"/>
      <c r="D995" s="62"/>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row>
    <row r="996" spans="1:61" ht="16.5" customHeight="1">
      <c r="A996" s="62"/>
      <c r="B996" s="62"/>
      <c r="C996" s="62"/>
      <c r="D996" s="62"/>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row>
    <row r="997" spans="1:61" ht="16.5" customHeight="1">
      <c r="A997" s="62"/>
      <c r="B997" s="62"/>
      <c r="C997" s="62"/>
      <c r="D997" s="62"/>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row>
    <row r="998" spans="1:61" ht="16.5" customHeight="1">
      <c r="A998" s="62"/>
      <c r="B998" s="62"/>
      <c r="C998" s="62"/>
      <c r="D998" s="62"/>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row>
    <row r="999" spans="1:61" ht="16.5" customHeight="1">
      <c r="A999" s="62"/>
      <c r="B999" s="62"/>
      <c r="C999" s="62"/>
      <c r="D999" s="62"/>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row>
    <row r="1000" spans="1:61" ht="16.5" customHeight="1">
      <c r="A1000" s="62"/>
      <c r="B1000" s="62"/>
      <c r="C1000" s="62"/>
      <c r="D1000" s="62"/>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row>
  </sheetData>
  <mergeCells count="27">
    <mergeCell ref="AT5:AV5"/>
    <mergeCell ref="AW5:BB5"/>
    <mergeCell ref="BC5:BF5"/>
    <mergeCell ref="BG5:BI5"/>
    <mergeCell ref="W4:AI4"/>
    <mergeCell ref="AG5:AI5"/>
    <mergeCell ref="A1:K2"/>
    <mergeCell ref="A4:E4"/>
    <mergeCell ref="G4:H4"/>
    <mergeCell ref="I4:K4"/>
    <mergeCell ref="M4:P4"/>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3" sqref="H3"/>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610" t="s">
        <v>975</v>
      </c>
      <c r="AD1" s="539"/>
      <c r="AE1" s="539"/>
      <c r="AF1" s="539"/>
      <c r="AG1" s="231"/>
      <c r="AH1" s="231"/>
      <c r="AI1" s="231"/>
      <c r="AJ1" s="231"/>
      <c r="AK1" s="231"/>
    </row>
    <row r="2" spans="1:37">
      <c r="A2" s="610" t="s">
        <v>127</v>
      </c>
      <c r="B2" s="539"/>
      <c r="C2" s="539"/>
      <c r="D2" s="231"/>
      <c r="E2" s="610" t="s">
        <v>976</v>
      </c>
      <c r="F2" s="539"/>
      <c r="G2" s="231"/>
      <c r="H2" s="610" t="s">
        <v>977</v>
      </c>
      <c r="I2" s="539"/>
      <c r="J2" s="231"/>
      <c r="K2" s="610" t="s">
        <v>142</v>
      </c>
      <c r="L2" s="539"/>
      <c r="M2" s="231"/>
      <c r="N2" s="233" t="s">
        <v>144</v>
      </c>
      <c r="O2" s="231"/>
      <c r="P2" s="231"/>
      <c r="Q2" s="234" t="s">
        <v>7</v>
      </c>
      <c r="R2" s="234" t="s">
        <v>9</v>
      </c>
      <c r="S2" s="231"/>
      <c r="T2" s="235" t="s">
        <v>978</v>
      </c>
      <c r="U2" s="231"/>
      <c r="V2" s="235" t="s">
        <v>979</v>
      </c>
      <c r="W2" s="231"/>
      <c r="X2" s="233" t="s">
        <v>980</v>
      </c>
      <c r="Y2" s="231"/>
      <c r="Z2" s="233" t="s">
        <v>981</v>
      </c>
      <c r="AA2" s="231"/>
      <c r="AB2" s="231"/>
      <c r="AC2" s="232" t="s">
        <v>907</v>
      </c>
      <c r="AD2" s="232" t="s">
        <v>908</v>
      </c>
      <c r="AE2" s="232" t="s">
        <v>982</v>
      </c>
      <c r="AF2" s="232" t="s">
        <v>139</v>
      </c>
      <c r="AG2" s="231"/>
      <c r="AH2" s="610" t="s">
        <v>983</v>
      </c>
      <c r="AI2" s="539"/>
      <c r="AJ2" s="233"/>
      <c r="AK2" s="232" t="s">
        <v>984</v>
      </c>
    </row>
    <row r="3" spans="1:37" ht="75">
      <c r="A3" s="231" t="s">
        <v>985</v>
      </c>
      <c r="B3" s="231">
        <v>2</v>
      </c>
      <c r="C3" s="236">
        <v>0.2</v>
      </c>
      <c r="D3" s="231"/>
      <c r="E3" s="231" t="s">
        <v>986</v>
      </c>
      <c r="F3" s="236">
        <v>0.2</v>
      </c>
      <c r="G3" s="231"/>
      <c r="H3" s="231" t="s">
        <v>987</v>
      </c>
      <c r="I3" s="236">
        <v>0.5</v>
      </c>
      <c r="J3" s="231"/>
      <c r="K3" s="231" t="s">
        <v>985</v>
      </c>
      <c r="L3" s="236">
        <v>0.2</v>
      </c>
      <c r="M3" s="231"/>
      <c r="N3" s="231" t="s">
        <v>986</v>
      </c>
      <c r="O3" s="236">
        <v>0.2</v>
      </c>
      <c r="P3" s="231"/>
      <c r="Q3" s="237" t="s">
        <v>69</v>
      </c>
      <c r="R3" s="237" t="s">
        <v>988</v>
      </c>
      <c r="S3" s="231"/>
      <c r="T3" s="238" t="s">
        <v>201</v>
      </c>
      <c r="U3" s="231"/>
      <c r="V3" s="238" t="s">
        <v>215</v>
      </c>
      <c r="W3" s="231"/>
      <c r="X3" s="239" t="s">
        <v>989</v>
      </c>
      <c r="Y3" s="231"/>
      <c r="Z3" s="231" t="s">
        <v>777</v>
      </c>
      <c r="AA3" s="231"/>
      <c r="AB3" s="231"/>
      <c r="AC3" s="240">
        <v>5</v>
      </c>
      <c r="AD3" s="239" t="s">
        <v>990</v>
      </c>
      <c r="AE3" s="239" t="s">
        <v>991</v>
      </c>
      <c r="AF3" s="239" t="s">
        <v>992</v>
      </c>
      <c r="AG3" s="231"/>
      <c r="AH3" s="239" t="s">
        <v>993</v>
      </c>
      <c r="AI3" s="239" t="s">
        <v>994</v>
      </c>
      <c r="AJ3" s="231"/>
      <c r="AK3" s="241" t="s">
        <v>108</v>
      </c>
    </row>
    <row r="4" spans="1:37" ht="105">
      <c r="A4" s="231" t="s">
        <v>843</v>
      </c>
      <c r="B4" s="231">
        <v>24</v>
      </c>
      <c r="C4" s="236">
        <v>0.4</v>
      </c>
      <c r="D4" s="231"/>
      <c r="E4" s="231" t="s">
        <v>995</v>
      </c>
      <c r="F4" s="236">
        <v>0.4</v>
      </c>
      <c r="G4" s="231"/>
      <c r="H4" s="231" t="s">
        <v>996</v>
      </c>
      <c r="I4" s="236">
        <v>0.4</v>
      </c>
      <c r="J4" s="231"/>
      <c r="K4" s="231" t="s">
        <v>843</v>
      </c>
      <c r="L4" s="236">
        <v>0.4</v>
      </c>
      <c r="M4" s="231"/>
      <c r="N4" s="231" t="s">
        <v>995</v>
      </c>
      <c r="O4" s="236">
        <v>0.4</v>
      </c>
      <c r="P4" s="231"/>
      <c r="Q4" s="237" t="s">
        <v>73</v>
      </c>
      <c r="R4" s="237" t="s">
        <v>997</v>
      </c>
      <c r="S4" s="231"/>
      <c r="T4" s="238" t="s">
        <v>261</v>
      </c>
      <c r="U4" s="231"/>
      <c r="V4" s="238" t="s">
        <v>202</v>
      </c>
      <c r="W4" s="231"/>
      <c r="X4" s="239" t="s">
        <v>998</v>
      </c>
      <c r="Y4" s="231"/>
      <c r="Z4" s="231" t="s">
        <v>291</v>
      </c>
      <c r="AA4" s="231"/>
      <c r="AB4" s="231"/>
      <c r="AC4" s="240">
        <v>4</v>
      </c>
      <c r="AD4" s="239" t="s">
        <v>999</v>
      </c>
      <c r="AE4" s="239" t="s">
        <v>1000</v>
      </c>
      <c r="AF4" s="239" t="s">
        <v>1001</v>
      </c>
      <c r="AG4" s="231"/>
      <c r="AH4" s="239" t="s">
        <v>1002</v>
      </c>
      <c r="AI4" s="239" t="s">
        <v>1003</v>
      </c>
      <c r="AJ4" s="231"/>
      <c r="AK4" s="241" t="s">
        <v>106</v>
      </c>
    </row>
    <row r="5" spans="1:37" ht="75">
      <c r="A5" s="231" t="s">
        <v>1004</v>
      </c>
      <c r="B5" s="231">
        <v>500</v>
      </c>
      <c r="C5" s="236">
        <v>0.6</v>
      </c>
      <c r="D5" s="231"/>
      <c r="E5" s="231" t="s">
        <v>839</v>
      </c>
      <c r="F5" s="236">
        <v>0.6</v>
      </c>
      <c r="G5" s="231"/>
      <c r="H5" s="231" t="s">
        <v>1005</v>
      </c>
      <c r="I5" s="236">
        <v>0.4</v>
      </c>
      <c r="J5" s="231"/>
      <c r="K5" s="231" t="s">
        <v>1004</v>
      </c>
      <c r="L5" s="236">
        <v>0.6</v>
      </c>
      <c r="M5" s="231"/>
      <c r="N5" s="231" t="s">
        <v>839</v>
      </c>
      <c r="O5" s="236">
        <v>0.6</v>
      </c>
      <c r="P5" s="231"/>
      <c r="Q5" s="237" t="s">
        <v>74</v>
      </c>
      <c r="R5" s="237" t="s">
        <v>1006</v>
      </c>
      <c r="S5" s="231"/>
      <c r="T5" s="238" t="s">
        <v>284</v>
      </c>
      <c r="U5" s="231"/>
      <c r="V5" s="238" t="s">
        <v>432</v>
      </c>
      <c r="W5" s="231"/>
      <c r="X5" s="239" t="s">
        <v>1007</v>
      </c>
      <c r="Y5" s="231"/>
      <c r="Z5" s="231"/>
      <c r="AA5" s="231"/>
      <c r="AB5" s="231"/>
      <c r="AC5" s="240">
        <v>3</v>
      </c>
      <c r="AD5" s="239" t="s">
        <v>1008</v>
      </c>
      <c r="AE5" s="239" t="s">
        <v>1009</v>
      </c>
      <c r="AF5" s="239" t="s">
        <v>1010</v>
      </c>
      <c r="AG5" s="231"/>
      <c r="AH5" s="239" t="s">
        <v>1011</v>
      </c>
      <c r="AI5" s="239" t="s">
        <v>839</v>
      </c>
      <c r="AJ5" s="231"/>
      <c r="AK5" s="241" t="s">
        <v>109</v>
      </c>
    </row>
    <row r="6" spans="1:37" ht="60">
      <c r="A6" s="231" t="s">
        <v>1012</v>
      </c>
      <c r="B6" s="231">
        <v>5000</v>
      </c>
      <c r="C6" s="236">
        <v>0.8</v>
      </c>
      <c r="D6" s="231"/>
      <c r="E6" s="231" t="s">
        <v>1013</v>
      </c>
      <c r="F6" s="236">
        <v>0.8</v>
      </c>
      <c r="G6" s="231"/>
      <c r="H6" s="231" t="s">
        <v>1014</v>
      </c>
      <c r="I6" s="236">
        <v>0.3</v>
      </c>
      <c r="J6" s="231"/>
      <c r="K6" s="231" t="s">
        <v>1012</v>
      </c>
      <c r="L6" s="236">
        <v>0.8</v>
      </c>
      <c r="M6" s="231"/>
      <c r="N6" s="231" t="s">
        <v>1013</v>
      </c>
      <c r="O6" s="236">
        <v>0.8</v>
      </c>
      <c r="P6" s="231"/>
      <c r="Q6" s="237" t="s">
        <v>75</v>
      </c>
      <c r="R6" s="237" t="s">
        <v>1015</v>
      </c>
      <c r="S6" s="231"/>
      <c r="T6" s="238" t="s">
        <v>292</v>
      </c>
      <c r="U6" s="231"/>
      <c r="V6" s="238" t="s">
        <v>262</v>
      </c>
      <c r="W6" s="231"/>
      <c r="X6" s="239"/>
      <c r="Y6" s="231"/>
      <c r="Z6" s="231"/>
      <c r="AA6" s="231"/>
      <c r="AB6" s="231"/>
      <c r="AC6" s="240">
        <v>2</v>
      </c>
      <c r="AD6" s="239" t="s">
        <v>1016</v>
      </c>
      <c r="AE6" s="239" t="s">
        <v>1017</v>
      </c>
      <c r="AF6" s="239" t="s">
        <v>1018</v>
      </c>
      <c r="AG6" s="231"/>
      <c r="AH6" s="239" t="s">
        <v>1019</v>
      </c>
      <c r="AI6" s="239" t="s">
        <v>994</v>
      </c>
      <c r="AJ6" s="231"/>
      <c r="AK6" s="239" t="s">
        <v>110</v>
      </c>
    </row>
    <row r="7" spans="1:37" ht="90">
      <c r="A7" s="231" t="s">
        <v>1020</v>
      </c>
      <c r="B7" s="231"/>
      <c r="C7" s="236">
        <v>1</v>
      </c>
      <c r="D7" s="231"/>
      <c r="E7" s="231" t="s">
        <v>1021</v>
      </c>
      <c r="F7" s="236">
        <v>1</v>
      </c>
      <c r="G7" s="231"/>
      <c r="H7" s="231" t="s">
        <v>1022</v>
      </c>
      <c r="I7" s="236">
        <v>0.35</v>
      </c>
      <c r="J7" s="231"/>
      <c r="K7" s="231" t="s">
        <v>1020</v>
      </c>
      <c r="L7" s="236">
        <v>1</v>
      </c>
      <c r="M7" s="231"/>
      <c r="N7" s="231" t="s">
        <v>1021</v>
      </c>
      <c r="O7" s="236">
        <v>1</v>
      </c>
      <c r="P7" s="231"/>
      <c r="Q7" s="237" t="s">
        <v>76</v>
      </c>
      <c r="R7" s="237" t="s">
        <v>1023</v>
      </c>
      <c r="S7" s="231"/>
      <c r="T7" s="238" t="s">
        <v>503</v>
      </c>
      <c r="U7" s="231"/>
      <c r="V7" s="238" t="s">
        <v>503</v>
      </c>
      <c r="W7" s="231"/>
      <c r="X7" s="239"/>
      <c r="Y7" s="231"/>
      <c r="Z7" s="231"/>
      <c r="AA7" s="231"/>
      <c r="AB7" s="231"/>
      <c r="AC7" s="240">
        <v>1</v>
      </c>
      <c r="AD7" s="239" t="s">
        <v>1024</v>
      </c>
      <c r="AE7" s="239" t="s">
        <v>1025</v>
      </c>
      <c r="AF7" s="239" t="s">
        <v>1026</v>
      </c>
      <c r="AG7" s="231"/>
      <c r="AH7" s="239" t="s">
        <v>1027</v>
      </c>
      <c r="AI7" s="239" t="s">
        <v>1003</v>
      </c>
      <c r="AJ7" s="231"/>
      <c r="AK7" s="241" t="s">
        <v>107</v>
      </c>
    </row>
    <row r="8" spans="1:37" ht="105">
      <c r="A8" s="231"/>
      <c r="B8" s="231"/>
      <c r="C8" s="231"/>
      <c r="D8" s="231"/>
      <c r="E8" s="231"/>
      <c r="F8" s="231"/>
      <c r="G8" s="231"/>
      <c r="H8" s="231" t="s">
        <v>1028</v>
      </c>
      <c r="I8" s="236">
        <v>0.25</v>
      </c>
      <c r="J8" s="231"/>
      <c r="K8" s="231"/>
      <c r="L8" s="231"/>
      <c r="M8" s="231"/>
      <c r="N8" s="231"/>
      <c r="O8" s="231"/>
      <c r="P8" s="231"/>
      <c r="Q8" s="237" t="s">
        <v>78</v>
      </c>
      <c r="R8" s="237" t="s">
        <v>1029</v>
      </c>
      <c r="S8" s="231"/>
      <c r="T8" s="242" t="s">
        <v>800</v>
      </c>
      <c r="U8" s="231"/>
      <c r="V8" s="243" t="s">
        <v>285</v>
      </c>
      <c r="W8" s="231"/>
      <c r="X8" s="239"/>
      <c r="Y8" s="231"/>
      <c r="Z8" s="231"/>
      <c r="AA8" s="231"/>
      <c r="AB8" s="231"/>
      <c r="AC8" s="231"/>
      <c r="AD8" s="231"/>
      <c r="AE8" s="231"/>
      <c r="AF8" s="231"/>
      <c r="AG8" s="231"/>
      <c r="AH8" s="239" t="s">
        <v>1030</v>
      </c>
      <c r="AI8" s="239" t="s">
        <v>839</v>
      </c>
      <c r="AJ8" s="231"/>
      <c r="AK8" s="241" t="s">
        <v>103</v>
      </c>
    </row>
    <row r="9" spans="1:37" ht="90">
      <c r="A9" s="231"/>
      <c r="B9" s="231"/>
      <c r="C9" s="231"/>
      <c r="D9" s="231"/>
      <c r="E9" s="231"/>
      <c r="F9" s="231"/>
      <c r="G9" s="231"/>
      <c r="H9" s="231"/>
      <c r="I9" s="231"/>
      <c r="J9" s="231"/>
      <c r="K9" s="231"/>
      <c r="L9" s="231"/>
      <c r="M9" s="231"/>
      <c r="N9" s="231"/>
      <c r="O9" s="231"/>
      <c r="P9" s="231"/>
      <c r="Q9" s="237" t="s">
        <v>79</v>
      </c>
      <c r="R9" s="237" t="s">
        <v>1023</v>
      </c>
      <c r="S9" s="231"/>
      <c r="T9" s="231"/>
      <c r="U9" s="231"/>
      <c r="V9" s="243" t="s">
        <v>327</v>
      </c>
      <c r="W9" s="231"/>
      <c r="X9" s="239"/>
      <c r="Y9" s="231"/>
      <c r="Z9" s="231"/>
      <c r="AA9" s="231"/>
      <c r="AB9" s="231"/>
      <c r="AC9" s="231"/>
      <c r="AD9" s="231"/>
      <c r="AE9" s="231"/>
      <c r="AF9" s="231"/>
      <c r="AG9" s="231"/>
      <c r="AH9" s="239" t="s">
        <v>1031</v>
      </c>
      <c r="AI9" s="239" t="s">
        <v>994</v>
      </c>
      <c r="AJ9" s="231"/>
      <c r="AK9" s="231"/>
    </row>
    <row r="10" spans="1:37" ht="45">
      <c r="A10" s="231"/>
      <c r="B10" s="231"/>
      <c r="C10" s="231"/>
      <c r="D10" s="231"/>
      <c r="E10" s="231"/>
      <c r="F10" s="231"/>
      <c r="G10" s="231"/>
      <c r="H10" s="231"/>
      <c r="I10" s="231"/>
      <c r="J10" s="231"/>
      <c r="K10" s="231"/>
      <c r="L10" s="231"/>
      <c r="M10" s="231"/>
      <c r="N10" s="231"/>
      <c r="O10" s="231"/>
      <c r="P10" s="231"/>
      <c r="Q10" s="237" t="s">
        <v>80</v>
      </c>
      <c r="R10" s="237" t="s">
        <v>1032</v>
      </c>
      <c r="S10" s="231"/>
      <c r="T10" s="231"/>
      <c r="U10" s="231"/>
      <c r="V10" s="242" t="s">
        <v>800</v>
      </c>
      <c r="W10" s="231"/>
      <c r="X10" s="231"/>
      <c r="Y10" s="231"/>
      <c r="Z10" s="231"/>
      <c r="AA10" s="231"/>
      <c r="AB10" s="231"/>
      <c r="AC10" s="231"/>
      <c r="AD10" s="231"/>
      <c r="AE10" s="231"/>
      <c r="AF10" s="231"/>
      <c r="AG10" s="231"/>
      <c r="AH10" s="239" t="s">
        <v>1033</v>
      </c>
      <c r="AI10" s="239" t="s">
        <v>1003</v>
      </c>
      <c r="AJ10" s="231"/>
      <c r="AK10" s="231"/>
    </row>
    <row r="11" spans="1:37" ht="105">
      <c r="A11" s="231"/>
      <c r="B11" s="231"/>
      <c r="C11" s="231"/>
      <c r="D11" s="231"/>
      <c r="E11" s="231"/>
      <c r="F11" s="231"/>
      <c r="G11" s="231"/>
      <c r="H11" s="231"/>
      <c r="I11" s="231"/>
      <c r="J11" s="231"/>
      <c r="K11" s="231"/>
      <c r="L11" s="231"/>
      <c r="M11" s="231"/>
      <c r="N11" s="231"/>
      <c r="O11" s="231"/>
      <c r="P11" s="231"/>
      <c r="Q11" s="237" t="s">
        <v>81</v>
      </c>
      <c r="R11" s="237" t="s">
        <v>1034</v>
      </c>
      <c r="S11" s="231"/>
      <c r="T11" s="231"/>
      <c r="U11" s="231"/>
      <c r="V11" s="231"/>
      <c r="W11" s="231"/>
      <c r="X11" s="231"/>
      <c r="Y11" s="231"/>
      <c r="Z11" s="231"/>
      <c r="AA11" s="231"/>
      <c r="AB11" s="231"/>
      <c r="AC11" s="231"/>
      <c r="AD11" s="231"/>
      <c r="AE11" s="231"/>
      <c r="AF11" s="231"/>
      <c r="AG11" s="231"/>
      <c r="AH11" s="239" t="s">
        <v>1035</v>
      </c>
      <c r="AI11" s="239" t="s">
        <v>839</v>
      </c>
      <c r="AJ11" s="231"/>
      <c r="AK11" s="231"/>
    </row>
    <row r="12" spans="1:37" ht="90">
      <c r="A12" s="231"/>
      <c r="B12" s="231"/>
      <c r="C12" s="231"/>
      <c r="D12" s="231"/>
      <c r="E12" s="231"/>
      <c r="F12" s="231"/>
      <c r="G12" s="231"/>
      <c r="H12" s="231"/>
      <c r="I12" s="231"/>
      <c r="J12" s="231"/>
      <c r="K12" s="231"/>
      <c r="L12" s="231"/>
      <c r="M12" s="231"/>
      <c r="N12" s="231"/>
      <c r="O12" s="231"/>
      <c r="P12" s="231"/>
      <c r="Q12" s="237" t="s">
        <v>82</v>
      </c>
      <c r="R12" s="237" t="s">
        <v>1036</v>
      </c>
      <c r="S12" s="231"/>
      <c r="T12" s="231"/>
      <c r="U12" s="231"/>
      <c r="V12" s="231"/>
      <c r="W12" s="231"/>
      <c r="X12" s="231"/>
      <c r="Y12" s="231"/>
      <c r="Z12" s="231"/>
      <c r="AA12" s="231"/>
      <c r="AB12" s="231"/>
      <c r="AC12" s="231"/>
      <c r="AD12" s="231"/>
      <c r="AE12" s="231"/>
      <c r="AF12" s="231"/>
      <c r="AG12" s="231"/>
      <c r="AH12" s="239" t="s">
        <v>1037</v>
      </c>
      <c r="AI12" s="239" t="s">
        <v>1003</v>
      </c>
      <c r="AJ12" s="231"/>
      <c r="AK12" s="231"/>
    </row>
    <row r="13" spans="1:37" ht="75">
      <c r="A13" s="231"/>
      <c r="B13" s="231"/>
      <c r="C13" s="231"/>
      <c r="D13" s="231"/>
      <c r="E13" s="231"/>
      <c r="F13" s="231"/>
      <c r="G13" s="231"/>
      <c r="H13" s="231"/>
      <c r="I13" s="231"/>
      <c r="J13" s="231"/>
      <c r="K13" s="231"/>
      <c r="L13" s="231"/>
      <c r="M13" s="231"/>
      <c r="N13" s="231"/>
      <c r="O13" s="231"/>
      <c r="P13" s="231"/>
      <c r="Q13" s="237" t="s">
        <v>83</v>
      </c>
      <c r="R13" s="237" t="s">
        <v>1038</v>
      </c>
      <c r="S13" s="231"/>
      <c r="T13" s="231"/>
      <c r="U13" s="231"/>
      <c r="V13" s="231"/>
      <c r="W13" s="231"/>
      <c r="X13" s="231"/>
      <c r="Y13" s="231"/>
      <c r="Z13" s="231"/>
      <c r="AA13" s="231"/>
      <c r="AB13" s="231"/>
      <c r="AC13" s="231"/>
      <c r="AD13" s="231"/>
      <c r="AE13" s="231"/>
      <c r="AF13" s="231"/>
      <c r="AG13" s="231"/>
      <c r="AH13" s="239" t="s">
        <v>1039</v>
      </c>
      <c r="AI13" s="239" t="s">
        <v>839</v>
      </c>
      <c r="AJ13" s="231"/>
      <c r="AK13" s="231"/>
    </row>
    <row r="14" spans="1:37" ht="75">
      <c r="A14" s="231"/>
      <c r="B14" s="231"/>
      <c r="C14" s="231"/>
      <c r="D14" s="231"/>
      <c r="E14" s="231"/>
      <c r="F14" s="231"/>
      <c r="G14" s="231"/>
      <c r="H14" s="231"/>
      <c r="I14" s="231"/>
      <c r="J14" s="231"/>
      <c r="K14" s="231"/>
      <c r="L14" s="231"/>
      <c r="M14" s="231"/>
      <c r="N14" s="231"/>
      <c r="O14" s="231"/>
      <c r="P14" s="231"/>
      <c r="Q14" s="237" t="s">
        <v>85</v>
      </c>
      <c r="R14" s="237" t="s">
        <v>1040</v>
      </c>
      <c r="S14" s="231"/>
      <c r="T14" s="231"/>
      <c r="U14" s="231"/>
      <c r="V14" s="231"/>
      <c r="W14" s="231"/>
      <c r="X14" s="231"/>
      <c r="Y14" s="231"/>
      <c r="Z14" s="231"/>
      <c r="AA14" s="231"/>
      <c r="AB14" s="231"/>
      <c r="AC14" s="231"/>
      <c r="AD14" s="231"/>
      <c r="AE14" s="231"/>
      <c r="AF14" s="231"/>
      <c r="AG14" s="231"/>
      <c r="AH14" s="239" t="s">
        <v>1041</v>
      </c>
      <c r="AI14" s="239" t="s">
        <v>1042</v>
      </c>
      <c r="AJ14" s="231"/>
      <c r="AK14" s="231"/>
    </row>
    <row r="15" spans="1:37" ht="60">
      <c r="A15" s="231"/>
      <c r="B15" s="231"/>
      <c r="C15" s="231"/>
      <c r="D15" s="231"/>
      <c r="E15" s="231"/>
      <c r="F15" s="231"/>
      <c r="G15" s="231"/>
      <c r="H15" s="231"/>
      <c r="I15" s="231"/>
      <c r="J15" s="231"/>
      <c r="K15" s="231"/>
      <c r="L15" s="231"/>
      <c r="M15" s="231"/>
      <c r="N15" s="231"/>
      <c r="O15" s="231"/>
      <c r="P15" s="231"/>
      <c r="Q15" s="237" t="s">
        <v>86</v>
      </c>
      <c r="R15" s="237" t="s">
        <v>1043</v>
      </c>
      <c r="S15" s="231"/>
      <c r="T15" s="231"/>
      <c r="U15" s="231"/>
      <c r="V15" s="231"/>
      <c r="W15" s="231"/>
      <c r="X15" s="231"/>
      <c r="Y15" s="231"/>
      <c r="Z15" s="231"/>
      <c r="AA15" s="231"/>
      <c r="AB15" s="231"/>
      <c r="AC15" s="231"/>
      <c r="AD15" s="231"/>
      <c r="AE15" s="231"/>
      <c r="AF15" s="231"/>
      <c r="AG15" s="231"/>
      <c r="AH15" s="239" t="s">
        <v>1044</v>
      </c>
      <c r="AI15" s="239" t="s">
        <v>839</v>
      </c>
      <c r="AJ15" s="231"/>
      <c r="AK15" s="231"/>
    </row>
    <row r="16" spans="1:37" ht="45">
      <c r="A16" s="231"/>
      <c r="B16" s="231"/>
      <c r="C16" s="231"/>
      <c r="D16" s="231"/>
      <c r="E16" s="231"/>
      <c r="F16" s="231"/>
      <c r="G16" s="231"/>
      <c r="H16" s="231"/>
      <c r="I16" s="231"/>
      <c r="J16" s="231"/>
      <c r="K16" s="231"/>
      <c r="L16" s="231"/>
      <c r="M16" s="231"/>
      <c r="N16" s="231"/>
      <c r="O16" s="231"/>
      <c r="P16" s="231"/>
      <c r="Q16" s="237" t="s">
        <v>87</v>
      </c>
      <c r="R16" s="237" t="s">
        <v>1045</v>
      </c>
      <c r="S16" s="231"/>
      <c r="T16" s="231"/>
      <c r="U16" s="231"/>
      <c r="V16" s="231"/>
      <c r="W16" s="231"/>
      <c r="X16" s="231"/>
      <c r="Y16" s="231"/>
      <c r="Z16" s="231"/>
      <c r="AA16" s="231"/>
      <c r="AB16" s="231"/>
      <c r="AC16" s="231"/>
      <c r="AD16" s="231"/>
      <c r="AE16" s="231"/>
      <c r="AF16" s="231"/>
      <c r="AG16" s="231"/>
      <c r="AH16" s="239" t="s">
        <v>1046</v>
      </c>
      <c r="AI16" s="239" t="s">
        <v>1042</v>
      </c>
      <c r="AJ16" s="231"/>
      <c r="AK16" s="231"/>
    </row>
    <row r="17" spans="1:37" ht="105">
      <c r="A17" s="231"/>
      <c r="B17" s="231"/>
      <c r="C17" s="231"/>
      <c r="D17" s="231"/>
      <c r="E17" s="231"/>
      <c r="F17" s="231"/>
      <c r="G17" s="231"/>
      <c r="H17" s="231"/>
      <c r="I17" s="231"/>
      <c r="J17" s="231"/>
      <c r="K17" s="231"/>
      <c r="L17" s="231"/>
      <c r="M17" s="231"/>
      <c r="N17" s="231"/>
      <c r="O17" s="231"/>
      <c r="P17" s="231"/>
      <c r="Q17" s="237" t="s">
        <v>88</v>
      </c>
      <c r="R17" s="237" t="s">
        <v>1047</v>
      </c>
      <c r="S17" s="231"/>
      <c r="T17" s="231"/>
      <c r="U17" s="231"/>
      <c r="V17" s="231"/>
      <c r="W17" s="231"/>
      <c r="X17" s="231"/>
      <c r="Y17" s="231"/>
      <c r="Z17" s="231"/>
      <c r="AA17" s="231"/>
      <c r="AB17" s="231"/>
      <c r="AC17" s="231"/>
      <c r="AD17" s="231"/>
      <c r="AE17" s="231"/>
      <c r="AF17" s="231"/>
      <c r="AG17" s="231"/>
      <c r="AH17" s="239" t="s">
        <v>1048</v>
      </c>
      <c r="AI17" s="239" t="s">
        <v>1042</v>
      </c>
      <c r="AJ17" s="231"/>
      <c r="AK17" s="231"/>
    </row>
    <row r="18" spans="1:37" ht="120">
      <c r="A18" s="231"/>
      <c r="B18" s="231"/>
      <c r="C18" s="231"/>
      <c r="D18" s="231"/>
      <c r="E18" s="231"/>
      <c r="F18" s="231"/>
      <c r="G18" s="231"/>
      <c r="H18" s="231"/>
      <c r="I18" s="231"/>
      <c r="J18" s="231"/>
      <c r="K18" s="231"/>
      <c r="L18" s="231"/>
      <c r="M18" s="231"/>
      <c r="N18" s="231"/>
      <c r="O18" s="231"/>
      <c r="P18" s="231"/>
      <c r="Q18" s="237" t="s">
        <v>89</v>
      </c>
      <c r="R18" s="237" t="s">
        <v>1049</v>
      </c>
      <c r="S18" s="231"/>
      <c r="T18" s="231"/>
      <c r="U18" s="231"/>
      <c r="V18" s="231"/>
      <c r="W18" s="231"/>
      <c r="X18" s="231"/>
      <c r="Y18" s="231"/>
      <c r="Z18" s="231"/>
      <c r="AA18" s="231"/>
      <c r="AB18" s="231"/>
      <c r="AC18" s="231"/>
      <c r="AD18" s="231"/>
      <c r="AE18" s="231"/>
      <c r="AF18" s="231"/>
      <c r="AG18" s="231"/>
      <c r="AH18" s="239"/>
      <c r="AI18" s="239"/>
      <c r="AJ18" s="231"/>
      <c r="AK18" s="231"/>
    </row>
    <row r="19" spans="1:37">
      <c r="A19" s="231"/>
      <c r="B19" s="231"/>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9"/>
      <c r="AI19" s="239"/>
      <c r="AJ19" s="231"/>
      <c r="AK19" s="231"/>
    </row>
    <row r="20" spans="1:37">
      <c r="A20" s="23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9"/>
      <c r="AI20" s="239"/>
      <c r="AJ20" s="231"/>
      <c r="AK20" s="231"/>
    </row>
    <row r="21" spans="1:37" ht="15.75" customHeight="1">
      <c r="A21" s="23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9"/>
      <c r="AI21" s="239"/>
      <c r="AJ21" s="231"/>
      <c r="AK21" s="231"/>
    </row>
    <row r="22" spans="1:37" ht="15.75" customHeight="1">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9"/>
      <c r="AI22" s="239"/>
      <c r="AJ22" s="231"/>
      <c r="AK22" s="231"/>
    </row>
    <row r="23" spans="1:37" ht="15.75" customHeight="1">
      <c r="A23" s="23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9"/>
      <c r="AI23" s="239"/>
      <c r="AJ23" s="231"/>
      <c r="AK23" s="231"/>
    </row>
    <row r="24" spans="1:37" ht="15.75" customHeight="1">
      <c r="A24" s="23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9"/>
      <c r="AI24" s="239"/>
      <c r="AJ24" s="231"/>
      <c r="AK24" s="231"/>
    </row>
    <row r="25" spans="1:37" ht="15.75" customHeight="1">
      <c r="A25" s="23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9"/>
      <c r="AI25" s="239"/>
      <c r="AJ25" s="231"/>
      <c r="AK25" s="231"/>
    </row>
    <row r="26" spans="1:37" ht="15.75" customHeight="1">
      <c r="A26" s="23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9"/>
      <c r="AI26" s="239"/>
      <c r="AJ26" s="231"/>
      <c r="AK26" s="231"/>
    </row>
    <row r="27" spans="1:37" ht="15.75" customHeight="1">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9"/>
      <c r="AI27" s="239"/>
      <c r="AJ27" s="231"/>
      <c r="AK27" s="231"/>
    </row>
    <row r="28" spans="1:37" ht="15.75" customHeight="1">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9"/>
      <c r="AI28" s="239"/>
      <c r="AJ28" s="231"/>
      <c r="AK28" s="231"/>
    </row>
    <row r="29" spans="1:37" ht="15.75" customHeight="1">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9"/>
      <c r="AI29" s="239"/>
      <c r="AJ29" s="231"/>
      <c r="AK29" s="231"/>
    </row>
    <row r="30" spans="1:37" ht="15.75" customHeight="1">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9"/>
      <c r="AI30" s="239"/>
      <c r="AJ30" s="231"/>
      <c r="AK30" s="231"/>
    </row>
    <row r="31" spans="1:37" ht="15.75" customHeight="1">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9"/>
      <c r="AI31" s="239"/>
      <c r="AJ31" s="231"/>
      <c r="AK31" s="231"/>
    </row>
    <row r="32" spans="1:37" ht="15.75" customHeight="1">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9"/>
      <c r="AI32" s="239"/>
      <c r="AJ32" s="231"/>
      <c r="AK32" s="231"/>
    </row>
    <row r="33" spans="1:37" ht="15.75" customHeight="1">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9"/>
      <c r="AI33" s="239"/>
      <c r="AJ33" s="231"/>
      <c r="AK33" s="231"/>
    </row>
    <row r="34" spans="1:37" ht="15.75" customHeight="1">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9"/>
      <c r="AI34" s="239"/>
      <c r="AJ34" s="231"/>
      <c r="AK34" s="231"/>
    </row>
    <row r="35" spans="1:37" ht="15.75" customHeight="1">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9"/>
      <c r="AI35" s="239"/>
      <c r="AJ35" s="231"/>
      <c r="AK35" s="231"/>
    </row>
    <row r="36" spans="1:37" ht="15.75" customHeight="1">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9"/>
      <c r="AI36" s="239"/>
      <c r="AJ36" s="231"/>
      <c r="AK36" s="231"/>
    </row>
    <row r="37" spans="1:37" ht="15.75" customHeight="1">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row>
    <row r="38" spans="1:37" ht="15.75" customHeight="1">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row>
    <row r="39" spans="1:37" ht="15.75" customHeight="1">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row>
    <row r="40" spans="1:37" ht="15.75" customHeight="1">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row>
    <row r="41" spans="1:37" ht="15.75" customHeight="1">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row>
    <row r="42" spans="1:37" ht="15.75" customHeight="1">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row>
    <row r="43" spans="1:37" ht="15.75" customHeight="1">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row>
    <row r="44" spans="1:37" ht="15.75" customHeight="1">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row>
    <row r="45" spans="1:37" ht="15.75" customHeight="1">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row>
    <row r="46" spans="1:37" ht="15.75" customHeight="1">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row>
    <row r="47" spans="1:37" ht="15.75" customHeight="1">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row>
    <row r="48" spans="1:37" ht="15.75" customHeight="1">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row>
    <row r="49" spans="1:37" ht="15.75" customHeight="1">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row>
    <row r="50" spans="1:37" ht="15.75" customHeight="1">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row>
    <row r="51" spans="1:37" ht="15.75" customHeight="1">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row>
    <row r="52" spans="1:37" ht="15.75" customHeigh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ht="15.75" customHeigh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ht="15.75" customHeigh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55" spans="1:37" ht="15.75" customHeight="1">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row>
    <row r="56" spans="1:37" ht="15.75" customHeight="1">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row>
    <row r="57" spans="1:37" ht="15.75" customHeight="1">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row>
    <row r="58" spans="1:37" ht="15.75" customHeight="1">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row>
    <row r="59" spans="1:37" ht="15.75" customHeight="1">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row>
    <row r="60" spans="1:37" ht="15.75" customHeight="1">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row>
    <row r="61" spans="1:37" ht="15.75" customHeight="1">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row>
    <row r="62" spans="1:37" ht="15.75" customHeight="1">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row>
    <row r="63" spans="1:37" ht="15.75" customHeight="1">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row>
    <row r="64" spans="1:37" ht="15.75" customHeight="1">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row>
    <row r="65" spans="1:37" ht="15.75" customHeight="1">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row>
    <row r="66" spans="1:37" ht="15.75" customHeight="1">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row>
    <row r="67" spans="1:37" ht="15.75" customHeight="1">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row>
    <row r="68" spans="1:37" ht="15.75" customHeight="1">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row>
    <row r="69" spans="1:37" ht="15.75" customHeight="1">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row>
    <row r="70" spans="1:37" ht="15.75" customHeight="1">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row>
    <row r="71" spans="1:37" ht="15.75" customHeight="1">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row>
    <row r="72" spans="1:37" ht="15.75" customHeight="1">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row>
    <row r="73" spans="1:37" ht="15.75" customHeight="1">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row>
    <row r="74" spans="1:37" ht="15.75" customHeight="1">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row>
    <row r="75" spans="1:37" ht="15.75" customHeight="1">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row>
    <row r="76" spans="1:37" ht="15.75" customHeight="1">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row>
    <row r="77" spans="1:37" ht="15.75" customHeight="1">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row>
    <row r="78" spans="1:37" ht="15.75" customHeight="1">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row>
    <row r="79" spans="1:37" ht="15.75" customHeight="1">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row>
    <row r="80" spans="1:37" ht="15.75" customHeight="1">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row>
    <row r="81" spans="1:37" ht="15.75" customHeight="1">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row>
    <row r="82" spans="1:37" ht="15.75" customHeight="1">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row>
    <row r="83" spans="1:37" ht="15.75" customHeight="1">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row>
    <row r="84" spans="1:37" ht="15.75" customHeight="1">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row>
    <row r="85" spans="1:37" ht="15.75" customHeight="1">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row>
    <row r="86" spans="1:37" ht="15.75" customHeight="1">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row>
    <row r="87" spans="1:37" ht="15.75" customHeight="1">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row>
    <row r="88" spans="1:37" ht="15.75" customHeight="1">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row>
    <row r="89" spans="1:37" ht="15.75" customHeight="1">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row>
    <row r="90" spans="1:37" ht="15.75" customHeight="1">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row>
    <row r="91" spans="1:37" ht="15.75" customHeight="1">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row>
    <row r="92" spans="1:37" ht="15.75" customHeight="1">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row>
    <row r="93" spans="1:37" ht="15.75" customHeight="1">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row>
    <row r="94" spans="1:37" ht="15.75" customHeight="1">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row>
    <row r="95" spans="1:37" ht="15.75" customHeight="1">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row>
    <row r="96" spans="1:37" ht="15.75" customHeight="1">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row>
    <row r="97" spans="1:37" ht="15.75" customHeight="1">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row>
    <row r="98" spans="1:37" ht="15.75" customHeight="1">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row>
    <row r="99" spans="1:37" ht="15.75" customHeight="1">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row>
    <row r="100" spans="1:37" ht="15.75" customHeight="1">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row>
    <row r="101" spans="1:37" ht="15.75" customHeight="1">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row>
    <row r="102" spans="1:37" ht="15.75" customHeight="1">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row>
    <row r="103" spans="1:37" ht="15.75" customHeight="1">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row>
    <row r="104" spans="1:37" ht="15.75" customHeight="1">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row>
    <row r="105" spans="1:37" ht="15.75" customHeight="1">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row>
    <row r="106" spans="1:37" ht="15.75" customHeight="1">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row>
    <row r="107" spans="1:37" ht="15.75" customHeight="1">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row>
    <row r="108" spans="1:37" ht="15.75" customHeight="1">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row>
    <row r="109" spans="1:37" ht="15.75" customHeight="1">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row>
    <row r="110" spans="1:37" ht="15.75" customHeight="1">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row>
    <row r="111" spans="1:37" ht="15.75" customHeight="1">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row>
    <row r="112" spans="1:37" ht="15.75" customHeight="1">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row>
    <row r="113" spans="1:37" ht="15.75" customHeight="1">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row>
    <row r="114" spans="1:37" ht="15.75" customHeight="1">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row>
    <row r="115" spans="1:37" ht="15.75" customHeight="1">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row>
    <row r="116" spans="1:37" ht="15.75" customHeight="1">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row>
    <row r="117" spans="1:37" ht="15.75" customHeight="1">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row>
    <row r="118" spans="1:37" ht="15.75" customHeight="1">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row>
    <row r="119" spans="1:37" ht="15.75" customHeight="1">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row>
    <row r="120" spans="1:37" ht="15.75" customHeight="1">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row>
    <row r="121" spans="1:37" ht="15.75" customHeight="1">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row>
    <row r="122" spans="1:37" ht="15.75" customHeight="1">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row>
    <row r="123" spans="1:37" ht="15.75" customHeight="1">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row>
    <row r="124" spans="1:37" ht="15.75" customHeight="1">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row>
    <row r="125" spans="1:37" ht="15.75" customHeight="1">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row>
    <row r="126" spans="1:37" ht="15.75" customHeight="1">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row>
    <row r="127" spans="1:37" ht="15.75" customHeight="1">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row>
    <row r="128" spans="1:37" ht="15.75" customHeight="1">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row>
    <row r="129" spans="1:37" ht="15.75" customHeight="1">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row>
    <row r="130" spans="1:37" ht="15.75" customHeight="1">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row>
    <row r="131" spans="1:37" ht="15.75" customHeight="1">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row>
    <row r="132" spans="1:37" ht="15.75" customHeight="1">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row>
    <row r="133" spans="1:37" ht="15.75" customHeight="1">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row>
    <row r="134" spans="1:37" ht="15.75" customHeight="1">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row>
    <row r="135" spans="1:37" ht="15.75" customHeight="1">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row>
    <row r="136" spans="1:37" ht="15.75" customHeight="1">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row>
    <row r="137" spans="1:37" ht="15.75" customHeight="1">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row>
    <row r="138" spans="1:37" ht="15.75" customHeight="1">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row>
    <row r="139" spans="1:37" ht="15.75" customHeight="1">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row>
    <row r="140" spans="1:37" ht="15.75" customHeight="1">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row>
    <row r="141" spans="1:37" ht="15.75" customHeight="1">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row>
    <row r="142" spans="1:37" ht="15.75" customHeight="1">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row>
    <row r="143" spans="1:37" ht="15.75" customHeight="1">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row>
    <row r="144" spans="1:37" ht="15.75" customHeight="1">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row>
    <row r="145" spans="1:37" ht="15.75" customHeight="1">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row>
    <row r="146" spans="1:37" ht="15.75" customHeight="1">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row>
    <row r="147" spans="1:37" ht="15.75" customHeight="1">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row>
    <row r="148" spans="1:37" ht="15.75" customHeight="1">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row>
    <row r="149" spans="1:37" ht="15.75" customHeight="1">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row>
    <row r="150" spans="1:37" ht="15.75" customHeight="1">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row>
    <row r="151" spans="1:37" ht="15.75" customHeight="1">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row>
    <row r="152" spans="1:37" ht="15.75" customHeight="1">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row>
    <row r="153" spans="1:37" ht="15.75" customHeight="1">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row>
    <row r="154" spans="1:37" ht="15.75" customHeight="1">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row>
    <row r="155" spans="1:37" ht="15.75" customHeight="1">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row>
    <row r="156" spans="1:37" ht="15.75" customHeight="1">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row>
    <row r="157" spans="1:37" ht="15.75" customHeight="1">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row>
    <row r="158" spans="1:37" ht="15.75" customHeight="1">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row>
    <row r="159" spans="1:37" ht="15.75" customHeight="1">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row>
    <row r="160" spans="1:37" ht="15.75" customHeight="1">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row>
    <row r="161" spans="1:37" ht="15.75" customHeight="1">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row>
    <row r="162" spans="1:37" ht="15.75" customHeight="1">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row>
    <row r="163" spans="1:37" ht="15.75" customHeight="1">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row>
    <row r="164" spans="1:37" ht="15.75" customHeight="1">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row>
    <row r="165" spans="1:37" ht="15.75" customHeight="1">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row>
    <row r="166" spans="1:37" ht="15.75" customHeight="1">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row>
    <row r="167" spans="1:37" ht="15.75" customHeight="1">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row>
    <row r="168" spans="1:37" ht="15.75" customHeight="1">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row>
    <row r="169" spans="1:37" ht="15.75" customHeight="1">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row>
    <row r="170" spans="1:37" ht="15.75" customHeight="1">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c r="AA170" s="231"/>
      <c r="AB170" s="231"/>
      <c r="AC170" s="231"/>
      <c r="AD170" s="231"/>
      <c r="AE170" s="231"/>
      <c r="AF170" s="231"/>
      <c r="AG170" s="231"/>
      <c r="AH170" s="231"/>
      <c r="AI170" s="231"/>
      <c r="AJ170" s="231"/>
      <c r="AK170" s="231"/>
    </row>
    <row r="171" spans="1:37" ht="15.75" customHeight="1">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c r="AA171" s="231"/>
      <c r="AB171" s="231"/>
      <c r="AC171" s="231"/>
      <c r="AD171" s="231"/>
      <c r="AE171" s="231"/>
      <c r="AF171" s="231"/>
      <c r="AG171" s="231"/>
      <c r="AH171" s="231"/>
      <c r="AI171" s="231"/>
      <c r="AJ171" s="231"/>
      <c r="AK171" s="231"/>
    </row>
    <row r="172" spans="1:37" ht="15.75" customHeight="1">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c r="AA172" s="231"/>
      <c r="AB172" s="231"/>
      <c r="AC172" s="231"/>
      <c r="AD172" s="231"/>
      <c r="AE172" s="231"/>
      <c r="AF172" s="231"/>
      <c r="AG172" s="231"/>
      <c r="AH172" s="231"/>
      <c r="AI172" s="231"/>
      <c r="AJ172" s="231"/>
      <c r="AK172" s="231"/>
    </row>
    <row r="173" spans="1:37" ht="15.75" customHeight="1">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row>
    <row r="174" spans="1:37" ht="15.75" customHeight="1">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c r="AA174" s="231"/>
      <c r="AB174" s="231"/>
      <c r="AC174" s="231"/>
      <c r="AD174" s="231"/>
      <c r="AE174" s="231"/>
      <c r="AF174" s="231"/>
      <c r="AG174" s="231"/>
      <c r="AH174" s="231"/>
      <c r="AI174" s="231"/>
      <c r="AJ174" s="231"/>
      <c r="AK174" s="231"/>
    </row>
    <row r="175" spans="1:37" ht="15.75" customHeight="1">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c r="AI175" s="231"/>
      <c r="AJ175" s="231"/>
      <c r="AK175" s="231"/>
    </row>
    <row r="176" spans="1:37" ht="15.75" customHeight="1">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31"/>
    </row>
    <row r="177" spans="1:37" ht="15.75" customHeight="1">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c r="AA177" s="231"/>
      <c r="AB177" s="231"/>
      <c r="AC177" s="231"/>
      <c r="AD177" s="231"/>
      <c r="AE177" s="231"/>
      <c r="AF177" s="231"/>
      <c r="AG177" s="231"/>
      <c r="AH177" s="231"/>
      <c r="AI177" s="231"/>
      <c r="AJ177" s="231"/>
      <c r="AK177" s="231"/>
    </row>
    <row r="178" spans="1:37" ht="15.75" customHeight="1">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c r="AG178" s="231"/>
      <c r="AH178" s="231"/>
      <c r="AI178" s="231"/>
      <c r="AJ178" s="231"/>
      <c r="AK178" s="231"/>
    </row>
    <row r="179" spans="1:37" ht="15.75" customHeight="1">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row>
    <row r="180" spans="1:37" ht="15.75" customHeight="1">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31"/>
      <c r="AK180" s="231"/>
    </row>
    <row r="181" spans="1:37" ht="15.75" customHeight="1">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row>
    <row r="182" spans="1:37" ht="15.75" customHeight="1">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row>
    <row r="183" spans="1:37" ht="15.75" customHeight="1">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row>
    <row r="184" spans="1:37" ht="15.75" customHeight="1">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row>
    <row r="185" spans="1:37" ht="15.75" customHeight="1">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c r="AG185" s="231"/>
      <c r="AH185" s="231"/>
      <c r="AI185" s="231"/>
      <c r="AJ185" s="231"/>
      <c r="AK185" s="231"/>
    </row>
    <row r="186" spans="1:37" ht="15.75" customHeight="1">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c r="AA186" s="231"/>
      <c r="AB186" s="231"/>
      <c r="AC186" s="231"/>
      <c r="AD186" s="231"/>
      <c r="AE186" s="231"/>
      <c r="AF186" s="231"/>
      <c r="AG186" s="231"/>
      <c r="AH186" s="231"/>
      <c r="AI186" s="231"/>
      <c r="AJ186" s="231"/>
      <c r="AK186" s="231"/>
    </row>
    <row r="187" spans="1:37" ht="15.75" customHeight="1">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row>
    <row r="188" spans="1:37" ht="15.75" customHeight="1">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c r="AA188" s="231"/>
      <c r="AB188" s="231"/>
      <c r="AC188" s="231"/>
      <c r="AD188" s="231"/>
      <c r="AE188" s="231"/>
      <c r="AF188" s="231"/>
      <c r="AG188" s="231"/>
      <c r="AH188" s="231"/>
      <c r="AI188" s="231"/>
      <c r="AJ188" s="231"/>
      <c r="AK188" s="231"/>
    </row>
    <row r="189" spans="1:37" ht="15.75" customHeight="1">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row>
    <row r="190" spans="1:37" ht="15.75" customHeight="1">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c r="AA190" s="231"/>
      <c r="AB190" s="231"/>
      <c r="AC190" s="231"/>
      <c r="AD190" s="231"/>
      <c r="AE190" s="231"/>
      <c r="AF190" s="231"/>
      <c r="AG190" s="231"/>
      <c r="AH190" s="231"/>
      <c r="AI190" s="231"/>
      <c r="AJ190" s="231"/>
      <c r="AK190" s="231"/>
    </row>
    <row r="191" spans="1:37" ht="15.75" customHeight="1">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c r="AA191" s="231"/>
      <c r="AB191" s="231"/>
      <c r="AC191" s="231"/>
      <c r="AD191" s="231"/>
      <c r="AE191" s="231"/>
      <c r="AF191" s="231"/>
      <c r="AG191" s="231"/>
      <c r="AH191" s="231"/>
      <c r="AI191" s="231"/>
      <c r="AJ191" s="231"/>
      <c r="AK191" s="231"/>
    </row>
    <row r="192" spans="1:37" ht="15.75" customHeight="1">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c r="AA192" s="231"/>
      <c r="AB192" s="231"/>
      <c r="AC192" s="231"/>
      <c r="AD192" s="231"/>
      <c r="AE192" s="231"/>
      <c r="AF192" s="231"/>
      <c r="AG192" s="231"/>
      <c r="AH192" s="231"/>
      <c r="AI192" s="231"/>
      <c r="AJ192" s="231"/>
      <c r="AK192" s="231"/>
    </row>
    <row r="193" spans="1:37" ht="15.75" customHeight="1">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c r="AI193" s="231"/>
      <c r="AJ193" s="231"/>
      <c r="AK193" s="231"/>
    </row>
    <row r="194" spans="1:37" ht="15.75" customHeight="1">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c r="AA194" s="231"/>
      <c r="AB194" s="231"/>
      <c r="AC194" s="231"/>
      <c r="AD194" s="231"/>
      <c r="AE194" s="231"/>
      <c r="AF194" s="231"/>
      <c r="AG194" s="231"/>
      <c r="AH194" s="231"/>
      <c r="AI194" s="231"/>
      <c r="AJ194" s="231"/>
      <c r="AK194" s="231"/>
    </row>
    <row r="195" spans="1:37" ht="15.75" customHeight="1">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c r="AA195" s="231"/>
      <c r="AB195" s="231"/>
      <c r="AC195" s="231"/>
      <c r="AD195" s="231"/>
      <c r="AE195" s="231"/>
      <c r="AF195" s="231"/>
      <c r="AG195" s="231"/>
      <c r="AH195" s="231"/>
      <c r="AI195" s="231"/>
      <c r="AJ195" s="231"/>
      <c r="AK195" s="231"/>
    </row>
    <row r="196" spans="1:37" ht="15.75" customHeight="1">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31"/>
      <c r="AK196" s="231"/>
    </row>
    <row r="197" spans="1:37" ht="15.75" customHeight="1">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c r="AA197" s="231"/>
      <c r="AB197" s="231"/>
      <c r="AC197" s="231"/>
      <c r="AD197" s="231"/>
      <c r="AE197" s="231"/>
      <c r="AF197" s="231"/>
      <c r="AG197" s="231"/>
      <c r="AH197" s="231"/>
      <c r="AI197" s="231"/>
      <c r="AJ197" s="231"/>
      <c r="AK197" s="231"/>
    </row>
    <row r="198" spans="1:37" ht="15.75" customHeight="1">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c r="AA198" s="231"/>
      <c r="AB198" s="231"/>
      <c r="AC198" s="231"/>
      <c r="AD198" s="231"/>
      <c r="AE198" s="231"/>
      <c r="AF198" s="231"/>
      <c r="AG198" s="231"/>
      <c r="AH198" s="231"/>
      <c r="AI198" s="231"/>
      <c r="AJ198" s="231"/>
      <c r="AK198" s="231"/>
    </row>
    <row r="199" spans="1:37" ht="15.75" customHeight="1">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row>
    <row r="200" spans="1:37" ht="15.75" customHeight="1">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c r="AA200" s="231"/>
      <c r="AB200" s="231"/>
      <c r="AC200" s="231"/>
      <c r="AD200" s="231"/>
      <c r="AE200" s="231"/>
      <c r="AF200" s="231"/>
      <c r="AG200" s="231"/>
      <c r="AH200" s="231"/>
      <c r="AI200" s="231"/>
      <c r="AJ200" s="231"/>
      <c r="AK200" s="231"/>
    </row>
    <row r="201" spans="1:37" ht="15.75" customHeight="1">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c r="AA201" s="231"/>
      <c r="AB201" s="231"/>
      <c r="AC201" s="231"/>
      <c r="AD201" s="231"/>
      <c r="AE201" s="231"/>
      <c r="AF201" s="231"/>
      <c r="AG201" s="231"/>
      <c r="AH201" s="231"/>
      <c r="AI201" s="231"/>
      <c r="AJ201" s="231"/>
      <c r="AK201" s="231"/>
    </row>
    <row r="202" spans="1:37" ht="15.75" customHeight="1">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1"/>
      <c r="AD202" s="231"/>
      <c r="AE202" s="231"/>
      <c r="AF202" s="231"/>
      <c r="AG202" s="231"/>
      <c r="AH202" s="231"/>
      <c r="AI202" s="231"/>
      <c r="AJ202" s="231"/>
      <c r="AK202" s="231"/>
    </row>
    <row r="203" spans="1:37" ht="15.75" customHeight="1">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1"/>
      <c r="AF203" s="231"/>
      <c r="AG203" s="231"/>
      <c r="AH203" s="231"/>
      <c r="AI203" s="231"/>
      <c r="AJ203" s="231"/>
      <c r="AK203" s="231"/>
    </row>
    <row r="204" spans="1:37" ht="15.75" customHeight="1">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row>
    <row r="205" spans="1:37" ht="15.75" customHeight="1">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c r="AA205" s="231"/>
      <c r="AB205" s="231"/>
      <c r="AC205" s="231"/>
      <c r="AD205" s="231"/>
      <c r="AE205" s="231"/>
      <c r="AF205" s="231"/>
      <c r="AG205" s="231"/>
      <c r="AH205" s="231"/>
      <c r="AI205" s="231"/>
      <c r="AJ205" s="231"/>
      <c r="AK205" s="231"/>
    </row>
    <row r="206" spans="1:37" ht="15.75" customHeight="1">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1"/>
      <c r="AD206" s="231"/>
      <c r="AE206" s="231"/>
      <c r="AF206" s="231"/>
      <c r="AG206" s="231"/>
      <c r="AH206" s="231"/>
      <c r="AI206" s="231"/>
      <c r="AJ206" s="231"/>
      <c r="AK206" s="231"/>
    </row>
    <row r="207" spans="1:37" ht="15.75" customHeight="1">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c r="AA207" s="231"/>
      <c r="AB207" s="231"/>
      <c r="AC207" s="231"/>
      <c r="AD207" s="231"/>
      <c r="AE207" s="231"/>
      <c r="AF207" s="231"/>
      <c r="AG207" s="231"/>
      <c r="AH207" s="231"/>
      <c r="AI207" s="231"/>
      <c r="AJ207" s="231"/>
      <c r="AK207" s="231"/>
    </row>
    <row r="208" spans="1:37" ht="15.75" customHeight="1">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1"/>
      <c r="AD208" s="231"/>
      <c r="AE208" s="231"/>
      <c r="AF208" s="231"/>
      <c r="AG208" s="231"/>
      <c r="AH208" s="231"/>
      <c r="AI208" s="231"/>
      <c r="AJ208" s="231"/>
      <c r="AK208" s="231"/>
    </row>
    <row r="209" spans="1:37" ht="15.75" customHeight="1">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row>
    <row r="210" spans="1:37" ht="15.75" customHeight="1">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c r="AA210" s="231"/>
      <c r="AB210" s="231"/>
      <c r="AC210" s="231"/>
      <c r="AD210" s="231"/>
      <c r="AE210" s="231"/>
      <c r="AF210" s="231"/>
      <c r="AG210" s="231"/>
      <c r="AH210" s="231"/>
      <c r="AI210" s="231"/>
      <c r="AJ210" s="231"/>
      <c r="AK210" s="231"/>
    </row>
    <row r="211" spans="1:37" ht="15.75" customHeight="1">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c r="AA211" s="231"/>
      <c r="AB211" s="231"/>
      <c r="AC211" s="231"/>
      <c r="AD211" s="231"/>
      <c r="AE211" s="231"/>
      <c r="AF211" s="231"/>
      <c r="AG211" s="231"/>
      <c r="AH211" s="231"/>
      <c r="AI211" s="231"/>
      <c r="AJ211" s="231"/>
      <c r="AK211" s="231"/>
    </row>
    <row r="212" spans="1:37" ht="15.75" customHeight="1">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row>
    <row r="213" spans="1:37" ht="15.75" customHeight="1">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c r="AA213" s="231"/>
      <c r="AB213" s="231"/>
      <c r="AC213" s="231"/>
      <c r="AD213" s="231"/>
      <c r="AE213" s="231"/>
      <c r="AF213" s="231"/>
      <c r="AG213" s="231"/>
      <c r="AH213" s="231"/>
      <c r="AI213" s="231"/>
      <c r="AJ213" s="231"/>
      <c r="AK213" s="231"/>
    </row>
    <row r="214" spans="1:37" ht="15.75" customHeight="1">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c r="AA214" s="231"/>
      <c r="AB214" s="231"/>
      <c r="AC214" s="231"/>
      <c r="AD214" s="231"/>
      <c r="AE214" s="231"/>
      <c r="AF214" s="231"/>
      <c r="AG214" s="231"/>
      <c r="AH214" s="231"/>
      <c r="AI214" s="231"/>
      <c r="AJ214" s="231"/>
      <c r="AK214" s="231"/>
    </row>
    <row r="215" spans="1:37" ht="15.75" customHeight="1">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row>
    <row r="216" spans="1:37" ht="15.75" customHeight="1">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c r="AA216" s="231"/>
      <c r="AB216" s="231"/>
      <c r="AC216" s="231"/>
      <c r="AD216" s="231"/>
      <c r="AE216" s="231"/>
      <c r="AF216" s="231"/>
      <c r="AG216" s="231"/>
      <c r="AH216" s="231"/>
      <c r="AI216" s="231"/>
      <c r="AJ216" s="231"/>
      <c r="AK216" s="231"/>
    </row>
    <row r="217" spans="1:37" ht="15.75" customHeight="1">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c r="AA217" s="231"/>
      <c r="AB217" s="231"/>
      <c r="AC217" s="231"/>
      <c r="AD217" s="231"/>
      <c r="AE217" s="231"/>
      <c r="AF217" s="231"/>
      <c r="AG217" s="231"/>
      <c r="AH217" s="231"/>
      <c r="AI217" s="231"/>
      <c r="AJ217" s="231"/>
      <c r="AK217" s="231"/>
    </row>
    <row r="218" spans="1:37" ht="15.75" customHeight="1">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c r="AA218" s="231"/>
      <c r="AB218" s="231"/>
      <c r="AC218" s="231"/>
      <c r="AD218" s="231"/>
      <c r="AE218" s="231"/>
      <c r="AF218" s="231"/>
      <c r="AG218" s="231"/>
      <c r="AH218" s="231"/>
      <c r="AI218" s="231"/>
      <c r="AJ218" s="231"/>
      <c r="AK218" s="231"/>
    </row>
    <row r="219" spans="1:37" ht="15.75" customHeight="1">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c r="AA219" s="231"/>
      <c r="AB219" s="231"/>
      <c r="AC219" s="231"/>
      <c r="AD219" s="231"/>
      <c r="AE219" s="231"/>
      <c r="AF219" s="231"/>
      <c r="AG219" s="231"/>
      <c r="AH219" s="231"/>
      <c r="AI219" s="231"/>
      <c r="AJ219" s="231"/>
      <c r="AK219" s="231"/>
    </row>
    <row r="220" spans="1:37" ht="15.75" customHeight="1">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row>
    <row r="221" spans="1:37" ht="15.75" customHeight="1">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c r="AA221" s="231"/>
      <c r="AB221" s="231"/>
      <c r="AC221" s="231"/>
      <c r="AD221" s="231"/>
      <c r="AE221" s="231"/>
      <c r="AF221" s="231"/>
      <c r="AG221" s="231"/>
      <c r="AH221" s="231"/>
      <c r="AI221" s="231"/>
      <c r="AJ221" s="231"/>
      <c r="AK221" s="231"/>
    </row>
    <row r="222" spans="1:37" ht="15.75" customHeight="1">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row>
    <row r="223" spans="1:37" ht="15.75" customHeight="1">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c r="AA223" s="231"/>
      <c r="AB223" s="231"/>
      <c r="AC223" s="231"/>
      <c r="AD223" s="231"/>
      <c r="AE223" s="231"/>
      <c r="AF223" s="231"/>
      <c r="AG223" s="231"/>
      <c r="AH223" s="231"/>
      <c r="AI223" s="231"/>
      <c r="AJ223" s="231"/>
      <c r="AK223" s="231"/>
    </row>
    <row r="224" spans="1:37" ht="15.75" customHeight="1">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row>
    <row r="225" spans="1:37" ht="15.75" customHeight="1">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c r="AA225" s="231"/>
      <c r="AB225" s="231"/>
      <c r="AC225" s="231"/>
      <c r="AD225" s="231"/>
      <c r="AE225" s="231"/>
      <c r="AF225" s="231"/>
      <c r="AG225" s="231"/>
      <c r="AH225" s="231"/>
      <c r="AI225" s="231"/>
      <c r="AJ225" s="231"/>
      <c r="AK225" s="231"/>
    </row>
    <row r="226" spans="1:37" ht="15.75" customHeight="1">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c r="AA226" s="231"/>
      <c r="AB226" s="231"/>
      <c r="AC226" s="231"/>
      <c r="AD226" s="231"/>
      <c r="AE226" s="231"/>
      <c r="AF226" s="231"/>
      <c r="AG226" s="231"/>
      <c r="AH226" s="231"/>
      <c r="AI226" s="231"/>
      <c r="AJ226" s="231"/>
      <c r="AK226" s="231"/>
    </row>
    <row r="227" spans="1:37" ht="15.75" customHeight="1">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c r="AA227" s="231"/>
      <c r="AB227" s="231"/>
      <c r="AC227" s="231"/>
      <c r="AD227" s="231"/>
      <c r="AE227" s="231"/>
      <c r="AF227" s="231"/>
      <c r="AG227" s="231"/>
      <c r="AH227" s="231"/>
      <c r="AI227" s="231"/>
      <c r="AJ227" s="231"/>
      <c r="AK227" s="231"/>
    </row>
    <row r="228" spans="1:37" ht="15.75" customHeight="1">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c r="AA228" s="231"/>
      <c r="AB228" s="231"/>
      <c r="AC228" s="231"/>
      <c r="AD228" s="231"/>
      <c r="AE228" s="231"/>
      <c r="AF228" s="231"/>
      <c r="AG228" s="231"/>
      <c r="AH228" s="231"/>
      <c r="AI228" s="231"/>
      <c r="AJ228" s="231"/>
      <c r="AK228" s="231"/>
    </row>
    <row r="229" spans="1:37" ht="15.75" customHeight="1">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c r="AA229" s="231"/>
      <c r="AB229" s="231"/>
      <c r="AC229" s="231"/>
      <c r="AD229" s="231"/>
      <c r="AE229" s="231"/>
      <c r="AF229" s="231"/>
      <c r="AG229" s="231"/>
      <c r="AH229" s="231"/>
      <c r="AI229" s="231"/>
      <c r="AJ229" s="231"/>
      <c r="AK229" s="231"/>
    </row>
    <row r="230" spans="1:37" ht="15.75" customHeight="1">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row>
    <row r="231" spans="1:37" ht="15.75" customHeight="1">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1"/>
      <c r="AF231" s="231"/>
      <c r="AG231" s="231"/>
      <c r="AH231" s="231"/>
      <c r="AI231" s="231"/>
      <c r="AJ231" s="231"/>
      <c r="AK231" s="231"/>
    </row>
    <row r="232" spans="1:37" ht="15.75" customHeight="1">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c r="AA232" s="231"/>
      <c r="AB232" s="231"/>
      <c r="AC232" s="231"/>
      <c r="AD232" s="231"/>
      <c r="AE232" s="231"/>
      <c r="AF232" s="231"/>
      <c r="AG232" s="231"/>
      <c r="AH232" s="231"/>
      <c r="AI232" s="231"/>
      <c r="AJ232" s="231"/>
      <c r="AK232" s="231"/>
    </row>
    <row r="233" spans="1:37" ht="15.75" customHeight="1">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c r="AA233" s="231"/>
      <c r="AB233" s="231"/>
      <c r="AC233" s="231"/>
      <c r="AD233" s="231"/>
      <c r="AE233" s="231"/>
      <c r="AF233" s="231"/>
      <c r="AG233" s="231"/>
      <c r="AH233" s="231"/>
      <c r="AI233" s="231"/>
      <c r="AJ233" s="231"/>
      <c r="AK233" s="231"/>
    </row>
    <row r="234" spans="1:37" ht="15.75" customHeight="1">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c r="AA234" s="231"/>
      <c r="AB234" s="231"/>
      <c r="AC234" s="231"/>
      <c r="AD234" s="231"/>
      <c r="AE234" s="231"/>
      <c r="AF234" s="231"/>
      <c r="AG234" s="231"/>
      <c r="AH234" s="231"/>
      <c r="AI234" s="231"/>
      <c r="AJ234" s="231"/>
      <c r="AK234" s="231"/>
    </row>
    <row r="235" spans="1:37" ht="15.75" customHeight="1">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G235" s="231"/>
      <c r="AH235" s="231"/>
      <c r="AI235" s="231"/>
      <c r="AJ235" s="231"/>
      <c r="AK235" s="231"/>
    </row>
    <row r="236" spans="1:37" ht="15.75" customHeight="1">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c r="AA236" s="231"/>
      <c r="AB236" s="231"/>
      <c r="AC236" s="231"/>
      <c r="AD236" s="231"/>
      <c r="AE236" s="231"/>
      <c r="AF236" s="231"/>
      <c r="AG236" s="231"/>
      <c r="AH236" s="231"/>
      <c r="AI236" s="231"/>
      <c r="AJ236" s="231"/>
      <c r="AK236" s="231"/>
    </row>
    <row r="237" spans="1:37" ht="15.75" customHeight="1">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c r="AA237" s="231"/>
      <c r="AB237" s="231"/>
      <c r="AC237" s="231"/>
      <c r="AD237" s="231"/>
      <c r="AE237" s="231"/>
      <c r="AF237" s="231"/>
      <c r="AG237" s="231"/>
      <c r="AH237" s="231"/>
      <c r="AI237" s="231"/>
      <c r="AJ237" s="231"/>
      <c r="AK237" s="231"/>
    </row>
    <row r="238" spans="1:37" ht="15.75" customHeight="1">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c r="AA238" s="231"/>
      <c r="AB238" s="231"/>
      <c r="AC238" s="231"/>
      <c r="AD238" s="231"/>
      <c r="AE238" s="231"/>
      <c r="AF238" s="231"/>
      <c r="AG238" s="231"/>
      <c r="AH238" s="231"/>
      <c r="AI238" s="231"/>
      <c r="AJ238" s="231"/>
      <c r="AK238" s="231"/>
    </row>
    <row r="239" spans="1:37" ht="15.75" customHeight="1">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c r="AA239" s="231"/>
      <c r="AB239" s="231"/>
      <c r="AC239" s="231"/>
      <c r="AD239" s="231"/>
      <c r="AE239" s="231"/>
      <c r="AF239" s="231"/>
      <c r="AG239" s="231"/>
      <c r="AH239" s="231"/>
      <c r="AI239" s="231"/>
      <c r="AJ239" s="231"/>
      <c r="AK239" s="231"/>
    </row>
    <row r="240" spans="1:37" ht="15.75" customHeight="1">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c r="AA240" s="231"/>
      <c r="AB240" s="231"/>
      <c r="AC240" s="231"/>
      <c r="AD240" s="231"/>
      <c r="AE240" s="231"/>
      <c r="AF240" s="231"/>
      <c r="AG240" s="231"/>
      <c r="AH240" s="231"/>
      <c r="AI240" s="231"/>
      <c r="AJ240" s="231"/>
      <c r="AK240" s="231"/>
    </row>
    <row r="241" spans="1:37" ht="15.75" customHeight="1">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c r="AA241" s="231"/>
      <c r="AB241" s="231"/>
      <c r="AC241" s="231"/>
      <c r="AD241" s="231"/>
      <c r="AE241" s="231"/>
      <c r="AF241" s="231"/>
      <c r="AG241" s="231"/>
      <c r="AH241" s="231"/>
      <c r="AI241" s="231"/>
      <c r="AJ241" s="231"/>
      <c r="AK241" s="231"/>
    </row>
    <row r="242" spans="1:37" ht="15.75" customHeight="1">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c r="AA242" s="231"/>
      <c r="AB242" s="231"/>
      <c r="AC242" s="231"/>
      <c r="AD242" s="231"/>
      <c r="AE242" s="231"/>
      <c r="AF242" s="231"/>
      <c r="AG242" s="231"/>
      <c r="AH242" s="231"/>
      <c r="AI242" s="231"/>
      <c r="AJ242" s="231"/>
      <c r="AK242" s="231"/>
    </row>
    <row r="243" spans="1:37" ht="15.75" customHeight="1">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G243" s="231"/>
      <c r="AH243" s="231"/>
      <c r="AI243" s="231"/>
      <c r="AJ243" s="231"/>
      <c r="AK243" s="231"/>
    </row>
    <row r="244" spans="1:37" ht="15.75" customHeight="1">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c r="AA244" s="231"/>
      <c r="AB244" s="231"/>
      <c r="AC244" s="231"/>
      <c r="AD244" s="231"/>
      <c r="AE244" s="231"/>
      <c r="AF244" s="231"/>
      <c r="AG244" s="231"/>
      <c r="AH244" s="231"/>
      <c r="AI244" s="231"/>
      <c r="AJ244" s="231"/>
      <c r="AK244" s="231"/>
    </row>
    <row r="245" spans="1:37" ht="15.75" customHeight="1">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c r="AA245" s="231"/>
      <c r="AB245" s="231"/>
      <c r="AC245" s="231"/>
      <c r="AD245" s="231"/>
      <c r="AE245" s="231"/>
      <c r="AF245" s="231"/>
      <c r="AG245" s="231"/>
      <c r="AH245" s="231"/>
      <c r="AI245" s="231"/>
      <c r="AJ245" s="231"/>
      <c r="AK245" s="231"/>
    </row>
    <row r="246" spans="1:37" ht="15.75" customHeight="1">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c r="AA246" s="231"/>
      <c r="AB246" s="231"/>
      <c r="AC246" s="231"/>
      <c r="AD246" s="231"/>
      <c r="AE246" s="231"/>
      <c r="AF246" s="231"/>
      <c r="AG246" s="231"/>
      <c r="AH246" s="231"/>
      <c r="AI246" s="231"/>
      <c r="AJ246" s="231"/>
      <c r="AK246" s="231"/>
    </row>
    <row r="247" spans="1:37" ht="15.75" customHeight="1">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c r="AA247" s="231"/>
      <c r="AB247" s="231"/>
      <c r="AC247" s="231"/>
      <c r="AD247" s="231"/>
      <c r="AE247" s="231"/>
      <c r="AF247" s="231"/>
      <c r="AG247" s="231"/>
      <c r="AH247" s="231"/>
      <c r="AI247" s="231"/>
      <c r="AJ247" s="231"/>
      <c r="AK247" s="231"/>
    </row>
    <row r="248" spans="1:37" ht="15.75" customHeight="1">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c r="AA248" s="231"/>
      <c r="AB248" s="231"/>
      <c r="AC248" s="231"/>
      <c r="AD248" s="231"/>
      <c r="AE248" s="231"/>
      <c r="AF248" s="231"/>
      <c r="AG248" s="231"/>
      <c r="AH248" s="231"/>
      <c r="AI248" s="231"/>
      <c r="AJ248" s="231"/>
      <c r="AK248" s="231"/>
    </row>
    <row r="249" spans="1:37" ht="15.75" customHeight="1">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row>
    <row r="250" spans="1:37" ht="15.75" customHeight="1">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c r="AA250" s="231"/>
      <c r="AB250" s="231"/>
      <c r="AC250" s="231"/>
      <c r="AD250" s="231"/>
      <c r="AE250" s="231"/>
      <c r="AF250" s="231"/>
      <c r="AG250" s="231"/>
      <c r="AH250" s="231"/>
      <c r="AI250" s="231"/>
      <c r="AJ250" s="231"/>
      <c r="AK250" s="231"/>
    </row>
    <row r="251" spans="1:37" ht="15.75" customHeight="1">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c r="AA251" s="231"/>
      <c r="AB251" s="231"/>
      <c r="AC251" s="231"/>
      <c r="AD251" s="231"/>
      <c r="AE251" s="231"/>
      <c r="AF251" s="231"/>
      <c r="AG251" s="231"/>
      <c r="AH251" s="231"/>
      <c r="AI251" s="231"/>
      <c r="AJ251" s="231"/>
      <c r="AK251" s="231"/>
    </row>
    <row r="252" spans="1:37" ht="15.75" customHeight="1">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row>
    <row r="253" spans="1:37" ht="15.75" customHeight="1">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row>
    <row r="254" spans="1:37" ht="15.75" customHeight="1">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row>
    <row r="255" spans="1:37" ht="15.75" customHeight="1">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c r="AA255" s="231"/>
      <c r="AB255" s="231"/>
      <c r="AC255" s="231"/>
      <c r="AD255" s="231"/>
      <c r="AE255" s="231"/>
      <c r="AF255" s="231"/>
      <c r="AG255" s="231"/>
      <c r="AH255" s="231"/>
      <c r="AI255" s="231"/>
      <c r="AJ255" s="231"/>
      <c r="AK255" s="231"/>
    </row>
    <row r="256" spans="1:37" ht="15.75" customHeight="1">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c r="AA256" s="231"/>
      <c r="AB256" s="231"/>
      <c r="AC256" s="231"/>
      <c r="AD256" s="231"/>
      <c r="AE256" s="231"/>
      <c r="AF256" s="231"/>
      <c r="AG256" s="231"/>
      <c r="AH256" s="231"/>
      <c r="AI256" s="231"/>
      <c r="AJ256" s="231"/>
      <c r="AK256" s="231"/>
    </row>
    <row r="257" spans="1:37" ht="15.75" customHeight="1">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c r="AA257" s="231"/>
      <c r="AB257" s="231"/>
      <c r="AC257" s="231"/>
      <c r="AD257" s="231"/>
      <c r="AE257" s="231"/>
      <c r="AF257" s="231"/>
      <c r="AG257" s="231"/>
      <c r="AH257" s="231"/>
      <c r="AI257" s="231"/>
      <c r="AJ257" s="231"/>
      <c r="AK257" s="231"/>
    </row>
    <row r="258" spans="1:37" ht="15.75" customHeight="1">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c r="AA258" s="231"/>
      <c r="AB258" s="231"/>
      <c r="AC258" s="231"/>
      <c r="AD258" s="231"/>
      <c r="AE258" s="231"/>
      <c r="AF258" s="231"/>
      <c r="AG258" s="231"/>
      <c r="AH258" s="231"/>
      <c r="AI258" s="231"/>
      <c r="AJ258" s="231"/>
      <c r="AK258" s="231"/>
    </row>
    <row r="259" spans="1:37" ht="15.75" customHeight="1">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row>
    <row r="260" spans="1:37" ht="15.75" customHeight="1">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row>
    <row r="261" spans="1:37" ht="15.75" customHeight="1">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row>
    <row r="262" spans="1:37" ht="15.75" customHeight="1">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c r="AA262" s="231"/>
      <c r="AB262" s="231"/>
      <c r="AC262" s="231"/>
      <c r="AD262" s="231"/>
      <c r="AE262" s="231"/>
      <c r="AF262" s="231"/>
      <c r="AG262" s="231"/>
      <c r="AH262" s="231"/>
      <c r="AI262" s="231"/>
      <c r="AJ262" s="231"/>
      <c r="AK262" s="231"/>
    </row>
    <row r="263" spans="1:37" ht="15.75" customHeight="1">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c r="AA263" s="231"/>
      <c r="AB263" s="231"/>
      <c r="AC263" s="231"/>
      <c r="AD263" s="231"/>
      <c r="AE263" s="231"/>
      <c r="AF263" s="231"/>
      <c r="AG263" s="231"/>
      <c r="AH263" s="231"/>
      <c r="AI263" s="231"/>
      <c r="AJ263" s="231"/>
      <c r="AK263" s="231"/>
    </row>
    <row r="264" spans="1:37" ht="15.75" customHeight="1">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c r="AA264" s="231"/>
      <c r="AB264" s="231"/>
      <c r="AC264" s="231"/>
      <c r="AD264" s="231"/>
      <c r="AE264" s="231"/>
      <c r="AF264" s="231"/>
      <c r="AG264" s="231"/>
      <c r="AH264" s="231"/>
      <c r="AI264" s="231"/>
      <c r="AJ264" s="231"/>
      <c r="AK264" s="231"/>
    </row>
    <row r="265" spans="1:37" ht="15.75" customHeight="1">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c r="AA265" s="231"/>
      <c r="AB265" s="231"/>
      <c r="AC265" s="231"/>
      <c r="AD265" s="231"/>
      <c r="AE265" s="231"/>
      <c r="AF265" s="231"/>
      <c r="AG265" s="231"/>
      <c r="AH265" s="231"/>
      <c r="AI265" s="231"/>
      <c r="AJ265" s="231"/>
      <c r="AK265" s="231"/>
    </row>
    <row r="266" spans="1:37" ht="15.75" customHeight="1">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c r="AA266" s="231"/>
      <c r="AB266" s="231"/>
      <c r="AC266" s="231"/>
      <c r="AD266" s="231"/>
      <c r="AE266" s="231"/>
      <c r="AF266" s="231"/>
      <c r="AG266" s="231"/>
      <c r="AH266" s="231"/>
      <c r="AI266" s="231"/>
      <c r="AJ266" s="231"/>
      <c r="AK266" s="231"/>
    </row>
    <row r="267" spans="1:37" ht="15.75" customHeight="1">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1"/>
      <c r="AB267" s="231"/>
      <c r="AC267" s="231"/>
      <c r="AD267" s="231"/>
      <c r="AE267" s="231"/>
      <c r="AF267" s="231"/>
      <c r="AG267" s="231"/>
      <c r="AH267" s="231"/>
      <c r="AI267" s="231"/>
      <c r="AJ267" s="231"/>
      <c r="AK267" s="231"/>
    </row>
    <row r="268" spans="1:37" ht="15.75" customHeight="1">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c r="AA268" s="231"/>
      <c r="AB268" s="231"/>
      <c r="AC268" s="231"/>
      <c r="AD268" s="231"/>
      <c r="AE268" s="231"/>
      <c r="AF268" s="231"/>
      <c r="AG268" s="231"/>
      <c r="AH268" s="231"/>
      <c r="AI268" s="231"/>
      <c r="AJ268" s="231"/>
      <c r="AK268" s="231"/>
    </row>
    <row r="269" spans="1:37" ht="15.75" customHeight="1">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1"/>
      <c r="AB269" s="231"/>
      <c r="AC269" s="231"/>
      <c r="AD269" s="231"/>
      <c r="AE269" s="231"/>
      <c r="AF269" s="231"/>
      <c r="AG269" s="231"/>
      <c r="AH269" s="231"/>
      <c r="AI269" s="231"/>
      <c r="AJ269" s="231"/>
      <c r="AK269" s="231"/>
    </row>
    <row r="270" spans="1:37" ht="15.75" customHeight="1">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row>
    <row r="271" spans="1:37" ht="15.75" customHeight="1">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1"/>
      <c r="AD271" s="231"/>
      <c r="AE271" s="231"/>
      <c r="AF271" s="231"/>
      <c r="AG271" s="231"/>
      <c r="AH271" s="231"/>
      <c r="AI271" s="231"/>
      <c r="AJ271" s="231"/>
      <c r="AK271" s="231"/>
    </row>
    <row r="272" spans="1:37" ht="15.75" customHeight="1">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c r="AA272" s="231"/>
      <c r="AB272" s="231"/>
      <c r="AC272" s="231"/>
      <c r="AD272" s="231"/>
      <c r="AE272" s="231"/>
      <c r="AF272" s="231"/>
      <c r="AG272" s="231"/>
      <c r="AH272" s="231"/>
      <c r="AI272" s="231"/>
      <c r="AJ272" s="231"/>
      <c r="AK272" s="231"/>
    </row>
    <row r="273" spans="1:37" ht="15.75" customHeight="1">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1"/>
      <c r="AB273" s="231"/>
      <c r="AC273" s="231"/>
      <c r="AD273" s="231"/>
      <c r="AE273" s="231"/>
      <c r="AF273" s="231"/>
      <c r="AG273" s="231"/>
      <c r="AH273" s="231"/>
      <c r="AI273" s="231"/>
      <c r="AJ273" s="231"/>
      <c r="AK273" s="231"/>
    </row>
    <row r="274" spans="1:37" ht="15.75" customHeight="1">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c r="AA274" s="231"/>
      <c r="AB274" s="231"/>
      <c r="AC274" s="231"/>
      <c r="AD274" s="231"/>
      <c r="AE274" s="231"/>
      <c r="AF274" s="231"/>
      <c r="AG274" s="231"/>
      <c r="AH274" s="231"/>
      <c r="AI274" s="231"/>
      <c r="AJ274" s="231"/>
      <c r="AK274" s="231"/>
    </row>
    <row r="275" spans="1:37" ht="15.75" customHeight="1">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1"/>
      <c r="AB275" s="231"/>
      <c r="AC275" s="231"/>
      <c r="AD275" s="231"/>
      <c r="AE275" s="231"/>
      <c r="AF275" s="231"/>
      <c r="AG275" s="231"/>
      <c r="AH275" s="231"/>
      <c r="AI275" s="231"/>
      <c r="AJ275" s="231"/>
      <c r="AK275" s="231"/>
    </row>
    <row r="276" spans="1:37" ht="15.75" customHeight="1">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c r="AA276" s="231"/>
      <c r="AB276" s="231"/>
      <c r="AC276" s="231"/>
      <c r="AD276" s="231"/>
      <c r="AE276" s="231"/>
      <c r="AF276" s="231"/>
      <c r="AG276" s="231"/>
      <c r="AH276" s="231"/>
      <c r="AI276" s="231"/>
      <c r="AJ276" s="231"/>
      <c r="AK276" s="231"/>
    </row>
    <row r="277" spans="1:37" ht="15.75" customHeight="1">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c r="AA277" s="231"/>
      <c r="AB277" s="231"/>
      <c r="AC277" s="231"/>
      <c r="AD277" s="231"/>
      <c r="AE277" s="231"/>
      <c r="AF277" s="231"/>
      <c r="AG277" s="231"/>
      <c r="AH277" s="231"/>
      <c r="AI277" s="231"/>
      <c r="AJ277" s="231"/>
      <c r="AK277" s="231"/>
    </row>
    <row r="278" spans="1:37" ht="15.75" customHeight="1">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c r="AA278" s="231"/>
      <c r="AB278" s="231"/>
      <c r="AC278" s="231"/>
      <c r="AD278" s="231"/>
      <c r="AE278" s="231"/>
      <c r="AF278" s="231"/>
      <c r="AG278" s="231"/>
      <c r="AH278" s="231"/>
      <c r="AI278" s="231"/>
      <c r="AJ278" s="231"/>
      <c r="AK278" s="231"/>
    </row>
    <row r="279" spans="1:37" ht="15.75" customHeight="1">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row>
    <row r="280" spans="1:37" ht="15.75" customHeight="1">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c r="AA280" s="231"/>
      <c r="AB280" s="231"/>
      <c r="AC280" s="231"/>
      <c r="AD280" s="231"/>
      <c r="AE280" s="231"/>
      <c r="AF280" s="231"/>
      <c r="AG280" s="231"/>
      <c r="AH280" s="231"/>
      <c r="AI280" s="231"/>
      <c r="AJ280" s="231"/>
      <c r="AK280" s="231"/>
    </row>
    <row r="281" spans="1:37" ht="15.75" customHeight="1">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c r="AA281" s="231"/>
      <c r="AB281" s="231"/>
      <c r="AC281" s="231"/>
      <c r="AD281" s="231"/>
      <c r="AE281" s="231"/>
      <c r="AF281" s="231"/>
      <c r="AG281" s="231"/>
      <c r="AH281" s="231"/>
      <c r="AI281" s="231"/>
      <c r="AJ281" s="231"/>
      <c r="AK281" s="231"/>
    </row>
    <row r="282" spans="1:37" ht="15.75" customHeight="1">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c r="AA282" s="231"/>
      <c r="AB282" s="231"/>
      <c r="AC282" s="231"/>
      <c r="AD282" s="231"/>
      <c r="AE282" s="231"/>
      <c r="AF282" s="231"/>
      <c r="AG282" s="231"/>
      <c r="AH282" s="231"/>
      <c r="AI282" s="231"/>
      <c r="AJ282" s="231"/>
      <c r="AK282" s="231"/>
    </row>
    <row r="283" spans="1:37" ht="15.75" customHeight="1">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c r="AA283" s="231"/>
      <c r="AB283" s="231"/>
      <c r="AC283" s="231"/>
      <c r="AD283" s="231"/>
      <c r="AE283" s="231"/>
      <c r="AF283" s="231"/>
      <c r="AG283" s="231"/>
      <c r="AH283" s="231"/>
      <c r="AI283" s="231"/>
      <c r="AJ283" s="231"/>
      <c r="AK283" s="231"/>
    </row>
    <row r="284" spans="1:37" ht="15.75" customHeight="1">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c r="AA284" s="231"/>
      <c r="AB284" s="231"/>
      <c r="AC284" s="231"/>
      <c r="AD284" s="231"/>
      <c r="AE284" s="231"/>
      <c r="AF284" s="231"/>
      <c r="AG284" s="231"/>
      <c r="AH284" s="231"/>
      <c r="AI284" s="231"/>
      <c r="AJ284" s="231"/>
      <c r="AK284" s="231"/>
    </row>
    <row r="285" spans="1:37" ht="15.75" customHeight="1">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c r="AA285" s="231"/>
      <c r="AB285" s="231"/>
      <c r="AC285" s="231"/>
      <c r="AD285" s="231"/>
      <c r="AE285" s="231"/>
      <c r="AF285" s="231"/>
      <c r="AG285" s="231"/>
      <c r="AH285" s="231"/>
      <c r="AI285" s="231"/>
      <c r="AJ285" s="231"/>
      <c r="AK285" s="231"/>
    </row>
    <row r="286" spans="1:37" ht="15.75" customHeight="1">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c r="AA286" s="231"/>
      <c r="AB286" s="231"/>
      <c r="AC286" s="231"/>
      <c r="AD286" s="231"/>
      <c r="AE286" s="231"/>
      <c r="AF286" s="231"/>
      <c r="AG286" s="231"/>
      <c r="AH286" s="231"/>
      <c r="AI286" s="231"/>
      <c r="AJ286" s="231"/>
      <c r="AK286" s="231"/>
    </row>
    <row r="287" spans="1:37" ht="15.75" customHeight="1">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1"/>
      <c r="AF287" s="231"/>
      <c r="AG287" s="231"/>
      <c r="AH287" s="231"/>
      <c r="AI287" s="231"/>
      <c r="AJ287" s="231"/>
      <c r="AK287" s="231"/>
    </row>
    <row r="288" spans="1:37" ht="15.75" customHeight="1">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row>
    <row r="289" spans="1:37" ht="15.75" customHeight="1">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c r="AA289" s="231"/>
      <c r="AB289" s="231"/>
      <c r="AC289" s="231"/>
      <c r="AD289" s="231"/>
      <c r="AE289" s="231"/>
      <c r="AF289" s="231"/>
      <c r="AG289" s="231"/>
      <c r="AH289" s="231"/>
      <c r="AI289" s="231"/>
      <c r="AJ289" s="231"/>
      <c r="AK289" s="231"/>
    </row>
    <row r="290" spans="1:37" ht="15.75" customHeight="1">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c r="AA290" s="231"/>
      <c r="AB290" s="231"/>
      <c r="AC290" s="231"/>
      <c r="AD290" s="231"/>
      <c r="AE290" s="231"/>
      <c r="AF290" s="231"/>
      <c r="AG290" s="231"/>
      <c r="AH290" s="231"/>
      <c r="AI290" s="231"/>
      <c r="AJ290" s="231"/>
      <c r="AK290" s="231"/>
    </row>
    <row r="291" spans="1:37" ht="15.75" customHeight="1">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c r="AA291" s="231"/>
      <c r="AB291" s="231"/>
      <c r="AC291" s="231"/>
      <c r="AD291" s="231"/>
      <c r="AE291" s="231"/>
      <c r="AF291" s="231"/>
      <c r="AG291" s="231"/>
      <c r="AH291" s="231"/>
      <c r="AI291" s="231"/>
      <c r="AJ291" s="231"/>
      <c r="AK291" s="231"/>
    </row>
    <row r="292" spans="1:37" ht="15.75" customHeight="1">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c r="AA292" s="231"/>
      <c r="AB292" s="231"/>
      <c r="AC292" s="231"/>
      <c r="AD292" s="231"/>
      <c r="AE292" s="231"/>
      <c r="AF292" s="231"/>
      <c r="AG292" s="231"/>
      <c r="AH292" s="231"/>
      <c r="AI292" s="231"/>
      <c r="AJ292" s="231"/>
      <c r="AK292" s="231"/>
    </row>
    <row r="293" spans="1:37" ht="15.75" customHeight="1">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c r="AA293" s="231"/>
      <c r="AB293" s="231"/>
      <c r="AC293" s="231"/>
      <c r="AD293" s="231"/>
      <c r="AE293" s="231"/>
      <c r="AF293" s="231"/>
      <c r="AG293" s="231"/>
      <c r="AH293" s="231"/>
      <c r="AI293" s="231"/>
      <c r="AJ293" s="231"/>
      <c r="AK293" s="231"/>
    </row>
    <row r="294" spans="1:37" ht="15.75" customHeight="1">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c r="AA294" s="231"/>
      <c r="AB294" s="231"/>
      <c r="AC294" s="231"/>
      <c r="AD294" s="231"/>
      <c r="AE294" s="231"/>
      <c r="AF294" s="231"/>
      <c r="AG294" s="231"/>
      <c r="AH294" s="231"/>
      <c r="AI294" s="231"/>
      <c r="AJ294" s="231"/>
      <c r="AK294" s="231"/>
    </row>
    <row r="295" spans="1:37" ht="15.75" customHeight="1">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c r="AA295" s="231"/>
      <c r="AB295" s="231"/>
      <c r="AC295" s="231"/>
      <c r="AD295" s="231"/>
      <c r="AE295" s="231"/>
      <c r="AF295" s="231"/>
      <c r="AG295" s="231"/>
      <c r="AH295" s="231"/>
      <c r="AI295" s="231"/>
      <c r="AJ295" s="231"/>
      <c r="AK295" s="231"/>
    </row>
    <row r="296" spans="1:37" ht="15.75" customHeight="1">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c r="AA296" s="231"/>
      <c r="AB296" s="231"/>
      <c r="AC296" s="231"/>
      <c r="AD296" s="231"/>
      <c r="AE296" s="231"/>
      <c r="AF296" s="231"/>
      <c r="AG296" s="231"/>
      <c r="AH296" s="231"/>
      <c r="AI296" s="231"/>
      <c r="AJ296" s="231"/>
      <c r="AK296" s="231"/>
    </row>
    <row r="297" spans="1:37" ht="15.75" customHeight="1">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c r="AA297" s="231"/>
      <c r="AB297" s="231"/>
      <c r="AC297" s="231"/>
      <c r="AD297" s="231"/>
      <c r="AE297" s="231"/>
      <c r="AF297" s="231"/>
      <c r="AG297" s="231"/>
      <c r="AH297" s="231"/>
      <c r="AI297" s="231"/>
      <c r="AJ297" s="231"/>
      <c r="AK297" s="231"/>
    </row>
    <row r="298" spans="1:37" ht="15.75" customHeight="1">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c r="AA298" s="231"/>
      <c r="AB298" s="231"/>
      <c r="AC298" s="231"/>
      <c r="AD298" s="231"/>
      <c r="AE298" s="231"/>
      <c r="AF298" s="231"/>
      <c r="AG298" s="231"/>
      <c r="AH298" s="231"/>
      <c r="AI298" s="231"/>
      <c r="AJ298" s="231"/>
      <c r="AK298" s="231"/>
    </row>
    <row r="299" spans="1:37" ht="15.75" customHeight="1">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c r="AA299" s="231"/>
      <c r="AB299" s="231"/>
      <c r="AC299" s="231"/>
      <c r="AD299" s="231"/>
      <c r="AE299" s="231"/>
      <c r="AF299" s="231"/>
      <c r="AG299" s="231"/>
      <c r="AH299" s="231"/>
      <c r="AI299" s="231"/>
      <c r="AJ299" s="231"/>
      <c r="AK299" s="231"/>
    </row>
    <row r="300" spans="1:37" ht="15.75" customHeight="1">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c r="AA300" s="231"/>
      <c r="AB300" s="231"/>
      <c r="AC300" s="231"/>
      <c r="AD300" s="231"/>
      <c r="AE300" s="231"/>
      <c r="AF300" s="231"/>
      <c r="AG300" s="231"/>
      <c r="AH300" s="231"/>
      <c r="AI300" s="231"/>
      <c r="AJ300" s="231"/>
      <c r="AK300" s="231"/>
    </row>
    <row r="301" spans="1:37" ht="15.75" customHeight="1">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c r="AA301" s="231"/>
      <c r="AB301" s="231"/>
      <c r="AC301" s="231"/>
      <c r="AD301" s="231"/>
      <c r="AE301" s="231"/>
      <c r="AF301" s="231"/>
      <c r="AG301" s="231"/>
      <c r="AH301" s="231"/>
      <c r="AI301" s="231"/>
      <c r="AJ301" s="231"/>
      <c r="AK301" s="231"/>
    </row>
    <row r="302" spans="1:37" ht="15.75" customHeight="1">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c r="AA302" s="231"/>
      <c r="AB302" s="231"/>
      <c r="AC302" s="231"/>
      <c r="AD302" s="231"/>
      <c r="AE302" s="231"/>
      <c r="AF302" s="231"/>
      <c r="AG302" s="231"/>
      <c r="AH302" s="231"/>
      <c r="AI302" s="231"/>
      <c r="AJ302" s="231"/>
      <c r="AK302" s="231"/>
    </row>
    <row r="303" spans="1:37" ht="15.75" customHeight="1">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c r="AA303" s="231"/>
      <c r="AB303" s="231"/>
      <c r="AC303" s="231"/>
      <c r="AD303" s="231"/>
      <c r="AE303" s="231"/>
      <c r="AF303" s="231"/>
      <c r="AG303" s="231"/>
      <c r="AH303" s="231"/>
      <c r="AI303" s="231"/>
      <c r="AJ303" s="231"/>
      <c r="AK303" s="231"/>
    </row>
    <row r="304" spans="1:37" ht="15.75" customHeight="1">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c r="AA304" s="231"/>
      <c r="AB304" s="231"/>
      <c r="AC304" s="231"/>
      <c r="AD304" s="231"/>
      <c r="AE304" s="231"/>
      <c r="AF304" s="231"/>
      <c r="AG304" s="231"/>
      <c r="AH304" s="231"/>
      <c r="AI304" s="231"/>
      <c r="AJ304" s="231"/>
      <c r="AK304" s="231"/>
    </row>
    <row r="305" spans="1:37" ht="15.75" customHeight="1">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c r="AA305" s="231"/>
      <c r="AB305" s="231"/>
      <c r="AC305" s="231"/>
      <c r="AD305" s="231"/>
      <c r="AE305" s="231"/>
      <c r="AF305" s="231"/>
      <c r="AG305" s="231"/>
      <c r="AH305" s="231"/>
      <c r="AI305" s="231"/>
      <c r="AJ305" s="231"/>
      <c r="AK305" s="231"/>
    </row>
    <row r="306" spans="1:37" ht="15.75" customHeight="1">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c r="AA306" s="231"/>
      <c r="AB306" s="231"/>
      <c r="AC306" s="231"/>
      <c r="AD306" s="231"/>
      <c r="AE306" s="231"/>
      <c r="AF306" s="231"/>
      <c r="AG306" s="231"/>
      <c r="AH306" s="231"/>
      <c r="AI306" s="231"/>
      <c r="AJ306" s="231"/>
      <c r="AK306" s="231"/>
    </row>
    <row r="307" spans="1:37" ht="15.75" customHeight="1">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c r="AA307" s="231"/>
      <c r="AB307" s="231"/>
      <c r="AC307" s="231"/>
      <c r="AD307" s="231"/>
      <c r="AE307" s="231"/>
      <c r="AF307" s="231"/>
      <c r="AG307" s="231"/>
      <c r="AH307" s="231"/>
      <c r="AI307" s="231"/>
      <c r="AJ307" s="231"/>
      <c r="AK307" s="231"/>
    </row>
    <row r="308" spans="1:37" ht="15.75" customHeight="1">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c r="AA308" s="231"/>
      <c r="AB308" s="231"/>
      <c r="AC308" s="231"/>
      <c r="AD308" s="231"/>
      <c r="AE308" s="231"/>
      <c r="AF308" s="231"/>
      <c r="AG308" s="231"/>
      <c r="AH308" s="231"/>
      <c r="AI308" s="231"/>
      <c r="AJ308" s="231"/>
      <c r="AK308" s="231"/>
    </row>
    <row r="309" spans="1:37" ht="15.75" customHeight="1">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row>
    <row r="310" spans="1:37" ht="15.75" customHeight="1">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row>
    <row r="311" spans="1:37" ht="15.75" customHeight="1">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c r="AA311" s="231"/>
      <c r="AB311" s="231"/>
      <c r="AC311" s="231"/>
      <c r="AD311" s="231"/>
      <c r="AE311" s="231"/>
      <c r="AF311" s="231"/>
      <c r="AG311" s="231"/>
      <c r="AH311" s="231"/>
      <c r="AI311" s="231"/>
      <c r="AJ311" s="231"/>
      <c r="AK311" s="231"/>
    </row>
    <row r="312" spans="1:37" ht="15.75" customHeight="1">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c r="AA312" s="231"/>
      <c r="AB312" s="231"/>
      <c r="AC312" s="231"/>
      <c r="AD312" s="231"/>
      <c r="AE312" s="231"/>
      <c r="AF312" s="231"/>
      <c r="AG312" s="231"/>
      <c r="AH312" s="231"/>
      <c r="AI312" s="231"/>
      <c r="AJ312" s="231"/>
      <c r="AK312" s="231"/>
    </row>
    <row r="313" spans="1:37" ht="15.75" customHeight="1">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c r="AA313" s="231"/>
      <c r="AB313" s="231"/>
      <c r="AC313" s="231"/>
      <c r="AD313" s="231"/>
      <c r="AE313" s="231"/>
      <c r="AF313" s="231"/>
      <c r="AG313" s="231"/>
      <c r="AH313" s="231"/>
      <c r="AI313" s="231"/>
      <c r="AJ313" s="231"/>
      <c r="AK313" s="231"/>
    </row>
    <row r="314" spans="1:37" ht="15.75" customHeight="1">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c r="AA314" s="231"/>
      <c r="AB314" s="231"/>
      <c r="AC314" s="231"/>
      <c r="AD314" s="231"/>
      <c r="AE314" s="231"/>
      <c r="AF314" s="231"/>
      <c r="AG314" s="231"/>
      <c r="AH314" s="231"/>
      <c r="AI314" s="231"/>
      <c r="AJ314" s="231"/>
      <c r="AK314" s="231"/>
    </row>
    <row r="315" spans="1:37" ht="15.75" customHeight="1">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1"/>
      <c r="AF315" s="231"/>
      <c r="AG315" s="231"/>
      <c r="AH315" s="231"/>
      <c r="AI315" s="231"/>
      <c r="AJ315" s="231"/>
      <c r="AK315" s="231"/>
    </row>
    <row r="316" spans="1:37" ht="15.75" customHeight="1">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c r="AA316" s="231"/>
      <c r="AB316" s="231"/>
      <c r="AC316" s="231"/>
      <c r="AD316" s="231"/>
      <c r="AE316" s="231"/>
      <c r="AF316" s="231"/>
      <c r="AG316" s="231"/>
      <c r="AH316" s="231"/>
      <c r="AI316" s="231"/>
      <c r="AJ316" s="231"/>
      <c r="AK316" s="231"/>
    </row>
    <row r="317" spans="1:37" ht="15.75" customHeight="1">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c r="AA317" s="231"/>
      <c r="AB317" s="231"/>
      <c r="AC317" s="231"/>
      <c r="AD317" s="231"/>
      <c r="AE317" s="231"/>
      <c r="AF317" s="231"/>
      <c r="AG317" s="231"/>
      <c r="AH317" s="231"/>
      <c r="AI317" s="231"/>
      <c r="AJ317" s="231"/>
      <c r="AK317" s="231"/>
    </row>
    <row r="318" spans="1:37" ht="15.75" customHeight="1">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c r="AA318" s="231"/>
      <c r="AB318" s="231"/>
      <c r="AC318" s="231"/>
      <c r="AD318" s="231"/>
      <c r="AE318" s="231"/>
      <c r="AF318" s="231"/>
      <c r="AG318" s="231"/>
      <c r="AH318" s="231"/>
      <c r="AI318" s="231"/>
      <c r="AJ318" s="231"/>
      <c r="AK318" s="231"/>
    </row>
    <row r="319" spans="1:37" ht="15.75" customHeight="1">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c r="AA319" s="231"/>
      <c r="AB319" s="231"/>
      <c r="AC319" s="231"/>
      <c r="AD319" s="231"/>
      <c r="AE319" s="231"/>
      <c r="AF319" s="231"/>
      <c r="AG319" s="231"/>
      <c r="AH319" s="231"/>
      <c r="AI319" s="231"/>
      <c r="AJ319" s="231"/>
      <c r="AK319" s="231"/>
    </row>
    <row r="320" spans="1:37" ht="15.75" customHeight="1">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c r="AA320" s="231"/>
      <c r="AB320" s="231"/>
      <c r="AC320" s="231"/>
      <c r="AD320" s="231"/>
      <c r="AE320" s="231"/>
      <c r="AF320" s="231"/>
      <c r="AG320" s="231"/>
      <c r="AH320" s="231"/>
      <c r="AI320" s="231"/>
      <c r="AJ320" s="231"/>
      <c r="AK320" s="231"/>
    </row>
    <row r="321" spans="1:37" ht="15.75" customHeight="1">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c r="AA321" s="231"/>
      <c r="AB321" s="231"/>
      <c r="AC321" s="231"/>
      <c r="AD321" s="231"/>
      <c r="AE321" s="231"/>
      <c r="AF321" s="231"/>
      <c r="AG321" s="231"/>
      <c r="AH321" s="231"/>
      <c r="AI321" s="231"/>
      <c r="AJ321" s="231"/>
      <c r="AK321" s="231"/>
    </row>
    <row r="322" spans="1:37" ht="15.75" customHeight="1">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c r="AA322" s="231"/>
      <c r="AB322" s="231"/>
      <c r="AC322" s="231"/>
      <c r="AD322" s="231"/>
      <c r="AE322" s="231"/>
      <c r="AF322" s="231"/>
      <c r="AG322" s="231"/>
      <c r="AH322" s="231"/>
      <c r="AI322" s="231"/>
      <c r="AJ322" s="231"/>
      <c r="AK322" s="231"/>
    </row>
    <row r="323" spans="1:37" ht="15.75" customHeight="1">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c r="AA323" s="231"/>
      <c r="AB323" s="231"/>
      <c r="AC323" s="231"/>
      <c r="AD323" s="231"/>
      <c r="AE323" s="231"/>
      <c r="AF323" s="231"/>
      <c r="AG323" s="231"/>
      <c r="AH323" s="231"/>
      <c r="AI323" s="231"/>
      <c r="AJ323" s="231"/>
      <c r="AK323" s="231"/>
    </row>
    <row r="324" spans="1:37" ht="15.75" customHeight="1">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c r="AA324" s="231"/>
      <c r="AB324" s="231"/>
      <c r="AC324" s="231"/>
      <c r="AD324" s="231"/>
      <c r="AE324" s="231"/>
      <c r="AF324" s="231"/>
      <c r="AG324" s="231"/>
      <c r="AH324" s="231"/>
      <c r="AI324" s="231"/>
      <c r="AJ324" s="231"/>
      <c r="AK324" s="231"/>
    </row>
    <row r="325" spans="1:37" ht="15.75" customHeight="1">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c r="AA325" s="231"/>
      <c r="AB325" s="231"/>
      <c r="AC325" s="231"/>
      <c r="AD325" s="231"/>
      <c r="AE325" s="231"/>
      <c r="AF325" s="231"/>
      <c r="AG325" s="231"/>
      <c r="AH325" s="231"/>
      <c r="AI325" s="231"/>
      <c r="AJ325" s="231"/>
      <c r="AK325" s="231"/>
    </row>
    <row r="326" spans="1:37" ht="15.75" customHeight="1">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c r="AA326" s="231"/>
      <c r="AB326" s="231"/>
      <c r="AC326" s="231"/>
      <c r="AD326" s="231"/>
      <c r="AE326" s="231"/>
      <c r="AF326" s="231"/>
      <c r="AG326" s="231"/>
      <c r="AH326" s="231"/>
      <c r="AI326" s="231"/>
      <c r="AJ326" s="231"/>
      <c r="AK326" s="231"/>
    </row>
    <row r="327" spans="1:37" ht="15.75" customHeight="1">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c r="AA327" s="231"/>
      <c r="AB327" s="231"/>
      <c r="AC327" s="231"/>
      <c r="AD327" s="231"/>
      <c r="AE327" s="231"/>
      <c r="AF327" s="231"/>
      <c r="AG327" s="231"/>
      <c r="AH327" s="231"/>
      <c r="AI327" s="231"/>
      <c r="AJ327" s="231"/>
      <c r="AK327" s="231"/>
    </row>
    <row r="328" spans="1:37" ht="15.75" customHeight="1">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c r="AA328" s="231"/>
      <c r="AB328" s="231"/>
      <c r="AC328" s="231"/>
      <c r="AD328" s="231"/>
      <c r="AE328" s="231"/>
      <c r="AF328" s="231"/>
      <c r="AG328" s="231"/>
      <c r="AH328" s="231"/>
      <c r="AI328" s="231"/>
      <c r="AJ328" s="231"/>
      <c r="AK328" s="231"/>
    </row>
    <row r="329" spans="1:37" ht="15.75" customHeight="1">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c r="AA329" s="231"/>
      <c r="AB329" s="231"/>
      <c r="AC329" s="231"/>
      <c r="AD329" s="231"/>
      <c r="AE329" s="231"/>
      <c r="AF329" s="231"/>
      <c r="AG329" s="231"/>
      <c r="AH329" s="231"/>
      <c r="AI329" s="231"/>
      <c r="AJ329" s="231"/>
      <c r="AK329" s="231"/>
    </row>
    <row r="330" spans="1:37" ht="15.75" customHeight="1">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c r="AA330" s="231"/>
      <c r="AB330" s="231"/>
      <c r="AC330" s="231"/>
      <c r="AD330" s="231"/>
      <c r="AE330" s="231"/>
      <c r="AF330" s="231"/>
      <c r="AG330" s="231"/>
      <c r="AH330" s="231"/>
      <c r="AI330" s="231"/>
      <c r="AJ330" s="231"/>
      <c r="AK330" s="231"/>
    </row>
    <row r="331" spans="1:37" ht="15.75" customHeight="1">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c r="AA331" s="231"/>
      <c r="AB331" s="231"/>
      <c r="AC331" s="231"/>
      <c r="AD331" s="231"/>
      <c r="AE331" s="231"/>
      <c r="AF331" s="231"/>
      <c r="AG331" s="231"/>
      <c r="AH331" s="231"/>
      <c r="AI331" s="231"/>
      <c r="AJ331" s="231"/>
      <c r="AK331" s="231"/>
    </row>
    <row r="332" spans="1:37" ht="15.75" customHeight="1">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1"/>
      <c r="AB332" s="231"/>
      <c r="AC332" s="231"/>
      <c r="AD332" s="231"/>
      <c r="AE332" s="231"/>
      <c r="AF332" s="231"/>
      <c r="AG332" s="231"/>
      <c r="AH332" s="231"/>
      <c r="AI332" s="231"/>
      <c r="AJ332" s="231"/>
      <c r="AK332" s="231"/>
    </row>
    <row r="333" spans="1:37" ht="15.75" customHeight="1">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31"/>
    </row>
    <row r="334" spans="1:37" ht="15.75" customHeight="1">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1"/>
      <c r="AB334" s="231"/>
      <c r="AC334" s="231"/>
      <c r="AD334" s="231"/>
      <c r="AE334" s="231"/>
      <c r="AF334" s="231"/>
      <c r="AG334" s="231"/>
      <c r="AH334" s="231"/>
      <c r="AI334" s="231"/>
      <c r="AJ334" s="231"/>
      <c r="AK334" s="231"/>
    </row>
    <row r="335" spans="1:37" ht="15.75" customHeight="1">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c r="AA335" s="231"/>
      <c r="AB335" s="231"/>
      <c r="AC335" s="231"/>
      <c r="AD335" s="231"/>
      <c r="AE335" s="231"/>
      <c r="AF335" s="231"/>
      <c r="AG335" s="231"/>
      <c r="AH335" s="231"/>
      <c r="AI335" s="231"/>
      <c r="AJ335" s="231"/>
      <c r="AK335" s="231"/>
    </row>
    <row r="336" spans="1:37" ht="15.75" customHeight="1">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1"/>
      <c r="AB336" s="231"/>
      <c r="AC336" s="231"/>
      <c r="AD336" s="231"/>
      <c r="AE336" s="231"/>
      <c r="AF336" s="231"/>
      <c r="AG336" s="231"/>
      <c r="AH336" s="231"/>
      <c r="AI336" s="231"/>
      <c r="AJ336" s="231"/>
      <c r="AK336" s="231"/>
    </row>
    <row r="337" spans="1:37" ht="15.75" customHeight="1">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c r="AA337" s="231"/>
      <c r="AB337" s="231"/>
      <c r="AC337" s="231"/>
      <c r="AD337" s="231"/>
      <c r="AE337" s="231"/>
      <c r="AF337" s="231"/>
      <c r="AG337" s="231"/>
      <c r="AH337" s="231"/>
      <c r="AI337" s="231"/>
      <c r="AJ337" s="231"/>
      <c r="AK337" s="231"/>
    </row>
    <row r="338" spans="1:37" ht="15.75" customHeight="1">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1"/>
      <c r="AB338" s="231"/>
      <c r="AC338" s="231"/>
      <c r="AD338" s="231"/>
      <c r="AE338" s="231"/>
      <c r="AF338" s="231"/>
      <c r="AG338" s="231"/>
      <c r="AH338" s="231"/>
      <c r="AI338" s="231"/>
      <c r="AJ338" s="231"/>
      <c r="AK338" s="231"/>
    </row>
    <row r="339" spans="1:37" ht="15.75" customHeight="1">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c r="AA339" s="231"/>
      <c r="AB339" s="231"/>
      <c r="AC339" s="231"/>
      <c r="AD339" s="231"/>
      <c r="AE339" s="231"/>
      <c r="AF339" s="231"/>
      <c r="AG339" s="231"/>
      <c r="AH339" s="231"/>
      <c r="AI339" s="231"/>
      <c r="AJ339" s="231"/>
      <c r="AK339" s="231"/>
    </row>
    <row r="340" spans="1:37" ht="15.75" customHeight="1">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c r="AA340" s="231"/>
      <c r="AB340" s="231"/>
      <c r="AC340" s="231"/>
      <c r="AD340" s="231"/>
      <c r="AE340" s="231"/>
      <c r="AF340" s="231"/>
      <c r="AG340" s="231"/>
      <c r="AH340" s="231"/>
      <c r="AI340" s="231"/>
      <c r="AJ340" s="231"/>
      <c r="AK340" s="231"/>
    </row>
    <row r="341" spans="1:37" ht="15.75" customHeight="1">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31"/>
    </row>
    <row r="342" spans="1:37" ht="15.75" customHeight="1">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31"/>
    </row>
    <row r="343" spans="1:37" ht="15.75" customHeight="1">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1"/>
      <c r="AF343" s="231"/>
      <c r="AG343" s="231"/>
      <c r="AH343" s="231"/>
      <c r="AI343" s="231"/>
      <c r="AJ343" s="231"/>
      <c r="AK343" s="231"/>
    </row>
    <row r="344" spans="1:37" ht="15.75" customHeight="1">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c r="AA344" s="231"/>
      <c r="AB344" s="231"/>
      <c r="AC344" s="231"/>
      <c r="AD344" s="231"/>
      <c r="AE344" s="231"/>
      <c r="AF344" s="231"/>
      <c r="AG344" s="231"/>
      <c r="AH344" s="231"/>
      <c r="AI344" s="231"/>
      <c r="AJ344" s="231"/>
      <c r="AK344" s="231"/>
    </row>
    <row r="345" spans="1:37" ht="15.75" customHeight="1">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c r="AA345" s="231"/>
      <c r="AB345" s="231"/>
      <c r="AC345" s="231"/>
      <c r="AD345" s="231"/>
      <c r="AE345" s="231"/>
      <c r="AF345" s="231"/>
      <c r="AG345" s="231"/>
      <c r="AH345" s="231"/>
      <c r="AI345" s="231"/>
      <c r="AJ345" s="231"/>
      <c r="AK345" s="231"/>
    </row>
    <row r="346" spans="1:37" ht="15.75" customHeight="1">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c r="AA346" s="231"/>
      <c r="AB346" s="231"/>
      <c r="AC346" s="231"/>
      <c r="AD346" s="231"/>
      <c r="AE346" s="231"/>
      <c r="AF346" s="231"/>
      <c r="AG346" s="231"/>
      <c r="AH346" s="231"/>
      <c r="AI346" s="231"/>
      <c r="AJ346" s="231"/>
      <c r="AK346" s="231"/>
    </row>
    <row r="347" spans="1:37" ht="15.75" customHeight="1">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c r="AA347" s="231"/>
      <c r="AB347" s="231"/>
      <c r="AC347" s="231"/>
      <c r="AD347" s="231"/>
      <c r="AE347" s="231"/>
      <c r="AF347" s="231"/>
      <c r="AG347" s="231"/>
      <c r="AH347" s="231"/>
      <c r="AI347" s="231"/>
      <c r="AJ347" s="231"/>
      <c r="AK347" s="231"/>
    </row>
    <row r="348" spans="1:37" ht="15.75" customHeight="1">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c r="AA348" s="231"/>
      <c r="AB348" s="231"/>
      <c r="AC348" s="231"/>
      <c r="AD348" s="231"/>
      <c r="AE348" s="231"/>
      <c r="AF348" s="231"/>
      <c r="AG348" s="231"/>
      <c r="AH348" s="231"/>
      <c r="AI348" s="231"/>
      <c r="AJ348" s="231"/>
      <c r="AK348" s="231"/>
    </row>
    <row r="349" spans="1:37" ht="15.75" customHeight="1">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c r="AA349" s="231"/>
      <c r="AB349" s="231"/>
      <c r="AC349" s="231"/>
      <c r="AD349" s="231"/>
      <c r="AE349" s="231"/>
      <c r="AF349" s="231"/>
      <c r="AG349" s="231"/>
      <c r="AH349" s="231"/>
      <c r="AI349" s="231"/>
      <c r="AJ349" s="231"/>
      <c r="AK349" s="231"/>
    </row>
    <row r="350" spans="1:37" ht="15.75" customHeight="1">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c r="AA350" s="231"/>
      <c r="AB350" s="231"/>
      <c r="AC350" s="231"/>
      <c r="AD350" s="231"/>
      <c r="AE350" s="231"/>
      <c r="AF350" s="231"/>
      <c r="AG350" s="231"/>
      <c r="AH350" s="231"/>
      <c r="AI350" s="231"/>
      <c r="AJ350" s="231"/>
      <c r="AK350" s="231"/>
    </row>
    <row r="351" spans="1:37" ht="15.75" customHeight="1">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c r="AA351" s="231"/>
      <c r="AB351" s="231"/>
      <c r="AC351" s="231"/>
      <c r="AD351" s="231"/>
      <c r="AE351" s="231"/>
      <c r="AF351" s="231"/>
      <c r="AG351" s="231"/>
      <c r="AH351" s="231"/>
      <c r="AI351" s="231"/>
      <c r="AJ351" s="231"/>
      <c r="AK351" s="231"/>
    </row>
    <row r="352" spans="1:37" ht="15.75" customHeight="1">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c r="AA352" s="231"/>
      <c r="AB352" s="231"/>
      <c r="AC352" s="231"/>
      <c r="AD352" s="231"/>
      <c r="AE352" s="231"/>
      <c r="AF352" s="231"/>
      <c r="AG352" s="231"/>
      <c r="AH352" s="231"/>
      <c r="AI352" s="231"/>
      <c r="AJ352" s="231"/>
      <c r="AK352" s="231"/>
    </row>
    <row r="353" spans="1:37" ht="15.75" customHeight="1">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c r="AA353" s="231"/>
      <c r="AB353" s="231"/>
      <c r="AC353" s="231"/>
      <c r="AD353" s="231"/>
      <c r="AE353" s="231"/>
      <c r="AF353" s="231"/>
      <c r="AG353" s="231"/>
      <c r="AH353" s="231"/>
      <c r="AI353" s="231"/>
      <c r="AJ353" s="231"/>
      <c r="AK353" s="231"/>
    </row>
    <row r="354" spans="1:37" ht="15.75" customHeight="1">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c r="AA354" s="231"/>
      <c r="AB354" s="231"/>
      <c r="AC354" s="231"/>
      <c r="AD354" s="231"/>
      <c r="AE354" s="231"/>
      <c r="AF354" s="231"/>
      <c r="AG354" s="231"/>
      <c r="AH354" s="231"/>
      <c r="AI354" s="231"/>
      <c r="AJ354" s="231"/>
      <c r="AK354" s="231"/>
    </row>
    <row r="355" spans="1:37" ht="15.75" customHeight="1">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c r="AA355" s="231"/>
      <c r="AB355" s="231"/>
      <c r="AC355" s="231"/>
      <c r="AD355" s="231"/>
      <c r="AE355" s="231"/>
      <c r="AF355" s="231"/>
      <c r="AG355" s="231"/>
      <c r="AH355" s="231"/>
      <c r="AI355" s="231"/>
      <c r="AJ355" s="231"/>
      <c r="AK355" s="231"/>
    </row>
    <row r="356" spans="1:37" ht="15.75" customHeight="1">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c r="AA356" s="231"/>
      <c r="AB356" s="231"/>
      <c r="AC356" s="231"/>
      <c r="AD356" s="231"/>
      <c r="AE356" s="231"/>
      <c r="AF356" s="231"/>
      <c r="AG356" s="231"/>
      <c r="AH356" s="231"/>
      <c r="AI356" s="231"/>
      <c r="AJ356" s="231"/>
      <c r="AK356" s="231"/>
    </row>
    <row r="357" spans="1:37" ht="15.75" customHeight="1">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c r="AA357" s="231"/>
      <c r="AB357" s="231"/>
      <c r="AC357" s="231"/>
      <c r="AD357" s="231"/>
      <c r="AE357" s="231"/>
      <c r="AF357" s="231"/>
      <c r="AG357" s="231"/>
      <c r="AH357" s="231"/>
      <c r="AI357" s="231"/>
      <c r="AJ357" s="231"/>
      <c r="AK357" s="231"/>
    </row>
    <row r="358" spans="1:37" ht="15.75" customHeight="1">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c r="AA358" s="231"/>
      <c r="AB358" s="231"/>
      <c r="AC358" s="231"/>
      <c r="AD358" s="231"/>
      <c r="AE358" s="231"/>
      <c r="AF358" s="231"/>
      <c r="AG358" s="231"/>
      <c r="AH358" s="231"/>
      <c r="AI358" s="231"/>
      <c r="AJ358" s="231"/>
      <c r="AK358" s="231"/>
    </row>
    <row r="359" spans="1:37" ht="15.75" customHeight="1">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c r="AA359" s="231"/>
      <c r="AB359" s="231"/>
      <c r="AC359" s="231"/>
      <c r="AD359" s="231"/>
      <c r="AE359" s="231"/>
      <c r="AF359" s="231"/>
      <c r="AG359" s="231"/>
      <c r="AH359" s="231"/>
      <c r="AI359" s="231"/>
      <c r="AJ359" s="231"/>
      <c r="AK359" s="231"/>
    </row>
    <row r="360" spans="1:37" ht="15.75" customHeight="1">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c r="AA360" s="231"/>
      <c r="AB360" s="231"/>
      <c r="AC360" s="231"/>
      <c r="AD360" s="231"/>
      <c r="AE360" s="231"/>
      <c r="AF360" s="231"/>
      <c r="AG360" s="231"/>
      <c r="AH360" s="231"/>
      <c r="AI360" s="231"/>
      <c r="AJ360" s="231"/>
      <c r="AK360" s="231"/>
    </row>
    <row r="361" spans="1:37" ht="15.75" customHeight="1">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c r="AA361" s="231"/>
      <c r="AB361" s="231"/>
      <c r="AC361" s="231"/>
      <c r="AD361" s="231"/>
      <c r="AE361" s="231"/>
      <c r="AF361" s="231"/>
      <c r="AG361" s="231"/>
      <c r="AH361" s="231"/>
      <c r="AI361" s="231"/>
      <c r="AJ361" s="231"/>
      <c r="AK361" s="231"/>
    </row>
    <row r="362" spans="1:37" ht="15.75" customHeight="1">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c r="AA362" s="231"/>
      <c r="AB362" s="231"/>
      <c r="AC362" s="231"/>
      <c r="AD362" s="231"/>
      <c r="AE362" s="231"/>
      <c r="AF362" s="231"/>
      <c r="AG362" s="231"/>
      <c r="AH362" s="231"/>
      <c r="AI362" s="231"/>
      <c r="AJ362" s="231"/>
      <c r="AK362" s="231"/>
    </row>
    <row r="363" spans="1:37" ht="15.75" customHeight="1">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c r="AA363" s="231"/>
      <c r="AB363" s="231"/>
      <c r="AC363" s="231"/>
      <c r="AD363" s="231"/>
      <c r="AE363" s="231"/>
      <c r="AF363" s="231"/>
      <c r="AG363" s="231"/>
      <c r="AH363" s="231"/>
      <c r="AI363" s="231"/>
      <c r="AJ363" s="231"/>
      <c r="AK363" s="231"/>
    </row>
    <row r="364" spans="1:37" ht="15.75" customHeight="1">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c r="AA364" s="231"/>
      <c r="AB364" s="231"/>
      <c r="AC364" s="231"/>
      <c r="AD364" s="231"/>
      <c r="AE364" s="231"/>
      <c r="AF364" s="231"/>
      <c r="AG364" s="231"/>
      <c r="AH364" s="231"/>
      <c r="AI364" s="231"/>
      <c r="AJ364" s="231"/>
      <c r="AK364" s="231"/>
    </row>
    <row r="365" spans="1:37" ht="15.75" customHeight="1">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31"/>
    </row>
    <row r="366" spans="1:37" ht="15.75" customHeight="1">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31"/>
    </row>
    <row r="367" spans="1:37" ht="15.75" customHeight="1">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31"/>
    </row>
    <row r="368" spans="1:37" ht="15.75" customHeight="1">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c r="AA368" s="231"/>
      <c r="AB368" s="231"/>
      <c r="AC368" s="231"/>
      <c r="AD368" s="231"/>
      <c r="AE368" s="231"/>
      <c r="AF368" s="231"/>
      <c r="AG368" s="231"/>
      <c r="AH368" s="231"/>
      <c r="AI368" s="231"/>
      <c r="AJ368" s="231"/>
      <c r="AK368" s="231"/>
    </row>
    <row r="369" spans="1:37" ht="15.75" customHeight="1">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row>
    <row r="370" spans="1:37" ht="15.75" customHeight="1">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c r="AA370" s="231"/>
      <c r="AB370" s="231"/>
      <c r="AC370" s="231"/>
      <c r="AD370" s="231"/>
      <c r="AE370" s="231"/>
      <c r="AF370" s="231"/>
      <c r="AG370" s="231"/>
      <c r="AH370" s="231"/>
      <c r="AI370" s="231"/>
      <c r="AJ370" s="231"/>
      <c r="AK370" s="231"/>
    </row>
    <row r="371" spans="1:37" ht="15.75" customHeight="1">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1"/>
      <c r="AF371" s="231"/>
      <c r="AG371" s="231"/>
      <c r="AH371" s="231"/>
      <c r="AI371" s="231"/>
      <c r="AJ371" s="231"/>
      <c r="AK371" s="231"/>
    </row>
    <row r="372" spans="1:37" ht="15.75" customHeight="1">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c r="AA372" s="231"/>
      <c r="AB372" s="231"/>
      <c r="AC372" s="231"/>
      <c r="AD372" s="231"/>
      <c r="AE372" s="231"/>
      <c r="AF372" s="231"/>
      <c r="AG372" s="231"/>
      <c r="AH372" s="231"/>
      <c r="AI372" s="231"/>
      <c r="AJ372" s="231"/>
      <c r="AK372" s="231"/>
    </row>
    <row r="373" spans="1:37" ht="15.75" customHeight="1">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c r="AA373" s="231"/>
      <c r="AB373" s="231"/>
      <c r="AC373" s="231"/>
      <c r="AD373" s="231"/>
      <c r="AE373" s="231"/>
      <c r="AF373" s="231"/>
      <c r="AG373" s="231"/>
      <c r="AH373" s="231"/>
      <c r="AI373" s="231"/>
      <c r="AJ373" s="231"/>
      <c r="AK373" s="231"/>
    </row>
    <row r="374" spans="1:37" ht="15.75" customHeight="1">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c r="AA374" s="231"/>
      <c r="AB374" s="231"/>
      <c r="AC374" s="231"/>
      <c r="AD374" s="231"/>
      <c r="AE374" s="231"/>
      <c r="AF374" s="231"/>
      <c r="AG374" s="231"/>
      <c r="AH374" s="231"/>
      <c r="AI374" s="231"/>
      <c r="AJ374" s="231"/>
      <c r="AK374" s="231"/>
    </row>
    <row r="375" spans="1:37" ht="15.75" customHeight="1">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c r="AA375" s="231"/>
      <c r="AB375" s="231"/>
      <c r="AC375" s="231"/>
      <c r="AD375" s="231"/>
      <c r="AE375" s="231"/>
      <c r="AF375" s="231"/>
      <c r="AG375" s="231"/>
      <c r="AH375" s="231"/>
      <c r="AI375" s="231"/>
      <c r="AJ375" s="231"/>
      <c r="AK375" s="231"/>
    </row>
    <row r="376" spans="1:37" ht="15.75" customHeight="1">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c r="AA376" s="231"/>
      <c r="AB376" s="231"/>
      <c r="AC376" s="231"/>
      <c r="AD376" s="231"/>
      <c r="AE376" s="231"/>
      <c r="AF376" s="231"/>
      <c r="AG376" s="231"/>
      <c r="AH376" s="231"/>
      <c r="AI376" s="231"/>
      <c r="AJ376" s="231"/>
      <c r="AK376" s="231"/>
    </row>
    <row r="377" spans="1:37" ht="15.75" customHeight="1">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31"/>
    </row>
    <row r="378" spans="1:37" ht="15.75" customHeight="1">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31"/>
    </row>
    <row r="379" spans="1:37" ht="15.75" customHeight="1">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c r="AA379" s="231"/>
      <c r="AB379" s="231"/>
      <c r="AC379" s="231"/>
      <c r="AD379" s="231"/>
      <c r="AE379" s="231"/>
      <c r="AF379" s="231"/>
      <c r="AG379" s="231"/>
      <c r="AH379" s="231"/>
      <c r="AI379" s="231"/>
      <c r="AJ379" s="231"/>
      <c r="AK379" s="231"/>
    </row>
    <row r="380" spans="1:37" ht="15.75" customHeight="1">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c r="AA380" s="231"/>
      <c r="AB380" s="231"/>
      <c r="AC380" s="231"/>
      <c r="AD380" s="231"/>
      <c r="AE380" s="231"/>
      <c r="AF380" s="231"/>
      <c r="AG380" s="231"/>
      <c r="AH380" s="231"/>
      <c r="AI380" s="231"/>
      <c r="AJ380" s="231"/>
      <c r="AK380" s="231"/>
    </row>
    <row r="381" spans="1:37" ht="15.75" customHeight="1">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31"/>
    </row>
    <row r="382" spans="1:37" ht="15.75" customHeight="1">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31"/>
    </row>
    <row r="383" spans="1:37" ht="15.75" customHeight="1">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c r="AA383" s="231"/>
      <c r="AB383" s="231"/>
      <c r="AC383" s="231"/>
      <c r="AD383" s="231"/>
      <c r="AE383" s="231"/>
      <c r="AF383" s="231"/>
      <c r="AG383" s="231"/>
      <c r="AH383" s="231"/>
      <c r="AI383" s="231"/>
      <c r="AJ383" s="231"/>
      <c r="AK383" s="231"/>
    </row>
    <row r="384" spans="1:37" ht="15.75" customHeight="1">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31"/>
    </row>
    <row r="385" spans="1:37" ht="15.75" customHeight="1">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31"/>
    </row>
    <row r="386" spans="1:37" ht="15.75" customHeight="1">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c r="AA386" s="231"/>
      <c r="AB386" s="231"/>
      <c r="AC386" s="231"/>
      <c r="AD386" s="231"/>
      <c r="AE386" s="231"/>
      <c r="AF386" s="231"/>
      <c r="AG386" s="231"/>
      <c r="AH386" s="231"/>
      <c r="AI386" s="231"/>
      <c r="AJ386" s="231"/>
      <c r="AK386" s="231"/>
    </row>
    <row r="387" spans="1:37" ht="15.75" customHeight="1">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c r="AA387" s="231"/>
      <c r="AB387" s="231"/>
      <c r="AC387" s="231"/>
      <c r="AD387" s="231"/>
      <c r="AE387" s="231"/>
      <c r="AF387" s="231"/>
      <c r="AG387" s="231"/>
      <c r="AH387" s="231"/>
      <c r="AI387" s="231"/>
      <c r="AJ387" s="231"/>
      <c r="AK387" s="231"/>
    </row>
    <row r="388" spans="1:37" ht="15.75" customHeight="1">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c r="AA388" s="231"/>
      <c r="AB388" s="231"/>
      <c r="AC388" s="231"/>
      <c r="AD388" s="231"/>
      <c r="AE388" s="231"/>
      <c r="AF388" s="231"/>
      <c r="AG388" s="231"/>
      <c r="AH388" s="231"/>
      <c r="AI388" s="231"/>
      <c r="AJ388" s="231"/>
      <c r="AK388" s="231"/>
    </row>
    <row r="389" spans="1:37" ht="15.75" customHeight="1">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c r="AA389" s="231"/>
      <c r="AB389" s="231"/>
      <c r="AC389" s="231"/>
      <c r="AD389" s="231"/>
      <c r="AE389" s="231"/>
      <c r="AF389" s="231"/>
      <c r="AG389" s="231"/>
      <c r="AH389" s="231"/>
      <c r="AI389" s="231"/>
      <c r="AJ389" s="231"/>
      <c r="AK389" s="231"/>
    </row>
    <row r="390" spans="1:37" ht="15.75" customHeight="1">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c r="AA390" s="231"/>
      <c r="AB390" s="231"/>
      <c r="AC390" s="231"/>
      <c r="AD390" s="231"/>
      <c r="AE390" s="231"/>
      <c r="AF390" s="231"/>
      <c r="AG390" s="231"/>
      <c r="AH390" s="231"/>
      <c r="AI390" s="231"/>
      <c r="AJ390" s="231"/>
      <c r="AK390" s="231"/>
    </row>
    <row r="391" spans="1:37" ht="15.75" customHeight="1">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c r="AA391" s="231"/>
      <c r="AB391" s="231"/>
      <c r="AC391" s="231"/>
      <c r="AD391" s="231"/>
      <c r="AE391" s="231"/>
      <c r="AF391" s="231"/>
      <c r="AG391" s="231"/>
      <c r="AH391" s="231"/>
      <c r="AI391" s="231"/>
      <c r="AJ391" s="231"/>
      <c r="AK391" s="231"/>
    </row>
    <row r="392" spans="1:37" ht="15.75" customHeight="1">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c r="AA392" s="231"/>
      <c r="AB392" s="231"/>
      <c r="AC392" s="231"/>
      <c r="AD392" s="231"/>
      <c r="AE392" s="231"/>
      <c r="AF392" s="231"/>
      <c r="AG392" s="231"/>
      <c r="AH392" s="231"/>
      <c r="AI392" s="231"/>
      <c r="AJ392" s="231"/>
      <c r="AK392" s="231"/>
    </row>
    <row r="393" spans="1:37" ht="15.75" customHeight="1">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c r="AA393" s="231"/>
      <c r="AB393" s="231"/>
      <c r="AC393" s="231"/>
      <c r="AD393" s="231"/>
      <c r="AE393" s="231"/>
      <c r="AF393" s="231"/>
      <c r="AG393" s="231"/>
      <c r="AH393" s="231"/>
      <c r="AI393" s="231"/>
      <c r="AJ393" s="231"/>
      <c r="AK393" s="231"/>
    </row>
    <row r="394" spans="1:37" ht="15.75" customHeight="1">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c r="AA394" s="231"/>
      <c r="AB394" s="231"/>
      <c r="AC394" s="231"/>
      <c r="AD394" s="231"/>
      <c r="AE394" s="231"/>
      <c r="AF394" s="231"/>
      <c r="AG394" s="231"/>
      <c r="AH394" s="231"/>
      <c r="AI394" s="231"/>
      <c r="AJ394" s="231"/>
      <c r="AK394" s="231"/>
    </row>
    <row r="395" spans="1:37" ht="15.75" customHeight="1">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c r="AA395" s="231"/>
      <c r="AB395" s="231"/>
      <c r="AC395" s="231"/>
      <c r="AD395" s="231"/>
      <c r="AE395" s="231"/>
      <c r="AF395" s="231"/>
      <c r="AG395" s="231"/>
      <c r="AH395" s="231"/>
      <c r="AI395" s="231"/>
      <c r="AJ395" s="231"/>
      <c r="AK395" s="231"/>
    </row>
    <row r="396" spans="1:37" ht="15.75" customHeight="1">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c r="AA396" s="231"/>
      <c r="AB396" s="231"/>
      <c r="AC396" s="231"/>
      <c r="AD396" s="231"/>
      <c r="AE396" s="231"/>
      <c r="AF396" s="231"/>
      <c r="AG396" s="231"/>
      <c r="AH396" s="231"/>
      <c r="AI396" s="231"/>
      <c r="AJ396" s="231"/>
      <c r="AK396" s="231"/>
    </row>
    <row r="397" spans="1:37" ht="15.75" customHeight="1">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1"/>
      <c r="AD397" s="231"/>
      <c r="AE397" s="231"/>
      <c r="AF397" s="231"/>
      <c r="AG397" s="231"/>
      <c r="AH397" s="231"/>
      <c r="AI397" s="231"/>
      <c r="AJ397" s="231"/>
      <c r="AK397" s="231"/>
    </row>
    <row r="398" spans="1:37" ht="15.75" customHeight="1">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c r="AA398" s="231"/>
      <c r="AB398" s="231"/>
      <c r="AC398" s="231"/>
      <c r="AD398" s="231"/>
      <c r="AE398" s="231"/>
      <c r="AF398" s="231"/>
      <c r="AG398" s="231"/>
      <c r="AH398" s="231"/>
      <c r="AI398" s="231"/>
      <c r="AJ398" s="231"/>
      <c r="AK398" s="231"/>
    </row>
    <row r="399" spans="1:37" ht="15.75" customHeight="1">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1"/>
      <c r="AF399" s="231"/>
      <c r="AG399" s="231"/>
      <c r="AH399" s="231"/>
      <c r="AI399" s="231"/>
      <c r="AJ399" s="231"/>
      <c r="AK399" s="231"/>
    </row>
    <row r="400" spans="1:37" ht="15.75" customHeight="1">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c r="AA400" s="231"/>
      <c r="AB400" s="231"/>
      <c r="AC400" s="231"/>
      <c r="AD400" s="231"/>
      <c r="AE400" s="231"/>
      <c r="AF400" s="231"/>
      <c r="AG400" s="231"/>
      <c r="AH400" s="231"/>
      <c r="AI400" s="231"/>
      <c r="AJ400" s="231"/>
      <c r="AK400" s="231"/>
    </row>
    <row r="401" spans="1:37" ht="15.75" customHeight="1">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1"/>
      <c r="AB401" s="231"/>
      <c r="AC401" s="231"/>
      <c r="AD401" s="231"/>
      <c r="AE401" s="231"/>
      <c r="AF401" s="231"/>
      <c r="AG401" s="231"/>
      <c r="AH401" s="231"/>
      <c r="AI401" s="231"/>
      <c r="AJ401" s="231"/>
      <c r="AK401" s="231"/>
    </row>
    <row r="402" spans="1:37" ht="15.75" customHeight="1">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c r="AA402" s="231"/>
      <c r="AB402" s="231"/>
      <c r="AC402" s="231"/>
      <c r="AD402" s="231"/>
      <c r="AE402" s="231"/>
      <c r="AF402" s="231"/>
      <c r="AG402" s="231"/>
      <c r="AH402" s="231"/>
      <c r="AI402" s="231"/>
      <c r="AJ402" s="231"/>
      <c r="AK402" s="231"/>
    </row>
    <row r="403" spans="1:37" ht="15.75" customHeight="1">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1"/>
      <c r="AB403" s="231"/>
      <c r="AC403" s="231"/>
      <c r="AD403" s="231"/>
      <c r="AE403" s="231"/>
      <c r="AF403" s="231"/>
      <c r="AG403" s="231"/>
      <c r="AH403" s="231"/>
      <c r="AI403" s="231"/>
      <c r="AJ403" s="231"/>
      <c r="AK403" s="231"/>
    </row>
    <row r="404" spans="1:37" ht="15.75" customHeight="1">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c r="AA404" s="231"/>
      <c r="AB404" s="231"/>
      <c r="AC404" s="231"/>
      <c r="AD404" s="231"/>
      <c r="AE404" s="231"/>
      <c r="AF404" s="231"/>
      <c r="AG404" s="231"/>
      <c r="AH404" s="231"/>
      <c r="AI404" s="231"/>
      <c r="AJ404" s="231"/>
      <c r="AK404" s="231"/>
    </row>
    <row r="405" spans="1:37" ht="15.75" customHeight="1">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c r="AA405" s="231"/>
      <c r="AB405" s="231"/>
      <c r="AC405" s="231"/>
      <c r="AD405" s="231"/>
      <c r="AE405" s="231"/>
      <c r="AF405" s="231"/>
      <c r="AG405" s="231"/>
      <c r="AH405" s="231"/>
      <c r="AI405" s="231"/>
      <c r="AJ405" s="231"/>
      <c r="AK405" s="231"/>
    </row>
    <row r="406" spans="1:37" ht="15.75" customHeight="1">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c r="AA406" s="231"/>
      <c r="AB406" s="231"/>
      <c r="AC406" s="231"/>
      <c r="AD406" s="231"/>
      <c r="AE406" s="231"/>
      <c r="AF406" s="231"/>
      <c r="AG406" s="231"/>
      <c r="AH406" s="231"/>
      <c r="AI406" s="231"/>
      <c r="AJ406" s="231"/>
      <c r="AK406" s="231"/>
    </row>
    <row r="407" spans="1:37" ht="15.75" customHeight="1">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c r="AA407" s="231"/>
      <c r="AB407" s="231"/>
      <c r="AC407" s="231"/>
      <c r="AD407" s="231"/>
      <c r="AE407" s="231"/>
      <c r="AF407" s="231"/>
      <c r="AG407" s="231"/>
      <c r="AH407" s="231"/>
      <c r="AI407" s="231"/>
      <c r="AJ407" s="231"/>
      <c r="AK407" s="231"/>
    </row>
    <row r="408" spans="1:37" ht="15.75" customHeight="1">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c r="AA408" s="231"/>
      <c r="AB408" s="231"/>
      <c r="AC408" s="231"/>
      <c r="AD408" s="231"/>
      <c r="AE408" s="231"/>
      <c r="AF408" s="231"/>
      <c r="AG408" s="231"/>
      <c r="AH408" s="231"/>
      <c r="AI408" s="231"/>
      <c r="AJ408" s="231"/>
      <c r="AK408" s="231"/>
    </row>
    <row r="409" spans="1:37" ht="15.75" customHeight="1">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c r="AA409" s="231"/>
      <c r="AB409" s="231"/>
      <c r="AC409" s="231"/>
      <c r="AD409" s="231"/>
      <c r="AE409" s="231"/>
      <c r="AF409" s="231"/>
      <c r="AG409" s="231"/>
      <c r="AH409" s="231"/>
      <c r="AI409" s="231"/>
      <c r="AJ409" s="231"/>
      <c r="AK409" s="231"/>
    </row>
    <row r="410" spans="1:37" ht="15.75" customHeight="1">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row>
    <row r="411" spans="1:37" ht="15.75" customHeight="1">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c r="AA411" s="231"/>
      <c r="AB411" s="231"/>
      <c r="AC411" s="231"/>
      <c r="AD411" s="231"/>
      <c r="AE411" s="231"/>
      <c r="AF411" s="231"/>
      <c r="AG411" s="231"/>
      <c r="AH411" s="231"/>
      <c r="AI411" s="231"/>
      <c r="AJ411" s="231"/>
      <c r="AK411" s="231"/>
    </row>
    <row r="412" spans="1:37" ht="15.75" customHeight="1">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c r="AA412" s="231"/>
      <c r="AB412" s="231"/>
      <c r="AC412" s="231"/>
      <c r="AD412" s="231"/>
      <c r="AE412" s="231"/>
      <c r="AF412" s="231"/>
      <c r="AG412" s="231"/>
      <c r="AH412" s="231"/>
      <c r="AI412" s="231"/>
      <c r="AJ412" s="231"/>
      <c r="AK412" s="231"/>
    </row>
    <row r="413" spans="1:37" ht="15.75" customHeight="1">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31"/>
    </row>
    <row r="414" spans="1:37" ht="15.75" customHeight="1">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c r="AA414" s="231"/>
      <c r="AB414" s="231"/>
      <c r="AC414" s="231"/>
      <c r="AD414" s="231"/>
      <c r="AE414" s="231"/>
      <c r="AF414" s="231"/>
      <c r="AG414" s="231"/>
      <c r="AH414" s="231"/>
      <c r="AI414" s="231"/>
      <c r="AJ414" s="231"/>
      <c r="AK414" s="231"/>
    </row>
    <row r="415" spans="1:37" ht="15.75" customHeight="1">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c r="AA415" s="231"/>
      <c r="AB415" s="231"/>
      <c r="AC415" s="231"/>
      <c r="AD415" s="231"/>
      <c r="AE415" s="231"/>
      <c r="AF415" s="231"/>
      <c r="AG415" s="231"/>
      <c r="AH415" s="231"/>
      <c r="AI415" s="231"/>
      <c r="AJ415" s="231"/>
      <c r="AK415" s="231"/>
    </row>
    <row r="416" spans="1:37" ht="15.75" customHeight="1">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c r="AA416" s="231"/>
      <c r="AB416" s="231"/>
      <c r="AC416" s="231"/>
      <c r="AD416" s="231"/>
      <c r="AE416" s="231"/>
      <c r="AF416" s="231"/>
      <c r="AG416" s="231"/>
      <c r="AH416" s="231"/>
      <c r="AI416" s="231"/>
      <c r="AJ416" s="231"/>
      <c r="AK416" s="231"/>
    </row>
    <row r="417" spans="1:37" ht="15.75" customHeight="1">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c r="AA417" s="231"/>
      <c r="AB417" s="231"/>
      <c r="AC417" s="231"/>
      <c r="AD417" s="231"/>
      <c r="AE417" s="231"/>
      <c r="AF417" s="231"/>
      <c r="AG417" s="231"/>
      <c r="AH417" s="231"/>
      <c r="AI417" s="231"/>
      <c r="AJ417" s="231"/>
      <c r="AK417" s="231"/>
    </row>
    <row r="418" spans="1:37" ht="15.75" customHeight="1">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c r="AA418" s="231"/>
      <c r="AB418" s="231"/>
      <c r="AC418" s="231"/>
      <c r="AD418" s="231"/>
      <c r="AE418" s="231"/>
      <c r="AF418" s="231"/>
      <c r="AG418" s="231"/>
      <c r="AH418" s="231"/>
      <c r="AI418" s="231"/>
      <c r="AJ418" s="231"/>
      <c r="AK418" s="231"/>
    </row>
    <row r="419" spans="1:37" ht="15.75" customHeight="1">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c r="AA419" s="231"/>
      <c r="AB419" s="231"/>
      <c r="AC419" s="231"/>
      <c r="AD419" s="231"/>
      <c r="AE419" s="231"/>
      <c r="AF419" s="231"/>
      <c r="AG419" s="231"/>
      <c r="AH419" s="231"/>
      <c r="AI419" s="231"/>
      <c r="AJ419" s="231"/>
      <c r="AK419" s="231"/>
    </row>
    <row r="420" spans="1:37" ht="15.75" customHeight="1">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31"/>
    </row>
    <row r="421" spans="1:37" ht="15.75" customHeight="1">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31"/>
    </row>
    <row r="422" spans="1:37" ht="15.75" customHeight="1">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c r="AA422" s="231"/>
      <c r="AB422" s="231"/>
      <c r="AC422" s="231"/>
      <c r="AD422" s="231"/>
      <c r="AE422" s="231"/>
      <c r="AF422" s="231"/>
      <c r="AG422" s="231"/>
      <c r="AH422" s="231"/>
      <c r="AI422" s="231"/>
      <c r="AJ422" s="231"/>
      <c r="AK422" s="231"/>
    </row>
    <row r="423" spans="1:37" ht="15.75" customHeight="1">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c r="AA423" s="231"/>
      <c r="AB423" s="231"/>
      <c r="AC423" s="231"/>
      <c r="AD423" s="231"/>
      <c r="AE423" s="231"/>
      <c r="AF423" s="231"/>
      <c r="AG423" s="231"/>
      <c r="AH423" s="231"/>
      <c r="AI423" s="231"/>
      <c r="AJ423" s="231"/>
      <c r="AK423" s="231"/>
    </row>
    <row r="424" spans="1:37" ht="15.75" customHeight="1">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c r="AA424" s="231"/>
      <c r="AB424" s="231"/>
      <c r="AC424" s="231"/>
      <c r="AD424" s="231"/>
      <c r="AE424" s="231"/>
      <c r="AF424" s="231"/>
      <c r="AG424" s="231"/>
      <c r="AH424" s="231"/>
      <c r="AI424" s="231"/>
      <c r="AJ424" s="231"/>
      <c r="AK424" s="231"/>
    </row>
    <row r="425" spans="1:37" ht="15.75" customHeight="1">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c r="AA425" s="231"/>
      <c r="AB425" s="231"/>
      <c r="AC425" s="231"/>
      <c r="AD425" s="231"/>
      <c r="AE425" s="231"/>
      <c r="AF425" s="231"/>
      <c r="AG425" s="231"/>
      <c r="AH425" s="231"/>
      <c r="AI425" s="231"/>
      <c r="AJ425" s="231"/>
      <c r="AK425" s="231"/>
    </row>
    <row r="426" spans="1:37" ht="15.75" customHeight="1">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c r="AA426" s="231"/>
      <c r="AB426" s="231"/>
      <c r="AC426" s="231"/>
      <c r="AD426" s="231"/>
      <c r="AE426" s="231"/>
      <c r="AF426" s="231"/>
      <c r="AG426" s="231"/>
      <c r="AH426" s="231"/>
      <c r="AI426" s="231"/>
      <c r="AJ426" s="231"/>
      <c r="AK426" s="231"/>
    </row>
    <row r="427" spans="1:37" ht="15.75" customHeight="1">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1"/>
      <c r="AF427" s="231"/>
      <c r="AG427" s="231"/>
      <c r="AH427" s="231"/>
      <c r="AI427" s="231"/>
      <c r="AJ427" s="231"/>
      <c r="AK427" s="231"/>
    </row>
    <row r="428" spans="1:37" ht="15.75" customHeight="1">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31"/>
    </row>
    <row r="429" spans="1:37" ht="15.75" customHeight="1">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31"/>
    </row>
    <row r="430" spans="1:37" ht="15.75" customHeight="1">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c r="AA430" s="231"/>
      <c r="AB430" s="231"/>
      <c r="AC430" s="231"/>
      <c r="AD430" s="231"/>
      <c r="AE430" s="231"/>
      <c r="AF430" s="231"/>
      <c r="AG430" s="231"/>
      <c r="AH430" s="231"/>
      <c r="AI430" s="231"/>
      <c r="AJ430" s="231"/>
      <c r="AK430" s="231"/>
    </row>
    <row r="431" spans="1:37" ht="15.75" customHeight="1">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c r="AA431" s="231"/>
      <c r="AB431" s="231"/>
      <c r="AC431" s="231"/>
      <c r="AD431" s="231"/>
      <c r="AE431" s="231"/>
      <c r="AF431" s="231"/>
      <c r="AG431" s="231"/>
      <c r="AH431" s="231"/>
      <c r="AI431" s="231"/>
      <c r="AJ431" s="231"/>
      <c r="AK431" s="231"/>
    </row>
    <row r="432" spans="1:37" ht="15.75" customHeight="1">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c r="AA432" s="231"/>
      <c r="AB432" s="231"/>
      <c r="AC432" s="231"/>
      <c r="AD432" s="231"/>
      <c r="AE432" s="231"/>
      <c r="AF432" s="231"/>
      <c r="AG432" s="231"/>
      <c r="AH432" s="231"/>
      <c r="AI432" s="231"/>
      <c r="AJ432" s="231"/>
      <c r="AK432" s="231"/>
    </row>
    <row r="433" spans="1:37" ht="15.75" customHeight="1">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c r="AA433" s="231"/>
      <c r="AB433" s="231"/>
      <c r="AC433" s="231"/>
      <c r="AD433" s="231"/>
      <c r="AE433" s="231"/>
      <c r="AF433" s="231"/>
      <c r="AG433" s="231"/>
      <c r="AH433" s="231"/>
      <c r="AI433" s="231"/>
      <c r="AJ433" s="231"/>
      <c r="AK433" s="231"/>
    </row>
    <row r="434" spans="1:37" ht="15.75" customHeight="1">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c r="AA434" s="231"/>
      <c r="AB434" s="231"/>
      <c r="AC434" s="231"/>
      <c r="AD434" s="231"/>
      <c r="AE434" s="231"/>
      <c r="AF434" s="231"/>
      <c r="AG434" s="231"/>
      <c r="AH434" s="231"/>
      <c r="AI434" s="231"/>
      <c r="AJ434" s="231"/>
      <c r="AK434" s="231"/>
    </row>
    <row r="435" spans="1:37" ht="15.75" customHeight="1">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c r="AA435" s="231"/>
      <c r="AB435" s="231"/>
      <c r="AC435" s="231"/>
      <c r="AD435" s="231"/>
      <c r="AE435" s="231"/>
      <c r="AF435" s="231"/>
      <c r="AG435" s="231"/>
      <c r="AH435" s="231"/>
      <c r="AI435" s="231"/>
      <c r="AJ435" s="231"/>
      <c r="AK435" s="231"/>
    </row>
    <row r="436" spans="1:37" ht="15.75" customHeight="1">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c r="AA436" s="231"/>
      <c r="AB436" s="231"/>
      <c r="AC436" s="231"/>
      <c r="AD436" s="231"/>
      <c r="AE436" s="231"/>
      <c r="AF436" s="231"/>
      <c r="AG436" s="231"/>
      <c r="AH436" s="231"/>
      <c r="AI436" s="231"/>
      <c r="AJ436" s="231"/>
      <c r="AK436" s="231"/>
    </row>
    <row r="437" spans="1:37" ht="15.75" customHeight="1">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c r="AA437" s="231"/>
      <c r="AB437" s="231"/>
      <c r="AC437" s="231"/>
      <c r="AD437" s="231"/>
      <c r="AE437" s="231"/>
      <c r="AF437" s="231"/>
      <c r="AG437" s="231"/>
      <c r="AH437" s="231"/>
      <c r="AI437" s="231"/>
      <c r="AJ437" s="231"/>
      <c r="AK437" s="231"/>
    </row>
    <row r="438" spans="1:37" ht="15.75" customHeight="1">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c r="AA438" s="231"/>
      <c r="AB438" s="231"/>
      <c r="AC438" s="231"/>
      <c r="AD438" s="231"/>
      <c r="AE438" s="231"/>
      <c r="AF438" s="231"/>
      <c r="AG438" s="231"/>
      <c r="AH438" s="231"/>
      <c r="AI438" s="231"/>
      <c r="AJ438" s="231"/>
      <c r="AK438" s="231"/>
    </row>
    <row r="439" spans="1:37" ht="15.75" customHeight="1">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c r="AA439" s="231"/>
      <c r="AB439" s="231"/>
      <c r="AC439" s="231"/>
      <c r="AD439" s="231"/>
      <c r="AE439" s="231"/>
      <c r="AF439" s="231"/>
      <c r="AG439" s="231"/>
      <c r="AH439" s="231"/>
      <c r="AI439" s="231"/>
      <c r="AJ439" s="231"/>
      <c r="AK439" s="231"/>
    </row>
    <row r="440" spans="1:37" ht="15.75" customHeight="1">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c r="AA440" s="231"/>
      <c r="AB440" s="231"/>
      <c r="AC440" s="231"/>
      <c r="AD440" s="231"/>
      <c r="AE440" s="231"/>
      <c r="AF440" s="231"/>
      <c r="AG440" s="231"/>
      <c r="AH440" s="231"/>
      <c r="AI440" s="231"/>
      <c r="AJ440" s="231"/>
      <c r="AK440" s="231"/>
    </row>
    <row r="441" spans="1:37" ht="15.75" customHeight="1">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c r="AA441" s="231"/>
      <c r="AB441" s="231"/>
      <c r="AC441" s="231"/>
      <c r="AD441" s="231"/>
      <c r="AE441" s="231"/>
      <c r="AF441" s="231"/>
      <c r="AG441" s="231"/>
      <c r="AH441" s="231"/>
      <c r="AI441" s="231"/>
      <c r="AJ441" s="231"/>
      <c r="AK441" s="231"/>
    </row>
    <row r="442" spans="1:37" ht="15.75" customHeight="1">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c r="AA442" s="231"/>
      <c r="AB442" s="231"/>
      <c r="AC442" s="231"/>
      <c r="AD442" s="231"/>
      <c r="AE442" s="231"/>
      <c r="AF442" s="231"/>
      <c r="AG442" s="231"/>
      <c r="AH442" s="231"/>
      <c r="AI442" s="231"/>
      <c r="AJ442" s="231"/>
      <c r="AK442" s="231"/>
    </row>
    <row r="443" spans="1:37" ht="15.75" customHeight="1">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31"/>
    </row>
    <row r="444" spans="1:37" ht="15.75" customHeight="1">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31"/>
    </row>
    <row r="445" spans="1:37" ht="15.75" customHeight="1">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31"/>
    </row>
    <row r="446" spans="1:37" ht="15.75" customHeight="1">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c r="AA446" s="231"/>
      <c r="AB446" s="231"/>
      <c r="AC446" s="231"/>
      <c r="AD446" s="231"/>
      <c r="AE446" s="231"/>
      <c r="AF446" s="231"/>
      <c r="AG446" s="231"/>
      <c r="AH446" s="231"/>
      <c r="AI446" s="231"/>
      <c r="AJ446" s="231"/>
      <c r="AK446" s="231"/>
    </row>
    <row r="447" spans="1:37" ht="15.75" customHeight="1">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c r="AA447" s="231"/>
      <c r="AB447" s="231"/>
      <c r="AC447" s="231"/>
      <c r="AD447" s="231"/>
      <c r="AE447" s="231"/>
      <c r="AF447" s="231"/>
      <c r="AG447" s="231"/>
      <c r="AH447" s="231"/>
      <c r="AI447" s="231"/>
      <c r="AJ447" s="231"/>
      <c r="AK447" s="231"/>
    </row>
    <row r="448" spans="1:37" ht="15.75" customHeight="1">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c r="AA448" s="231"/>
      <c r="AB448" s="231"/>
      <c r="AC448" s="231"/>
      <c r="AD448" s="231"/>
      <c r="AE448" s="231"/>
      <c r="AF448" s="231"/>
      <c r="AG448" s="231"/>
      <c r="AH448" s="231"/>
      <c r="AI448" s="231"/>
      <c r="AJ448" s="231"/>
      <c r="AK448" s="231"/>
    </row>
    <row r="449" spans="1:37" ht="15.75" customHeight="1">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c r="AA449" s="231"/>
      <c r="AB449" s="231"/>
      <c r="AC449" s="231"/>
      <c r="AD449" s="231"/>
      <c r="AE449" s="231"/>
      <c r="AF449" s="231"/>
      <c r="AG449" s="231"/>
      <c r="AH449" s="231"/>
      <c r="AI449" s="231"/>
      <c r="AJ449" s="231"/>
      <c r="AK449" s="231"/>
    </row>
    <row r="450" spans="1:37" ht="15.75" customHeight="1">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c r="AA450" s="231"/>
      <c r="AB450" s="231"/>
      <c r="AC450" s="231"/>
      <c r="AD450" s="231"/>
      <c r="AE450" s="231"/>
      <c r="AF450" s="231"/>
      <c r="AG450" s="231"/>
      <c r="AH450" s="231"/>
      <c r="AI450" s="231"/>
      <c r="AJ450" s="231"/>
      <c r="AK450" s="231"/>
    </row>
    <row r="451" spans="1:37" ht="15.75" customHeight="1">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c r="AA451" s="231"/>
      <c r="AB451" s="231"/>
      <c r="AC451" s="231"/>
      <c r="AD451" s="231"/>
      <c r="AE451" s="231"/>
      <c r="AF451" s="231"/>
      <c r="AG451" s="231"/>
      <c r="AH451" s="231"/>
      <c r="AI451" s="231"/>
      <c r="AJ451" s="231"/>
      <c r="AK451" s="231"/>
    </row>
    <row r="452" spans="1:37" ht="15.75" customHeight="1">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c r="AA452" s="231"/>
      <c r="AB452" s="231"/>
      <c r="AC452" s="231"/>
      <c r="AD452" s="231"/>
      <c r="AE452" s="231"/>
      <c r="AF452" s="231"/>
      <c r="AG452" s="231"/>
      <c r="AH452" s="231"/>
      <c r="AI452" s="231"/>
      <c r="AJ452" s="231"/>
      <c r="AK452" s="231"/>
    </row>
    <row r="453" spans="1:37" ht="15.75" customHeight="1">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c r="AA453" s="231"/>
      <c r="AB453" s="231"/>
      <c r="AC453" s="231"/>
      <c r="AD453" s="231"/>
      <c r="AE453" s="231"/>
      <c r="AF453" s="231"/>
      <c r="AG453" s="231"/>
      <c r="AH453" s="231"/>
      <c r="AI453" s="231"/>
      <c r="AJ453" s="231"/>
      <c r="AK453" s="231"/>
    </row>
    <row r="454" spans="1:37" ht="15.75" customHeight="1">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c r="AA454" s="231"/>
      <c r="AB454" s="231"/>
      <c r="AC454" s="231"/>
      <c r="AD454" s="231"/>
      <c r="AE454" s="231"/>
      <c r="AF454" s="231"/>
      <c r="AG454" s="231"/>
      <c r="AH454" s="231"/>
      <c r="AI454" s="231"/>
      <c r="AJ454" s="231"/>
      <c r="AK454" s="231"/>
    </row>
    <row r="455" spans="1:37" ht="15.75" customHeight="1">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1"/>
      <c r="AF455" s="231"/>
      <c r="AG455" s="231"/>
      <c r="AH455" s="231"/>
      <c r="AI455" s="231"/>
      <c r="AJ455" s="231"/>
      <c r="AK455" s="231"/>
    </row>
    <row r="456" spans="1:37" ht="15.75" customHeight="1">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c r="AA456" s="231"/>
      <c r="AB456" s="231"/>
      <c r="AC456" s="231"/>
      <c r="AD456" s="231"/>
      <c r="AE456" s="231"/>
      <c r="AF456" s="231"/>
      <c r="AG456" s="231"/>
      <c r="AH456" s="231"/>
      <c r="AI456" s="231"/>
      <c r="AJ456" s="231"/>
      <c r="AK456" s="231"/>
    </row>
    <row r="457" spans="1:37" ht="15.75" customHeight="1">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c r="AA457" s="231"/>
      <c r="AB457" s="231"/>
      <c r="AC457" s="231"/>
      <c r="AD457" s="231"/>
      <c r="AE457" s="231"/>
      <c r="AF457" s="231"/>
      <c r="AG457" s="231"/>
      <c r="AH457" s="231"/>
      <c r="AI457" s="231"/>
      <c r="AJ457" s="231"/>
      <c r="AK457" s="231"/>
    </row>
    <row r="458" spans="1:37" ht="15.75" customHeight="1">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c r="AA458" s="231"/>
      <c r="AB458" s="231"/>
      <c r="AC458" s="231"/>
      <c r="AD458" s="231"/>
      <c r="AE458" s="231"/>
      <c r="AF458" s="231"/>
      <c r="AG458" s="231"/>
      <c r="AH458" s="231"/>
      <c r="AI458" s="231"/>
      <c r="AJ458" s="231"/>
      <c r="AK458" s="231"/>
    </row>
    <row r="459" spans="1:37" ht="15.75" customHeight="1">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c r="AA459" s="231"/>
      <c r="AB459" s="231"/>
      <c r="AC459" s="231"/>
      <c r="AD459" s="231"/>
      <c r="AE459" s="231"/>
      <c r="AF459" s="231"/>
      <c r="AG459" s="231"/>
      <c r="AH459" s="231"/>
      <c r="AI459" s="231"/>
      <c r="AJ459" s="231"/>
      <c r="AK459" s="231"/>
    </row>
    <row r="460" spans="1:37" ht="15.75" customHeight="1">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c r="AA460" s="231"/>
      <c r="AB460" s="231"/>
      <c r="AC460" s="231"/>
      <c r="AD460" s="231"/>
      <c r="AE460" s="231"/>
      <c r="AF460" s="231"/>
      <c r="AG460" s="231"/>
      <c r="AH460" s="231"/>
      <c r="AI460" s="231"/>
      <c r="AJ460" s="231"/>
      <c r="AK460" s="231"/>
    </row>
    <row r="461" spans="1:37" ht="15.75" customHeight="1">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c r="AA461" s="231"/>
      <c r="AB461" s="231"/>
      <c r="AC461" s="231"/>
      <c r="AD461" s="231"/>
      <c r="AE461" s="231"/>
      <c r="AF461" s="231"/>
      <c r="AG461" s="231"/>
      <c r="AH461" s="231"/>
      <c r="AI461" s="231"/>
      <c r="AJ461" s="231"/>
      <c r="AK461" s="231"/>
    </row>
    <row r="462" spans="1:37" ht="15.75" customHeight="1">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1"/>
      <c r="AB462" s="231"/>
      <c r="AC462" s="231"/>
      <c r="AD462" s="231"/>
      <c r="AE462" s="231"/>
      <c r="AF462" s="231"/>
      <c r="AG462" s="231"/>
      <c r="AH462" s="231"/>
      <c r="AI462" s="231"/>
      <c r="AJ462" s="231"/>
      <c r="AK462" s="231"/>
    </row>
    <row r="463" spans="1:37" ht="15.75" customHeight="1">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c r="AA463" s="231"/>
      <c r="AB463" s="231"/>
      <c r="AC463" s="231"/>
      <c r="AD463" s="231"/>
      <c r="AE463" s="231"/>
      <c r="AF463" s="231"/>
      <c r="AG463" s="231"/>
      <c r="AH463" s="231"/>
      <c r="AI463" s="231"/>
      <c r="AJ463" s="231"/>
      <c r="AK463" s="231"/>
    </row>
    <row r="464" spans="1:37" ht="15.75" customHeight="1">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1"/>
      <c r="AB464" s="231"/>
      <c r="AC464" s="231"/>
      <c r="AD464" s="231"/>
      <c r="AE464" s="231"/>
      <c r="AF464" s="231"/>
      <c r="AG464" s="231"/>
      <c r="AH464" s="231"/>
      <c r="AI464" s="231"/>
      <c r="AJ464" s="231"/>
      <c r="AK464" s="231"/>
    </row>
    <row r="465" spans="1:37" ht="15.75" customHeight="1">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c r="AA465" s="231"/>
      <c r="AB465" s="231"/>
      <c r="AC465" s="231"/>
      <c r="AD465" s="231"/>
      <c r="AE465" s="231"/>
      <c r="AF465" s="231"/>
      <c r="AG465" s="231"/>
      <c r="AH465" s="231"/>
      <c r="AI465" s="231"/>
      <c r="AJ465" s="231"/>
      <c r="AK465" s="231"/>
    </row>
    <row r="466" spans="1:37" ht="15.75" customHeight="1">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1"/>
      <c r="AD466" s="231"/>
      <c r="AE466" s="231"/>
      <c r="AF466" s="231"/>
      <c r="AG466" s="231"/>
      <c r="AH466" s="231"/>
      <c r="AI466" s="231"/>
      <c r="AJ466" s="231"/>
      <c r="AK466" s="231"/>
    </row>
    <row r="467" spans="1:37" ht="15.75" customHeight="1">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31"/>
    </row>
    <row r="468" spans="1:37" ht="15.75" customHeight="1">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1"/>
      <c r="AD468" s="231"/>
      <c r="AE468" s="231"/>
      <c r="AF468" s="231"/>
      <c r="AG468" s="231"/>
      <c r="AH468" s="231"/>
      <c r="AI468" s="231"/>
      <c r="AJ468" s="231"/>
      <c r="AK468" s="231"/>
    </row>
    <row r="469" spans="1:37" ht="15.75" customHeight="1">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c r="AA469" s="231"/>
      <c r="AB469" s="231"/>
      <c r="AC469" s="231"/>
      <c r="AD469" s="231"/>
      <c r="AE469" s="231"/>
      <c r="AF469" s="231"/>
      <c r="AG469" s="231"/>
      <c r="AH469" s="231"/>
      <c r="AI469" s="231"/>
      <c r="AJ469" s="231"/>
      <c r="AK469" s="231"/>
    </row>
    <row r="470" spans="1:37" ht="15.75" customHeight="1">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31"/>
    </row>
    <row r="471" spans="1:37" ht="15.75" customHeight="1">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31"/>
    </row>
    <row r="472" spans="1:37" ht="15.75" customHeight="1">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31"/>
    </row>
    <row r="473" spans="1:37" ht="15.75" customHeight="1">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31"/>
    </row>
    <row r="474" spans="1:37" ht="15.75" customHeight="1">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c r="AA474" s="231"/>
      <c r="AB474" s="231"/>
      <c r="AC474" s="231"/>
      <c r="AD474" s="231"/>
      <c r="AE474" s="231"/>
      <c r="AF474" s="231"/>
      <c r="AG474" s="231"/>
      <c r="AH474" s="231"/>
      <c r="AI474" s="231"/>
      <c r="AJ474" s="231"/>
      <c r="AK474" s="231"/>
    </row>
    <row r="475" spans="1:37" ht="15.75" customHeight="1">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c r="AA475" s="231"/>
      <c r="AB475" s="231"/>
      <c r="AC475" s="231"/>
      <c r="AD475" s="231"/>
      <c r="AE475" s="231"/>
      <c r="AF475" s="231"/>
      <c r="AG475" s="231"/>
      <c r="AH475" s="231"/>
      <c r="AI475" s="231"/>
      <c r="AJ475" s="231"/>
      <c r="AK475" s="231"/>
    </row>
    <row r="476" spans="1:37" ht="15.75" customHeight="1">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c r="AA476" s="231"/>
      <c r="AB476" s="231"/>
      <c r="AC476" s="231"/>
      <c r="AD476" s="231"/>
      <c r="AE476" s="231"/>
      <c r="AF476" s="231"/>
      <c r="AG476" s="231"/>
      <c r="AH476" s="231"/>
      <c r="AI476" s="231"/>
      <c r="AJ476" s="231"/>
      <c r="AK476" s="231"/>
    </row>
    <row r="477" spans="1:37" ht="15.75" customHeight="1">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c r="AA477" s="231"/>
      <c r="AB477" s="231"/>
      <c r="AC477" s="231"/>
      <c r="AD477" s="231"/>
      <c r="AE477" s="231"/>
      <c r="AF477" s="231"/>
      <c r="AG477" s="231"/>
      <c r="AH477" s="231"/>
      <c r="AI477" s="231"/>
      <c r="AJ477" s="231"/>
      <c r="AK477" s="231"/>
    </row>
    <row r="478" spans="1:37" ht="15.75" customHeight="1">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c r="AA478" s="231"/>
      <c r="AB478" s="231"/>
      <c r="AC478" s="231"/>
      <c r="AD478" s="231"/>
      <c r="AE478" s="231"/>
      <c r="AF478" s="231"/>
      <c r="AG478" s="231"/>
      <c r="AH478" s="231"/>
      <c r="AI478" s="231"/>
      <c r="AJ478" s="231"/>
      <c r="AK478" s="231"/>
    </row>
    <row r="479" spans="1:37" ht="15.75" customHeight="1">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c r="AA479" s="231"/>
      <c r="AB479" s="231"/>
      <c r="AC479" s="231"/>
      <c r="AD479" s="231"/>
      <c r="AE479" s="231"/>
      <c r="AF479" s="231"/>
      <c r="AG479" s="231"/>
      <c r="AH479" s="231"/>
      <c r="AI479" s="231"/>
      <c r="AJ479" s="231"/>
      <c r="AK479" s="231"/>
    </row>
    <row r="480" spans="1:37" ht="15.75" customHeight="1">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c r="AA480" s="231"/>
      <c r="AB480" s="231"/>
      <c r="AC480" s="231"/>
      <c r="AD480" s="231"/>
      <c r="AE480" s="231"/>
      <c r="AF480" s="231"/>
      <c r="AG480" s="231"/>
      <c r="AH480" s="231"/>
      <c r="AI480" s="231"/>
      <c r="AJ480" s="231"/>
      <c r="AK480" s="231"/>
    </row>
    <row r="481" spans="1:37" ht="15.75" customHeight="1">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c r="AA481" s="231"/>
      <c r="AB481" s="231"/>
      <c r="AC481" s="231"/>
      <c r="AD481" s="231"/>
      <c r="AE481" s="231"/>
      <c r="AF481" s="231"/>
      <c r="AG481" s="231"/>
      <c r="AH481" s="231"/>
      <c r="AI481" s="231"/>
      <c r="AJ481" s="231"/>
      <c r="AK481" s="231"/>
    </row>
    <row r="482" spans="1:37" ht="15.75" customHeight="1">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c r="AA482" s="231"/>
      <c r="AB482" s="231"/>
      <c r="AC482" s="231"/>
      <c r="AD482" s="231"/>
      <c r="AE482" s="231"/>
      <c r="AF482" s="231"/>
      <c r="AG482" s="231"/>
      <c r="AH482" s="231"/>
      <c r="AI482" s="231"/>
      <c r="AJ482" s="231"/>
      <c r="AK482" s="231"/>
    </row>
    <row r="483" spans="1:37" ht="15.75" customHeight="1">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1"/>
      <c r="AF483" s="231"/>
      <c r="AG483" s="231"/>
      <c r="AH483" s="231"/>
      <c r="AI483" s="231"/>
      <c r="AJ483" s="231"/>
      <c r="AK483" s="231"/>
    </row>
    <row r="484" spans="1:37" ht="15.75" customHeight="1">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row>
    <row r="485" spans="1:37" ht="15.75" customHeight="1">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c r="AA485" s="231"/>
      <c r="AB485" s="231"/>
      <c r="AC485" s="231"/>
      <c r="AD485" s="231"/>
      <c r="AE485" s="231"/>
      <c r="AF485" s="231"/>
      <c r="AG485" s="231"/>
      <c r="AH485" s="231"/>
      <c r="AI485" s="231"/>
      <c r="AJ485" s="231"/>
      <c r="AK485" s="231"/>
    </row>
    <row r="486" spans="1:37" ht="15.75" customHeight="1">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c r="AA486" s="231"/>
      <c r="AB486" s="231"/>
      <c r="AC486" s="231"/>
      <c r="AD486" s="231"/>
      <c r="AE486" s="231"/>
      <c r="AF486" s="231"/>
      <c r="AG486" s="231"/>
      <c r="AH486" s="231"/>
      <c r="AI486" s="231"/>
      <c r="AJ486" s="231"/>
      <c r="AK486" s="231"/>
    </row>
    <row r="487" spans="1:37" ht="15.75" customHeight="1">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c r="AA487" s="231"/>
      <c r="AB487" s="231"/>
      <c r="AC487" s="231"/>
      <c r="AD487" s="231"/>
      <c r="AE487" s="231"/>
      <c r="AF487" s="231"/>
      <c r="AG487" s="231"/>
      <c r="AH487" s="231"/>
      <c r="AI487" s="231"/>
      <c r="AJ487" s="231"/>
      <c r="AK487" s="231"/>
    </row>
    <row r="488" spans="1:37" ht="15.75" customHeight="1">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c r="AA488" s="231"/>
      <c r="AB488" s="231"/>
      <c r="AC488" s="231"/>
      <c r="AD488" s="231"/>
      <c r="AE488" s="231"/>
      <c r="AF488" s="231"/>
      <c r="AG488" s="231"/>
      <c r="AH488" s="231"/>
      <c r="AI488" s="231"/>
      <c r="AJ488" s="231"/>
      <c r="AK488" s="231"/>
    </row>
    <row r="489" spans="1:37" ht="15.75" customHeight="1">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c r="AA489" s="231"/>
      <c r="AB489" s="231"/>
      <c r="AC489" s="231"/>
      <c r="AD489" s="231"/>
      <c r="AE489" s="231"/>
      <c r="AF489" s="231"/>
      <c r="AG489" s="231"/>
      <c r="AH489" s="231"/>
      <c r="AI489" s="231"/>
      <c r="AJ489" s="231"/>
      <c r="AK489" s="231"/>
    </row>
    <row r="490" spans="1:37" ht="15.75" customHeight="1">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c r="AA490" s="231"/>
      <c r="AB490" s="231"/>
      <c r="AC490" s="231"/>
      <c r="AD490" s="231"/>
      <c r="AE490" s="231"/>
      <c r="AF490" s="231"/>
      <c r="AG490" s="231"/>
      <c r="AH490" s="231"/>
      <c r="AI490" s="231"/>
      <c r="AJ490" s="231"/>
      <c r="AK490" s="231"/>
    </row>
    <row r="491" spans="1:37" ht="15.75" customHeight="1">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c r="AA491" s="231"/>
      <c r="AB491" s="231"/>
      <c r="AC491" s="231"/>
      <c r="AD491" s="231"/>
      <c r="AE491" s="231"/>
      <c r="AF491" s="231"/>
      <c r="AG491" s="231"/>
      <c r="AH491" s="231"/>
      <c r="AI491" s="231"/>
      <c r="AJ491" s="231"/>
      <c r="AK491" s="231"/>
    </row>
    <row r="492" spans="1:37" ht="15.75" customHeight="1">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c r="AA492" s="231"/>
      <c r="AB492" s="231"/>
      <c r="AC492" s="231"/>
      <c r="AD492" s="231"/>
      <c r="AE492" s="231"/>
      <c r="AF492" s="231"/>
      <c r="AG492" s="231"/>
      <c r="AH492" s="231"/>
      <c r="AI492" s="231"/>
      <c r="AJ492" s="231"/>
      <c r="AK492" s="231"/>
    </row>
    <row r="493" spans="1:37" ht="15.75" customHeight="1">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c r="AA493" s="231"/>
      <c r="AB493" s="231"/>
      <c r="AC493" s="231"/>
      <c r="AD493" s="231"/>
      <c r="AE493" s="231"/>
      <c r="AF493" s="231"/>
      <c r="AG493" s="231"/>
      <c r="AH493" s="231"/>
      <c r="AI493" s="231"/>
      <c r="AJ493" s="231"/>
      <c r="AK493" s="231"/>
    </row>
    <row r="494" spans="1:37" ht="15.75" customHeight="1">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c r="AA494" s="231"/>
      <c r="AB494" s="231"/>
      <c r="AC494" s="231"/>
      <c r="AD494" s="231"/>
      <c r="AE494" s="231"/>
      <c r="AF494" s="231"/>
      <c r="AG494" s="231"/>
      <c r="AH494" s="231"/>
      <c r="AI494" s="231"/>
      <c r="AJ494" s="231"/>
      <c r="AK494" s="231"/>
    </row>
    <row r="495" spans="1:37" ht="15.75" customHeight="1">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c r="AA495" s="231"/>
      <c r="AB495" s="231"/>
      <c r="AC495" s="231"/>
      <c r="AD495" s="231"/>
      <c r="AE495" s="231"/>
      <c r="AF495" s="231"/>
      <c r="AG495" s="231"/>
      <c r="AH495" s="231"/>
      <c r="AI495" s="231"/>
      <c r="AJ495" s="231"/>
      <c r="AK495" s="231"/>
    </row>
    <row r="496" spans="1:37" ht="15.75" customHeight="1">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c r="AA496" s="231"/>
      <c r="AB496" s="231"/>
      <c r="AC496" s="231"/>
      <c r="AD496" s="231"/>
      <c r="AE496" s="231"/>
      <c r="AF496" s="231"/>
      <c r="AG496" s="231"/>
      <c r="AH496" s="231"/>
      <c r="AI496" s="231"/>
      <c r="AJ496" s="231"/>
      <c r="AK496" s="231"/>
    </row>
    <row r="497" spans="1:37" ht="15.75" customHeight="1">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c r="AA497" s="231"/>
      <c r="AB497" s="231"/>
      <c r="AC497" s="231"/>
      <c r="AD497" s="231"/>
      <c r="AE497" s="231"/>
      <c r="AF497" s="231"/>
      <c r="AG497" s="231"/>
      <c r="AH497" s="231"/>
      <c r="AI497" s="231"/>
      <c r="AJ497" s="231"/>
      <c r="AK497" s="231"/>
    </row>
    <row r="498" spans="1:37" ht="15.75" customHeight="1">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c r="AA498" s="231"/>
      <c r="AB498" s="231"/>
      <c r="AC498" s="231"/>
      <c r="AD498" s="231"/>
      <c r="AE498" s="231"/>
      <c r="AF498" s="231"/>
      <c r="AG498" s="231"/>
      <c r="AH498" s="231"/>
      <c r="AI498" s="231"/>
      <c r="AJ498" s="231"/>
      <c r="AK498" s="231"/>
    </row>
    <row r="499" spans="1:37" ht="15.75" customHeight="1">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c r="AA499" s="231"/>
      <c r="AB499" s="231"/>
      <c r="AC499" s="231"/>
      <c r="AD499" s="231"/>
      <c r="AE499" s="231"/>
      <c r="AF499" s="231"/>
      <c r="AG499" s="231"/>
      <c r="AH499" s="231"/>
      <c r="AI499" s="231"/>
      <c r="AJ499" s="231"/>
      <c r="AK499" s="231"/>
    </row>
    <row r="500" spans="1:37" ht="15.75" customHeight="1">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c r="AA500" s="231"/>
      <c r="AB500" s="231"/>
      <c r="AC500" s="231"/>
      <c r="AD500" s="231"/>
      <c r="AE500" s="231"/>
      <c r="AF500" s="231"/>
      <c r="AG500" s="231"/>
      <c r="AH500" s="231"/>
      <c r="AI500" s="231"/>
      <c r="AJ500" s="231"/>
      <c r="AK500" s="231"/>
    </row>
    <row r="501" spans="1:37" ht="15.75" customHeight="1">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c r="AA501" s="231"/>
      <c r="AB501" s="231"/>
      <c r="AC501" s="231"/>
      <c r="AD501" s="231"/>
      <c r="AE501" s="231"/>
      <c r="AF501" s="231"/>
      <c r="AG501" s="231"/>
      <c r="AH501" s="231"/>
      <c r="AI501" s="231"/>
      <c r="AJ501" s="231"/>
      <c r="AK501" s="231"/>
    </row>
    <row r="502" spans="1:37" ht="15.75" customHeight="1">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c r="AA502" s="231"/>
      <c r="AB502" s="231"/>
      <c r="AC502" s="231"/>
      <c r="AD502" s="231"/>
      <c r="AE502" s="231"/>
      <c r="AF502" s="231"/>
      <c r="AG502" s="231"/>
      <c r="AH502" s="231"/>
      <c r="AI502" s="231"/>
      <c r="AJ502" s="231"/>
      <c r="AK502" s="231"/>
    </row>
    <row r="503" spans="1:37" ht="15.75" customHeight="1">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31"/>
    </row>
    <row r="504" spans="1:37" ht="15.75" customHeight="1">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31"/>
    </row>
    <row r="505" spans="1:37" ht="15.75" customHeight="1">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c r="AA505" s="231"/>
      <c r="AB505" s="231"/>
      <c r="AC505" s="231"/>
      <c r="AD505" s="231"/>
      <c r="AE505" s="231"/>
      <c r="AF505" s="231"/>
      <c r="AG505" s="231"/>
      <c r="AH505" s="231"/>
      <c r="AI505" s="231"/>
      <c r="AJ505" s="231"/>
      <c r="AK505" s="231"/>
    </row>
    <row r="506" spans="1:37" ht="15.75" customHeight="1">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c r="AA506" s="231"/>
      <c r="AB506" s="231"/>
      <c r="AC506" s="231"/>
      <c r="AD506" s="231"/>
      <c r="AE506" s="231"/>
      <c r="AF506" s="231"/>
      <c r="AG506" s="231"/>
      <c r="AH506" s="231"/>
      <c r="AI506" s="231"/>
      <c r="AJ506" s="231"/>
      <c r="AK506" s="231"/>
    </row>
    <row r="507" spans="1:37" ht="15.75" customHeight="1">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c r="AA507" s="231"/>
      <c r="AB507" s="231"/>
      <c r="AC507" s="231"/>
      <c r="AD507" s="231"/>
      <c r="AE507" s="231"/>
      <c r="AF507" s="231"/>
      <c r="AG507" s="231"/>
      <c r="AH507" s="231"/>
      <c r="AI507" s="231"/>
      <c r="AJ507" s="231"/>
      <c r="AK507" s="231"/>
    </row>
    <row r="508" spans="1:37" ht="15.75" customHeight="1">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c r="AA508" s="231"/>
      <c r="AB508" s="231"/>
      <c r="AC508" s="231"/>
      <c r="AD508" s="231"/>
      <c r="AE508" s="231"/>
      <c r="AF508" s="231"/>
      <c r="AG508" s="231"/>
      <c r="AH508" s="231"/>
      <c r="AI508" s="231"/>
      <c r="AJ508" s="231"/>
      <c r="AK508" s="231"/>
    </row>
    <row r="509" spans="1:37" ht="15.75" customHeight="1">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c r="AA509" s="231"/>
      <c r="AB509" s="231"/>
      <c r="AC509" s="231"/>
      <c r="AD509" s="231"/>
      <c r="AE509" s="231"/>
      <c r="AF509" s="231"/>
      <c r="AG509" s="231"/>
      <c r="AH509" s="231"/>
      <c r="AI509" s="231"/>
      <c r="AJ509" s="231"/>
      <c r="AK509" s="231"/>
    </row>
    <row r="510" spans="1:37" ht="15.75" customHeight="1">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c r="AA510" s="231"/>
      <c r="AB510" s="231"/>
      <c r="AC510" s="231"/>
      <c r="AD510" s="231"/>
      <c r="AE510" s="231"/>
      <c r="AF510" s="231"/>
      <c r="AG510" s="231"/>
      <c r="AH510" s="231"/>
      <c r="AI510" s="231"/>
      <c r="AJ510" s="231"/>
      <c r="AK510" s="231"/>
    </row>
    <row r="511" spans="1:37" ht="15.75" customHeight="1">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1"/>
      <c r="AF511" s="231"/>
      <c r="AG511" s="231"/>
      <c r="AH511" s="231"/>
      <c r="AI511" s="231"/>
      <c r="AJ511" s="231"/>
      <c r="AK511" s="231"/>
    </row>
    <row r="512" spans="1:37" ht="15.75" customHeight="1">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c r="AA512" s="231"/>
      <c r="AB512" s="231"/>
      <c r="AC512" s="231"/>
      <c r="AD512" s="231"/>
      <c r="AE512" s="231"/>
      <c r="AF512" s="231"/>
      <c r="AG512" s="231"/>
      <c r="AH512" s="231"/>
      <c r="AI512" s="231"/>
      <c r="AJ512" s="231"/>
      <c r="AK512" s="231"/>
    </row>
    <row r="513" spans="1:37" ht="15.75" customHeight="1">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31"/>
    </row>
    <row r="514" spans="1:37" ht="15.75" customHeight="1">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c r="AA514" s="231"/>
      <c r="AB514" s="231"/>
      <c r="AC514" s="231"/>
      <c r="AD514" s="231"/>
      <c r="AE514" s="231"/>
      <c r="AF514" s="231"/>
      <c r="AG514" s="231"/>
      <c r="AH514" s="231"/>
      <c r="AI514" s="231"/>
      <c r="AJ514" s="231"/>
      <c r="AK514" s="231"/>
    </row>
    <row r="515" spans="1:37" ht="15.75" customHeight="1">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c r="AA515" s="231"/>
      <c r="AB515" s="231"/>
      <c r="AC515" s="231"/>
      <c r="AD515" s="231"/>
      <c r="AE515" s="231"/>
      <c r="AF515" s="231"/>
      <c r="AG515" s="231"/>
      <c r="AH515" s="231"/>
      <c r="AI515" s="231"/>
      <c r="AJ515" s="231"/>
      <c r="AK515" s="231"/>
    </row>
    <row r="516" spans="1:37" ht="15.75" customHeight="1">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c r="AA516" s="231"/>
      <c r="AB516" s="231"/>
      <c r="AC516" s="231"/>
      <c r="AD516" s="231"/>
      <c r="AE516" s="231"/>
      <c r="AF516" s="231"/>
      <c r="AG516" s="231"/>
      <c r="AH516" s="231"/>
      <c r="AI516" s="231"/>
      <c r="AJ516" s="231"/>
      <c r="AK516" s="231"/>
    </row>
    <row r="517" spans="1:37" ht="15.75" customHeight="1">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c r="AA517" s="231"/>
      <c r="AB517" s="231"/>
      <c r="AC517" s="231"/>
      <c r="AD517" s="231"/>
      <c r="AE517" s="231"/>
      <c r="AF517" s="231"/>
      <c r="AG517" s="231"/>
      <c r="AH517" s="231"/>
      <c r="AI517" s="231"/>
      <c r="AJ517" s="231"/>
      <c r="AK517" s="231"/>
    </row>
    <row r="518" spans="1:37" ht="15.75" customHeight="1">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c r="AA518" s="231"/>
      <c r="AB518" s="231"/>
      <c r="AC518" s="231"/>
      <c r="AD518" s="231"/>
      <c r="AE518" s="231"/>
      <c r="AF518" s="231"/>
      <c r="AG518" s="231"/>
      <c r="AH518" s="231"/>
      <c r="AI518" s="231"/>
      <c r="AJ518" s="231"/>
      <c r="AK518" s="231"/>
    </row>
    <row r="519" spans="1:37" ht="15.75" customHeight="1">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c r="AA519" s="231"/>
      <c r="AB519" s="231"/>
      <c r="AC519" s="231"/>
      <c r="AD519" s="231"/>
      <c r="AE519" s="231"/>
      <c r="AF519" s="231"/>
      <c r="AG519" s="231"/>
      <c r="AH519" s="231"/>
      <c r="AI519" s="231"/>
      <c r="AJ519" s="231"/>
      <c r="AK519" s="231"/>
    </row>
    <row r="520" spans="1:37" ht="15.75" customHeight="1">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c r="AA520" s="231"/>
      <c r="AB520" s="231"/>
      <c r="AC520" s="231"/>
      <c r="AD520" s="231"/>
      <c r="AE520" s="231"/>
      <c r="AF520" s="231"/>
      <c r="AG520" s="231"/>
      <c r="AH520" s="231"/>
      <c r="AI520" s="231"/>
      <c r="AJ520" s="231"/>
      <c r="AK520" s="231"/>
    </row>
    <row r="521" spans="1:37" ht="15.75" customHeight="1">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c r="AA521" s="231"/>
      <c r="AB521" s="231"/>
      <c r="AC521" s="231"/>
      <c r="AD521" s="231"/>
      <c r="AE521" s="231"/>
      <c r="AF521" s="231"/>
      <c r="AG521" s="231"/>
      <c r="AH521" s="231"/>
      <c r="AI521" s="231"/>
      <c r="AJ521" s="231"/>
      <c r="AK521" s="231"/>
    </row>
    <row r="522" spans="1:37" ht="15.75" customHeight="1">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c r="AA522" s="231"/>
      <c r="AB522" s="231"/>
      <c r="AC522" s="231"/>
      <c r="AD522" s="231"/>
      <c r="AE522" s="231"/>
      <c r="AF522" s="231"/>
      <c r="AG522" s="231"/>
      <c r="AH522" s="231"/>
      <c r="AI522" s="231"/>
      <c r="AJ522" s="231"/>
      <c r="AK522" s="231"/>
    </row>
    <row r="523" spans="1:37" ht="15.75" customHeight="1">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c r="AA523" s="231"/>
      <c r="AB523" s="231"/>
      <c r="AC523" s="231"/>
      <c r="AD523" s="231"/>
      <c r="AE523" s="231"/>
      <c r="AF523" s="231"/>
      <c r="AG523" s="231"/>
      <c r="AH523" s="231"/>
      <c r="AI523" s="231"/>
      <c r="AJ523" s="231"/>
      <c r="AK523" s="231"/>
    </row>
    <row r="524" spans="1:37" ht="15.75" customHeight="1">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c r="AA524" s="231"/>
      <c r="AB524" s="231"/>
      <c r="AC524" s="231"/>
      <c r="AD524" s="231"/>
      <c r="AE524" s="231"/>
      <c r="AF524" s="231"/>
      <c r="AG524" s="231"/>
      <c r="AH524" s="231"/>
      <c r="AI524" s="231"/>
      <c r="AJ524" s="231"/>
      <c r="AK524" s="231"/>
    </row>
    <row r="525" spans="1:37" ht="15.75" customHeight="1">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c r="AA525" s="231"/>
      <c r="AB525" s="231"/>
      <c r="AC525" s="231"/>
      <c r="AD525" s="231"/>
      <c r="AE525" s="231"/>
      <c r="AF525" s="231"/>
      <c r="AG525" s="231"/>
      <c r="AH525" s="231"/>
      <c r="AI525" s="231"/>
      <c r="AJ525" s="231"/>
      <c r="AK525" s="231"/>
    </row>
    <row r="526" spans="1:37" ht="15.75" customHeight="1">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c r="AA526" s="231"/>
      <c r="AB526" s="231"/>
      <c r="AC526" s="231"/>
      <c r="AD526" s="231"/>
      <c r="AE526" s="231"/>
      <c r="AF526" s="231"/>
      <c r="AG526" s="231"/>
      <c r="AH526" s="231"/>
      <c r="AI526" s="231"/>
      <c r="AJ526" s="231"/>
      <c r="AK526" s="231"/>
    </row>
    <row r="527" spans="1:37" ht="15.75" customHeight="1">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c r="AA527" s="231"/>
      <c r="AB527" s="231"/>
      <c r="AC527" s="231"/>
      <c r="AD527" s="231"/>
      <c r="AE527" s="231"/>
      <c r="AF527" s="231"/>
      <c r="AG527" s="231"/>
      <c r="AH527" s="231"/>
      <c r="AI527" s="231"/>
      <c r="AJ527" s="231"/>
      <c r="AK527" s="231"/>
    </row>
    <row r="528" spans="1:37" ht="15.75" customHeight="1">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c r="AA528" s="231"/>
      <c r="AB528" s="231"/>
      <c r="AC528" s="231"/>
      <c r="AD528" s="231"/>
      <c r="AE528" s="231"/>
      <c r="AF528" s="231"/>
      <c r="AG528" s="231"/>
      <c r="AH528" s="231"/>
      <c r="AI528" s="231"/>
      <c r="AJ528" s="231"/>
      <c r="AK528" s="231"/>
    </row>
    <row r="529" spans="1:37" ht="15.75" customHeight="1">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c r="AA529" s="231"/>
      <c r="AB529" s="231"/>
      <c r="AC529" s="231"/>
      <c r="AD529" s="231"/>
      <c r="AE529" s="231"/>
      <c r="AF529" s="231"/>
      <c r="AG529" s="231"/>
      <c r="AH529" s="231"/>
      <c r="AI529" s="231"/>
      <c r="AJ529" s="231"/>
      <c r="AK529" s="231"/>
    </row>
    <row r="530" spans="1:37" ht="15.75" customHeight="1">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c r="AA530" s="231"/>
      <c r="AB530" s="231"/>
      <c r="AC530" s="231"/>
      <c r="AD530" s="231"/>
      <c r="AE530" s="231"/>
      <c r="AF530" s="231"/>
      <c r="AG530" s="231"/>
      <c r="AH530" s="231"/>
      <c r="AI530" s="231"/>
      <c r="AJ530" s="231"/>
      <c r="AK530" s="231"/>
    </row>
    <row r="531" spans="1:37" ht="15.75" customHeight="1">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c r="AA531" s="231"/>
      <c r="AB531" s="231"/>
      <c r="AC531" s="231"/>
      <c r="AD531" s="231"/>
      <c r="AE531" s="231"/>
      <c r="AF531" s="231"/>
      <c r="AG531" s="231"/>
      <c r="AH531" s="231"/>
      <c r="AI531" s="231"/>
      <c r="AJ531" s="231"/>
      <c r="AK531" s="231"/>
    </row>
    <row r="532" spans="1:37" ht="15.75" customHeight="1">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c r="AA532" s="231"/>
      <c r="AB532" s="231"/>
      <c r="AC532" s="231"/>
      <c r="AD532" s="231"/>
      <c r="AE532" s="231"/>
      <c r="AF532" s="231"/>
      <c r="AG532" s="231"/>
      <c r="AH532" s="231"/>
      <c r="AI532" s="231"/>
      <c r="AJ532" s="231"/>
      <c r="AK532" s="231"/>
    </row>
    <row r="533" spans="1:37" ht="15.75" customHeight="1">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c r="AA533" s="231"/>
      <c r="AB533" s="231"/>
      <c r="AC533" s="231"/>
      <c r="AD533" s="231"/>
      <c r="AE533" s="231"/>
      <c r="AF533" s="231"/>
      <c r="AG533" s="231"/>
      <c r="AH533" s="231"/>
      <c r="AI533" s="231"/>
      <c r="AJ533" s="231"/>
      <c r="AK533" s="231"/>
    </row>
    <row r="534" spans="1:37" ht="15.75" customHeight="1">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c r="AA534" s="231"/>
      <c r="AB534" s="231"/>
      <c r="AC534" s="231"/>
      <c r="AD534" s="231"/>
      <c r="AE534" s="231"/>
      <c r="AF534" s="231"/>
      <c r="AG534" s="231"/>
      <c r="AH534" s="231"/>
      <c r="AI534" s="231"/>
      <c r="AJ534" s="231"/>
      <c r="AK534" s="231"/>
    </row>
    <row r="535" spans="1:37" ht="15.75" customHeight="1">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c r="AA535" s="231"/>
      <c r="AB535" s="231"/>
      <c r="AC535" s="231"/>
      <c r="AD535" s="231"/>
      <c r="AE535" s="231"/>
      <c r="AF535" s="231"/>
      <c r="AG535" s="231"/>
      <c r="AH535" s="231"/>
      <c r="AI535" s="231"/>
      <c r="AJ535" s="231"/>
      <c r="AK535" s="231"/>
    </row>
    <row r="536" spans="1:37" ht="15.75" customHeight="1">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c r="AA536" s="231"/>
      <c r="AB536" s="231"/>
      <c r="AC536" s="231"/>
      <c r="AD536" s="231"/>
      <c r="AE536" s="231"/>
      <c r="AF536" s="231"/>
      <c r="AG536" s="231"/>
      <c r="AH536" s="231"/>
      <c r="AI536" s="231"/>
      <c r="AJ536" s="231"/>
      <c r="AK536" s="231"/>
    </row>
    <row r="537" spans="1:37" ht="15.75" customHeight="1">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c r="AA537" s="231"/>
      <c r="AB537" s="231"/>
      <c r="AC537" s="231"/>
      <c r="AD537" s="231"/>
      <c r="AE537" s="231"/>
      <c r="AF537" s="231"/>
      <c r="AG537" s="231"/>
      <c r="AH537" s="231"/>
      <c r="AI537" s="231"/>
      <c r="AJ537" s="231"/>
      <c r="AK537" s="231"/>
    </row>
    <row r="538" spans="1:37" ht="15.75" customHeight="1">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c r="AA538" s="231"/>
      <c r="AB538" s="231"/>
      <c r="AC538" s="231"/>
      <c r="AD538" s="231"/>
      <c r="AE538" s="231"/>
      <c r="AF538" s="231"/>
      <c r="AG538" s="231"/>
      <c r="AH538" s="231"/>
      <c r="AI538" s="231"/>
      <c r="AJ538" s="231"/>
      <c r="AK538" s="231"/>
    </row>
    <row r="539" spans="1:37" ht="15.75" customHeight="1">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1"/>
      <c r="AF539" s="231"/>
      <c r="AG539" s="231"/>
      <c r="AH539" s="231"/>
      <c r="AI539" s="231"/>
      <c r="AJ539" s="231"/>
      <c r="AK539" s="231"/>
    </row>
    <row r="540" spans="1:37" ht="15.75" customHeight="1">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31"/>
    </row>
    <row r="541" spans="1:37" ht="15.75" customHeight="1">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c r="AA541" s="231"/>
      <c r="AB541" s="231"/>
      <c r="AC541" s="231"/>
      <c r="AD541" s="231"/>
      <c r="AE541" s="231"/>
      <c r="AF541" s="231"/>
      <c r="AG541" s="231"/>
      <c r="AH541" s="231"/>
      <c r="AI541" s="231"/>
      <c r="AJ541" s="231"/>
      <c r="AK541" s="231"/>
    </row>
    <row r="542" spans="1:37" ht="15.75" customHeight="1">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c r="AA542" s="231"/>
      <c r="AB542" s="231"/>
      <c r="AC542" s="231"/>
      <c r="AD542" s="231"/>
      <c r="AE542" s="231"/>
      <c r="AF542" s="231"/>
      <c r="AG542" s="231"/>
      <c r="AH542" s="231"/>
      <c r="AI542" s="231"/>
      <c r="AJ542" s="231"/>
      <c r="AK542" s="231"/>
    </row>
    <row r="543" spans="1:37" ht="15.75" customHeight="1">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c r="AA543" s="231"/>
      <c r="AB543" s="231"/>
      <c r="AC543" s="231"/>
      <c r="AD543" s="231"/>
      <c r="AE543" s="231"/>
      <c r="AF543" s="231"/>
      <c r="AG543" s="231"/>
      <c r="AH543" s="231"/>
      <c r="AI543" s="231"/>
      <c r="AJ543" s="231"/>
      <c r="AK543" s="231"/>
    </row>
    <row r="544" spans="1:37" ht="15.75" customHeight="1">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c r="AA544" s="231"/>
      <c r="AB544" s="231"/>
      <c r="AC544" s="231"/>
      <c r="AD544" s="231"/>
      <c r="AE544" s="231"/>
      <c r="AF544" s="231"/>
      <c r="AG544" s="231"/>
      <c r="AH544" s="231"/>
      <c r="AI544" s="231"/>
      <c r="AJ544" s="231"/>
      <c r="AK544" s="231"/>
    </row>
    <row r="545" spans="1:37" ht="15.75" customHeight="1">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c r="AA545" s="231"/>
      <c r="AB545" s="231"/>
      <c r="AC545" s="231"/>
      <c r="AD545" s="231"/>
      <c r="AE545" s="231"/>
      <c r="AF545" s="231"/>
      <c r="AG545" s="231"/>
      <c r="AH545" s="231"/>
      <c r="AI545" s="231"/>
      <c r="AJ545" s="231"/>
      <c r="AK545" s="231"/>
    </row>
    <row r="546" spans="1:37" ht="15.75" customHeight="1">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c r="AA546" s="231"/>
      <c r="AB546" s="231"/>
      <c r="AC546" s="231"/>
      <c r="AD546" s="231"/>
      <c r="AE546" s="231"/>
      <c r="AF546" s="231"/>
      <c r="AG546" s="231"/>
      <c r="AH546" s="231"/>
      <c r="AI546" s="231"/>
      <c r="AJ546" s="231"/>
      <c r="AK546" s="231"/>
    </row>
    <row r="547" spans="1:37" ht="15.75" customHeight="1">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c r="AA547" s="231"/>
      <c r="AB547" s="231"/>
      <c r="AC547" s="231"/>
      <c r="AD547" s="231"/>
      <c r="AE547" s="231"/>
      <c r="AF547" s="231"/>
      <c r="AG547" s="231"/>
      <c r="AH547" s="231"/>
      <c r="AI547" s="231"/>
      <c r="AJ547" s="231"/>
      <c r="AK547" s="231"/>
    </row>
    <row r="548" spans="1:37" ht="15.75" customHeight="1">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c r="AA548" s="231"/>
      <c r="AB548" s="231"/>
      <c r="AC548" s="231"/>
      <c r="AD548" s="231"/>
      <c r="AE548" s="231"/>
      <c r="AF548" s="231"/>
      <c r="AG548" s="231"/>
      <c r="AH548" s="231"/>
      <c r="AI548" s="231"/>
      <c r="AJ548" s="231"/>
      <c r="AK548" s="231"/>
    </row>
    <row r="549" spans="1:37" ht="15.75" customHeight="1">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c r="AA549" s="231"/>
      <c r="AB549" s="231"/>
      <c r="AC549" s="231"/>
      <c r="AD549" s="231"/>
      <c r="AE549" s="231"/>
      <c r="AF549" s="231"/>
      <c r="AG549" s="231"/>
      <c r="AH549" s="231"/>
      <c r="AI549" s="231"/>
      <c r="AJ549" s="231"/>
      <c r="AK549" s="231"/>
    </row>
    <row r="550" spans="1:37" ht="15.75" customHeight="1">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c r="AA550" s="231"/>
      <c r="AB550" s="231"/>
      <c r="AC550" s="231"/>
      <c r="AD550" s="231"/>
      <c r="AE550" s="231"/>
      <c r="AF550" s="231"/>
      <c r="AG550" s="231"/>
      <c r="AH550" s="231"/>
      <c r="AI550" s="231"/>
      <c r="AJ550" s="231"/>
      <c r="AK550" s="231"/>
    </row>
    <row r="551" spans="1:37" ht="15.75" customHeight="1">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c r="AA551" s="231"/>
      <c r="AB551" s="231"/>
      <c r="AC551" s="231"/>
      <c r="AD551" s="231"/>
      <c r="AE551" s="231"/>
      <c r="AF551" s="231"/>
      <c r="AG551" s="231"/>
      <c r="AH551" s="231"/>
      <c r="AI551" s="231"/>
      <c r="AJ551" s="231"/>
      <c r="AK551" s="231"/>
    </row>
    <row r="552" spans="1:37" ht="15.75" customHeight="1">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c r="AA552" s="231"/>
      <c r="AB552" s="231"/>
      <c r="AC552" s="231"/>
      <c r="AD552" s="231"/>
      <c r="AE552" s="231"/>
      <c r="AF552" s="231"/>
      <c r="AG552" s="231"/>
      <c r="AH552" s="231"/>
      <c r="AI552" s="231"/>
      <c r="AJ552" s="231"/>
      <c r="AK552" s="231"/>
    </row>
    <row r="553" spans="1:37" ht="15.75" customHeight="1">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c r="AA553" s="231"/>
      <c r="AB553" s="231"/>
      <c r="AC553" s="231"/>
      <c r="AD553" s="231"/>
      <c r="AE553" s="231"/>
      <c r="AF553" s="231"/>
      <c r="AG553" s="231"/>
      <c r="AH553" s="231"/>
      <c r="AI553" s="231"/>
      <c r="AJ553" s="231"/>
      <c r="AK553" s="231"/>
    </row>
    <row r="554" spans="1:37" ht="15.75" customHeight="1">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c r="AA554" s="231"/>
      <c r="AB554" s="231"/>
      <c r="AC554" s="231"/>
      <c r="AD554" s="231"/>
      <c r="AE554" s="231"/>
      <c r="AF554" s="231"/>
      <c r="AG554" s="231"/>
      <c r="AH554" s="231"/>
      <c r="AI554" s="231"/>
      <c r="AJ554" s="231"/>
      <c r="AK554" s="231"/>
    </row>
    <row r="555" spans="1:37" ht="15.75" customHeight="1">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c r="AA555" s="231"/>
      <c r="AB555" s="231"/>
      <c r="AC555" s="231"/>
      <c r="AD555" s="231"/>
      <c r="AE555" s="231"/>
      <c r="AF555" s="231"/>
      <c r="AG555" s="231"/>
      <c r="AH555" s="231"/>
      <c r="AI555" s="231"/>
      <c r="AJ555" s="231"/>
      <c r="AK555" s="231"/>
    </row>
    <row r="556" spans="1:37" ht="15.75" customHeight="1">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c r="AA556" s="231"/>
      <c r="AB556" s="231"/>
      <c r="AC556" s="231"/>
      <c r="AD556" s="231"/>
      <c r="AE556" s="231"/>
      <c r="AF556" s="231"/>
      <c r="AG556" s="231"/>
      <c r="AH556" s="231"/>
      <c r="AI556" s="231"/>
      <c r="AJ556" s="231"/>
      <c r="AK556" s="231"/>
    </row>
    <row r="557" spans="1:37" ht="15.75" customHeight="1">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c r="AA557" s="231"/>
      <c r="AB557" s="231"/>
      <c r="AC557" s="231"/>
      <c r="AD557" s="231"/>
      <c r="AE557" s="231"/>
      <c r="AF557" s="231"/>
      <c r="AG557" s="231"/>
      <c r="AH557" s="231"/>
      <c r="AI557" s="231"/>
      <c r="AJ557" s="231"/>
      <c r="AK557" s="231"/>
    </row>
    <row r="558" spans="1:37" ht="15.75" customHeight="1">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c r="AA558" s="231"/>
      <c r="AB558" s="231"/>
      <c r="AC558" s="231"/>
      <c r="AD558" s="231"/>
      <c r="AE558" s="231"/>
      <c r="AF558" s="231"/>
      <c r="AG558" s="231"/>
      <c r="AH558" s="231"/>
      <c r="AI558" s="231"/>
      <c r="AJ558" s="231"/>
      <c r="AK558" s="231"/>
    </row>
    <row r="559" spans="1:37" ht="15.75" customHeight="1">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c r="AA559" s="231"/>
      <c r="AB559" s="231"/>
      <c r="AC559" s="231"/>
      <c r="AD559" s="231"/>
      <c r="AE559" s="231"/>
      <c r="AF559" s="231"/>
      <c r="AG559" s="231"/>
      <c r="AH559" s="231"/>
      <c r="AI559" s="231"/>
      <c r="AJ559" s="231"/>
      <c r="AK559" s="231"/>
    </row>
    <row r="560" spans="1:37" ht="15.75" customHeight="1">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c r="AA560" s="231"/>
      <c r="AB560" s="231"/>
      <c r="AC560" s="231"/>
      <c r="AD560" s="231"/>
      <c r="AE560" s="231"/>
      <c r="AF560" s="231"/>
      <c r="AG560" s="231"/>
      <c r="AH560" s="231"/>
      <c r="AI560" s="231"/>
      <c r="AJ560" s="231"/>
      <c r="AK560" s="231"/>
    </row>
    <row r="561" spans="1:37" ht="15.75" customHeight="1">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c r="AA561" s="231"/>
      <c r="AB561" s="231"/>
      <c r="AC561" s="231"/>
      <c r="AD561" s="231"/>
      <c r="AE561" s="231"/>
      <c r="AF561" s="231"/>
      <c r="AG561" s="231"/>
      <c r="AH561" s="231"/>
      <c r="AI561" s="231"/>
      <c r="AJ561" s="231"/>
      <c r="AK561" s="231"/>
    </row>
    <row r="562" spans="1:37" ht="15.75" customHeight="1">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c r="AA562" s="231"/>
      <c r="AB562" s="231"/>
      <c r="AC562" s="231"/>
      <c r="AD562" s="231"/>
      <c r="AE562" s="231"/>
      <c r="AF562" s="231"/>
      <c r="AG562" s="231"/>
      <c r="AH562" s="231"/>
      <c r="AI562" s="231"/>
      <c r="AJ562" s="231"/>
      <c r="AK562" s="231"/>
    </row>
    <row r="563" spans="1:37" ht="15.75" customHeight="1">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c r="AA563" s="231"/>
      <c r="AB563" s="231"/>
      <c r="AC563" s="231"/>
      <c r="AD563" s="231"/>
      <c r="AE563" s="231"/>
      <c r="AF563" s="231"/>
      <c r="AG563" s="231"/>
      <c r="AH563" s="231"/>
      <c r="AI563" s="231"/>
      <c r="AJ563" s="231"/>
      <c r="AK563" s="231"/>
    </row>
    <row r="564" spans="1:37" ht="15.75" customHeight="1">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c r="AA564" s="231"/>
      <c r="AB564" s="231"/>
      <c r="AC564" s="231"/>
      <c r="AD564" s="231"/>
      <c r="AE564" s="231"/>
      <c r="AF564" s="231"/>
      <c r="AG564" s="231"/>
      <c r="AH564" s="231"/>
      <c r="AI564" s="231"/>
      <c r="AJ564" s="231"/>
      <c r="AK564" s="231"/>
    </row>
    <row r="565" spans="1:37" ht="15.75" customHeight="1">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c r="AA565" s="231"/>
      <c r="AB565" s="231"/>
      <c r="AC565" s="231"/>
      <c r="AD565" s="231"/>
      <c r="AE565" s="231"/>
      <c r="AF565" s="231"/>
      <c r="AG565" s="231"/>
      <c r="AH565" s="231"/>
      <c r="AI565" s="231"/>
      <c r="AJ565" s="231"/>
      <c r="AK565" s="231"/>
    </row>
    <row r="566" spans="1:37" ht="15.75" customHeight="1">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c r="AA566" s="231"/>
      <c r="AB566" s="231"/>
      <c r="AC566" s="231"/>
      <c r="AD566" s="231"/>
      <c r="AE566" s="231"/>
      <c r="AF566" s="231"/>
      <c r="AG566" s="231"/>
      <c r="AH566" s="231"/>
      <c r="AI566" s="231"/>
      <c r="AJ566" s="231"/>
      <c r="AK566" s="231"/>
    </row>
    <row r="567" spans="1:37" ht="15.75" customHeight="1">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1"/>
      <c r="AF567" s="231"/>
      <c r="AG567" s="231"/>
      <c r="AH567" s="231"/>
      <c r="AI567" s="231"/>
      <c r="AJ567" s="231"/>
      <c r="AK567" s="231"/>
    </row>
    <row r="568" spans="1:37" ht="15.75" customHeight="1">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c r="AA568" s="231"/>
      <c r="AB568" s="231"/>
      <c r="AC568" s="231"/>
      <c r="AD568" s="231"/>
      <c r="AE568" s="231"/>
      <c r="AF568" s="231"/>
      <c r="AG568" s="231"/>
      <c r="AH568" s="231"/>
      <c r="AI568" s="231"/>
      <c r="AJ568" s="231"/>
      <c r="AK568" s="231"/>
    </row>
    <row r="569" spans="1:37" ht="15.75" customHeight="1">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c r="AA569" s="231"/>
      <c r="AB569" s="231"/>
      <c r="AC569" s="231"/>
      <c r="AD569" s="231"/>
      <c r="AE569" s="231"/>
      <c r="AF569" s="231"/>
      <c r="AG569" s="231"/>
      <c r="AH569" s="231"/>
      <c r="AI569" s="231"/>
      <c r="AJ569" s="231"/>
      <c r="AK569" s="231"/>
    </row>
    <row r="570" spans="1:37" ht="15.75" customHeight="1">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c r="AA570" s="231"/>
      <c r="AB570" s="231"/>
      <c r="AC570" s="231"/>
      <c r="AD570" s="231"/>
      <c r="AE570" s="231"/>
      <c r="AF570" s="231"/>
      <c r="AG570" s="231"/>
      <c r="AH570" s="231"/>
      <c r="AI570" s="231"/>
      <c r="AJ570" s="231"/>
      <c r="AK570" s="231"/>
    </row>
    <row r="571" spans="1:37" ht="15.75" customHeight="1">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c r="AA571" s="231"/>
      <c r="AB571" s="231"/>
      <c r="AC571" s="231"/>
      <c r="AD571" s="231"/>
      <c r="AE571" s="231"/>
      <c r="AF571" s="231"/>
      <c r="AG571" s="231"/>
      <c r="AH571" s="231"/>
      <c r="AI571" s="231"/>
      <c r="AJ571" s="231"/>
      <c r="AK571" s="231"/>
    </row>
    <row r="572" spans="1:37" ht="15.75" customHeight="1">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c r="AA572" s="231"/>
      <c r="AB572" s="231"/>
      <c r="AC572" s="231"/>
      <c r="AD572" s="231"/>
      <c r="AE572" s="231"/>
      <c r="AF572" s="231"/>
      <c r="AG572" s="231"/>
      <c r="AH572" s="231"/>
      <c r="AI572" s="231"/>
      <c r="AJ572" s="231"/>
      <c r="AK572" s="231"/>
    </row>
    <row r="573" spans="1:37" ht="15.75" customHeight="1">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c r="AA573" s="231"/>
      <c r="AB573" s="231"/>
      <c r="AC573" s="231"/>
      <c r="AD573" s="231"/>
      <c r="AE573" s="231"/>
      <c r="AF573" s="231"/>
      <c r="AG573" s="231"/>
      <c r="AH573" s="231"/>
      <c r="AI573" s="231"/>
      <c r="AJ573" s="231"/>
      <c r="AK573" s="231"/>
    </row>
    <row r="574" spans="1:37" ht="15.75" customHeight="1">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c r="AA574" s="231"/>
      <c r="AB574" s="231"/>
      <c r="AC574" s="231"/>
      <c r="AD574" s="231"/>
      <c r="AE574" s="231"/>
      <c r="AF574" s="231"/>
      <c r="AG574" s="231"/>
      <c r="AH574" s="231"/>
      <c r="AI574" s="231"/>
      <c r="AJ574" s="231"/>
      <c r="AK574" s="231"/>
    </row>
    <row r="575" spans="1:37" ht="15.75" customHeight="1">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c r="AA575" s="231"/>
      <c r="AB575" s="231"/>
      <c r="AC575" s="231"/>
      <c r="AD575" s="231"/>
      <c r="AE575" s="231"/>
      <c r="AF575" s="231"/>
      <c r="AG575" s="231"/>
      <c r="AH575" s="231"/>
      <c r="AI575" s="231"/>
      <c r="AJ575" s="231"/>
      <c r="AK575" s="231"/>
    </row>
    <row r="576" spans="1:37" ht="15.75" customHeight="1">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c r="AA576" s="231"/>
      <c r="AB576" s="231"/>
      <c r="AC576" s="231"/>
      <c r="AD576" s="231"/>
      <c r="AE576" s="231"/>
      <c r="AF576" s="231"/>
      <c r="AG576" s="231"/>
      <c r="AH576" s="231"/>
      <c r="AI576" s="231"/>
      <c r="AJ576" s="231"/>
      <c r="AK576" s="231"/>
    </row>
    <row r="577" spans="1:37" ht="15.75" customHeight="1">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c r="AA577" s="231"/>
      <c r="AB577" s="231"/>
      <c r="AC577" s="231"/>
      <c r="AD577" s="231"/>
      <c r="AE577" s="231"/>
      <c r="AF577" s="231"/>
      <c r="AG577" s="231"/>
      <c r="AH577" s="231"/>
      <c r="AI577" s="231"/>
      <c r="AJ577" s="231"/>
      <c r="AK577" s="231"/>
    </row>
    <row r="578" spans="1:37" ht="15.75" customHeight="1">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c r="AA578" s="231"/>
      <c r="AB578" s="231"/>
      <c r="AC578" s="231"/>
      <c r="AD578" s="231"/>
      <c r="AE578" s="231"/>
      <c r="AF578" s="231"/>
      <c r="AG578" s="231"/>
      <c r="AH578" s="231"/>
      <c r="AI578" s="231"/>
      <c r="AJ578" s="231"/>
      <c r="AK578" s="231"/>
    </row>
    <row r="579" spans="1:37" ht="15.75" customHeight="1">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c r="AA579" s="231"/>
      <c r="AB579" s="231"/>
      <c r="AC579" s="231"/>
      <c r="AD579" s="231"/>
      <c r="AE579" s="231"/>
      <c r="AF579" s="231"/>
      <c r="AG579" s="231"/>
      <c r="AH579" s="231"/>
      <c r="AI579" s="231"/>
      <c r="AJ579" s="231"/>
      <c r="AK579" s="231"/>
    </row>
    <row r="580" spans="1:37" ht="15.75" customHeight="1">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c r="AA580" s="231"/>
      <c r="AB580" s="231"/>
      <c r="AC580" s="231"/>
      <c r="AD580" s="231"/>
      <c r="AE580" s="231"/>
      <c r="AF580" s="231"/>
      <c r="AG580" s="231"/>
      <c r="AH580" s="231"/>
      <c r="AI580" s="231"/>
      <c r="AJ580" s="231"/>
      <c r="AK580" s="231"/>
    </row>
    <row r="581" spans="1:37" ht="15.75" customHeight="1">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c r="AA581" s="231"/>
      <c r="AB581" s="231"/>
      <c r="AC581" s="231"/>
      <c r="AD581" s="231"/>
      <c r="AE581" s="231"/>
      <c r="AF581" s="231"/>
      <c r="AG581" s="231"/>
      <c r="AH581" s="231"/>
      <c r="AI581" s="231"/>
      <c r="AJ581" s="231"/>
      <c r="AK581" s="231"/>
    </row>
    <row r="582" spans="1:37" ht="15.75" customHeight="1">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c r="AA582" s="231"/>
      <c r="AB582" s="231"/>
      <c r="AC582" s="231"/>
      <c r="AD582" s="231"/>
      <c r="AE582" s="231"/>
      <c r="AF582" s="231"/>
      <c r="AG582" s="231"/>
      <c r="AH582" s="231"/>
      <c r="AI582" s="231"/>
      <c r="AJ582" s="231"/>
      <c r="AK582" s="231"/>
    </row>
    <row r="583" spans="1:37" ht="15.75" customHeight="1">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c r="AA583" s="231"/>
      <c r="AB583" s="231"/>
      <c r="AC583" s="231"/>
      <c r="AD583" s="231"/>
      <c r="AE583" s="231"/>
      <c r="AF583" s="231"/>
      <c r="AG583" s="231"/>
      <c r="AH583" s="231"/>
      <c r="AI583" s="231"/>
      <c r="AJ583" s="231"/>
      <c r="AK583" s="231"/>
    </row>
    <row r="584" spans="1:37" ht="15.75" customHeight="1">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c r="AA584" s="231"/>
      <c r="AB584" s="231"/>
      <c r="AC584" s="231"/>
      <c r="AD584" s="231"/>
      <c r="AE584" s="231"/>
      <c r="AF584" s="231"/>
      <c r="AG584" s="231"/>
      <c r="AH584" s="231"/>
      <c r="AI584" s="231"/>
      <c r="AJ584" s="231"/>
      <c r="AK584" s="231"/>
    </row>
    <row r="585" spans="1:37" ht="15.75" customHeight="1">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c r="AA585" s="231"/>
      <c r="AB585" s="231"/>
      <c r="AC585" s="231"/>
      <c r="AD585" s="231"/>
      <c r="AE585" s="231"/>
      <c r="AF585" s="231"/>
      <c r="AG585" s="231"/>
      <c r="AH585" s="231"/>
      <c r="AI585" s="231"/>
      <c r="AJ585" s="231"/>
      <c r="AK585" s="231"/>
    </row>
    <row r="586" spans="1:37" ht="15.75" customHeight="1">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c r="AA586" s="231"/>
      <c r="AB586" s="231"/>
      <c r="AC586" s="231"/>
      <c r="AD586" s="231"/>
      <c r="AE586" s="231"/>
      <c r="AF586" s="231"/>
      <c r="AG586" s="231"/>
      <c r="AH586" s="231"/>
      <c r="AI586" s="231"/>
      <c r="AJ586" s="231"/>
      <c r="AK586" s="231"/>
    </row>
    <row r="587" spans="1:37" ht="15.75" customHeight="1">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c r="AA587" s="231"/>
      <c r="AB587" s="231"/>
      <c r="AC587" s="231"/>
      <c r="AD587" s="231"/>
      <c r="AE587" s="231"/>
      <c r="AF587" s="231"/>
      <c r="AG587" s="231"/>
      <c r="AH587" s="231"/>
      <c r="AI587" s="231"/>
      <c r="AJ587" s="231"/>
      <c r="AK587" s="231"/>
    </row>
    <row r="588" spans="1:37" ht="15.75" customHeight="1">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c r="AA588" s="231"/>
      <c r="AB588" s="231"/>
      <c r="AC588" s="231"/>
      <c r="AD588" s="231"/>
      <c r="AE588" s="231"/>
      <c r="AF588" s="231"/>
      <c r="AG588" s="231"/>
      <c r="AH588" s="231"/>
      <c r="AI588" s="231"/>
      <c r="AJ588" s="231"/>
      <c r="AK588" s="231"/>
    </row>
    <row r="589" spans="1:37" ht="15.75" customHeight="1">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c r="AA589" s="231"/>
      <c r="AB589" s="231"/>
      <c r="AC589" s="231"/>
      <c r="AD589" s="231"/>
      <c r="AE589" s="231"/>
      <c r="AF589" s="231"/>
      <c r="AG589" s="231"/>
      <c r="AH589" s="231"/>
      <c r="AI589" s="231"/>
      <c r="AJ589" s="231"/>
      <c r="AK589" s="231"/>
    </row>
    <row r="590" spans="1:37" ht="15.75" customHeight="1">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c r="AA590" s="231"/>
      <c r="AB590" s="231"/>
      <c r="AC590" s="231"/>
      <c r="AD590" s="231"/>
      <c r="AE590" s="231"/>
      <c r="AF590" s="231"/>
      <c r="AG590" s="231"/>
      <c r="AH590" s="231"/>
      <c r="AI590" s="231"/>
      <c r="AJ590" s="231"/>
      <c r="AK590" s="231"/>
    </row>
    <row r="591" spans="1:37" ht="15.75" customHeight="1">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c r="AA591" s="231"/>
      <c r="AB591" s="231"/>
      <c r="AC591" s="231"/>
      <c r="AD591" s="231"/>
      <c r="AE591" s="231"/>
      <c r="AF591" s="231"/>
      <c r="AG591" s="231"/>
      <c r="AH591" s="231"/>
      <c r="AI591" s="231"/>
      <c r="AJ591" s="231"/>
      <c r="AK591" s="231"/>
    </row>
    <row r="592" spans="1:37" ht="15.75" customHeight="1">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c r="AA592" s="231"/>
      <c r="AB592" s="231"/>
      <c r="AC592" s="231"/>
      <c r="AD592" s="231"/>
      <c r="AE592" s="231"/>
      <c r="AF592" s="231"/>
      <c r="AG592" s="231"/>
      <c r="AH592" s="231"/>
      <c r="AI592" s="231"/>
      <c r="AJ592" s="231"/>
      <c r="AK592" s="231"/>
    </row>
    <row r="593" spans="1:37" ht="15.75" customHeight="1">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c r="AA593" s="231"/>
      <c r="AB593" s="231"/>
      <c r="AC593" s="231"/>
      <c r="AD593" s="231"/>
      <c r="AE593" s="231"/>
      <c r="AF593" s="231"/>
      <c r="AG593" s="231"/>
      <c r="AH593" s="231"/>
      <c r="AI593" s="231"/>
      <c r="AJ593" s="231"/>
      <c r="AK593" s="231"/>
    </row>
    <row r="594" spans="1:37" ht="15.75" customHeight="1">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c r="AA594" s="231"/>
      <c r="AB594" s="231"/>
      <c r="AC594" s="231"/>
      <c r="AD594" s="231"/>
      <c r="AE594" s="231"/>
      <c r="AF594" s="231"/>
      <c r="AG594" s="231"/>
      <c r="AH594" s="231"/>
      <c r="AI594" s="231"/>
      <c r="AJ594" s="231"/>
      <c r="AK594" s="231"/>
    </row>
    <row r="595" spans="1:37" ht="15.75" customHeight="1">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1"/>
      <c r="AF595" s="231"/>
      <c r="AG595" s="231"/>
      <c r="AH595" s="231"/>
      <c r="AI595" s="231"/>
      <c r="AJ595" s="231"/>
      <c r="AK595" s="231"/>
    </row>
    <row r="596" spans="1:37" ht="15.75" customHeight="1">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c r="AA596" s="231"/>
      <c r="AB596" s="231"/>
      <c r="AC596" s="231"/>
      <c r="AD596" s="231"/>
      <c r="AE596" s="231"/>
      <c r="AF596" s="231"/>
      <c r="AG596" s="231"/>
      <c r="AH596" s="231"/>
      <c r="AI596" s="231"/>
      <c r="AJ596" s="231"/>
      <c r="AK596" s="231"/>
    </row>
    <row r="597" spans="1:37" ht="15.75" customHeight="1">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c r="AA597" s="231"/>
      <c r="AB597" s="231"/>
      <c r="AC597" s="231"/>
      <c r="AD597" s="231"/>
      <c r="AE597" s="231"/>
      <c r="AF597" s="231"/>
      <c r="AG597" s="231"/>
      <c r="AH597" s="231"/>
      <c r="AI597" s="231"/>
      <c r="AJ597" s="231"/>
      <c r="AK597" s="231"/>
    </row>
    <row r="598" spans="1:37" ht="15.75" customHeight="1">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c r="AA598" s="231"/>
      <c r="AB598" s="231"/>
      <c r="AC598" s="231"/>
      <c r="AD598" s="231"/>
      <c r="AE598" s="231"/>
      <c r="AF598" s="231"/>
      <c r="AG598" s="231"/>
      <c r="AH598" s="231"/>
      <c r="AI598" s="231"/>
      <c r="AJ598" s="231"/>
      <c r="AK598" s="231"/>
    </row>
    <row r="599" spans="1:37" ht="15.75" customHeight="1">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c r="AA599" s="231"/>
      <c r="AB599" s="231"/>
      <c r="AC599" s="231"/>
      <c r="AD599" s="231"/>
      <c r="AE599" s="231"/>
      <c r="AF599" s="231"/>
      <c r="AG599" s="231"/>
      <c r="AH599" s="231"/>
      <c r="AI599" s="231"/>
      <c r="AJ599" s="231"/>
      <c r="AK599" s="231"/>
    </row>
    <row r="600" spans="1:37" ht="15.75" customHeight="1">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c r="AA600" s="231"/>
      <c r="AB600" s="231"/>
      <c r="AC600" s="231"/>
      <c r="AD600" s="231"/>
      <c r="AE600" s="231"/>
      <c r="AF600" s="231"/>
      <c r="AG600" s="231"/>
      <c r="AH600" s="231"/>
      <c r="AI600" s="231"/>
      <c r="AJ600" s="231"/>
      <c r="AK600" s="231"/>
    </row>
    <row r="601" spans="1:37" ht="15.75" customHeight="1">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c r="AA601" s="231"/>
      <c r="AB601" s="231"/>
      <c r="AC601" s="231"/>
      <c r="AD601" s="231"/>
      <c r="AE601" s="231"/>
      <c r="AF601" s="231"/>
      <c r="AG601" s="231"/>
      <c r="AH601" s="231"/>
      <c r="AI601" s="231"/>
      <c r="AJ601" s="231"/>
      <c r="AK601" s="231"/>
    </row>
    <row r="602" spans="1:37" ht="15.75" customHeight="1">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c r="AA602" s="231"/>
      <c r="AB602" s="231"/>
      <c r="AC602" s="231"/>
      <c r="AD602" s="231"/>
      <c r="AE602" s="231"/>
      <c r="AF602" s="231"/>
      <c r="AG602" s="231"/>
      <c r="AH602" s="231"/>
      <c r="AI602" s="231"/>
      <c r="AJ602" s="231"/>
      <c r="AK602" s="231"/>
    </row>
    <row r="603" spans="1:37" ht="15.75" customHeight="1">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c r="AA603" s="231"/>
      <c r="AB603" s="231"/>
      <c r="AC603" s="231"/>
      <c r="AD603" s="231"/>
      <c r="AE603" s="231"/>
      <c r="AF603" s="231"/>
      <c r="AG603" s="231"/>
      <c r="AH603" s="231"/>
      <c r="AI603" s="231"/>
      <c r="AJ603" s="231"/>
      <c r="AK603" s="231"/>
    </row>
    <row r="604" spans="1:37" ht="15.75" customHeight="1">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c r="AA604" s="231"/>
      <c r="AB604" s="231"/>
      <c r="AC604" s="231"/>
      <c r="AD604" s="231"/>
      <c r="AE604" s="231"/>
      <c r="AF604" s="231"/>
      <c r="AG604" s="231"/>
      <c r="AH604" s="231"/>
      <c r="AI604" s="231"/>
      <c r="AJ604" s="231"/>
      <c r="AK604" s="231"/>
    </row>
    <row r="605" spans="1:37" ht="15.75" customHeight="1">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c r="AA605" s="231"/>
      <c r="AB605" s="231"/>
      <c r="AC605" s="231"/>
      <c r="AD605" s="231"/>
      <c r="AE605" s="231"/>
      <c r="AF605" s="231"/>
      <c r="AG605" s="231"/>
      <c r="AH605" s="231"/>
      <c r="AI605" s="231"/>
      <c r="AJ605" s="231"/>
      <c r="AK605" s="231"/>
    </row>
    <row r="606" spans="1:37" ht="15.75" customHeight="1">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c r="AA606" s="231"/>
      <c r="AB606" s="231"/>
      <c r="AC606" s="231"/>
      <c r="AD606" s="231"/>
      <c r="AE606" s="231"/>
      <c r="AF606" s="231"/>
      <c r="AG606" s="231"/>
      <c r="AH606" s="231"/>
      <c r="AI606" s="231"/>
      <c r="AJ606" s="231"/>
      <c r="AK606" s="231"/>
    </row>
    <row r="607" spans="1:37" ht="15.75" customHeight="1">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c r="AA607" s="231"/>
      <c r="AB607" s="231"/>
      <c r="AC607" s="231"/>
      <c r="AD607" s="231"/>
      <c r="AE607" s="231"/>
      <c r="AF607" s="231"/>
      <c r="AG607" s="231"/>
      <c r="AH607" s="231"/>
      <c r="AI607" s="231"/>
      <c r="AJ607" s="231"/>
      <c r="AK607" s="231"/>
    </row>
    <row r="608" spans="1:37" ht="15.75" customHeight="1">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c r="AA608" s="231"/>
      <c r="AB608" s="231"/>
      <c r="AC608" s="231"/>
      <c r="AD608" s="231"/>
      <c r="AE608" s="231"/>
      <c r="AF608" s="231"/>
      <c r="AG608" s="231"/>
      <c r="AH608" s="231"/>
      <c r="AI608" s="231"/>
      <c r="AJ608" s="231"/>
      <c r="AK608" s="231"/>
    </row>
    <row r="609" spans="1:37" ht="15.75" customHeight="1">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c r="AA609" s="231"/>
      <c r="AB609" s="231"/>
      <c r="AC609" s="231"/>
      <c r="AD609" s="231"/>
      <c r="AE609" s="231"/>
      <c r="AF609" s="231"/>
      <c r="AG609" s="231"/>
      <c r="AH609" s="231"/>
      <c r="AI609" s="231"/>
      <c r="AJ609" s="231"/>
      <c r="AK609" s="231"/>
    </row>
    <row r="610" spans="1:37" ht="15.75" customHeight="1">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c r="AA610" s="231"/>
      <c r="AB610" s="231"/>
      <c r="AC610" s="231"/>
      <c r="AD610" s="231"/>
      <c r="AE610" s="231"/>
      <c r="AF610" s="231"/>
      <c r="AG610" s="231"/>
      <c r="AH610" s="231"/>
      <c r="AI610" s="231"/>
      <c r="AJ610" s="231"/>
      <c r="AK610" s="231"/>
    </row>
    <row r="611" spans="1:37" ht="15.75" customHeight="1">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c r="AA611" s="231"/>
      <c r="AB611" s="231"/>
      <c r="AC611" s="231"/>
      <c r="AD611" s="231"/>
      <c r="AE611" s="231"/>
      <c r="AF611" s="231"/>
      <c r="AG611" s="231"/>
      <c r="AH611" s="231"/>
      <c r="AI611" s="231"/>
      <c r="AJ611" s="231"/>
      <c r="AK611" s="231"/>
    </row>
    <row r="612" spans="1:37" ht="15.75" customHeight="1">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c r="AA612" s="231"/>
      <c r="AB612" s="231"/>
      <c r="AC612" s="231"/>
      <c r="AD612" s="231"/>
      <c r="AE612" s="231"/>
      <c r="AF612" s="231"/>
      <c r="AG612" s="231"/>
      <c r="AH612" s="231"/>
      <c r="AI612" s="231"/>
      <c r="AJ612" s="231"/>
      <c r="AK612" s="231"/>
    </row>
    <row r="613" spans="1:37" ht="15.75" customHeight="1">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c r="AA613" s="231"/>
      <c r="AB613" s="231"/>
      <c r="AC613" s="231"/>
      <c r="AD613" s="231"/>
      <c r="AE613" s="231"/>
      <c r="AF613" s="231"/>
      <c r="AG613" s="231"/>
      <c r="AH613" s="231"/>
      <c r="AI613" s="231"/>
      <c r="AJ613" s="231"/>
      <c r="AK613" s="231"/>
    </row>
    <row r="614" spans="1:37" ht="15.75" customHeight="1">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c r="AA614" s="231"/>
      <c r="AB614" s="231"/>
      <c r="AC614" s="231"/>
      <c r="AD614" s="231"/>
      <c r="AE614" s="231"/>
      <c r="AF614" s="231"/>
      <c r="AG614" s="231"/>
      <c r="AH614" s="231"/>
      <c r="AI614" s="231"/>
      <c r="AJ614" s="231"/>
      <c r="AK614" s="231"/>
    </row>
    <row r="615" spans="1:37" ht="15.75" customHeight="1">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c r="AA615" s="231"/>
      <c r="AB615" s="231"/>
      <c r="AC615" s="231"/>
      <c r="AD615" s="231"/>
      <c r="AE615" s="231"/>
      <c r="AF615" s="231"/>
      <c r="AG615" s="231"/>
      <c r="AH615" s="231"/>
      <c r="AI615" s="231"/>
      <c r="AJ615" s="231"/>
      <c r="AK615" s="231"/>
    </row>
    <row r="616" spans="1:37" ht="15.75" customHeight="1">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c r="AA616" s="231"/>
      <c r="AB616" s="231"/>
      <c r="AC616" s="231"/>
      <c r="AD616" s="231"/>
      <c r="AE616" s="231"/>
      <c r="AF616" s="231"/>
      <c r="AG616" s="231"/>
      <c r="AH616" s="231"/>
      <c r="AI616" s="231"/>
      <c r="AJ616" s="231"/>
      <c r="AK616" s="231"/>
    </row>
    <row r="617" spans="1:37" ht="15.75" customHeight="1">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31"/>
    </row>
    <row r="618" spans="1:37" ht="15.75" customHeight="1">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c r="AA618" s="231"/>
      <c r="AB618" s="231"/>
      <c r="AC618" s="231"/>
      <c r="AD618" s="231"/>
      <c r="AE618" s="231"/>
      <c r="AF618" s="231"/>
      <c r="AG618" s="231"/>
      <c r="AH618" s="231"/>
      <c r="AI618" s="231"/>
      <c r="AJ618" s="231"/>
      <c r="AK618" s="231"/>
    </row>
    <row r="619" spans="1:37" ht="15.75" customHeight="1">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c r="AA619" s="231"/>
      <c r="AB619" s="231"/>
      <c r="AC619" s="231"/>
      <c r="AD619" s="231"/>
      <c r="AE619" s="231"/>
      <c r="AF619" s="231"/>
      <c r="AG619" s="231"/>
      <c r="AH619" s="231"/>
      <c r="AI619" s="231"/>
      <c r="AJ619" s="231"/>
      <c r="AK619" s="231"/>
    </row>
    <row r="620" spans="1:37" ht="15.75" customHeight="1">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31"/>
    </row>
    <row r="621" spans="1:37" ht="15.75" customHeight="1">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31"/>
    </row>
    <row r="622" spans="1:37" ht="15.75" customHeight="1">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c r="AA622" s="231"/>
      <c r="AB622" s="231"/>
      <c r="AC622" s="231"/>
      <c r="AD622" s="231"/>
      <c r="AE622" s="231"/>
      <c r="AF622" s="231"/>
      <c r="AG622" s="231"/>
      <c r="AH622" s="231"/>
      <c r="AI622" s="231"/>
      <c r="AJ622" s="231"/>
      <c r="AK622" s="231"/>
    </row>
    <row r="623" spans="1:37" ht="15.75" customHeight="1">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1"/>
      <c r="AF623" s="231"/>
      <c r="AG623" s="231"/>
      <c r="AH623" s="231"/>
      <c r="AI623" s="231"/>
      <c r="AJ623" s="231"/>
      <c r="AK623" s="231"/>
    </row>
    <row r="624" spans="1:37" ht="15.75" customHeight="1">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c r="AA624" s="231"/>
      <c r="AB624" s="231"/>
      <c r="AC624" s="231"/>
      <c r="AD624" s="231"/>
      <c r="AE624" s="231"/>
      <c r="AF624" s="231"/>
      <c r="AG624" s="231"/>
      <c r="AH624" s="231"/>
      <c r="AI624" s="231"/>
      <c r="AJ624" s="231"/>
      <c r="AK624" s="231"/>
    </row>
    <row r="625" spans="1:37" ht="15.75" customHeight="1">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c r="AA625" s="231"/>
      <c r="AB625" s="231"/>
      <c r="AC625" s="231"/>
      <c r="AD625" s="231"/>
      <c r="AE625" s="231"/>
      <c r="AF625" s="231"/>
      <c r="AG625" s="231"/>
      <c r="AH625" s="231"/>
      <c r="AI625" s="231"/>
      <c r="AJ625" s="231"/>
      <c r="AK625" s="231"/>
    </row>
    <row r="626" spans="1:37" ht="15.75" customHeight="1">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c r="AA626" s="231"/>
      <c r="AB626" s="231"/>
      <c r="AC626" s="231"/>
      <c r="AD626" s="231"/>
      <c r="AE626" s="231"/>
      <c r="AF626" s="231"/>
      <c r="AG626" s="231"/>
      <c r="AH626" s="231"/>
      <c r="AI626" s="231"/>
      <c r="AJ626" s="231"/>
      <c r="AK626" s="231"/>
    </row>
    <row r="627" spans="1:37" ht="15.75" customHeight="1">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c r="AA627" s="231"/>
      <c r="AB627" s="231"/>
      <c r="AC627" s="231"/>
      <c r="AD627" s="231"/>
      <c r="AE627" s="231"/>
      <c r="AF627" s="231"/>
      <c r="AG627" s="231"/>
      <c r="AH627" s="231"/>
      <c r="AI627" s="231"/>
      <c r="AJ627" s="231"/>
      <c r="AK627" s="231"/>
    </row>
    <row r="628" spans="1:37" ht="15.75" customHeight="1">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c r="AA628" s="231"/>
      <c r="AB628" s="231"/>
      <c r="AC628" s="231"/>
      <c r="AD628" s="231"/>
      <c r="AE628" s="231"/>
      <c r="AF628" s="231"/>
      <c r="AG628" s="231"/>
      <c r="AH628" s="231"/>
      <c r="AI628" s="231"/>
      <c r="AJ628" s="231"/>
      <c r="AK628" s="231"/>
    </row>
    <row r="629" spans="1:37" ht="15.75" customHeight="1">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c r="AA629" s="231"/>
      <c r="AB629" s="231"/>
      <c r="AC629" s="231"/>
      <c r="AD629" s="231"/>
      <c r="AE629" s="231"/>
      <c r="AF629" s="231"/>
      <c r="AG629" s="231"/>
      <c r="AH629" s="231"/>
      <c r="AI629" s="231"/>
      <c r="AJ629" s="231"/>
      <c r="AK629" s="231"/>
    </row>
    <row r="630" spans="1:37" ht="15.75" customHeight="1">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c r="AA630" s="231"/>
      <c r="AB630" s="231"/>
      <c r="AC630" s="231"/>
      <c r="AD630" s="231"/>
      <c r="AE630" s="231"/>
      <c r="AF630" s="231"/>
      <c r="AG630" s="231"/>
      <c r="AH630" s="231"/>
      <c r="AI630" s="231"/>
      <c r="AJ630" s="231"/>
      <c r="AK630" s="231"/>
    </row>
    <row r="631" spans="1:37" ht="15.75" customHeight="1">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c r="AA631" s="231"/>
      <c r="AB631" s="231"/>
      <c r="AC631" s="231"/>
      <c r="AD631" s="231"/>
      <c r="AE631" s="231"/>
      <c r="AF631" s="231"/>
      <c r="AG631" s="231"/>
      <c r="AH631" s="231"/>
      <c r="AI631" s="231"/>
      <c r="AJ631" s="231"/>
      <c r="AK631" s="231"/>
    </row>
    <row r="632" spans="1:37" ht="15.75" customHeight="1">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c r="AA632" s="231"/>
      <c r="AB632" s="231"/>
      <c r="AC632" s="231"/>
      <c r="AD632" s="231"/>
      <c r="AE632" s="231"/>
      <c r="AF632" s="231"/>
      <c r="AG632" s="231"/>
      <c r="AH632" s="231"/>
      <c r="AI632" s="231"/>
      <c r="AJ632" s="231"/>
      <c r="AK632" s="231"/>
    </row>
    <row r="633" spans="1:37" ht="15.75" customHeight="1">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c r="AA633" s="231"/>
      <c r="AB633" s="231"/>
      <c r="AC633" s="231"/>
      <c r="AD633" s="231"/>
      <c r="AE633" s="231"/>
      <c r="AF633" s="231"/>
      <c r="AG633" s="231"/>
      <c r="AH633" s="231"/>
      <c r="AI633" s="231"/>
      <c r="AJ633" s="231"/>
      <c r="AK633" s="231"/>
    </row>
    <row r="634" spans="1:37" ht="15.75" customHeight="1">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c r="AA634" s="231"/>
      <c r="AB634" s="231"/>
      <c r="AC634" s="231"/>
      <c r="AD634" s="231"/>
      <c r="AE634" s="231"/>
      <c r="AF634" s="231"/>
      <c r="AG634" s="231"/>
      <c r="AH634" s="231"/>
      <c r="AI634" s="231"/>
      <c r="AJ634" s="231"/>
      <c r="AK634" s="231"/>
    </row>
    <row r="635" spans="1:37" ht="15.75" customHeight="1">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c r="AA635" s="231"/>
      <c r="AB635" s="231"/>
      <c r="AC635" s="231"/>
      <c r="AD635" s="231"/>
      <c r="AE635" s="231"/>
      <c r="AF635" s="231"/>
      <c r="AG635" s="231"/>
      <c r="AH635" s="231"/>
      <c r="AI635" s="231"/>
      <c r="AJ635" s="231"/>
      <c r="AK635" s="231"/>
    </row>
    <row r="636" spans="1:37" ht="15.75" customHeight="1">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c r="AA636" s="231"/>
      <c r="AB636" s="231"/>
      <c r="AC636" s="231"/>
      <c r="AD636" s="231"/>
      <c r="AE636" s="231"/>
      <c r="AF636" s="231"/>
      <c r="AG636" s="231"/>
      <c r="AH636" s="231"/>
      <c r="AI636" s="231"/>
      <c r="AJ636" s="231"/>
      <c r="AK636" s="231"/>
    </row>
    <row r="637" spans="1:37" ht="15.75" customHeight="1">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c r="AA637" s="231"/>
      <c r="AB637" s="231"/>
      <c r="AC637" s="231"/>
      <c r="AD637" s="231"/>
      <c r="AE637" s="231"/>
      <c r="AF637" s="231"/>
      <c r="AG637" s="231"/>
      <c r="AH637" s="231"/>
      <c r="AI637" s="231"/>
      <c r="AJ637" s="231"/>
      <c r="AK637" s="231"/>
    </row>
    <row r="638" spans="1:37" ht="15.75" customHeight="1">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c r="AA638" s="231"/>
      <c r="AB638" s="231"/>
      <c r="AC638" s="231"/>
      <c r="AD638" s="231"/>
      <c r="AE638" s="231"/>
      <c r="AF638" s="231"/>
      <c r="AG638" s="231"/>
      <c r="AH638" s="231"/>
      <c r="AI638" s="231"/>
      <c r="AJ638" s="231"/>
      <c r="AK638" s="231"/>
    </row>
    <row r="639" spans="1:37" ht="15.75" customHeight="1">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c r="AA639" s="231"/>
      <c r="AB639" s="231"/>
      <c r="AC639" s="231"/>
      <c r="AD639" s="231"/>
      <c r="AE639" s="231"/>
      <c r="AF639" s="231"/>
      <c r="AG639" s="231"/>
      <c r="AH639" s="231"/>
      <c r="AI639" s="231"/>
      <c r="AJ639" s="231"/>
      <c r="AK639" s="231"/>
    </row>
    <row r="640" spans="1:37" ht="15.75" customHeight="1">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c r="AA640" s="231"/>
      <c r="AB640" s="231"/>
      <c r="AC640" s="231"/>
      <c r="AD640" s="231"/>
      <c r="AE640" s="231"/>
      <c r="AF640" s="231"/>
      <c r="AG640" s="231"/>
      <c r="AH640" s="231"/>
      <c r="AI640" s="231"/>
      <c r="AJ640" s="231"/>
      <c r="AK640" s="231"/>
    </row>
    <row r="641" spans="1:37" ht="15.75" customHeight="1">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c r="AA641" s="231"/>
      <c r="AB641" s="231"/>
      <c r="AC641" s="231"/>
      <c r="AD641" s="231"/>
      <c r="AE641" s="231"/>
      <c r="AF641" s="231"/>
      <c r="AG641" s="231"/>
      <c r="AH641" s="231"/>
      <c r="AI641" s="231"/>
      <c r="AJ641" s="231"/>
      <c r="AK641" s="231"/>
    </row>
    <row r="642" spans="1:37" ht="15.75" customHeight="1">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c r="AA642" s="231"/>
      <c r="AB642" s="231"/>
      <c r="AC642" s="231"/>
      <c r="AD642" s="231"/>
      <c r="AE642" s="231"/>
      <c r="AF642" s="231"/>
      <c r="AG642" s="231"/>
      <c r="AH642" s="231"/>
      <c r="AI642" s="231"/>
      <c r="AJ642" s="231"/>
      <c r="AK642" s="231"/>
    </row>
    <row r="643" spans="1:37" ht="15.75" customHeight="1">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c r="AA643" s="231"/>
      <c r="AB643" s="231"/>
      <c r="AC643" s="231"/>
      <c r="AD643" s="231"/>
      <c r="AE643" s="231"/>
      <c r="AF643" s="231"/>
      <c r="AG643" s="231"/>
      <c r="AH643" s="231"/>
      <c r="AI643" s="231"/>
      <c r="AJ643" s="231"/>
      <c r="AK643" s="231"/>
    </row>
    <row r="644" spans="1:37" ht="15.75" customHeight="1">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c r="AA644" s="231"/>
      <c r="AB644" s="231"/>
      <c r="AC644" s="231"/>
      <c r="AD644" s="231"/>
      <c r="AE644" s="231"/>
      <c r="AF644" s="231"/>
      <c r="AG644" s="231"/>
      <c r="AH644" s="231"/>
      <c r="AI644" s="231"/>
      <c r="AJ644" s="231"/>
      <c r="AK644" s="231"/>
    </row>
    <row r="645" spans="1:37" ht="15.75" customHeight="1">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c r="AA645" s="231"/>
      <c r="AB645" s="231"/>
      <c r="AC645" s="231"/>
      <c r="AD645" s="231"/>
      <c r="AE645" s="231"/>
      <c r="AF645" s="231"/>
      <c r="AG645" s="231"/>
      <c r="AH645" s="231"/>
      <c r="AI645" s="231"/>
      <c r="AJ645" s="231"/>
      <c r="AK645" s="231"/>
    </row>
    <row r="646" spans="1:37" ht="15.75" customHeight="1">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c r="AA646" s="231"/>
      <c r="AB646" s="231"/>
      <c r="AC646" s="231"/>
      <c r="AD646" s="231"/>
      <c r="AE646" s="231"/>
      <c r="AF646" s="231"/>
      <c r="AG646" s="231"/>
      <c r="AH646" s="231"/>
      <c r="AI646" s="231"/>
      <c r="AJ646" s="231"/>
      <c r="AK646" s="231"/>
    </row>
    <row r="647" spans="1:37" ht="15.75" customHeight="1">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c r="AA647" s="231"/>
      <c r="AB647" s="231"/>
      <c r="AC647" s="231"/>
      <c r="AD647" s="231"/>
      <c r="AE647" s="231"/>
      <c r="AF647" s="231"/>
      <c r="AG647" s="231"/>
      <c r="AH647" s="231"/>
      <c r="AI647" s="231"/>
      <c r="AJ647" s="231"/>
      <c r="AK647" s="231"/>
    </row>
    <row r="648" spans="1:37" ht="15.75" customHeight="1">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c r="AA648" s="231"/>
      <c r="AB648" s="231"/>
      <c r="AC648" s="231"/>
      <c r="AD648" s="231"/>
      <c r="AE648" s="231"/>
      <c r="AF648" s="231"/>
      <c r="AG648" s="231"/>
      <c r="AH648" s="231"/>
      <c r="AI648" s="231"/>
      <c r="AJ648" s="231"/>
      <c r="AK648" s="231"/>
    </row>
    <row r="649" spans="1:37" ht="15.75" customHeight="1">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231"/>
    </row>
    <row r="650" spans="1:37" ht="15.75" customHeight="1">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c r="AA650" s="231"/>
      <c r="AB650" s="231"/>
      <c r="AC650" s="231"/>
      <c r="AD650" s="231"/>
      <c r="AE650" s="231"/>
      <c r="AF650" s="231"/>
      <c r="AG650" s="231"/>
      <c r="AH650" s="231"/>
      <c r="AI650" s="231"/>
      <c r="AJ650" s="231"/>
      <c r="AK650" s="231"/>
    </row>
    <row r="651" spans="1:37" ht="15.75" customHeight="1">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1"/>
      <c r="AF651" s="231"/>
      <c r="AG651" s="231"/>
      <c r="AH651" s="231"/>
      <c r="AI651" s="231"/>
      <c r="AJ651" s="231"/>
      <c r="AK651" s="231"/>
    </row>
    <row r="652" spans="1:37" ht="15.75" customHeight="1">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c r="AA652" s="231"/>
      <c r="AB652" s="231"/>
      <c r="AC652" s="231"/>
      <c r="AD652" s="231"/>
      <c r="AE652" s="231"/>
      <c r="AF652" s="231"/>
      <c r="AG652" s="231"/>
      <c r="AH652" s="231"/>
      <c r="AI652" s="231"/>
      <c r="AJ652" s="231"/>
      <c r="AK652" s="231"/>
    </row>
    <row r="653" spans="1:37" ht="15.75" customHeight="1">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c r="AA653" s="231"/>
      <c r="AB653" s="231"/>
      <c r="AC653" s="231"/>
      <c r="AD653" s="231"/>
      <c r="AE653" s="231"/>
      <c r="AF653" s="231"/>
      <c r="AG653" s="231"/>
      <c r="AH653" s="231"/>
      <c r="AI653" s="231"/>
      <c r="AJ653" s="231"/>
      <c r="AK653" s="231"/>
    </row>
    <row r="654" spans="1:37" ht="15.75" customHeight="1">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c r="AA654" s="231"/>
      <c r="AB654" s="231"/>
      <c r="AC654" s="231"/>
      <c r="AD654" s="231"/>
      <c r="AE654" s="231"/>
      <c r="AF654" s="231"/>
      <c r="AG654" s="231"/>
      <c r="AH654" s="231"/>
      <c r="AI654" s="231"/>
      <c r="AJ654" s="231"/>
      <c r="AK654" s="231"/>
    </row>
    <row r="655" spans="1:37" ht="15.75" customHeight="1">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c r="AA655" s="231"/>
      <c r="AB655" s="231"/>
      <c r="AC655" s="231"/>
      <c r="AD655" s="231"/>
      <c r="AE655" s="231"/>
      <c r="AF655" s="231"/>
      <c r="AG655" s="231"/>
      <c r="AH655" s="231"/>
      <c r="AI655" s="231"/>
      <c r="AJ655" s="231"/>
      <c r="AK655" s="231"/>
    </row>
    <row r="656" spans="1:37" ht="15.75" customHeight="1">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c r="AA656" s="231"/>
      <c r="AB656" s="231"/>
      <c r="AC656" s="231"/>
      <c r="AD656" s="231"/>
      <c r="AE656" s="231"/>
      <c r="AF656" s="231"/>
      <c r="AG656" s="231"/>
      <c r="AH656" s="231"/>
      <c r="AI656" s="231"/>
      <c r="AJ656" s="231"/>
      <c r="AK656" s="231"/>
    </row>
    <row r="657" spans="1:37" ht="15.75" customHeight="1">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c r="AA657" s="231"/>
      <c r="AB657" s="231"/>
      <c r="AC657" s="231"/>
      <c r="AD657" s="231"/>
      <c r="AE657" s="231"/>
      <c r="AF657" s="231"/>
      <c r="AG657" s="231"/>
      <c r="AH657" s="231"/>
      <c r="AI657" s="231"/>
      <c r="AJ657" s="231"/>
      <c r="AK657" s="231"/>
    </row>
    <row r="658" spans="1:37" ht="15.75" customHeight="1">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c r="AA658" s="231"/>
      <c r="AB658" s="231"/>
      <c r="AC658" s="231"/>
      <c r="AD658" s="231"/>
      <c r="AE658" s="231"/>
      <c r="AF658" s="231"/>
      <c r="AG658" s="231"/>
      <c r="AH658" s="231"/>
      <c r="AI658" s="231"/>
      <c r="AJ658" s="231"/>
      <c r="AK658" s="231"/>
    </row>
    <row r="659" spans="1:37" ht="15.75" customHeight="1">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c r="AA659" s="231"/>
      <c r="AB659" s="231"/>
      <c r="AC659" s="231"/>
      <c r="AD659" s="231"/>
      <c r="AE659" s="231"/>
      <c r="AF659" s="231"/>
      <c r="AG659" s="231"/>
      <c r="AH659" s="231"/>
      <c r="AI659" s="231"/>
      <c r="AJ659" s="231"/>
      <c r="AK659" s="231"/>
    </row>
    <row r="660" spans="1:37" ht="15.75" customHeight="1">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c r="AA660" s="231"/>
      <c r="AB660" s="231"/>
      <c r="AC660" s="231"/>
      <c r="AD660" s="231"/>
      <c r="AE660" s="231"/>
      <c r="AF660" s="231"/>
      <c r="AG660" s="231"/>
      <c r="AH660" s="231"/>
      <c r="AI660" s="231"/>
      <c r="AJ660" s="231"/>
      <c r="AK660" s="231"/>
    </row>
    <row r="661" spans="1:37" ht="15.75" customHeight="1">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c r="AA661" s="231"/>
      <c r="AB661" s="231"/>
      <c r="AC661" s="231"/>
      <c r="AD661" s="231"/>
      <c r="AE661" s="231"/>
      <c r="AF661" s="231"/>
      <c r="AG661" s="231"/>
      <c r="AH661" s="231"/>
      <c r="AI661" s="231"/>
      <c r="AJ661" s="231"/>
      <c r="AK661" s="231"/>
    </row>
    <row r="662" spans="1:37" ht="15.75" customHeight="1">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c r="AA662" s="231"/>
      <c r="AB662" s="231"/>
      <c r="AC662" s="231"/>
      <c r="AD662" s="231"/>
      <c r="AE662" s="231"/>
      <c r="AF662" s="231"/>
      <c r="AG662" s="231"/>
      <c r="AH662" s="231"/>
      <c r="AI662" s="231"/>
      <c r="AJ662" s="231"/>
      <c r="AK662" s="231"/>
    </row>
    <row r="663" spans="1:37" ht="15.75" customHeight="1">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c r="AA663" s="231"/>
      <c r="AB663" s="231"/>
      <c r="AC663" s="231"/>
      <c r="AD663" s="231"/>
      <c r="AE663" s="231"/>
      <c r="AF663" s="231"/>
      <c r="AG663" s="231"/>
      <c r="AH663" s="231"/>
      <c r="AI663" s="231"/>
      <c r="AJ663" s="231"/>
      <c r="AK663" s="231"/>
    </row>
    <row r="664" spans="1:37" ht="15.75" customHeight="1">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c r="AA664" s="231"/>
      <c r="AB664" s="231"/>
      <c r="AC664" s="231"/>
      <c r="AD664" s="231"/>
      <c r="AE664" s="231"/>
      <c r="AF664" s="231"/>
      <c r="AG664" s="231"/>
      <c r="AH664" s="231"/>
      <c r="AI664" s="231"/>
      <c r="AJ664" s="231"/>
      <c r="AK664" s="231"/>
    </row>
    <row r="665" spans="1:37" ht="15.75" customHeight="1">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c r="AA665" s="231"/>
      <c r="AB665" s="231"/>
      <c r="AC665" s="231"/>
      <c r="AD665" s="231"/>
      <c r="AE665" s="231"/>
      <c r="AF665" s="231"/>
      <c r="AG665" s="231"/>
      <c r="AH665" s="231"/>
      <c r="AI665" s="231"/>
      <c r="AJ665" s="231"/>
      <c r="AK665" s="231"/>
    </row>
    <row r="666" spans="1:37" ht="15.75" customHeight="1">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c r="AA666" s="231"/>
      <c r="AB666" s="231"/>
      <c r="AC666" s="231"/>
      <c r="AD666" s="231"/>
      <c r="AE666" s="231"/>
      <c r="AF666" s="231"/>
      <c r="AG666" s="231"/>
      <c r="AH666" s="231"/>
      <c r="AI666" s="231"/>
      <c r="AJ666" s="231"/>
      <c r="AK666" s="231"/>
    </row>
    <row r="667" spans="1:37" ht="15.75" customHeight="1">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c r="AA667" s="231"/>
      <c r="AB667" s="231"/>
      <c r="AC667" s="231"/>
      <c r="AD667" s="231"/>
      <c r="AE667" s="231"/>
      <c r="AF667" s="231"/>
      <c r="AG667" s="231"/>
      <c r="AH667" s="231"/>
      <c r="AI667" s="231"/>
      <c r="AJ667" s="231"/>
      <c r="AK667" s="231"/>
    </row>
    <row r="668" spans="1:37" ht="15.75" customHeight="1">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c r="AA668" s="231"/>
      <c r="AB668" s="231"/>
      <c r="AC668" s="231"/>
      <c r="AD668" s="231"/>
      <c r="AE668" s="231"/>
      <c r="AF668" s="231"/>
      <c r="AG668" s="231"/>
      <c r="AH668" s="231"/>
      <c r="AI668" s="231"/>
      <c r="AJ668" s="231"/>
      <c r="AK668" s="231"/>
    </row>
    <row r="669" spans="1:37" ht="15.75" customHeight="1">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c r="AA669" s="231"/>
      <c r="AB669" s="231"/>
      <c r="AC669" s="231"/>
      <c r="AD669" s="231"/>
      <c r="AE669" s="231"/>
      <c r="AF669" s="231"/>
      <c r="AG669" s="231"/>
      <c r="AH669" s="231"/>
      <c r="AI669" s="231"/>
      <c r="AJ669" s="231"/>
      <c r="AK669" s="231"/>
    </row>
    <row r="670" spans="1:37" ht="15.75" customHeight="1">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c r="AA670" s="231"/>
      <c r="AB670" s="231"/>
      <c r="AC670" s="231"/>
      <c r="AD670" s="231"/>
      <c r="AE670" s="231"/>
      <c r="AF670" s="231"/>
      <c r="AG670" s="231"/>
      <c r="AH670" s="231"/>
      <c r="AI670" s="231"/>
      <c r="AJ670" s="231"/>
      <c r="AK670" s="231"/>
    </row>
    <row r="671" spans="1:37" ht="15.75" customHeight="1">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c r="AA671" s="231"/>
      <c r="AB671" s="231"/>
      <c r="AC671" s="231"/>
      <c r="AD671" s="231"/>
      <c r="AE671" s="231"/>
      <c r="AF671" s="231"/>
      <c r="AG671" s="231"/>
      <c r="AH671" s="231"/>
      <c r="AI671" s="231"/>
      <c r="AJ671" s="231"/>
      <c r="AK671" s="231"/>
    </row>
    <row r="672" spans="1:37" ht="15.75" customHeight="1">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c r="AA672" s="231"/>
      <c r="AB672" s="231"/>
      <c r="AC672" s="231"/>
      <c r="AD672" s="231"/>
      <c r="AE672" s="231"/>
      <c r="AF672" s="231"/>
      <c r="AG672" s="231"/>
      <c r="AH672" s="231"/>
      <c r="AI672" s="231"/>
      <c r="AJ672" s="231"/>
      <c r="AK672" s="231"/>
    </row>
    <row r="673" spans="1:37" ht="15.75" customHeight="1">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c r="AA673" s="231"/>
      <c r="AB673" s="231"/>
      <c r="AC673" s="231"/>
      <c r="AD673" s="231"/>
      <c r="AE673" s="231"/>
      <c r="AF673" s="231"/>
      <c r="AG673" s="231"/>
      <c r="AH673" s="231"/>
      <c r="AI673" s="231"/>
      <c r="AJ673" s="231"/>
      <c r="AK673" s="231"/>
    </row>
    <row r="674" spans="1:37" ht="15.75" customHeight="1">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c r="AA674" s="231"/>
      <c r="AB674" s="231"/>
      <c r="AC674" s="231"/>
      <c r="AD674" s="231"/>
      <c r="AE674" s="231"/>
      <c r="AF674" s="231"/>
      <c r="AG674" s="231"/>
      <c r="AH674" s="231"/>
      <c r="AI674" s="231"/>
      <c r="AJ674" s="231"/>
      <c r="AK674" s="231"/>
    </row>
    <row r="675" spans="1:37" ht="15.75" customHeight="1">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c r="AA675" s="231"/>
      <c r="AB675" s="231"/>
      <c r="AC675" s="231"/>
      <c r="AD675" s="231"/>
      <c r="AE675" s="231"/>
      <c r="AF675" s="231"/>
      <c r="AG675" s="231"/>
      <c r="AH675" s="231"/>
      <c r="AI675" s="231"/>
      <c r="AJ675" s="231"/>
      <c r="AK675" s="231"/>
    </row>
    <row r="676" spans="1:37" ht="15.75" customHeight="1">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c r="AA676" s="231"/>
      <c r="AB676" s="231"/>
      <c r="AC676" s="231"/>
      <c r="AD676" s="231"/>
      <c r="AE676" s="231"/>
      <c r="AF676" s="231"/>
      <c r="AG676" s="231"/>
      <c r="AH676" s="231"/>
      <c r="AI676" s="231"/>
      <c r="AJ676" s="231"/>
      <c r="AK676" s="231"/>
    </row>
    <row r="677" spans="1:37" ht="15.75" customHeight="1">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c r="AA677" s="231"/>
      <c r="AB677" s="231"/>
      <c r="AC677" s="231"/>
      <c r="AD677" s="231"/>
      <c r="AE677" s="231"/>
      <c r="AF677" s="231"/>
      <c r="AG677" s="231"/>
      <c r="AH677" s="231"/>
      <c r="AI677" s="231"/>
      <c r="AJ677" s="231"/>
      <c r="AK677" s="231"/>
    </row>
    <row r="678" spans="1:37" ht="15.75" customHeight="1">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c r="AA678" s="231"/>
      <c r="AB678" s="231"/>
      <c r="AC678" s="231"/>
      <c r="AD678" s="231"/>
      <c r="AE678" s="231"/>
      <c r="AF678" s="231"/>
      <c r="AG678" s="231"/>
      <c r="AH678" s="231"/>
      <c r="AI678" s="231"/>
      <c r="AJ678" s="231"/>
      <c r="AK678" s="231"/>
    </row>
    <row r="679" spans="1:37" ht="15.75" customHeight="1">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1"/>
      <c r="AF679" s="231"/>
      <c r="AG679" s="231"/>
      <c r="AH679" s="231"/>
      <c r="AI679" s="231"/>
      <c r="AJ679" s="231"/>
      <c r="AK679" s="231"/>
    </row>
    <row r="680" spans="1:37" ht="15.75" customHeight="1">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c r="AA680" s="231"/>
      <c r="AB680" s="231"/>
      <c r="AC680" s="231"/>
      <c r="AD680" s="231"/>
      <c r="AE680" s="231"/>
      <c r="AF680" s="231"/>
      <c r="AG680" s="231"/>
      <c r="AH680" s="231"/>
      <c r="AI680" s="231"/>
      <c r="AJ680" s="231"/>
      <c r="AK680" s="231"/>
    </row>
    <row r="681" spans="1:37" ht="15.75" customHeight="1">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c r="AA681" s="231"/>
      <c r="AB681" s="231"/>
      <c r="AC681" s="231"/>
      <c r="AD681" s="231"/>
      <c r="AE681" s="231"/>
      <c r="AF681" s="231"/>
      <c r="AG681" s="231"/>
      <c r="AH681" s="231"/>
      <c r="AI681" s="231"/>
      <c r="AJ681" s="231"/>
      <c r="AK681" s="231"/>
    </row>
    <row r="682" spans="1:37" ht="15.75" customHeight="1">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c r="AA682" s="231"/>
      <c r="AB682" s="231"/>
      <c r="AC682" s="231"/>
      <c r="AD682" s="231"/>
      <c r="AE682" s="231"/>
      <c r="AF682" s="231"/>
      <c r="AG682" s="231"/>
      <c r="AH682" s="231"/>
      <c r="AI682" s="231"/>
      <c r="AJ682" s="231"/>
      <c r="AK682" s="231"/>
    </row>
    <row r="683" spans="1:37" ht="15.75" customHeight="1">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c r="AA683" s="231"/>
      <c r="AB683" s="231"/>
      <c r="AC683" s="231"/>
      <c r="AD683" s="231"/>
      <c r="AE683" s="231"/>
      <c r="AF683" s="231"/>
      <c r="AG683" s="231"/>
      <c r="AH683" s="231"/>
      <c r="AI683" s="231"/>
      <c r="AJ683" s="231"/>
      <c r="AK683" s="231"/>
    </row>
    <row r="684" spans="1:37" ht="15.75" customHeight="1">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c r="AA684" s="231"/>
      <c r="AB684" s="231"/>
      <c r="AC684" s="231"/>
      <c r="AD684" s="231"/>
      <c r="AE684" s="231"/>
      <c r="AF684" s="231"/>
      <c r="AG684" s="231"/>
      <c r="AH684" s="231"/>
      <c r="AI684" s="231"/>
      <c r="AJ684" s="231"/>
      <c r="AK684" s="231"/>
    </row>
    <row r="685" spans="1:37" ht="15.75" customHeight="1">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c r="AA685" s="231"/>
      <c r="AB685" s="231"/>
      <c r="AC685" s="231"/>
      <c r="AD685" s="231"/>
      <c r="AE685" s="231"/>
      <c r="AF685" s="231"/>
      <c r="AG685" s="231"/>
      <c r="AH685" s="231"/>
      <c r="AI685" s="231"/>
      <c r="AJ685" s="231"/>
      <c r="AK685" s="231"/>
    </row>
    <row r="686" spans="1:37" ht="15.75" customHeight="1">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c r="AA686" s="231"/>
      <c r="AB686" s="231"/>
      <c r="AC686" s="231"/>
      <c r="AD686" s="231"/>
      <c r="AE686" s="231"/>
      <c r="AF686" s="231"/>
      <c r="AG686" s="231"/>
      <c r="AH686" s="231"/>
      <c r="AI686" s="231"/>
      <c r="AJ686" s="231"/>
      <c r="AK686" s="231"/>
    </row>
    <row r="687" spans="1:37" ht="15.75" customHeight="1">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c r="AA687" s="231"/>
      <c r="AB687" s="231"/>
      <c r="AC687" s="231"/>
      <c r="AD687" s="231"/>
      <c r="AE687" s="231"/>
      <c r="AF687" s="231"/>
      <c r="AG687" s="231"/>
      <c r="AH687" s="231"/>
      <c r="AI687" s="231"/>
      <c r="AJ687" s="231"/>
      <c r="AK687" s="231"/>
    </row>
    <row r="688" spans="1:37" ht="15.75" customHeight="1">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c r="AA688" s="231"/>
      <c r="AB688" s="231"/>
      <c r="AC688" s="231"/>
      <c r="AD688" s="231"/>
      <c r="AE688" s="231"/>
      <c r="AF688" s="231"/>
      <c r="AG688" s="231"/>
      <c r="AH688" s="231"/>
      <c r="AI688" s="231"/>
      <c r="AJ688" s="231"/>
      <c r="AK688" s="231"/>
    </row>
    <row r="689" spans="1:37" ht="15.75" customHeight="1">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c r="AA689" s="231"/>
      <c r="AB689" s="231"/>
      <c r="AC689" s="231"/>
      <c r="AD689" s="231"/>
      <c r="AE689" s="231"/>
      <c r="AF689" s="231"/>
      <c r="AG689" s="231"/>
      <c r="AH689" s="231"/>
      <c r="AI689" s="231"/>
      <c r="AJ689" s="231"/>
      <c r="AK689" s="231"/>
    </row>
    <row r="690" spans="1:37" ht="15.75" customHeight="1">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c r="AA690" s="231"/>
      <c r="AB690" s="231"/>
      <c r="AC690" s="231"/>
      <c r="AD690" s="231"/>
      <c r="AE690" s="231"/>
      <c r="AF690" s="231"/>
      <c r="AG690" s="231"/>
      <c r="AH690" s="231"/>
      <c r="AI690" s="231"/>
      <c r="AJ690" s="231"/>
      <c r="AK690" s="231"/>
    </row>
    <row r="691" spans="1:37" ht="15.75" customHeight="1">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c r="AA691" s="231"/>
      <c r="AB691" s="231"/>
      <c r="AC691" s="231"/>
      <c r="AD691" s="231"/>
      <c r="AE691" s="231"/>
      <c r="AF691" s="231"/>
      <c r="AG691" s="231"/>
      <c r="AH691" s="231"/>
      <c r="AI691" s="231"/>
      <c r="AJ691" s="231"/>
      <c r="AK691" s="231"/>
    </row>
    <row r="692" spans="1:37" ht="15.75" customHeight="1">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c r="AA692" s="231"/>
      <c r="AB692" s="231"/>
      <c r="AC692" s="231"/>
      <c r="AD692" s="231"/>
      <c r="AE692" s="231"/>
      <c r="AF692" s="231"/>
      <c r="AG692" s="231"/>
      <c r="AH692" s="231"/>
      <c r="AI692" s="231"/>
      <c r="AJ692" s="231"/>
      <c r="AK692" s="231"/>
    </row>
    <row r="693" spans="1:37" ht="15.75" customHeight="1">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c r="AA693" s="231"/>
      <c r="AB693" s="231"/>
      <c r="AC693" s="231"/>
      <c r="AD693" s="231"/>
      <c r="AE693" s="231"/>
      <c r="AF693" s="231"/>
      <c r="AG693" s="231"/>
      <c r="AH693" s="231"/>
      <c r="AI693" s="231"/>
      <c r="AJ693" s="231"/>
      <c r="AK693" s="231"/>
    </row>
    <row r="694" spans="1:37" ht="15.75" customHeight="1">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c r="AA694" s="231"/>
      <c r="AB694" s="231"/>
      <c r="AC694" s="231"/>
      <c r="AD694" s="231"/>
      <c r="AE694" s="231"/>
      <c r="AF694" s="231"/>
      <c r="AG694" s="231"/>
      <c r="AH694" s="231"/>
      <c r="AI694" s="231"/>
      <c r="AJ694" s="231"/>
      <c r="AK694" s="231"/>
    </row>
    <row r="695" spans="1:37" ht="15.75" customHeight="1">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c r="AA695" s="231"/>
      <c r="AB695" s="231"/>
      <c r="AC695" s="231"/>
      <c r="AD695" s="231"/>
      <c r="AE695" s="231"/>
      <c r="AF695" s="231"/>
      <c r="AG695" s="231"/>
      <c r="AH695" s="231"/>
      <c r="AI695" s="231"/>
      <c r="AJ695" s="231"/>
      <c r="AK695" s="231"/>
    </row>
    <row r="696" spans="1:37" ht="15.75" customHeight="1">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c r="AA696" s="231"/>
      <c r="AB696" s="231"/>
      <c r="AC696" s="231"/>
      <c r="AD696" s="231"/>
      <c r="AE696" s="231"/>
      <c r="AF696" s="231"/>
      <c r="AG696" s="231"/>
      <c r="AH696" s="231"/>
      <c r="AI696" s="231"/>
      <c r="AJ696" s="231"/>
      <c r="AK696" s="231"/>
    </row>
    <row r="697" spans="1:37" ht="15.75" customHeight="1">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c r="AA697" s="231"/>
      <c r="AB697" s="231"/>
      <c r="AC697" s="231"/>
      <c r="AD697" s="231"/>
      <c r="AE697" s="231"/>
      <c r="AF697" s="231"/>
      <c r="AG697" s="231"/>
      <c r="AH697" s="231"/>
      <c r="AI697" s="231"/>
      <c r="AJ697" s="231"/>
      <c r="AK697" s="231"/>
    </row>
    <row r="698" spans="1:37" ht="15.75" customHeight="1">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31"/>
    </row>
    <row r="699" spans="1:37" ht="15.75" customHeight="1">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row>
    <row r="700" spans="1:37" ht="15.75" customHeight="1">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c r="AA700" s="231"/>
      <c r="AB700" s="231"/>
      <c r="AC700" s="231"/>
      <c r="AD700" s="231"/>
      <c r="AE700" s="231"/>
      <c r="AF700" s="231"/>
      <c r="AG700" s="231"/>
      <c r="AH700" s="231"/>
      <c r="AI700" s="231"/>
      <c r="AJ700" s="231"/>
      <c r="AK700" s="231"/>
    </row>
    <row r="701" spans="1:37" ht="15.75" customHeight="1">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c r="AA701" s="231"/>
      <c r="AB701" s="231"/>
      <c r="AC701" s="231"/>
      <c r="AD701" s="231"/>
      <c r="AE701" s="231"/>
      <c r="AF701" s="231"/>
      <c r="AG701" s="231"/>
      <c r="AH701" s="231"/>
      <c r="AI701" s="231"/>
      <c r="AJ701" s="231"/>
      <c r="AK701" s="231"/>
    </row>
    <row r="702" spans="1:37" ht="15.75" customHeight="1">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c r="AA702" s="231"/>
      <c r="AB702" s="231"/>
      <c r="AC702" s="231"/>
      <c r="AD702" s="231"/>
      <c r="AE702" s="231"/>
      <c r="AF702" s="231"/>
      <c r="AG702" s="231"/>
      <c r="AH702" s="231"/>
      <c r="AI702" s="231"/>
      <c r="AJ702" s="231"/>
      <c r="AK702" s="231"/>
    </row>
    <row r="703" spans="1:37" ht="15.75" customHeight="1">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c r="AA703" s="231"/>
      <c r="AB703" s="231"/>
      <c r="AC703" s="231"/>
      <c r="AD703" s="231"/>
      <c r="AE703" s="231"/>
      <c r="AF703" s="231"/>
      <c r="AG703" s="231"/>
      <c r="AH703" s="231"/>
      <c r="AI703" s="231"/>
      <c r="AJ703" s="231"/>
      <c r="AK703" s="231"/>
    </row>
    <row r="704" spans="1:37" ht="15.75" customHeight="1">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c r="AA704" s="231"/>
      <c r="AB704" s="231"/>
      <c r="AC704" s="231"/>
      <c r="AD704" s="231"/>
      <c r="AE704" s="231"/>
      <c r="AF704" s="231"/>
      <c r="AG704" s="231"/>
      <c r="AH704" s="231"/>
      <c r="AI704" s="231"/>
      <c r="AJ704" s="231"/>
      <c r="AK704" s="231"/>
    </row>
    <row r="705" spans="1:37" ht="15.75" customHeight="1">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c r="AA705" s="231"/>
      <c r="AB705" s="231"/>
      <c r="AC705" s="231"/>
      <c r="AD705" s="231"/>
      <c r="AE705" s="231"/>
      <c r="AF705" s="231"/>
      <c r="AG705" s="231"/>
      <c r="AH705" s="231"/>
      <c r="AI705" s="231"/>
      <c r="AJ705" s="231"/>
      <c r="AK705" s="231"/>
    </row>
    <row r="706" spans="1:37" ht="15.75" customHeight="1">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c r="AA706" s="231"/>
      <c r="AB706" s="231"/>
      <c r="AC706" s="231"/>
      <c r="AD706" s="231"/>
      <c r="AE706" s="231"/>
      <c r="AF706" s="231"/>
      <c r="AG706" s="231"/>
      <c r="AH706" s="231"/>
      <c r="AI706" s="231"/>
      <c r="AJ706" s="231"/>
      <c r="AK706" s="231"/>
    </row>
    <row r="707" spans="1:37" ht="15.75" customHeight="1">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1"/>
      <c r="AF707" s="231"/>
      <c r="AG707" s="231"/>
      <c r="AH707" s="231"/>
      <c r="AI707" s="231"/>
      <c r="AJ707" s="231"/>
      <c r="AK707" s="231"/>
    </row>
    <row r="708" spans="1:37" ht="15.75" customHeight="1">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c r="AA708" s="231"/>
      <c r="AB708" s="231"/>
      <c r="AC708" s="231"/>
      <c r="AD708" s="231"/>
      <c r="AE708" s="231"/>
      <c r="AF708" s="231"/>
      <c r="AG708" s="231"/>
      <c r="AH708" s="231"/>
      <c r="AI708" s="231"/>
      <c r="AJ708" s="231"/>
      <c r="AK708" s="231"/>
    </row>
    <row r="709" spans="1:37" ht="15.75" customHeight="1">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c r="AA709" s="231"/>
      <c r="AB709" s="231"/>
      <c r="AC709" s="231"/>
      <c r="AD709" s="231"/>
      <c r="AE709" s="231"/>
      <c r="AF709" s="231"/>
      <c r="AG709" s="231"/>
      <c r="AH709" s="231"/>
      <c r="AI709" s="231"/>
      <c r="AJ709" s="231"/>
      <c r="AK709" s="231"/>
    </row>
    <row r="710" spans="1:37" ht="15.75" customHeight="1">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c r="AA710" s="231"/>
      <c r="AB710" s="231"/>
      <c r="AC710" s="231"/>
      <c r="AD710" s="231"/>
      <c r="AE710" s="231"/>
      <c r="AF710" s="231"/>
      <c r="AG710" s="231"/>
      <c r="AH710" s="231"/>
      <c r="AI710" s="231"/>
      <c r="AJ710" s="231"/>
      <c r="AK710" s="231"/>
    </row>
    <row r="711" spans="1:37" ht="15.75" customHeight="1">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31"/>
    </row>
    <row r="712" spans="1:37" ht="15.75" customHeight="1">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c r="AA712" s="231"/>
      <c r="AB712" s="231"/>
      <c r="AC712" s="231"/>
      <c r="AD712" s="231"/>
      <c r="AE712" s="231"/>
      <c r="AF712" s="231"/>
      <c r="AG712" s="231"/>
      <c r="AH712" s="231"/>
      <c r="AI712" s="231"/>
      <c r="AJ712" s="231"/>
      <c r="AK712" s="231"/>
    </row>
    <row r="713" spans="1:37" ht="15.75" customHeight="1">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c r="AA713" s="231"/>
      <c r="AB713" s="231"/>
      <c r="AC713" s="231"/>
      <c r="AD713" s="231"/>
      <c r="AE713" s="231"/>
      <c r="AF713" s="231"/>
      <c r="AG713" s="231"/>
      <c r="AH713" s="231"/>
      <c r="AI713" s="231"/>
      <c r="AJ713" s="231"/>
      <c r="AK713" s="231"/>
    </row>
    <row r="714" spans="1:37" ht="15.75" customHeight="1">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c r="AA714" s="231"/>
      <c r="AB714" s="231"/>
      <c r="AC714" s="231"/>
      <c r="AD714" s="231"/>
      <c r="AE714" s="231"/>
      <c r="AF714" s="231"/>
      <c r="AG714" s="231"/>
      <c r="AH714" s="231"/>
      <c r="AI714" s="231"/>
      <c r="AJ714" s="231"/>
      <c r="AK714" s="231"/>
    </row>
    <row r="715" spans="1:37" ht="15.75" customHeight="1">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c r="AA715" s="231"/>
      <c r="AB715" s="231"/>
      <c r="AC715" s="231"/>
      <c r="AD715" s="231"/>
      <c r="AE715" s="231"/>
      <c r="AF715" s="231"/>
      <c r="AG715" s="231"/>
      <c r="AH715" s="231"/>
      <c r="AI715" s="231"/>
      <c r="AJ715" s="231"/>
      <c r="AK715" s="231"/>
    </row>
    <row r="716" spans="1:37" ht="15.75" customHeight="1">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c r="AA716" s="231"/>
      <c r="AB716" s="231"/>
      <c r="AC716" s="231"/>
      <c r="AD716" s="231"/>
      <c r="AE716" s="231"/>
      <c r="AF716" s="231"/>
      <c r="AG716" s="231"/>
      <c r="AH716" s="231"/>
      <c r="AI716" s="231"/>
      <c r="AJ716" s="231"/>
      <c r="AK716" s="231"/>
    </row>
    <row r="717" spans="1:37" ht="15.75" customHeight="1">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c r="AA717" s="231"/>
      <c r="AB717" s="231"/>
      <c r="AC717" s="231"/>
      <c r="AD717" s="231"/>
      <c r="AE717" s="231"/>
      <c r="AF717" s="231"/>
      <c r="AG717" s="231"/>
      <c r="AH717" s="231"/>
      <c r="AI717" s="231"/>
      <c r="AJ717" s="231"/>
      <c r="AK717" s="231"/>
    </row>
    <row r="718" spans="1:37" ht="15.75" customHeight="1">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c r="AA718" s="231"/>
      <c r="AB718" s="231"/>
      <c r="AC718" s="231"/>
      <c r="AD718" s="231"/>
      <c r="AE718" s="231"/>
      <c r="AF718" s="231"/>
      <c r="AG718" s="231"/>
      <c r="AH718" s="231"/>
      <c r="AI718" s="231"/>
      <c r="AJ718" s="231"/>
      <c r="AK718" s="231"/>
    </row>
    <row r="719" spans="1:37" ht="15.75" customHeight="1">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c r="AA719" s="231"/>
      <c r="AB719" s="231"/>
      <c r="AC719" s="231"/>
      <c r="AD719" s="231"/>
      <c r="AE719" s="231"/>
      <c r="AF719" s="231"/>
      <c r="AG719" s="231"/>
      <c r="AH719" s="231"/>
      <c r="AI719" s="231"/>
      <c r="AJ719" s="231"/>
      <c r="AK719" s="231"/>
    </row>
    <row r="720" spans="1:37" ht="15.75" customHeight="1">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c r="AA720" s="231"/>
      <c r="AB720" s="231"/>
      <c r="AC720" s="231"/>
      <c r="AD720" s="231"/>
      <c r="AE720" s="231"/>
      <c r="AF720" s="231"/>
      <c r="AG720" s="231"/>
      <c r="AH720" s="231"/>
      <c r="AI720" s="231"/>
      <c r="AJ720" s="231"/>
      <c r="AK720" s="231"/>
    </row>
    <row r="721" spans="1:37" ht="15.75" customHeight="1">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c r="AA721" s="231"/>
      <c r="AB721" s="231"/>
      <c r="AC721" s="231"/>
      <c r="AD721" s="231"/>
      <c r="AE721" s="231"/>
      <c r="AF721" s="231"/>
      <c r="AG721" s="231"/>
      <c r="AH721" s="231"/>
      <c r="AI721" s="231"/>
      <c r="AJ721" s="231"/>
      <c r="AK721" s="231"/>
    </row>
    <row r="722" spans="1:37" ht="15.75" customHeight="1">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c r="AA722" s="231"/>
      <c r="AB722" s="231"/>
      <c r="AC722" s="231"/>
      <c r="AD722" s="231"/>
      <c r="AE722" s="231"/>
      <c r="AF722" s="231"/>
      <c r="AG722" s="231"/>
      <c r="AH722" s="231"/>
      <c r="AI722" s="231"/>
      <c r="AJ722" s="231"/>
      <c r="AK722" s="231"/>
    </row>
    <row r="723" spans="1:37" ht="15.75" customHeight="1">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c r="AA723" s="231"/>
      <c r="AB723" s="231"/>
      <c r="AC723" s="231"/>
      <c r="AD723" s="231"/>
      <c r="AE723" s="231"/>
      <c r="AF723" s="231"/>
      <c r="AG723" s="231"/>
      <c r="AH723" s="231"/>
      <c r="AI723" s="231"/>
      <c r="AJ723" s="231"/>
      <c r="AK723" s="231"/>
    </row>
    <row r="724" spans="1:37" ht="15.75" customHeight="1">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c r="AA724" s="231"/>
      <c r="AB724" s="231"/>
      <c r="AC724" s="231"/>
      <c r="AD724" s="231"/>
      <c r="AE724" s="231"/>
      <c r="AF724" s="231"/>
      <c r="AG724" s="231"/>
      <c r="AH724" s="231"/>
      <c r="AI724" s="231"/>
      <c r="AJ724" s="231"/>
      <c r="AK724" s="231"/>
    </row>
    <row r="725" spans="1:37" ht="15.75" customHeight="1">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c r="AA725" s="231"/>
      <c r="AB725" s="231"/>
      <c r="AC725" s="231"/>
      <c r="AD725" s="231"/>
      <c r="AE725" s="231"/>
      <c r="AF725" s="231"/>
      <c r="AG725" s="231"/>
      <c r="AH725" s="231"/>
      <c r="AI725" s="231"/>
      <c r="AJ725" s="231"/>
      <c r="AK725" s="231"/>
    </row>
    <row r="726" spans="1:37" ht="15.75" customHeight="1">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c r="AA726" s="231"/>
      <c r="AB726" s="231"/>
      <c r="AC726" s="231"/>
      <c r="AD726" s="231"/>
      <c r="AE726" s="231"/>
      <c r="AF726" s="231"/>
      <c r="AG726" s="231"/>
      <c r="AH726" s="231"/>
      <c r="AI726" s="231"/>
      <c r="AJ726" s="231"/>
      <c r="AK726" s="231"/>
    </row>
    <row r="727" spans="1:37" ht="15.75" customHeight="1">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c r="AA727" s="231"/>
      <c r="AB727" s="231"/>
      <c r="AC727" s="231"/>
      <c r="AD727" s="231"/>
      <c r="AE727" s="231"/>
      <c r="AF727" s="231"/>
      <c r="AG727" s="231"/>
      <c r="AH727" s="231"/>
      <c r="AI727" s="231"/>
      <c r="AJ727" s="231"/>
      <c r="AK727" s="231"/>
    </row>
    <row r="728" spans="1:37" ht="15.75" customHeight="1">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c r="AA728" s="231"/>
      <c r="AB728" s="231"/>
      <c r="AC728" s="231"/>
      <c r="AD728" s="231"/>
      <c r="AE728" s="231"/>
      <c r="AF728" s="231"/>
      <c r="AG728" s="231"/>
      <c r="AH728" s="231"/>
      <c r="AI728" s="231"/>
      <c r="AJ728" s="231"/>
      <c r="AK728" s="231"/>
    </row>
    <row r="729" spans="1:37" ht="15.75" customHeight="1">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c r="AA729" s="231"/>
      <c r="AB729" s="231"/>
      <c r="AC729" s="231"/>
      <c r="AD729" s="231"/>
      <c r="AE729" s="231"/>
      <c r="AF729" s="231"/>
      <c r="AG729" s="231"/>
      <c r="AH729" s="231"/>
      <c r="AI729" s="231"/>
      <c r="AJ729" s="231"/>
      <c r="AK729" s="231"/>
    </row>
    <row r="730" spans="1:37" ht="15.75" customHeight="1">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c r="AA730" s="231"/>
      <c r="AB730" s="231"/>
      <c r="AC730" s="231"/>
      <c r="AD730" s="231"/>
      <c r="AE730" s="231"/>
      <c r="AF730" s="231"/>
      <c r="AG730" s="231"/>
      <c r="AH730" s="231"/>
      <c r="AI730" s="231"/>
      <c r="AJ730" s="231"/>
      <c r="AK730" s="231"/>
    </row>
    <row r="731" spans="1:37" ht="15.75" customHeight="1">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c r="AA731" s="231"/>
      <c r="AB731" s="231"/>
      <c r="AC731" s="231"/>
      <c r="AD731" s="231"/>
      <c r="AE731" s="231"/>
      <c r="AF731" s="231"/>
      <c r="AG731" s="231"/>
      <c r="AH731" s="231"/>
      <c r="AI731" s="231"/>
      <c r="AJ731" s="231"/>
      <c r="AK731" s="231"/>
    </row>
    <row r="732" spans="1:37" ht="15.75" customHeight="1">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c r="AA732" s="231"/>
      <c r="AB732" s="231"/>
      <c r="AC732" s="231"/>
      <c r="AD732" s="231"/>
      <c r="AE732" s="231"/>
      <c r="AF732" s="231"/>
      <c r="AG732" s="231"/>
      <c r="AH732" s="231"/>
      <c r="AI732" s="231"/>
      <c r="AJ732" s="231"/>
      <c r="AK732" s="231"/>
    </row>
    <row r="733" spans="1:37" ht="15.75" customHeight="1">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c r="AA733" s="231"/>
      <c r="AB733" s="231"/>
      <c r="AC733" s="231"/>
      <c r="AD733" s="231"/>
      <c r="AE733" s="231"/>
      <c r="AF733" s="231"/>
      <c r="AG733" s="231"/>
      <c r="AH733" s="231"/>
      <c r="AI733" s="231"/>
      <c r="AJ733" s="231"/>
      <c r="AK733" s="231"/>
    </row>
    <row r="734" spans="1:37" ht="15.75" customHeight="1">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c r="AA734" s="231"/>
      <c r="AB734" s="231"/>
      <c r="AC734" s="231"/>
      <c r="AD734" s="231"/>
      <c r="AE734" s="231"/>
      <c r="AF734" s="231"/>
      <c r="AG734" s="231"/>
      <c r="AH734" s="231"/>
      <c r="AI734" s="231"/>
      <c r="AJ734" s="231"/>
      <c r="AK734" s="231"/>
    </row>
    <row r="735" spans="1:37" ht="15.75" customHeight="1">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1"/>
      <c r="AF735" s="231"/>
      <c r="AG735" s="231"/>
      <c r="AH735" s="231"/>
      <c r="AI735" s="231"/>
      <c r="AJ735" s="231"/>
      <c r="AK735" s="231"/>
    </row>
    <row r="736" spans="1:37" ht="15.75" customHeight="1">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c r="AA736" s="231"/>
      <c r="AB736" s="231"/>
      <c r="AC736" s="231"/>
      <c r="AD736" s="231"/>
      <c r="AE736" s="231"/>
      <c r="AF736" s="231"/>
      <c r="AG736" s="231"/>
      <c r="AH736" s="231"/>
      <c r="AI736" s="231"/>
      <c r="AJ736" s="231"/>
      <c r="AK736" s="231"/>
    </row>
    <row r="737" spans="1:37" ht="15.75" customHeight="1">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c r="AA737" s="231"/>
      <c r="AB737" s="231"/>
      <c r="AC737" s="231"/>
      <c r="AD737" s="231"/>
      <c r="AE737" s="231"/>
      <c r="AF737" s="231"/>
      <c r="AG737" s="231"/>
      <c r="AH737" s="231"/>
      <c r="AI737" s="231"/>
      <c r="AJ737" s="231"/>
      <c r="AK737" s="231"/>
    </row>
    <row r="738" spans="1:37" ht="15.75" customHeight="1">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c r="AA738" s="231"/>
      <c r="AB738" s="231"/>
      <c r="AC738" s="231"/>
      <c r="AD738" s="231"/>
      <c r="AE738" s="231"/>
      <c r="AF738" s="231"/>
      <c r="AG738" s="231"/>
      <c r="AH738" s="231"/>
      <c r="AI738" s="231"/>
      <c r="AJ738" s="231"/>
      <c r="AK738" s="231"/>
    </row>
    <row r="739" spans="1:37" ht="15.75" customHeight="1">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c r="AA739" s="231"/>
      <c r="AB739" s="231"/>
      <c r="AC739" s="231"/>
      <c r="AD739" s="231"/>
      <c r="AE739" s="231"/>
      <c r="AF739" s="231"/>
      <c r="AG739" s="231"/>
      <c r="AH739" s="231"/>
      <c r="AI739" s="231"/>
      <c r="AJ739" s="231"/>
      <c r="AK739" s="231"/>
    </row>
    <row r="740" spans="1:37" ht="15.75" customHeight="1">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c r="AA740" s="231"/>
      <c r="AB740" s="231"/>
      <c r="AC740" s="231"/>
      <c r="AD740" s="231"/>
      <c r="AE740" s="231"/>
      <c r="AF740" s="231"/>
      <c r="AG740" s="231"/>
      <c r="AH740" s="231"/>
      <c r="AI740" s="231"/>
      <c r="AJ740" s="231"/>
      <c r="AK740" s="231"/>
    </row>
    <row r="741" spans="1:37" ht="15.75" customHeight="1">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c r="AA741" s="231"/>
      <c r="AB741" s="231"/>
      <c r="AC741" s="231"/>
      <c r="AD741" s="231"/>
      <c r="AE741" s="231"/>
      <c r="AF741" s="231"/>
      <c r="AG741" s="231"/>
      <c r="AH741" s="231"/>
      <c r="AI741" s="231"/>
      <c r="AJ741" s="231"/>
      <c r="AK741" s="231"/>
    </row>
    <row r="742" spans="1:37" ht="15.75" customHeight="1">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c r="AA742" s="231"/>
      <c r="AB742" s="231"/>
      <c r="AC742" s="231"/>
      <c r="AD742" s="231"/>
      <c r="AE742" s="231"/>
      <c r="AF742" s="231"/>
      <c r="AG742" s="231"/>
      <c r="AH742" s="231"/>
      <c r="AI742" s="231"/>
      <c r="AJ742" s="231"/>
      <c r="AK742" s="231"/>
    </row>
    <row r="743" spans="1:37" ht="15.75" customHeight="1">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c r="AA743" s="231"/>
      <c r="AB743" s="231"/>
      <c r="AC743" s="231"/>
      <c r="AD743" s="231"/>
      <c r="AE743" s="231"/>
      <c r="AF743" s="231"/>
      <c r="AG743" s="231"/>
      <c r="AH743" s="231"/>
      <c r="AI743" s="231"/>
      <c r="AJ743" s="231"/>
      <c r="AK743" s="231"/>
    </row>
    <row r="744" spans="1:37" ht="15.75" customHeight="1">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c r="AA744" s="231"/>
      <c r="AB744" s="231"/>
      <c r="AC744" s="231"/>
      <c r="AD744" s="231"/>
      <c r="AE744" s="231"/>
      <c r="AF744" s="231"/>
      <c r="AG744" s="231"/>
      <c r="AH744" s="231"/>
      <c r="AI744" s="231"/>
      <c r="AJ744" s="231"/>
      <c r="AK744" s="231"/>
    </row>
    <row r="745" spans="1:37" ht="15.75" customHeight="1">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c r="AA745" s="231"/>
      <c r="AB745" s="231"/>
      <c r="AC745" s="231"/>
      <c r="AD745" s="231"/>
      <c r="AE745" s="231"/>
      <c r="AF745" s="231"/>
      <c r="AG745" s="231"/>
      <c r="AH745" s="231"/>
      <c r="AI745" s="231"/>
      <c r="AJ745" s="231"/>
      <c r="AK745" s="231"/>
    </row>
    <row r="746" spans="1:37" ht="15.75" customHeight="1">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c r="AA746" s="231"/>
      <c r="AB746" s="231"/>
      <c r="AC746" s="231"/>
      <c r="AD746" s="231"/>
      <c r="AE746" s="231"/>
      <c r="AF746" s="231"/>
      <c r="AG746" s="231"/>
      <c r="AH746" s="231"/>
      <c r="AI746" s="231"/>
      <c r="AJ746" s="231"/>
      <c r="AK746" s="231"/>
    </row>
    <row r="747" spans="1:37" ht="15.75" customHeight="1">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c r="AA747" s="231"/>
      <c r="AB747" s="231"/>
      <c r="AC747" s="231"/>
      <c r="AD747" s="231"/>
      <c r="AE747" s="231"/>
      <c r="AF747" s="231"/>
      <c r="AG747" s="231"/>
      <c r="AH747" s="231"/>
      <c r="AI747" s="231"/>
      <c r="AJ747" s="231"/>
      <c r="AK747" s="231"/>
    </row>
    <row r="748" spans="1:37" ht="15.75" customHeight="1">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c r="AA748" s="231"/>
      <c r="AB748" s="231"/>
      <c r="AC748" s="231"/>
      <c r="AD748" s="231"/>
      <c r="AE748" s="231"/>
      <c r="AF748" s="231"/>
      <c r="AG748" s="231"/>
      <c r="AH748" s="231"/>
      <c r="AI748" s="231"/>
      <c r="AJ748" s="231"/>
      <c r="AK748" s="231"/>
    </row>
    <row r="749" spans="1:37" ht="15.75" customHeight="1">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c r="AA749" s="231"/>
      <c r="AB749" s="231"/>
      <c r="AC749" s="231"/>
      <c r="AD749" s="231"/>
      <c r="AE749" s="231"/>
      <c r="AF749" s="231"/>
      <c r="AG749" s="231"/>
      <c r="AH749" s="231"/>
      <c r="AI749" s="231"/>
      <c r="AJ749" s="231"/>
      <c r="AK749" s="231"/>
    </row>
    <row r="750" spans="1:37" ht="15.75" customHeight="1">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c r="AA750" s="231"/>
      <c r="AB750" s="231"/>
      <c r="AC750" s="231"/>
      <c r="AD750" s="231"/>
      <c r="AE750" s="231"/>
      <c r="AF750" s="231"/>
      <c r="AG750" s="231"/>
      <c r="AH750" s="231"/>
      <c r="AI750" s="231"/>
      <c r="AJ750" s="231"/>
      <c r="AK750" s="231"/>
    </row>
    <row r="751" spans="1:37" ht="15.75" customHeight="1">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c r="AA751" s="231"/>
      <c r="AB751" s="231"/>
      <c r="AC751" s="231"/>
      <c r="AD751" s="231"/>
      <c r="AE751" s="231"/>
      <c r="AF751" s="231"/>
      <c r="AG751" s="231"/>
      <c r="AH751" s="231"/>
      <c r="AI751" s="231"/>
      <c r="AJ751" s="231"/>
      <c r="AK751" s="231"/>
    </row>
    <row r="752" spans="1:37" ht="15.75" customHeight="1">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c r="AA752" s="231"/>
      <c r="AB752" s="231"/>
      <c r="AC752" s="231"/>
      <c r="AD752" s="231"/>
      <c r="AE752" s="231"/>
      <c r="AF752" s="231"/>
      <c r="AG752" s="231"/>
      <c r="AH752" s="231"/>
      <c r="AI752" s="231"/>
      <c r="AJ752" s="231"/>
      <c r="AK752" s="231"/>
    </row>
    <row r="753" spans="1:37" ht="15.75" customHeight="1">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c r="AA753" s="231"/>
      <c r="AB753" s="231"/>
      <c r="AC753" s="231"/>
      <c r="AD753" s="231"/>
      <c r="AE753" s="231"/>
      <c r="AF753" s="231"/>
      <c r="AG753" s="231"/>
      <c r="AH753" s="231"/>
      <c r="AI753" s="231"/>
      <c r="AJ753" s="231"/>
      <c r="AK753" s="231"/>
    </row>
    <row r="754" spans="1:37" ht="15.75" customHeight="1">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c r="AA754" s="231"/>
      <c r="AB754" s="231"/>
      <c r="AC754" s="231"/>
      <c r="AD754" s="231"/>
      <c r="AE754" s="231"/>
      <c r="AF754" s="231"/>
      <c r="AG754" s="231"/>
      <c r="AH754" s="231"/>
      <c r="AI754" s="231"/>
      <c r="AJ754" s="231"/>
      <c r="AK754" s="231"/>
    </row>
    <row r="755" spans="1:37" ht="15.75" customHeight="1">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c r="AA755" s="231"/>
      <c r="AB755" s="231"/>
      <c r="AC755" s="231"/>
      <c r="AD755" s="231"/>
      <c r="AE755" s="231"/>
      <c r="AF755" s="231"/>
      <c r="AG755" s="231"/>
      <c r="AH755" s="231"/>
      <c r="AI755" s="231"/>
      <c r="AJ755" s="231"/>
      <c r="AK755" s="231"/>
    </row>
    <row r="756" spans="1:37" ht="15.75" customHeight="1">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c r="AA756" s="231"/>
      <c r="AB756" s="231"/>
      <c r="AC756" s="231"/>
      <c r="AD756" s="231"/>
      <c r="AE756" s="231"/>
      <c r="AF756" s="231"/>
      <c r="AG756" s="231"/>
      <c r="AH756" s="231"/>
      <c r="AI756" s="231"/>
      <c r="AJ756" s="231"/>
      <c r="AK756" s="231"/>
    </row>
    <row r="757" spans="1:37" ht="15.75" customHeight="1">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c r="AA757" s="231"/>
      <c r="AB757" s="231"/>
      <c r="AC757" s="231"/>
      <c r="AD757" s="231"/>
      <c r="AE757" s="231"/>
      <c r="AF757" s="231"/>
      <c r="AG757" s="231"/>
      <c r="AH757" s="231"/>
      <c r="AI757" s="231"/>
      <c r="AJ757" s="231"/>
      <c r="AK757" s="231"/>
    </row>
    <row r="758" spans="1:37" ht="15.75" customHeight="1">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c r="AA758" s="231"/>
      <c r="AB758" s="231"/>
      <c r="AC758" s="231"/>
      <c r="AD758" s="231"/>
      <c r="AE758" s="231"/>
      <c r="AF758" s="231"/>
      <c r="AG758" s="231"/>
      <c r="AH758" s="231"/>
      <c r="AI758" s="231"/>
      <c r="AJ758" s="231"/>
      <c r="AK758" s="231"/>
    </row>
    <row r="759" spans="1:37" ht="15.75" customHeight="1">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c r="AA759" s="231"/>
      <c r="AB759" s="231"/>
      <c r="AC759" s="231"/>
      <c r="AD759" s="231"/>
      <c r="AE759" s="231"/>
      <c r="AF759" s="231"/>
      <c r="AG759" s="231"/>
      <c r="AH759" s="231"/>
      <c r="AI759" s="231"/>
      <c r="AJ759" s="231"/>
      <c r="AK759" s="231"/>
    </row>
    <row r="760" spans="1:37" ht="15.75" customHeight="1">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c r="AA760" s="231"/>
      <c r="AB760" s="231"/>
      <c r="AC760" s="231"/>
      <c r="AD760" s="231"/>
      <c r="AE760" s="231"/>
      <c r="AF760" s="231"/>
      <c r="AG760" s="231"/>
      <c r="AH760" s="231"/>
      <c r="AI760" s="231"/>
      <c r="AJ760" s="231"/>
      <c r="AK760" s="231"/>
    </row>
    <row r="761" spans="1:37" ht="15.75" customHeight="1">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c r="AA761" s="231"/>
      <c r="AB761" s="231"/>
      <c r="AC761" s="231"/>
      <c r="AD761" s="231"/>
      <c r="AE761" s="231"/>
      <c r="AF761" s="231"/>
      <c r="AG761" s="231"/>
      <c r="AH761" s="231"/>
      <c r="AI761" s="231"/>
      <c r="AJ761" s="231"/>
      <c r="AK761" s="231"/>
    </row>
    <row r="762" spans="1:37" ht="15.75" customHeight="1">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c r="AA762" s="231"/>
      <c r="AB762" s="231"/>
      <c r="AC762" s="231"/>
      <c r="AD762" s="231"/>
      <c r="AE762" s="231"/>
      <c r="AF762" s="231"/>
      <c r="AG762" s="231"/>
      <c r="AH762" s="231"/>
      <c r="AI762" s="231"/>
      <c r="AJ762" s="231"/>
      <c r="AK762" s="231"/>
    </row>
    <row r="763" spans="1:37" ht="15.75" customHeight="1">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1"/>
      <c r="AF763" s="231"/>
      <c r="AG763" s="231"/>
      <c r="AH763" s="231"/>
      <c r="AI763" s="231"/>
      <c r="AJ763" s="231"/>
      <c r="AK763" s="231"/>
    </row>
    <row r="764" spans="1:37" ht="15.75" customHeight="1">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c r="AA764" s="231"/>
      <c r="AB764" s="231"/>
      <c r="AC764" s="231"/>
      <c r="AD764" s="231"/>
      <c r="AE764" s="231"/>
      <c r="AF764" s="231"/>
      <c r="AG764" s="231"/>
      <c r="AH764" s="231"/>
      <c r="AI764" s="231"/>
      <c r="AJ764" s="231"/>
      <c r="AK764" s="231"/>
    </row>
    <row r="765" spans="1:37" ht="15.75" customHeight="1">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c r="AA765" s="231"/>
      <c r="AB765" s="231"/>
      <c r="AC765" s="231"/>
      <c r="AD765" s="231"/>
      <c r="AE765" s="231"/>
      <c r="AF765" s="231"/>
      <c r="AG765" s="231"/>
      <c r="AH765" s="231"/>
      <c r="AI765" s="231"/>
      <c r="AJ765" s="231"/>
      <c r="AK765" s="231"/>
    </row>
    <row r="766" spans="1:37" ht="15.75" customHeight="1">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c r="AA766" s="231"/>
      <c r="AB766" s="231"/>
      <c r="AC766" s="231"/>
      <c r="AD766" s="231"/>
      <c r="AE766" s="231"/>
      <c r="AF766" s="231"/>
      <c r="AG766" s="231"/>
      <c r="AH766" s="231"/>
      <c r="AI766" s="231"/>
      <c r="AJ766" s="231"/>
      <c r="AK766" s="231"/>
    </row>
    <row r="767" spans="1:37" ht="15.75" customHeight="1">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c r="AA767" s="231"/>
      <c r="AB767" s="231"/>
      <c r="AC767" s="231"/>
      <c r="AD767" s="231"/>
      <c r="AE767" s="231"/>
      <c r="AF767" s="231"/>
      <c r="AG767" s="231"/>
      <c r="AH767" s="231"/>
      <c r="AI767" s="231"/>
      <c r="AJ767" s="231"/>
      <c r="AK767" s="231"/>
    </row>
    <row r="768" spans="1:37" ht="15.75" customHeight="1">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c r="AA768" s="231"/>
      <c r="AB768" s="231"/>
      <c r="AC768" s="231"/>
      <c r="AD768" s="231"/>
      <c r="AE768" s="231"/>
      <c r="AF768" s="231"/>
      <c r="AG768" s="231"/>
      <c r="AH768" s="231"/>
      <c r="AI768" s="231"/>
      <c r="AJ768" s="231"/>
      <c r="AK768" s="231"/>
    </row>
    <row r="769" spans="1:37" ht="15.75" customHeight="1">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c r="AA769" s="231"/>
      <c r="AB769" s="231"/>
      <c r="AC769" s="231"/>
      <c r="AD769" s="231"/>
      <c r="AE769" s="231"/>
      <c r="AF769" s="231"/>
      <c r="AG769" s="231"/>
      <c r="AH769" s="231"/>
      <c r="AI769" s="231"/>
      <c r="AJ769" s="231"/>
      <c r="AK769" s="231"/>
    </row>
    <row r="770" spans="1:37" ht="15.75" customHeight="1">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c r="AA770" s="231"/>
      <c r="AB770" s="231"/>
      <c r="AC770" s="231"/>
      <c r="AD770" s="231"/>
      <c r="AE770" s="231"/>
      <c r="AF770" s="231"/>
      <c r="AG770" s="231"/>
      <c r="AH770" s="231"/>
      <c r="AI770" s="231"/>
      <c r="AJ770" s="231"/>
      <c r="AK770" s="231"/>
    </row>
    <row r="771" spans="1:37" ht="15.75" customHeight="1">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c r="AA771" s="231"/>
      <c r="AB771" s="231"/>
      <c r="AC771" s="231"/>
      <c r="AD771" s="231"/>
      <c r="AE771" s="231"/>
      <c r="AF771" s="231"/>
      <c r="AG771" s="231"/>
      <c r="AH771" s="231"/>
      <c r="AI771" s="231"/>
      <c r="AJ771" s="231"/>
      <c r="AK771" s="231"/>
    </row>
    <row r="772" spans="1:37" ht="15.75" customHeight="1">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c r="AA772" s="231"/>
      <c r="AB772" s="231"/>
      <c r="AC772" s="231"/>
      <c r="AD772" s="231"/>
      <c r="AE772" s="231"/>
      <c r="AF772" s="231"/>
      <c r="AG772" s="231"/>
      <c r="AH772" s="231"/>
      <c r="AI772" s="231"/>
      <c r="AJ772" s="231"/>
      <c r="AK772" s="231"/>
    </row>
    <row r="773" spans="1:37" ht="15.75" customHeight="1">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c r="AA773" s="231"/>
      <c r="AB773" s="231"/>
      <c r="AC773" s="231"/>
      <c r="AD773" s="231"/>
      <c r="AE773" s="231"/>
      <c r="AF773" s="231"/>
      <c r="AG773" s="231"/>
      <c r="AH773" s="231"/>
      <c r="AI773" s="231"/>
      <c r="AJ773" s="231"/>
      <c r="AK773" s="231"/>
    </row>
    <row r="774" spans="1:37" ht="15.75" customHeight="1">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c r="AA774" s="231"/>
      <c r="AB774" s="231"/>
      <c r="AC774" s="231"/>
      <c r="AD774" s="231"/>
      <c r="AE774" s="231"/>
      <c r="AF774" s="231"/>
      <c r="AG774" s="231"/>
      <c r="AH774" s="231"/>
      <c r="AI774" s="231"/>
      <c r="AJ774" s="231"/>
      <c r="AK774" s="231"/>
    </row>
    <row r="775" spans="1:37" ht="15.75" customHeight="1">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c r="AA775" s="231"/>
      <c r="AB775" s="231"/>
      <c r="AC775" s="231"/>
      <c r="AD775" s="231"/>
      <c r="AE775" s="231"/>
      <c r="AF775" s="231"/>
      <c r="AG775" s="231"/>
      <c r="AH775" s="231"/>
      <c r="AI775" s="231"/>
      <c r="AJ775" s="231"/>
      <c r="AK775" s="231"/>
    </row>
    <row r="776" spans="1:37" ht="15.75" customHeight="1">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c r="AA776" s="231"/>
      <c r="AB776" s="231"/>
      <c r="AC776" s="231"/>
      <c r="AD776" s="231"/>
      <c r="AE776" s="231"/>
      <c r="AF776" s="231"/>
      <c r="AG776" s="231"/>
      <c r="AH776" s="231"/>
      <c r="AI776" s="231"/>
      <c r="AJ776" s="231"/>
      <c r="AK776" s="231"/>
    </row>
    <row r="777" spans="1:37" ht="15.75" customHeight="1">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c r="AA777" s="231"/>
      <c r="AB777" s="231"/>
      <c r="AC777" s="231"/>
      <c r="AD777" s="231"/>
      <c r="AE777" s="231"/>
      <c r="AF777" s="231"/>
      <c r="AG777" s="231"/>
      <c r="AH777" s="231"/>
      <c r="AI777" s="231"/>
      <c r="AJ777" s="231"/>
      <c r="AK777" s="231"/>
    </row>
    <row r="778" spans="1:37" ht="15.75" customHeight="1">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c r="AA778" s="231"/>
      <c r="AB778" s="231"/>
      <c r="AC778" s="231"/>
      <c r="AD778" s="231"/>
      <c r="AE778" s="231"/>
      <c r="AF778" s="231"/>
      <c r="AG778" s="231"/>
      <c r="AH778" s="231"/>
      <c r="AI778" s="231"/>
      <c r="AJ778" s="231"/>
      <c r="AK778" s="231"/>
    </row>
    <row r="779" spans="1:37" ht="15.75" customHeight="1">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c r="AA779" s="231"/>
      <c r="AB779" s="231"/>
      <c r="AC779" s="231"/>
      <c r="AD779" s="231"/>
      <c r="AE779" s="231"/>
      <c r="AF779" s="231"/>
      <c r="AG779" s="231"/>
      <c r="AH779" s="231"/>
      <c r="AI779" s="231"/>
      <c r="AJ779" s="231"/>
      <c r="AK779" s="231"/>
    </row>
    <row r="780" spans="1:37" ht="15.75" customHeight="1">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c r="AA780" s="231"/>
      <c r="AB780" s="231"/>
      <c r="AC780" s="231"/>
      <c r="AD780" s="231"/>
      <c r="AE780" s="231"/>
      <c r="AF780" s="231"/>
      <c r="AG780" s="231"/>
      <c r="AH780" s="231"/>
      <c r="AI780" s="231"/>
      <c r="AJ780" s="231"/>
      <c r="AK780" s="231"/>
    </row>
    <row r="781" spans="1:37" ht="15.75" customHeight="1">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c r="AA781" s="231"/>
      <c r="AB781" s="231"/>
      <c r="AC781" s="231"/>
      <c r="AD781" s="231"/>
      <c r="AE781" s="231"/>
      <c r="AF781" s="231"/>
      <c r="AG781" s="231"/>
      <c r="AH781" s="231"/>
      <c r="AI781" s="231"/>
      <c r="AJ781" s="231"/>
      <c r="AK781" s="231"/>
    </row>
    <row r="782" spans="1:37" ht="15.75" customHeight="1">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c r="AA782" s="231"/>
      <c r="AB782" s="231"/>
      <c r="AC782" s="231"/>
      <c r="AD782" s="231"/>
      <c r="AE782" s="231"/>
      <c r="AF782" s="231"/>
      <c r="AG782" s="231"/>
      <c r="AH782" s="231"/>
      <c r="AI782" s="231"/>
      <c r="AJ782" s="231"/>
      <c r="AK782" s="231"/>
    </row>
    <row r="783" spans="1:37" ht="15.75" customHeight="1">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c r="AA783" s="231"/>
      <c r="AB783" s="231"/>
      <c r="AC783" s="231"/>
      <c r="AD783" s="231"/>
      <c r="AE783" s="231"/>
      <c r="AF783" s="231"/>
      <c r="AG783" s="231"/>
      <c r="AH783" s="231"/>
      <c r="AI783" s="231"/>
      <c r="AJ783" s="231"/>
      <c r="AK783" s="231"/>
    </row>
    <row r="784" spans="1:37" ht="15.75" customHeight="1">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c r="AA784" s="231"/>
      <c r="AB784" s="231"/>
      <c r="AC784" s="231"/>
      <c r="AD784" s="231"/>
      <c r="AE784" s="231"/>
      <c r="AF784" s="231"/>
      <c r="AG784" s="231"/>
      <c r="AH784" s="231"/>
      <c r="AI784" s="231"/>
      <c r="AJ784" s="231"/>
      <c r="AK784" s="231"/>
    </row>
    <row r="785" spans="1:37" ht="15.75" customHeight="1">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c r="AA785" s="231"/>
      <c r="AB785" s="231"/>
      <c r="AC785" s="231"/>
      <c r="AD785" s="231"/>
      <c r="AE785" s="231"/>
      <c r="AF785" s="231"/>
      <c r="AG785" s="231"/>
      <c r="AH785" s="231"/>
      <c r="AI785" s="231"/>
      <c r="AJ785" s="231"/>
      <c r="AK785" s="231"/>
    </row>
    <row r="786" spans="1:37" ht="15.75" customHeight="1">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c r="AA786" s="231"/>
      <c r="AB786" s="231"/>
      <c r="AC786" s="231"/>
      <c r="AD786" s="231"/>
      <c r="AE786" s="231"/>
      <c r="AF786" s="231"/>
      <c r="AG786" s="231"/>
      <c r="AH786" s="231"/>
      <c r="AI786" s="231"/>
      <c r="AJ786" s="231"/>
      <c r="AK786" s="231"/>
    </row>
    <row r="787" spans="1:37" ht="15.75" customHeight="1">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c r="AA787" s="231"/>
      <c r="AB787" s="231"/>
      <c r="AC787" s="231"/>
      <c r="AD787" s="231"/>
      <c r="AE787" s="231"/>
      <c r="AF787" s="231"/>
      <c r="AG787" s="231"/>
      <c r="AH787" s="231"/>
      <c r="AI787" s="231"/>
      <c r="AJ787" s="231"/>
      <c r="AK787" s="231"/>
    </row>
    <row r="788" spans="1:37" ht="15.75" customHeight="1">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c r="AA788" s="231"/>
      <c r="AB788" s="231"/>
      <c r="AC788" s="231"/>
      <c r="AD788" s="231"/>
      <c r="AE788" s="231"/>
      <c r="AF788" s="231"/>
      <c r="AG788" s="231"/>
      <c r="AH788" s="231"/>
      <c r="AI788" s="231"/>
      <c r="AJ788" s="231"/>
      <c r="AK788" s="231"/>
    </row>
    <row r="789" spans="1:37" ht="15.75" customHeight="1">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c r="AA789" s="231"/>
      <c r="AB789" s="231"/>
      <c r="AC789" s="231"/>
      <c r="AD789" s="231"/>
      <c r="AE789" s="231"/>
      <c r="AF789" s="231"/>
      <c r="AG789" s="231"/>
      <c r="AH789" s="231"/>
      <c r="AI789" s="231"/>
      <c r="AJ789" s="231"/>
      <c r="AK789" s="231"/>
    </row>
    <row r="790" spans="1:37" ht="15.75" customHeight="1">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c r="AA790" s="231"/>
      <c r="AB790" s="231"/>
      <c r="AC790" s="231"/>
      <c r="AD790" s="231"/>
      <c r="AE790" s="231"/>
      <c r="AF790" s="231"/>
      <c r="AG790" s="231"/>
      <c r="AH790" s="231"/>
      <c r="AI790" s="231"/>
      <c r="AJ790" s="231"/>
      <c r="AK790" s="231"/>
    </row>
    <row r="791" spans="1:37" ht="15.75" customHeight="1">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1"/>
      <c r="AF791" s="231"/>
      <c r="AG791" s="231"/>
      <c r="AH791" s="231"/>
      <c r="AI791" s="231"/>
      <c r="AJ791" s="231"/>
      <c r="AK791" s="231"/>
    </row>
    <row r="792" spans="1:37" ht="15.75" customHeight="1">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c r="AA792" s="231"/>
      <c r="AB792" s="231"/>
      <c r="AC792" s="231"/>
      <c r="AD792" s="231"/>
      <c r="AE792" s="231"/>
      <c r="AF792" s="231"/>
      <c r="AG792" s="231"/>
      <c r="AH792" s="231"/>
      <c r="AI792" s="231"/>
      <c r="AJ792" s="231"/>
      <c r="AK792" s="231"/>
    </row>
    <row r="793" spans="1:37" ht="15.75" customHeight="1">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c r="AA793" s="231"/>
      <c r="AB793" s="231"/>
      <c r="AC793" s="231"/>
      <c r="AD793" s="231"/>
      <c r="AE793" s="231"/>
      <c r="AF793" s="231"/>
      <c r="AG793" s="231"/>
      <c r="AH793" s="231"/>
      <c r="AI793" s="231"/>
      <c r="AJ793" s="231"/>
      <c r="AK793" s="231"/>
    </row>
    <row r="794" spans="1:37" ht="15.75" customHeight="1">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c r="AA794" s="231"/>
      <c r="AB794" s="231"/>
      <c r="AC794" s="231"/>
      <c r="AD794" s="231"/>
      <c r="AE794" s="231"/>
      <c r="AF794" s="231"/>
      <c r="AG794" s="231"/>
      <c r="AH794" s="231"/>
      <c r="AI794" s="231"/>
      <c r="AJ794" s="231"/>
      <c r="AK794" s="231"/>
    </row>
    <row r="795" spans="1:37" ht="15.75" customHeight="1">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c r="AA795" s="231"/>
      <c r="AB795" s="231"/>
      <c r="AC795" s="231"/>
      <c r="AD795" s="231"/>
      <c r="AE795" s="231"/>
      <c r="AF795" s="231"/>
      <c r="AG795" s="231"/>
      <c r="AH795" s="231"/>
      <c r="AI795" s="231"/>
      <c r="AJ795" s="231"/>
      <c r="AK795" s="231"/>
    </row>
    <row r="796" spans="1:37" ht="15.75" customHeight="1">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c r="AA796" s="231"/>
      <c r="AB796" s="231"/>
      <c r="AC796" s="231"/>
      <c r="AD796" s="231"/>
      <c r="AE796" s="231"/>
      <c r="AF796" s="231"/>
      <c r="AG796" s="231"/>
      <c r="AH796" s="231"/>
      <c r="AI796" s="231"/>
      <c r="AJ796" s="231"/>
      <c r="AK796" s="231"/>
    </row>
    <row r="797" spans="1:37" ht="15.75" customHeight="1">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c r="AA797" s="231"/>
      <c r="AB797" s="231"/>
      <c r="AC797" s="231"/>
      <c r="AD797" s="231"/>
      <c r="AE797" s="231"/>
      <c r="AF797" s="231"/>
      <c r="AG797" s="231"/>
      <c r="AH797" s="231"/>
      <c r="AI797" s="231"/>
      <c r="AJ797" s="231"/>
      <c r="AK797" s="231"/>
    </row>
    <row r="798" spans="1:37" ht="15.75" customHeight="1">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c r="AA798" s="231"/>
      <c r="AB798" s="231"/>
      <c r="AC798" s="231"/>
      <c r="AD798" s="231"/>
      <c r="AE798" s="231"/>
      <c r="AF798" s="231"/>
      <c r="AG798" s="231"/>
      <c r="AH798" s="231"/>
      <c r="AI798" s="231"/>
      <c r="AJ798" s="231"/>
      <c r="AK798" s="231"/>
    </row>
    <row r="799" spans="1:37" ht="15.75" customHeight="1">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c r="AA799" s="231"/>
      <c r="AB799" s="231"/>
      <c r="AC799" s="231"/>
      <c r="AD799" s="231"/>
      <c r="AE799" s="231"/>
      <c r="AF799" s="231"/>
      <c r="AG799" s="231"/>
      <c r="AH799" s="231"/>
      <c r="AI799" s="231"/>
      <c r="AJ799" s="231"/>
      <c r="AK799" s="231"/>
    </row>
    <row r="800" spans="1:37" ht="15.75" customHeight="1">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c r="AA800" s="231"/>
      <c r="AB800" s="231"/>
      <c r="AC800" s="231"/>
      <c r="AD800" s="231"/>
      <c r="AE800" s="231"/>
      <c r="AF800" s="231"/>
      <c r="AG800" s="231"/>
      <c r="AH800" s="231"/>
      <c r="AI800" s="231"/>
      <c r="AJ800" s="231"/>
      <c r="AK800" s="231"/>
    </row>
    <row r="801" spans="1:37" ht="15.75" customHeight="1">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c r="AA801" s="231"/>
      <c r="AB801" s="231"/>
      <c r="AC801" s="231"/>
      <c r="AD801" s="231"/>
      <c r="AE801" s="231"/>
      <c r="AF801" s="231"/>
      <c r="AG801" s="231"/>
      <c r="AH801" s="231"/>
      <c r="AI801" s="231"/>
      <c r="AJ801" s="231"/>
      <c r="AK801" s="231"/>
    </row>
    <row r="802" spans="1:37" ht="15.75" customHeight="1">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c r="AA802" s="231"/>
      <c r="AB802" s="231"/>
      <c r="AC802" s="231"/>
      <c r="AD802" s="231"/>
      <c r="AE802" s="231"/>
      <c r="AF802" s="231"/>
      <c r="AG802" s="231"/>
      <c r="AH802" s="231"/>
      <c r="AI802" s="231"/>
      <c r="AJ802" s="231"/>
      <c r="AK802" s="231"/>
    </row>
    <row r="803" spans="1:37" ht="15.75" customHeight="1">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c r="AA803" s="231"/>
      <c r="AB803" s="231"/>
      <c r="AC803" s="231"/>
      <c r="AD803" s="231"/>
      <c r="AE803" s="231"/>
      <c r="AF803" s="231"/>
      <c r="AG803" s="231"/>
      <c r="AH803" s="231"/>
      <c r="AI803" s="231"/>
      <c r="AJ803" s="231"/>
      <c r="AK803" s="231"/>
    </row>
    <row r="804" spans="1:37" ht="15.75" customHeight="1">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c r="AA804" s="231"/>
      <c r="AB804" s="231"/>
      <c r="AC804" s="231"/>
      <c r="AD804" s="231"/>
      <c r="AE804" s="231"/>
      <c r="AF804" s="231"/>
      <c r="AG804" s="231"/>
      <c r="AH804" s="231"/>
      <c r="AI804" s="231"/>
      <c r="AJ804" s="231"/>
      <c r="AK804" s="231"/>
    </row>
    <row r="805" spans="1:37" ht="15.75" customHeight="1">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c r="AA805" s="231"/>
      <c r="AB805" s="231"/>
      <c r="AC805" s="231"/>
      <c r="AD805" s="231"/>
      <c r="AE805" s="231"/>
      <c r="AF805" s="231"/>
      <c r="AG805" s="231"/>
      <c r="AH805" s="231"/>
      <c r="AI805" s="231"/>
      <c r="AJ805" s="231"/>
      <c r="AK805" s="231"/>
    </row>
    <row r="806" spans="1:37" ht="15.75" customHeight="1">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c r="AA806" s="231"/>
      <c r="AB806" s="231"/>
      <c r="AC806" s="231"/>
      <c r="AD806" s="231"/>
      <c r="AE806" s="231"/>
      <c r="AF806" s="231"/>
      <c r="AG806" s="231"/>
      <c r="AH806" s="231"/>
      <c r="AI806" s="231"/>
      <c r="AJ806" s="231"/>
      <c r="AK806" s="231"/>
    </row>
    <row r="807" spans="1:37" ht="15.75" customHeight="1">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c r="AA807" s="231"/>
      <c r="AB807" s="231"/>
      <c r="AC807" s="231"/>
      <c r="AD807" s="231"/>
      <c r="AE807" s="231"/>
      <c r="AF807" s="231"/>
      <c r="AG807" s="231"/>
      <c r="AH807" s="231"/>
      <c r="AI807" s="231"/>
      <c r="AJ807" s="231"/>
      <c r="AK807" s="231"/>
    </row>
    <row r="808" spans="1:37" ht="15.75" customHeight="1">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c r="AA808" s="231"/>
      <c r="AB808" s="231"/>
      <c r="AC808" s="231"/>
      <c r="AD808" s="231"/>
      <c r="AE808" s="231"/>
      <c r="AF808" s="231"/>
      <c r="AG808" s="231"/>
      <c r="AH808" s="231"/>
      <c r="AI808" s="231"/>
      <c r="AJ808" s="231"/>
      <c r="AK808" s="231"/>
    </row>
    <row r="809" spans="1:37" ht="15.75" customHeight="1">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c r="AA809" s="231"/>
      <c r="AB809" s="231"/>
      <c r="AC809" s="231"/>
      <c r="AD809" s="231"/>
      <c r="AE809" s="231"/>
      <c r="AF809" s="231"/>
      <c r="AG809" s="231"/>
      <c r="AH809" s="231"/>
      <c r="AI809" s="231"/>
      <c r="AJ809" s="231"/>
      <c r="AK809" s="231"/>
    </row>
    <row r="810" spans="1:37" ht="15.75" customHeight="1">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row>
    <row r="811" spans="1:37" ht="15.75" customHeight="1">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c r="AA811" s="231"/>
      <c r="AB811" s="231"/>
      <c r="AC811" s="231"/>
      <c r="AD811" s="231"/>
      <c r="AE811" s="231"/>
      <c r="AF811" s="231"/>
      <c r="AG811" s="231"/>
      <c r="AH811" s="231"/>
      <c r="AI811" s="231"/>
      <c r="AJ811" s="231"/>
      <c r="AK811" s="231"/>
    </row>
    <row r="812" spans="1:37" ht="15.75" customHeight="1">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c r="AA812" s="231"/>
      <c r="AB812" s="231"/>
      <c r="AC812" s="231"/>
      <c r="AD812" s="231"/>
      <c r="AE812" s="231"/>
      <c r="AF812" s="231"/>
      <c r="AG812" s="231"/>
      <c r="AH812" s="231"/>
      <c r="AI812" s="231"/>
      <c r="AJ812" s="231"/>
      <c r="AK812" s="231"/>
    </row>
    <row r="813" spans="1:37" ht="15.75" customHeight="1">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c r="AA813" s="231"/>
      <c r="AB813" s="231"/>
      <c r="AC813" s="231"/>
      <c r="AD813" s="231"/>
      <c r="AE813" s="231"/>
      <c r="AF813" s="231"/>
      <c r="AG813" s="231"/>
      <c r="AH813" s="231"/>
      <c r="AI813" s="231"/>
      <c r="AJ813" s="231"/>
      <c r="AK813" s="231"/>
    </row>
    <row r="814" spans="1:37" ht="15.75" customHeight="1">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c r="AA814" s="231"/>
      <c r="AB814" s="231"/>
      <c r="AC814" s="231"/>
      <c r="AD814" s="231"/>
      <c r="AE814" s="231"/>
      <c r="AF814" s="231"/>
      <c r="AG814" s="231"/>
      <c r="AH814" s="231"/>
      <c r="AI814" s="231"/>
      <c r="AJ814" s="231"/>
      <c r="AK814" s="231"/>
    </row>
    <row r="815" spans="1:37" ht="15.75" customHeight="1">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c r="AA815" s="231"/>
      <c r="AB815" s="231"/>
      <c r="AC815" s="231"/>
      <c r="AD815" s="231"/>
      <c r="AE815" s="231"/>
      <c r="AF815" s="231"/>
      <c r="AG815" s="231"/>
      <c r="AH815" s="231"/>
      <c r="AI815" s="231"/>
      <c r="AJ815" s="231"/>
      <c r="AK815" s="231"/>
    </row>
    <row r="816" spans="1:37" ht="15.75" customHeight="1">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c r="AA816" s="231"/>
      <c r="AB816" s="231"/>
      <c r="AC816" s="231"/>
      <c r="AD816" s="231"/>
      <c r="AE816" s="231"/>
      <c r="AF816" s="231"/>
      <c r="AG816" s="231"/>
      <c r="AH816" s="231"/>
      <c r="AI816" s="231"/>
      <c r="AJ816" s="231"/>
      <c r="AK816" s="231"/>
    </row>
    <row r="817" spans="1:37" ht="15.75" customHeight="1">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c r="AA817" s="231"/>
      <c r="AB817" s="231"/>
      <c r="AC817" s="231"/>
      <c r="AD817" s="231"/>
      <c r="AE817" s="231"/>
      <c r="AF817" s="231"/>
      <c r="AG817" s="231"/>
      <c r="AH817" s="231"/>
      <c r="AI817" s="231"/>
      <c r="AJ817" s="231"/>
      <c r="AK817" s="231"/>
    </row>
    <row r="818" spans="1:37" ht="15.75" customHeight="1">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c r="AA818" s="231"/>
      <c r="AB818" s="231"/>
      <c r="AC818" s="231"/>
      <c r="AD818" s="231"/>
      <c r="AE818" s="231"/>
      <c r="AF818" s="231"/>
      <c r="AG818" s="231"/>
      <c r="AH818" s="231"/>
      <c r="AI818" s="231"/>
      <c r="AJ818" s="231"/>
      <c r="AK818" s="231"/>
    </row>
    <row r="819" spans="1:37" ht="15.75" customHeight="1">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1"/>
      <c r="AF819" s="231"/>
      <c r="AG819" s="231"/>
      <c r="AH819" s="231"/>
      <c r="AI819" s="231"/>
      <c r="AJ819" s="231"/>
      <c r="AK819" s="231"/>
    </row>
    <row r="820" spans="1:37" ht="15.75" customHeight="1">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c r="AA820" s="231"/>
      <c r="AB820" s="231"/>
      <c r="AC820" s="231"/>
      <c r="AD820" s="231"/>
      <c r="AE820" s="231"/>
      <c r="AF820" s="231"/>
      <c r="AG820" s="231"/>
      <c r="AH820" s="231"/>
      <c r="AI820" s="231"/>
      <c r="AJ820" s="231"/>
      <c r="AK820" s="231"/>
    </row>
    <row r="821" spans="1:37" ht="15.75" customHeight="1">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c r="AA821" s="231"/>
      <c r="AB821" s="231"/>
      <c r="AC821" s="231"/>
      <c r="AD821" s="231"/>
      <c r="AE821" s="231"/>
      <c r="AF821" s="231"/>
      <c r="AG821" s="231"/>
      <c r="AH821" s="231"/>
      <c r="AI821" s="231"/>
      <c r="AJ821" s="231"/>
      <c r="AK821" s="231"/>
    </row>
    <row r="822" spans="1:37" ht="15.75" customHeight="1">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c r="AA822" s="231"/>
      <c r="AB822" s="231"/>
      <c r="AC822" s="231"/>
      <c r="AD822" s="231"/>
      <c r="AE822" s="231"/>
      <c r="AF822" s="231"/>
      <c r="AG822" s="231"/>
      <c r="AH822" s="231"/>
      <c r="AI822" s="231"/>
      <c r="AJ822" s="231"/>
      <c r="AK822" s="231"/>
    </row>
    <row r="823" spans="1:37" ht="15.75" customHeight="1">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c r="AA823" s="231"/>
      <c r="AB823" s="231"/>
      <c r="AC823" s="231"/>
      <c r="AD823" s="231"/>
      <c r="AE823" s="231"/>
      <c r="AF823" s="231"/>
      <c r="AG823" s="231"/>
      <c r="AH823" s="231"/>
      <c r="AI823" s="231"/>
      <c r="AJ823" s="231"/>
      <c r="AK823" s="231"/>
    </row>
    <row r="824" spans="1:37" ht="15.75" customHeight="1">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c r="AA824" s="231"/>
      <c r="AB824" s="231"/>
      <c r="AC824" s="231"/>
      <c r="AD824" s="231"/>
      <c r="AE824" s="231"/>
      <c r="AF824" s="231"/>
      <c r="AG824" s="231"/>
      <c r="AH824" s="231"/>
      <c r="AI824" s="231"/>
      <c r="AJ824" s="231"/>
      <c r="AK824" s="231"/>
    </row>
    <row r="825" spans="1:37" ht="15.75" customHeight="1">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c r="AA825" s="231"/>
      <c r="AB825" s="231"/>
      <c r="AC825" s="231"/>
      <c r="AD825" s="231"/>
      <c r="AE825" s="231"/>
      <c r="AF825" s="231"/>
      <c r="AG825" s="231"/>
      <c r="AH825" s="231"/>
      <c r="AI825" s="231"/>
      <c r="AJ825" s="231"/>
      <c r="AK825" s="231"/>
    </row>
    <row r="826" spans="1:37" ht="15.75" customHeight="1">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c r="AA826" s="231"/>
      <c r="AB826" s="231"/>
      <c r="AC826" s="231"/>
      <c r="AD826" s="231"/>
      <c r="AE826" s="231"/>
      <c r="AF826" s="231"/>
      <c r="AG826" s="231"/>
      <c r="AH826" s="231"/>
      <c r="AI826" s="231"/>
      <c r="AJ826" s="231"/>
      <c r="AK826" s="231"/>
    </row>
    <row r="827" spans="1:37" ht="15.75" customHeight="1">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c r="AA827" s="231"/>
      <c r="AB827" s="231"/>
      <c r="AC827" s="231"/>
      <c r="AD827" s="231"/>
      <c r="AE827" s="231"/>
      <c r="AF827" s="231"/>
      <c r="AG827" s="231"/>
      <c r="AH827" s="231"/>
      <c r="AI827" s="231"/>
      <c r="AJ827" s="231"/>
      <c r="AK827" s="231"/>
    </row>
    <row r="828" spans="1:37" ht="15.75" customHeight="1">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c r="AA828" s="231"/>
      <c r="AB828" s="231"/>
      <c r="AC828" s="231"/>
      <c r="AD828" s="231"/>
      <c r="AE828" s="231"/>
      <c r="AF828" s="231"/>
      <c r="AG828" s="231"/>
      <c r="AH828" s="231"/>
      <c r="AI828" s="231"/>
      <c r="AJ828" s="231"/>
      <c r="AK828" s="231"/>
    </row>
    <row r="829" spans="1:37" ht="15.75" customHeight="1">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c r="AA829" s="231"/>
      <c r="AB829" s="231"/>
      <c r="AC829" s="231"/>
      <c r="AD829" s="231"/>
      <c r="AE829" s="231"/>
      <c r="AF829" s="231"/>
      <c r="AG829" s="231"/>
      <c r="AH829" s="231"/>
      <c r="AI829" s="231"/>
      <c r="AJ829" s="231"/>
      <c r="AK829" s="231"/>
    </row>
    <row r="830" spans="1:37" ht="15.75" customHeight="1">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c r="AA830" s="231"/>
      <c r="AB830" s="231"/>
      <c r="AC830" s="231"/>
      <c r="AD830" s="231"/>
      <c r="AE830" s="231"/>
      <c r="AF830" s="231"/>
      <c r="AG830" s="231"/>
      <c r="AH830" s="231"/>
      <c r="AI830" s="231"/>
      <c r="AJ830" s="231"/>
      <c r="AK830" s="231"/>
    </row>
    <row r="831" spans="1:37" ht="15.75" customHeight="1">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c r="AA831" s="231"/>
      <c r="AB831" s="231"/>
      <c r="AC831" s="231"/>
      <c r="AD831" s="231"/>
      <c r="AE831" s="231"/>
      <c r="AF831" s="231"/>
      <c r="AG831" s="231"/>
      <c r="AH831" s="231"/>
      <c r="AI831" s="231"/>
      <c r="AJ831" s="231"/>
      <c r="AK831" s="231"/>
    </row>
    <row r="832" spans="1:37" ht="15.75" customHeight="1">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c r="AA832" s="231"/>
      <c r="AB832" s="231"/>
      <c r="AC832" s="231"/>
      <c r="AD832" s="231"/>
      <c r="AE832" s="231"/>
      <c r="AF832" s="231"/>
      <c r="AG832" s="231"/>
      <c r="AH832" s="231"/>
      <c r="AI832" s="231"/>
      <c r="AJ832" s="231"/>
      <c r="AK832" s="231"/>
    </row>
    <row r="833" spans="1:37" ht="15.75" customHeight="1">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c r="AA833" s="231"/>
      <c r="AB833" s="231"/>
      <c r="AC833" s="231"/>
      <c r="AD833" s="231"/>
      <c r="AE833" s="231"/>
      <c r="AF833" s="231"/>
      <c r="AG833" s="231"/>
      <c r="AH833" s="231"/>
      <c r="AI833" s="231"/>
      <c r="AJ833" s="231"/>
      <c r="AK833" s="231"/>
    </row>
    <row r="834" spans="1:37" ht="15.75" customHeight="1">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c r="AA834" s="231"/>
      <c r="AB834" s="231"/>
      <c r="AC834" s="231"/>
      <c r="AD834" s="231"/>
      <c r="AE834" s="231"/>
      <c r="AF834" s="231"/>
      <c r="AG834" s="231"/>
      <c r="AH834" s="231"/>
      <c r="AI834" s="231"/>
      <c r="AJ834" s="231"/>
      <c r="AK834" s="231"/>
    </row>
    <row r="835" spans="1:37" ht="15.75" customHeight="1">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c r="AA835" s="231"/>
      <c r="AB835" s="231"/>
      <c r="AC835" s="231"/>
      <c r="AD835" s="231"/>
      <c r="AE835" s="231"/>
      <c r="AF835" s="231"/>
      <c r="AG835" s="231"/>
      <c r="AH835" s="231"/>
      <c r="AI835" s="231"/>
      <c r="AJ835" s="231"/>
      <c r="AK835" s="231"/>
    </row>
    <row r="836" spans="1:37" ht="15.75" customHeight="1">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c r="AA836" s="231"/>
      <c r="AB836" s="231"/>
      <c r="AC836" s="231"/>
      <c r="AD836" s="231"/>
      <c r="AE836" s="231"/>
      <c r="AF836" s="231"/>
      <c r="AG836" s="231"/>
      <c r="AH836" s="231"/>
      <c r="AI836" s="231"/>
      <c r="AJ836" s="231"/>
      <c r="AK836" s="231"/>
    </row>
    <row r="837" spans="1:37" ht="15.75" customHeight="1">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c r="AA837" s="231"/>
      <c r="AB837" s="231"/>
      <c r="AC837" s="231"/>
      <c r="AD837" s="231"/>
      <c r="AE837" s="231"/>
      <c r="AF837" s="231"/>
      <c r="AG837" s="231"/>
      <c r="AH837" s="231"/>
      <c r="AI837" s="231"/>
      <c r="AJ837" s="231"/>
      <c r="AK837" s="231"/>
    </row>
    <row r="838" spans="1:37" ht="15.75" customHeight="1">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c r="AA838" s="231"/>
      <c r="AB838" s="231"/>
      <c r="AC838" s="231"/>
      <c r="AD838" s="231"/>
      <c r="AE838" s="231"/>
      <c r="AF838" s="231"/>
      <c r="AG838" s="231"/>
      <c r="AH838" s="231"/>
      <c r="AI838" s="231"/>
      <c r="AJ838" s="231"/>
      <c r="AK838" s="231"/>
    </row>
    <row r="839" spans="1:37" ht="15.75" customHeight="1">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c r="AA839" s="231"/>
      <c r="AB839" s="231"/>
      <c r="AC839" s="231"/>
      <c r="AD839" s="231"/>
      <c r="AE839" s="231"/>
      <c r="AF839" s="231"/>
      <c r="AG839" s="231"/>
      <c r="AH839" s="231"/>
      <c r="AI839" s="231"/>
      <c r="AJ839" s="231"/>
      <c r="AK839" s="231"/>
    </row>
    <row r="840" spans="1:37" ht="15.75" customHeight="1">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c r="AA840" s="231"/>
      <c r="AB840" s="231"/>
      <c r="AC840" s="231"/>
      <c r="AD840" s="231"/>
      <c r="AE840" s="231"/>
      <c r="AF840" s="231"/>
      <c r="AG840" s="231"/>
      <c r="AH840" s="231"/>
      <c r="AI840" s="231"/>
      <c r="AJ840" s="231"/>
      <c r="AK840" s="231"/>
    </row>
    <row r="841" spans="1:37" ht="15.75" customHeight="1">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c r="AA841" s="231"/>
      <c r="AB841" s="231"/>
      <c r="AC841" s="231"/>
      <c r="AD841" s="231"/>
      <c r="AE841" s="231"/>
      <c r="AF841" s="231"/>
      <c r="AG841" s="231"/>
      <c r="AH841" s="231"/>
      <c r="AI841" s="231"/>
      <c r="AJ841" s="231"/>
      <c r="AK841" s="231"/>
    </row>
    <row r="842" spans="1:37" ht="15.75" customHeight="1">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c r="AA842" s="231"/>
      <c r="AB842" s="231"/>
      <c r="AC842" s="231"/>
      <c r="AD842" s="231"/>
      <c r="AE842" s="231"/>
      <c r="AF842" s="231"/>
      <c r="AG842" s="231"/>
      <c r="AH842" s="231"/>
      <c r="AI842" s="231"/>
      <c r="AJ842" s="231"/>
      <c r="AK842" s="231"/>
    </row>
    <row r="843" spans="1:37" ht="15.75" customHeight="1">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c r="AA843" s="231"/>
      <c r="AB843" s="231"/>
      <c r="AC843" s="231"/>
      <c r="AD843" s="231"/>
      <c r="AE843" s="231"/>
      <c r="AF843" s="231"/>
      <c r="AG843" s="231"/>
      <c r="AH843" s="231"/>
      <c r="AI843" s="231"/>
      <c r="AJ843" s="231"/>
      <c r="AK843" s="231"/>
    </row>
    <row r="844" spans="1:37" ht="15.75" customHeight="1">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c r="AA844" s="231"/>
      <c r="AB844" s="231"/>
      <c r="AC844" s="231"/>
      <c r="AD844" s="231"/>
      <c r="AE844" s="231"/>
      <c r="AF844" s="231"/>
      <c r="AG844" s="231"/>
      <c r="AH844" s="231"/>
      <c r="AI844" s="231"/>
      <c r="AJ844" s="231"/>
      <c r="AK844" s="231"/>
    </row>
    <row r="845" spans="1:37" ht="15.75" customHeight="1">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c r="AA845" s="231"/>
      <c r="AB845" s="231"/>
      <c r="AC845" s="231"/>
      <c r="AD845" s="231"/>
      <c r="AE845" s="231"/>
      <c r="AF845" s="231"/>
      <c r="AG845" s="231"/>
      <c r="AH845" s="231"/>
      <c r="AI845" s="231"/>
      <c r="AJ845" s="231"/>
      <c r="AK845" s="231"/>
    </row>
    <row r="846" spans="1:37" ht="15.75" customHeight="1">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c r="AA846" s="231"/>
      <c r="AB846" s="231"/>
      <c r="AC846" s="231"/>
      <c r="AD846" s="231"/>
      <c r="AE846" s="231"/>
      <c r="AF846" s="231"/>
      <c r="AG846" s="231"/>
      <c r="AH846" s="231"/>
      <c r="AI846" s="231"/>
      <c r="AJ846" s="231"/>
      <c r="AK846" s="231"/>
    </row>
    <row r="847" spans="1:37" ht="15.75" customHeight="1">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1"/>
      <c r="AF847" s="231"/>
      <c r="AG847" s="231"/>
      <c r="AH847" s="231"/>
      <c r="AI847" s="231"/>
      <c r="AJ847" s="231"/>
      <c r="AK847" s="231"/>
    </row>
    <row r="848" spans="1:37" ht="15.75" customHeight="1">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c r="AA848" s="231"/>
      <c r="AB848" s="231"/>
      <c r="AC848" s="231"/>
      <c r="AD848" s="231"/>
      <c r="AE848" s="231"/>
      <c r="AF848" s="231"/>
      <c r="AG848" s="231"/>
      <c r="AH848" s="231"/>
      <c r="AI848" s="231"/>
      <c r="AJ848" s="231"/>
      <c r="AK848" s="231"/>
    </row>
    <row r="849" spans="1:37" ht="15.75" customHeight="1">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c r="AA849" s="231"/>
      <c r="AB849" s="231"/>
      <c r="AC849" s="231"/>
      <c r="AD849" s="231"/>
      <c r="AE849" s="231"/>
      <c r="AF849" s="231"/>
      <c r="AG849" s="231"/>
      <c r="AH849" s="231"/>
      <c r="AI849" s="231"/>
      <c r="AJ849" s="231"/>
      <c r="AK849" s="231"/>
    </row>
    <row r="850" spans="1:37" ht="15.75" customHeight="1">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c r="AA850" s="231"/>
      <c r="AB850" s="231"/>
      <c r="AC850" s="231"/>
      <c r="AD850" s="231"/>
      <c r="AE850" s="231"/>
      <c r="AF850" s="231"/>
      <c r="AG850" s="231"/>
      <c r="AH850" s="231"/>
      <c r="AI850" s="231"/>
      <c r="AJ850" s="231"/>
      <c r="AK850" s="231"/>
    </row>
    <row r="851" spans="1:37" ht="15.75" customHeight="1">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c r="AA851" s="231"/>
      <c r="AB851" s="231"/>
      <c r="AC851" s="231"/>
      <c r="AD851" s="231"/>
      <c r="AE851" s="231"/>
      <c r="AF851" s="231"/>
      <c r="AG851" s="231"/>
      <c r="AH851" s="231"/>
      <c r="AI851" s="231"/>
      <c r="AJ851" s="231"/>
      <c r="AK851" s="231"/>
    </row>
    <row r="852" spans="1:37" ht="15.75" customHeight="1">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c r="AA852" s="231"/>
      <c r="AB852" s="231"/>
      <c r="AC852" s="231"/>
      <c r="AD852" s="231"/>
      <c r="AE852" s="231"/>
      <c r="AF852" s="231"/>
      <c r="AG852" s="231"/>
      <c r="AH852" s="231"/>
      <c r="AI852" s="231"/>
      <c r="AJ852" s="231"/>
      <c r="AK852" s="231"/>
    </row>
    <row r="853" spans="1:37" ht="15.75" customHeight="1">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c r="AA853" s="231"/>
      <c r="AB853" s="231"/>
      <c r="AC853" s="231"/>
      <c r="AD853" s="231"/>
      <c r="AE853" s="231"/>
      <c r="AF853" s="231"/>
      <c r="AG853" s="231"/>
      <c r="AH853" s="231"/>
      <c r="AI853" s="231"/>
      <c r="AJ853" s="231"/>
      <c r="AK853" s="231"/>
    </row>
    <row r="854" spans="1:37" ht="15.75" customHeight="1">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c r="AA854" s="231"/>
      <c r="AB854" s="231"/>
      <c r="AC854" s="231"/>
      <c r="AD854" s="231"/>
      <c r="AE854" s="231"/>
      <c r="AF854" s="231"/>
      <c r="AG854" s="231"/>
      <c r="AH854" s="231"/>
      <c r="AI854" s="231"/>
      <c r="AJ854" s="231"/>
      <c r="AK854" s="231"/>
    </row>
    <row r="855" spans="1:37" ht="15.75" customHeight="1">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c r="AA855" s="231"/>
      <c r="AB855" s="231"/>
      <c r="AC855" s="231"/>
      <c r="AD855" s="231"/>
      <c r="AE855" s="231"/>
      <c r="AF855" s="231"/>
      <c r="AG855" s="231"/>
      <c r="AH855" s="231"/>
      <c r="AI855" s="231"/>
      <c r="AJ855" s="231"/>
      <c r="AK855" s="231"/>
    </row>
    <row r="856" spans="1:37" ht="15.75" customHeight="1">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c r="AA856" s="231"/>
      <c r="AB856" s="231"/>
      <c r="AC856" s="231"/>
      <c r="AD856" s="231"/>
      <c r="AE856" s="231"/>
      <c r="AF856" s="231"/>
      <c r="AG856" s="231"/>
      <c r="AH856" s="231"/>
      <c r="AI856" s="231"/>
      <c r="AJ856" s="231"/>
      <c r="AK856" s="231"/>
    </row>
    <row r="857" spans="1:37" ht="15.75" customHeight="1">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c r="AA857" s="231"/>
      <c r="AB857" s="231"/>
      <c r="AC857" s="231"/>
      <c r="AD857" s="231"/>
      <c r="AE857" s="231"/>
      <c r="AF857" s="231"/>
      <c r="AG857" s="231"/>
      <c r="AH857" s="231"/>
      <c r="AI857" s="231"/>
      <c r="AJ857" s="231"/>
      <c r="AK857" s="231"/>
    </row>
    <row r="858" spans="1:37" ht="15.75" customHeight="1">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c r="AA858" s="231"/>
      <c r="AB858" s="231"/>
      <c r="AC858" s="231"/>
      <c r="AD858" s="231"/>
      <c r="AE858" s="231"/>
      <c r="AF858" s="231"/>
      <c r="AG858" s="231"/>
      <c r="AH858" s="231"/>
      <c r="AI858" s="231"/>
      <c r="AJ858" s="231"/>
      <c r="AK858" s="231"/>
    </row>
    <row r="859" spans="1:37" ht="15.75" customHeight="1">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c r="AA859" s="231"/>
      <c r="AB859" s="231"/>
      <c r="AC859" s="231"/>
      <c r="AD859" s="231"/>
      <c r="AE859" s="231"/>
      <c r="AF859" s="231"/>
      <c r="AG859" s="231"/>
      <c r="AH859" s="231"/>
      <c r="AI859" s="231"/>
      <c r="AJ859" s="231"/>
      <c r="AK859" s="231"/>
    </row>
    <row r="860" spans="1:37" ht="15.75" customHeight="1">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c r="AA860" s="231"/>
      <c r="AB860" s="231"/>
      <c r="AC860" s="231"/>
      <c r="AD860" s="231"/>
      <c r="AE860" s="231"/>
      <c r="AF860" s="231"/>
      <c r="AG860" s="231"/>
      <c r="AH860" s="231"/>
      <c r="AI860" s="231"/>
      <c r="AJ860" s="231"/>
      <c r="AK860" s="231"/>
    </row>
    <row r="861" spans="1:37" ht="15.75" customHeight="1">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c r="AA861" s="231"/>
      <c r="AB861" s="231"/>
      <c r="AC861" s="231"/>
      <c r="AD861" s="231"/>
      <c r="AE861" s="231"/>
      <c r="AF861" s="231"/>
      <c r="AG861" s="231"/>
      <c r="AH861" s="231"/>
      <c r="AI861" s="231"/>
      <c r="AJ861" s="231"/>
      <c r="AK861" s="231"/>
    </row>
    <row r="862" spans="1:37" ht="15.75" customHeight="1">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c r="AA862" s="231"/>
      <c r="AB862" s="231"/>
      <c r="AC862" s="231"/>
      <c r="AD862" s="231"/>
      <c r="AE862" s="231"/>
      <c r="AF862" s="231"/>
      <c r="AG862" s="231"/>
      <c r="AH862" s="231"/>
      <c r="AI862" s="231"/>
      <c r="AJ862" s="231"/>
      <c r="AK862" s="231"/>
    </row>
    <row r="863" spans="1:37" ht="15.75" customHeight="1">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c r="AA863" s="231"/>
      <c r="AB863" s="231"/>
      <c r="AC863" s="231"/>
      <c r="AD863" s="231"/>
      <c r="AE863" s="231"/>
      <c r="AF863" s="231"/>
      <c r="AG863" s="231"/>
      <c r="AH863" s="231"/>
      <c r="AI863" s="231"/>
      <c r="AJ863" s="231"/>
      <c r="AK863" s="231"/>
    </row>
    <row r="864" spans="1:37" ht="15.75" customHeight="1">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c r="AA864" s="231"/>
      <c r="AB864" s="231"/>
      <c r="AC864" s="231"/>
      <c r="AD864" s="231"/>
      <c r="AE864" s="231"/>
      <c r="AF864" s="231"/>
      <c r="AG864" s="231"/>
      <c r="AH864" s="231"/>
      <c r="AI864" s="231"/>
      <c r="AJ864" s="231"/>
      <c r="AK864" s="231"/>
    </row>
    <row r="865" spans="1:37" ht="15.75" customHeight="1">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c r="AA865" s="231"/>
      <c r="AB865" s="231"/>
      <c r="AC865" s="231"/>
      <c r="AD865" s="231"/>
      <c r="AE865" s="231"/>
      <c r="AF865" s="231"/>
      <c r="AG865" s="231"/>
      <c r="AH865" s="231"/>
      <c r="AI865" s="231"/>
      <c r="AJ865" s="231"/>
      <c r="AK865" s="231"/>
    </row>
    <row r="866" spans="1:37" ht="15.75" customHeight="1">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c r="AA866" s="231"/>
      <c r="AB866" s="231"/>
      <c r="AC866" s="231"/>
      <c r="AD866" s="231"/>
      <c r="AE866" s="231"/>
      <c r="AF866" s="231"/>
      <c r="AG866" s="231"/>
      <c r="AH866" s="231"/>
      <c r="AI866" s="231"/>
      <c r="AJ866" s="231"/>
      <c r="AK866" s="231"/>
    </row>
    <row r="867" spans="1:37" ht="15.75" customHeight="1">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c r="AA867" s="231"/>
      <c r="AB867" s="231"/>
      <c r="AC867" s="231"/>
      <c r="AD867" s="231"/>
      <c r="AE867" s="231"/>
      <c r="AF867" s="231"/>
      <c r="AG867" s="231"/>
      <c r="AH867" s="231"/>
      <c r="AI867" s="231"/>
      <c r="AJ867" s="231"/>
      <c r="AK867" s="231"/>
    </row>
    <row r="868" spans="1:37" ht="15.75" customHeight="1">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c r="AA868" s="231"/>
      <c r="AB868" s="231"/>
      <c r="AC868" s="231"/>
      <c r="AD868" s="231"/>
      <c r="AE868" s="231"/>
      <c r="AF868" s="231"/>
      <c r="AG868" s="231"/>
      <c r="AH868" s="231"/>
      <c r="AI868" s="231"/>
      <c r="AJ868" s="231"/>
      <c r="AK868" s="231"/>
    </row>
    <row r="869" spans="1:37" ht="15.75" customHeight="1">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c r="AA869" s="231"/>
      <c r="AB869" s="231"/>
      <c r="AC869" s="231"/>
      <c r="AD869" s="231"/>
      <c r="AE869" s="231"/>
      <c r="AF869" s="231"/>
      <c r="AG869" s="231"/>
      <c r="AH869" s="231"/>
      <c r="AI869" s="231"/>
      <c r="AJ869" s="231"/>
      <c r="AK869" s="231"/>
    </row>
    <row r="870" spans="1:37" ht="15.75" customHeight="1">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c r="AA870" s="231"/>
      <c r="AB870" s="231"/>
      <c r="AC870" s="231"/>
      <c r="AD870" s="231"/>
      <c r="AE870" s="231"/>
      <c r="AF870" s="231"/>
      <c r="AG870" s="231"/>
      <c r="AH870" s="231"/>
      <c r="AI870" s="231"/>
      <c r="AJ870" s="231"/>
      <c r="AK870" s="231"/>
    </row>
    <row r="871" spans="1:37" ht="15.75" customHeight="1">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c r="AA871" s="231"/>
      <c r="AB871" s="231"/>
      <c r="AC871" s="231"/>
      <c r="AD871" s="231"/>
      <c r="AE871" s="231"/>
      <c r="AF871" s="231"/>
      <c r="AG871" s="231"/>
      <c r="AH871" s="231"/>
      <c r="AI871" s="231"/>
      <c r="AJ871" s="231"/>
      <c r="AK871" s="231"/>
    </row>
    <row r="872" spans="1:37" ht="15.75" customHeight="1">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c r="AA872" s="231"/>
      <c r="AB872" s="231"/>
      <c r="AC872" s="231"/>
      <c r="AD872" s="231"/>
      <c r="AE872" s="231"/>
      <c r="AF872" s="231"/>
      <c r="AG872" s="231"/>
      <c r="AH872" s="231"/>
      <c r="AI872" s="231"/>
      <c r="AJ872" s="231"/>
      <c r="AK872" s="231"/>
    </row>
    <row r="873" spans="1:37" ht="15.75" customHeight="1">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c r="AA873" s="231"/>
      <c r="AB873" s="231"/>
      <c r="AC873" s="231"/>
      <c r="AD873" s="231"/>
      <c r="AE873" s="231"/>
      <c r="AF873" s="231"/>
      <c r="AG873" s="231"/>
      <c r="AH873" s="231"/>
      <c r="AI873" s="231"/>
      <c r="AJ873" s="231"/>
      <c r="AK873" s="231"/>
    </row>
    <row r="874" spans="1:37" ht="15.75" customHeight="1">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c r="AA874" s="231"/>
      <c r="AB874" s="231"/>
      <c r="AC874" s="231"/>
      <c r="AD874" s="231"/>
      <c r="AE874" s="231"/>
      <c r="AF874" s="231"/>
      <c r="AG874" s="231"/>
      <c r="AH874" s="231"/>
      <c r="AI874" s="231"/>
      <c r="AJ874" s="231"/>
      <c r="AK874" s="231"/>
    </row>
    <row r="875" spans="1:37" ht="15.75" customHeight="1">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1"/>
      <c r="AF875" s="231"/>
      <c r="AG875" s="231"/>
      <c r="AH875" s="231"/>
      <c r="AI875" s="231"/>
      <c r="AJ875" s="231"/>
      <c r="AK875" s="231"/>
    </row>
    <row r="876" spans="1:37" ht="15.75" customHeight="1">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c r="AA876" s="231"/>
      <c r="AB876" s="231"/>
      <c r="AC876" s="231"/>
      <c r="AD876" s="231"/>
      <c r="AE876" s="231"/>
      <c r="AF876" s="231"/>
      <c r="AG876" s="231"/>
      <c r="AH876" s="231"/>
      <c r="AI876" s="231"/>
      <c r="AJ876" s="231"/>
      <c r="AK876" s="231"/>
    </row>
    <row r="877" spans="1:37" ht="15.75" customHeight="1">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c r="AA877" s="231"/>
      <c r="AB877" s="231"/>
      <c r="AC877" s="231"/>
      <c r="AD877" s="231"/>
      <c r="AE877" s="231"/>
      <c r="AF877" s="231"/>
      <c r="AG877" s="231"/>
      <c r="AH877" s="231"/>
      <c r="AI877" s="231"/>
      <c r="AJ877" s="231"/>
      <c r="AK877" s="231"/>
    </row>
    <row r="878" spans="1:37" ht="15.75" customHeight="1">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c r="AA878" s="231"/>
      <c r="AB878" s="231"/>
      <c r="AC878" s="231"/>
      <c r="AD878" s="231"/>
      <c r="AE878" s="231"/>
      <c r="AF878" s="231"/>
      <c r="AG878" s="231"/>
      <c r="AH878" s="231"/>
      <c r="AI878" s="231"/>
      <c r="AJ878" s="231"/>
      <c r="AK878" s="231"/>
    </row>
    <row r="879" spans="1:37" ht="15.75" customHeight="1">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c r="AA879" s="231"/>
      <c r="AB879" s="231"/>
      <c r="AC879" s="231"/>
      <c r="AD879" s="231"/>
      <c r="AE879" s="231"/>
      <c r="AF879" s="231"/>
      <c r="AG879" s="231"/>
      <c r="AH879" s="231"/>
      <c r="AI879" s="231"/>
      <c r="AJ879" s="231"/>
      <c r="AK879" s="231"/>
    </row>
    <row r="880" spans="1:37" ht="15.75" customHeight="1">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c r="AA880" s="231"/>
      <c r="AB880" s="231"/>
      <c r="AC880" s="231"/>
      <c r="AD880" s="231"/>
      <c r="AE880" s="231"/>
      <c r="AF880" s="231"/>
      <c r="AG880" s="231"/>
      <c r="AH880" s="231"/>
      <c r="AI880" s="231"/>
      <c r="AJ880" s="231"/>
      <c r="AK880" s="231"/>
    </row>
    <row r="881" spans="1:37" ht="15.75" customHeight="1">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c r="AA881" s="231"/>
      <c r="AB881" s="231"/>
      <c r="AC881" s="231"/>
      <c r="AD881" s="231"/>
      <c r="AE881" s="231"/>
      <c r="AF881" s="231"/>
      <c r="AG881" s="231"/>
      <c r="AH881" s="231"/>
      <c r="AI881" s="231"/>
      <c r="AJ881" s="231"/>
      <c r="AK881" s="231"/>
    </row>
    <row r="882" spans="1:37" ht="15.75" customHeight="1">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c r="AA882" s="231"/>
      <c r="AB882" s="231"/>
      <c r="AC882" s="231"/>
      <c r="AD882" s="231"/>
      <c r="AE882" s="231"/>
      <c r="AF882" s="231"/>
      <c r="AG882" s="231"/>
      <c r="AH882" s="231"/>
      <c r="AI882" s="231"/>
      <c r="AJ882" s="231"/>
      <c r="AK882" s="231"/>
    </row>
    <row r="883" spans="1:37" ht="15.75" customHeight="1">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c r="AA883" s="231"/>
      <c r="AB883" s="231"/>
      <c r="AC883" s="231"/>
      <c r="AD883" s="231"/>
      <c r="AE883" s="231"/>
      <c r="AF883" s="231"/>
      <c r="AG883" s="231"/>
      <c r="AH883" s="231"/>
      <c r="AI883" s="231"/>
      <c r="AJ883" s="231"/>
      <c r="AK883" s="231"/>
    </row>
    <row r="884" spans="1:37" ht="15.75" customHeight="1">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c r="AA884" s="231"/>
      <c r="AB884" s="231"/>
      <c r="AC884" s="231"/>
      <c r="AD884" s="231"/>
      <c r="AE884" s="231"/>
      <c r="AF884" s="231"/>
      <c r="AG884" s="231"/>
      <c r="AH884" s="231"/>
      <c r="AI884" s="231"/>
      <c r="AJ884" s="231"/>
      <c r="AK884" s="231"/>
    </row>
    <row r="885" spans="1:37" ht="15.75" customHeight="1">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c r="AA885" s="231"/>
      <c r="AB885" s="231"/>
      <c r="AC885" s="231"/>
      <c r="AD885" s="231"/>
      <c r="AE885" s="231"/>
      <c r="AF885" s="231"/>
      <c r="AG885" s="231"/>
      <c r="AH885" s="231"/>
      <c r="AI885" s="231"/>
      <c r="AJ885" s="231"/>
      <c r="AK885" s="231"/>
    </row>
    <row r="886" spans="1:37" ht="15.75" customHeight="1">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c r="AA886" s="231"/>
      <c r="AB886" s="231"/>
      <c r="AC886" s="231"/>
      <c r="AD886" s="231"/>
      <c r="AE886" s="231"/>
      <c r="AF886" s="231"/>
      <c r="AG886" s="231"/>
      <c r="AH886" s="231"/>
      <c r="AI886" s="231"/>
      <c r="AJ886" s="231"/>
      <c r="AK886" s="231"/>
    </row>
    <row r="887" spans="1:37" ht="15.75" customHeight="1">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c r="AA887" s="231"/>
      <c r="AB887" s="231"/>
      <c r="AC887" s="231"/>
      <c r="AD887" s="231"/>
      <c r="AE887" s="231"/>
      <c r="AF887" s="231"/>
      <c r="AG887" s="231"/>
      <c r="AH887" s="231"/>
      <c r="AI887" s="231"/>
      <c r="AJ887" s="231"/>
      <c r="AK887" s="231"/>
    </row>
    <row r="888" spans="1:37" ht="15.75" customHeight="1">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c r="AA888" s="231"/>
      <c r="AB888" s="231"/>
      <c r="AC888" s="231"/>
      <c r="AD888" s="231"/>
      <c r="AE888" s="231"/>
      <c r="AF888" s="231"/>
      <c r="AG888" s="231"/>
      <c r="AH888" s="231"/>
      <c r="AI888" s="231"/>
      <c r="AJ888" s="231"/>
      <c r="AK888" s="231"/>
    </row>
    <row r="889" spans="1:37" ht="15.75" customHeight="1">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c r="AA889" s="231"/>
      <c r="AB889" s="231"/>
      <c r="AC889" s="231"/>
      <c r="AD889" s="231"/>
      <c r="AE889" s="231"/>
      <c r="AF889" s="231"/>
      <c r="AG889" s="231"/>
      <c r="AH889" s="231"/>
      <c r="AI889" s="231"/>
      <c r="AJ889" s="231"/>
      <c r="AK889" s="231"/>
    </row>
    <row r="890" spans="1:37" ht="15.75" customHeight="1">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c r="AA890" s="231"/>
      <c r="AB890" s="231"/>
      <c r="AC890" s="231"/>
      <c r="AD890" s="231"/>
      <c r="AE890" s="231"/>
      <c r="AF890" s="231"/>
      <c r="AG890" s="231"/>
      <c r="AH890" s="231"/>
      <c r="AI890" s="231"/>
      <c r="AJ890" s="231"/>
      <c r="AK890" s="231"/>
    </row>
    <row r="891" spans="1:37" ht="15.75" customHeight="1">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c r="AA891" s="231"/>
      <c r="AB891" s="231"/>
      <c r="AC891" s="231"/>
      <c r="AD891" s="231"/>
      <c r="AE891" s="231"/>
      <c r="AF891" s="231"/>
      <c r="AG891" s="231"/>
      <c r="AH891" s="231"/>
      <c r="AI891" s="231"/>
      <c r="AJ891" s="231"/>
      <c r="AK891" s="231"/>
    </row>
    <row r="892" spans="1:37" ht="15.75" customHeight="1">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c r="AA892" s="231"/>
      <c r="AB892" s="231"/>
      <c r="AC892" s="231"/>
      <c r="AD892" s="231"/>
      <c r="AE892" s="231"/>
      <c r="AF892" s="231"/>
      <c r="AG892" s="231"/>
      <c r="AH892" s="231"/>
      <c r="AI892" s="231"/>
      <c r="AJ892" s="231"/>
      <c r="AK892" s="231"/>
    </row>
    <row r="893" spans="1:37" ht="15.75" customHeight="1">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c r="AA893" s="231"/>
      <c r="AB893" s="231"/>
      <c r="AC893" s="231"/>
      <c r="AD893" s="231"/>
      <c r="AE893" s="231"/>
      <c r="AF893" s="231"/>
      <c r="AG893" s="231"/>
      <c r="AH893" s="231"/>
      <c r="AI893" s="231"/>
      <c r="AJ893" s="231"/>
      <c r="AK893" s="231"/>
    </row>
    <row r="894" spans="1:37" ht="15.75" customHeight="1">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c r="AA894" s="231"/>
      <c r="AB894" s="231"/>
      <c r="AC894" s="231"/>
      <c r="AD894" s="231"/>
      <c r="AE894" s="231"/>
      <c r="AF894" s="231"/>
      <c r="AG894" s="231"/>
      <c r="AH894" s="231"/>
      <c r="AI894" s="231"/>
      <c r="AJ894" s="231"/>
      <c r="AK894" s="231"/>
    </row>
    <row r="895" spans="1:37" ht="15.75" customHeight="1">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c r="AA895" s="231"/>
      <c r="AB895" s="231"/>
      <c r="AC895" s="231"/>
      <c r="AD895" s="231"/>
      <c r="AE895" s="231"/>
      <c r="AF895" s="231"/>
      <c r="AG895" s="231"/>
      <c r="AH895" s="231"/>
      <c r="AI895" s="231"/>
      <c r="AJ895" s="231"/>
      <c r="AK895" s="231"/>
    </row>
    <row r="896" spans="1:37" ht="15.75" customHeight="1">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c r="AA896" s="231"/>
      <c r="AB896" s="231"/>
      <c r="AC896" s="231"/>
      <c r="AD896" s="231"/>
      <c r="AE896" s="231"/>
      <c r="AF896" s="231"/>
      <c r="AG896" s="231"/>
      <c r="AH896" s="231"/>
      <c r="AI896" s="231"/>
      <c r="AJ896" s="231"/>
      <c r="AK896" s="231"/>
    </row>
    <row r="897" spans="1:37" ht="15.75" customHeight="1">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c r="AA897" s="231"/>
      <c r="AB897" s="231"/>
      <c r="AC897" s="231"/>
      <c r="AD897" s="231"/>
      <c r="AE897" s="231"/>
      <c r="AF897" s="231"/>
      <c r="AG897" s="231"/>
      <c r="AH897" s="231"/>
      <c r="AI897" s="231"/>
      <c r="AJ897" s="231"/>
      <c r="AK897" s="231"/>
    </row>
    <row r="898" spans="1:37" ht="15.75" customHeight="1">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c r="AA898" s="231"/>
      <c r="AB898" s="231"/>
      <c r="AC898" s="231"/>
      <c r="AD898" s="231"/>
      <c r="AE898" s="231"/>
      <c r="AF898" s="231"/>
      <c r="AG898" s="231"/>
      <c r="AH898" s="231"/>
      <c r="AI898" s="231"/>
      <c r="AJ898" s="231"/>
      <c r="AK898" s="231"/>
    </row>
    <row r="899" spans="1:37" ht="15.75" customHeight="1">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c r="AA899" s="231"/>
      <c r="AB899" s="231"/>
      <c r="AC899" s="231"/>
      <c r="AD899" s="231"/>
      <c r="AE899" s="231"/>
      <c r="AF899" s="231"/>
      <c r="AG899" s="231"/>
      <c r="AH899" s="231"/>
      <c r="AI899" s="231"/>
      <c r="AJ899" s="231"/>
      <c r="AK899" s="231"/>
    </row>
    <row r="900" spans="1:37" ht="15.75" customHeight="1">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c r="AA900" s="231"/>
      <c r="AB900" s="231"/>
      <c r="AC900" s="231"/>
      <c r="AD900" s="231"/>
      <c r="AE900" s="231"/>
      <c r="AF900" s="231"/>
      <c r="AG900" s="231"/>
      <c r="AH900" s="231"/>
      <c r="AI900" s="231"/>
      <c r="AJ900" s="231"/>
      <c r="AK900" s="231"/>
    </row>
    <row r="901" spans="1:37" ht="15.75" customHeight="1">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c r="AA901" s="231"/>
      <c r="AB901" s="231"/>
      <c r="AC901" s="231"/>
      <c r="AD901" s="231"/>
      <c r="AE901" s="231"/>
      <c r="AF901" s="231"/>
      <c r="AG901" s="231"/>
      <c r="AH901" s="231"/>
      <c r="AI901" s="231"/>
      <c r="AJ901" s="231"/>
      <c r="AK901" s="231"/>
    </row>
    <row r="902" spans="1:37" ht="15.75" customHeight="1">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c r="AA902" s="231"/>
      <c r="AB902" s="231"/>
      <c r="AC902" s="231"/>
      <c r="AD902" s="231"/>
      <c r="AE902" s="231"/>
      <c r="AF902" s="231"/>
      <c r="AG902" s="231"/>
      <c r="AH902" s="231"/>
      <c r="AI902" s="231"/>
      <c r="AJ902" s="231"/>
      <c r="AK902" s="231"/>
    </row>
    <row r="903" spans="1:37" ht="15.75" customHeight="1">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1"/>
      <c r="AF903" s="231"/>
      <c r="AG903" s="231"/>
      <c r="AH903" s="231"/>
      <c r="AI903" s="231"/>
      <c r="AJ903" s="231"/>
      <c r="AK903" s="231"/>
    </row>
    <row r="904" spans="1:37" ht="15.75" customHeight="1">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c r="AA904" s="231"/>
      <c r="AB904" s="231"/>
      <c r="AC904" s="231"/>
      <c r="AD904" s="231"/>
      <c r="AE904" s="231"/>
      <c r="AF904" s="231"/>
      <c r="AG904" s="231"/>
      <c r="AH904" s="231"/>
      <c r="AI904" s="231"/>
      <c r="AJ904" s="231"/>
      <c r="AK904" s="231"/>
    </row>
    <row r="905" spans="1:37" ht="15.75" customHeight="1">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c r="AA905" s="231"/>
      <c r="AB905" s="231"/>
      <c r="AC905" s="231"/>
      <c r="AD905" s="231"/>
      <c r="AE905" s="231"/>
      <c r="AF905" s="231"/>
      <c r="AG905" s="231"/>
      <c r="AH905" s="231"/>
      <c r="AI905" s="231"/>
      <c r="AJ905" s="231"/>
      <c r="AK905" s="231"/>
    </row>
    <row r="906" spans="1:37" ht="15.75" customHeight="1">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c r="AA906" s="231"/>
      <c r="AB906" s="231"/>
      <c r="AC906" s="231"/>
      <c r="AD906" s="231"/>
      <c r="AE906" s="231"/>
      <c r="AF906" s="231"/>
      <c r="AG906" s="231"/>
      <c r="AH906" s="231"/>
      <c r="AI906" s="231"/>
      <c r="AJ906" s="231"/>
      <c r="AK906" s="231"/>
    </row>
    <row r="907" spans="1:37" ht="15.75" customHeight="1">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c r="AA907" s="231"/>
      <c r="AB907" s="231"/>
      <c r="AC907" s="231"/>
      <c r="AD907" s="231"/>
      <c r="AE907" s="231"/>
      <c r="AF907" s="231"/>
      <c r="AG907" s="231"/>
      <c r="AH907" s="231"/>
      <c r="AI907" s="231"/>
      <c r="AJ907" s="231"/>
      <c r="AK907" s="231"/>
    </row>
    <row r="908" spans="1:37" ht="15.75" customHeight="1">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c r="AA908" s="231"/>
      <c r="AB908" s="231"/>
      <c r="AC908" s="231"/>
      <c r="AD908" s="231"/>
      <c r="AE908" s="231"/>
      <c r="AF908" s="231"/>
      <c r="AG908" s="231"/>
      <c r="AH908" s="231"/>
      <c r="AI908" s="231"/>
      <c r="AJ908" s="231"/>
      <c r="AK908" s="231"/>
    </row>
    <row r="909" spans="1:37" ht="15.75" customHeight="1">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c r="AA909" s="231"/>
      <c r="AB909" s="231"/>
      <c r="AC909" s="231"/>
      <c r="AD909" s="231"/>
      <c r="AE909" s="231"/>
      <c r="AF909" s="231"/>
      <c r="AG909" s="231"/>
      <c r="AH909" s="231"/>
      <c r="AI909" s="231"/>
      <c r="AJ909" s="231"/>
      <c r="AK909" s="231"/>
    </row>
    <row r="910" spans="1:37" ht="15.75" customHeight="1">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c r="AA910" s="231"/>
      <c r="AB910" s="231"/>
      <c r="AC910" s="231"/>
      <c r="AD910" s="231"/>
      <c r="AE910" s="231"/>
      <c r="AF910" s="231"/>
      <c r="AG910" s="231"/>
      <c r="AH910" s="231"/>
      <c r="AI910" s="231"/>
      <c r="AJ910" s="231"/>
      <c r="AK910" s="231"/>
    </row>
    <row r="911" spans="1:37" ht="15.75" customHeight="1">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c r="AA911" s="231"/>
      <c r="AB911" s="231"/>
      <c r="AC911" s="231"/>
      <c r="AD911" s="231"/>
      <c r="AE911" s="231"/>
      <c r="AF911" s="231"/>
      <c r="AG911" s="231"/>
      <c r="AH911" s="231"/>
      <c r="AI911" s="231"/>
      <c r="AJ911" s="231"/>
      <c r="AK911" s="231"/>
    </row>
    <row r="912" spans="1:37" ht="15.75" customHeight="1">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c r="AA912" s="231"/>
      <c r="AB912" s="231"/>
      <c r="AC912" s="231"/>
      <c r="AD912" s="231"/>
      <c r="AE912" s="231"/>
      <c r="AF912" s="231"/>
      <c r="AG912" s="231"/>
      <c r="AH912" s="231"/>
      <c r="AI912" s="231"/>
      <c r="AJ912" s="231"/>
      <c r="AK912" s="231"/>
    </row>
    <row r="913" spans="1:37" ht="15.75" customHeight="1">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c r="AA913" s="231"/>
      <c r="AB913" s="231"/>
      <c r="AC913" s="231"/>
      <c r="AD913" s="231"/>
      <c r="AE913" s="231"/>
      <c r="AF913" s="231"/>
      <c r="AG913" s="231"/>
      <c r="AH913" s="231"/>
      <c r="AI913" s="231"/>
      <c r="AJ913" s="231"/>
      <c r="AK913" s="231"/>
    </row>
    <row r="914" spans="1:37" ht="15.75" customHeight="1">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c r="AA914" s="231"/>
      <c r="AB914" s="231"/>
      <c r="AC914" s="231"/>
      <c r="AD914" s="231"/>
      <c r="AE914" s="231"/>
      <c r="AF914" s="231"/>
      <c r="AG914" s="231"/>
      <c r="AH914" s="231"/>
      <c r="AI914" s="231"/>
      <c r="AJ914" s="231"/>
      <c r="AK914" s="231"/>
    </row>
    <row r="915" spans="1:37" ht="15.75" customHeight="1">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c r="AA915" s="231"/>
      <c r="AB915" s="231"/>
      <c r="AC915" s="231"/>
      <c r="AD915" s="231"/>
      <c r="AE915" s="231"/>
      <c r="AF915" s="231"/>
      <c r="AG915" s="231"/>
      <c r="AH915" s="231"/>
      <c r="AI915" s="231"/>
      <c r="AJ915" s="231"/>
      <c r="AK915" s="231"/>
    </row>
    <row r="916" spans="1:37" ht="15.75" customHeight="1">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c r="AA916" s="231"/>
      <c r="AB916" s="231"/>
      <c r="AC916" s="231"/>
      <c r="AD916" s="231"/>
      <c r="AE916" s="231"/>
      <c r="AF916" s="231"/>
      <c r="AG916" s="231"/>
      <c r="AH916" s="231"/>
      <c r="AI916" s="231"/>
      <c r="AJ916" s="231"/>
      <c r="AK916" s="231"/>
    </row>
    <row r="917" spans="1:37" ht="15.75" customHeight="1">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c r="AA917" s="231"/>
      <c r="AB917" s="231"/>
      <c r="AC917" s="231"/>
      <c r="AD917" s="231"/>
      <c r="AE917" s="231"/>
      <c r="AF917" s="231"/>
      <c r="AG917" s="231"/>
      <c r="AH917" s="231"/>
      <c r="AI917" s="231"/>
      <c r="AJ917" s="231"/>
      <c r="AK917" s="231"/>
    </row>
    <row r="918" spans="1:37" ht="15.75" customHeight="1">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c r="AA918" s="231"/>
      <c r="AB918" s="231"/>
      <c r="AC918" s="231"/>
      <c r="AD918" s="231"/>
      <c r="AE918" s="231"/>
      <c r="AF918" s="231"/>
      <c r="AG918" s="231"/>
      <c r="AH918" s="231"/>
      <c r="AI918" s="231"/>
      <c r="AJ918" s="231"/>
      <c r="AK918" s="231"/>
    </row>
    <row r="919" spans="1:37" ht="15.75" customHeight="1">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c r="AA919" s="231"/>
      <c r="AB919" s="231"/>
      <c r="AC919" s="231"/>
      <c r="AD919" s="231"/>
      <c r="AE919" s="231"/>
      <c r="AF919" s="231"/>
      <c r="AG919" s="231"/>
      <c r="AH919" s="231"/>
      <c r="AI919" s="231"/>
      <c r="AJ919" s="231"/>
      <c r="AK919" s="231"/>
    </row>
    <row r="920" spans="1:37" ht="15.75" customHeight="1">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c r="AA920" s="231"/>
      <c r="AB920" s="231"/>
      <c r="AC920" s="231"/>
      <c r="AD920" s="231"/>
      <c r="AE920" s="231"/>
      <c r="AF920" s="231"/>
      <c r="AG920" s="231"/>
      <c r="AH920" s="231"/>
      <c r="AI920" s="231"/>
      <c r="AJ920" s="231"/>
      <c r="AK920" s="231"/>
    </row>
    <row r="921" spans="1:37" ht="15.75" customHeight="1">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c r="AA921" s="231"/>
      <c r="AB921" s="231"/>
      <c r="AC921" s="231"/>
      <c r="AD921" s="231"/>
      <c r="AE921" s="231"/>
      <c r="AF921" s="231"/>
      <c r="AG921" s="231"/>
      <c r="AH921" s="231"/>
      <c r="AI921" s="231"/>
      <c r="AJ921" s="231"/>
      <c r="AK921" s="231"/>
    </row>
    <row r="922" spans="1:37" ht="15.75" customHeight="1">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c r="AA922" s="231"/>
      <c r="AB922" s="231"/>
      <c r="AC922" s="231"/>
      <c r="AD922" s="231"/>
      <c r="AE922" s="231"/>
      <c r="AF922" s="231"/>
      <c r="AG922" s="231"/>
      <c r="AH922" s="231"/>
      <c r="AI922" s="231"/>
      <c r="AJ922" s="231"/>
      <c r="AK922" s="231"/>
    </row>
    <row r="923" spans="1:37" ht="15.75" customHeight="1">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c r="AA923" s="231"/>
      <c r="AB923" s="231"/>
      <c r="AC923" s="231"/>
      <c r="AD923" s="231"/>
      <c r="AE923" s="231"/>
      <c r="AF923" s="231"/>
      <c r="AG923" s="231"/>
      <c r="AH923" s="231"/>
      <c r="AI923" s="231"/>
      <c r="AJ923" s="231"/>
      <c r="AK923" s="231"/>
    </row>
    <row r="924" spans="1:37" ht="15.75" customHeight="1">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c r="AA924" s="231"/>
      <c r="AB924" s="231"/>
      <c r="AC924" s="231"/>
      <c r="AD924" s="231"/>
      <c r="AE924" s="231"/>
      <c r="AF924" s="231"/>
      <c r="AG924" s="231"/>
      <c r="AH924" s="231"/>
      <c r="AI924" s="231"/>
      <c r="AJ924" s="231"/>
      <c r="AK924" s="231"/>
    </row>
    <row r="925" spans="1:37" ht="15.75" customHeight="1">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c r="AA925" s="231"/>
      <c r="AB925" s="231"/>
      <c r="AC925" s="231"/>
      <c r="AD925" s="231"/>
      <c r="AE925" s="231"/>
      <c r="AF925" s="231"/>
      <c r="AG925" s="231"/>
      <c r="AH925" s="231"/>
      <c r="AI925" s="231"/>
      <c r="AJ925" s="231"/>
      <c r="AK925" s="231"/>
    </row>
    <row r="926" spans="1:37" ht="15.75" customHeight="1">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c r="AA926" s="231"/>
      <c r="AB926" s="231"/>
      <c r="AC926" s="231"/>
      <c r="AD926" s="231"/>
      <c r="AE926" s="231"/>
      <c r="AF926" s="231"/>
      <c r="AG926" s="231"/>
      <c r="AH926" s="231"/>
      <c r="AI926" s="231"/>
      <c r="AJ926" s="231"/>
      <c r="AK926" s="231"/>
    </row>
    <row r="927" spans="1:37" ht="15.75" customHeight="1">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c r="AA927" s="231"/>
      <c r="AB927" s="231"/>
      <c r="AC927" s="231"/>
      <c r="AD927" s="231"/>
      <c r="AE927" s="231"/>
      <c r="AF927" s="231"/>
      <c r="AG927" s="231"/>
      <c r="AH927" s="231"/>
      <c r="AI927" s="231"/>
      <c r="AJ927" s="231"/>
      <c r="AK927" s="231"/>
    </row>
    <row r="928" spans="1:37" ht="15.75" customHeight="1">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c r="AA928" s="231"/>
      <c r="AB928" s="231"/>
      <c r="AC928" s="231"/>
      <c r="AD928" s="231"/>
      <c r="AE928" s="231"/>
      <c r="AF928" s="231"/>
      <c r="AG928" s="231"/>
      <c r="AH928" s="231"/>
      <c r="AI928" s="231"/>
      <c r="AJ928" s="231"/>
      <c r="AK928" s="231"/>
    </row>
    <row r="929" spans="1:37" ht="15.75" customHeight="1">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c r="AA929" s="231"/>
      <c r="AB929" s="231"/>
      <c r="AC929" s="231"/>
      <c r="AD929" s="231"/>
      <c r="AE929" s="231"/>
      <c r="AF929" s="231"/>
      <c r="AG929" s="231"/>
      <c r="AH929" s="231"/>
      <c r="AI929" s="231"/>
      <c r="AJ929" s="231"/>
      <c r="AK929" s="231"/>
    </row>
    <row r="930" spans="1:37" ht="15.75" customHeight="1">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c r="AA930" s="231"/>
      <c r="AB930" s="231"/>
      <c r="AC930" s="231"/>
      <c r="AD930" s="231"/>
      <c r="AE930" s="231"/>
      <c r="AF930" s="231"/>
      <c r="AG930" s="231"/>
      <c r="AH930" s="231"/>
      <c r="AI930" s="231"/>
      <c r="AJ930" s="231"/>
      <c r="AK930" s="231"/>
    </row>
    <row r="931" spans="1:37" ht="15.75" customHeight="1">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1"/>
      <c r="AF931" s="231"/>
      <c r="AG931" s="231"/>
      <c r="AH931" s="231"/>
      <c r="AI931" s="231"/>
      <c r="AJ931" s="231"/>
      <c r="AK931" s="231"/>
    </row>
    <row r="932" spans="1:37" ht="15.75" customHeight="1">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c r="AA932" s="231"/>
      <c r="AB932" s="231"/>
      <c r="AC932" s="231"/>
      <c r="AD932" s="231"/>
      <c r="AE932" s="231"/>
      <c r="AF932" s="231"/>
      <c r="AG932" s="231"/>
      <c r="AH932" s="231"/>
      <c r="AI932" s="231"/>
      <c r="AJ932" s="231"/>
      <c r="AK932" s="231"/>
    </row>
    <row r="933" spans="1:37" ht="15.75" customHeight="1">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c r="AA933" s="231"/>
      <c r="AB933" s="231"/>
      <c r="AC933" s="231"/>
      <c r="AD933" s="231"/>
      <c r="AE933" s="231"/>
      <c r="AF933" s="231"/>
      <c r="AG933" s="231"/>
      <c r="AH933" s="231"/>
      <c r="AI933" s="231"/>
      <c r="AJ933" s="231"/>
      <c r="AK933" s="231"/>
    </row>
    <row r="934" spans="1:37" ht="15.75" customHeight="1">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c r="AA934" s="231"/>
      <c r="AB934" s="231"/>
      <c r="AC934" s="231"/>
      <c r="AD934" s="231"/>
      <c r="AE934" s="231"/>
      <c r="AF934" s="231"/>
      <c r="AG934" s="231"/>
      <c r="AH934" s="231"/>
      <c r="AI934" s="231"/>
      <c r="AJ934" s="231"/>
      <c r="AK934" s="231"/>
    </row>
    <row r="935" spans="1:37" ht="15.75" customHeight="1">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c r="AA935" s="231"/>
      <c r="AB935" s="231"/>
      <c r="AC935" s="231"/>
      <c r="AD935" s="231"/>
      <c r="AE935" s="231"/>
      <c r="AF935" s="231"/>
      <c r="AG935" s="231"/>
      <c r="AH935" s="231"/>
      <c r="AI935" s="231"/>
      <c r="AJ935" s="231"/>
      <c r="AK935" s="231"/>
    </row>
    <row r="936" spans="1:37" ht="15.75" customHeight="1">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c r="AA936" s="231"/>
      <c r="AB936" s="231"/>
      <c r="AC936" s="231"/>
      <c r="AD936" s="231"/>
      <c r="AE936" s="231"/>
      <c r="AF936" s="231"/>
      <c r="AG936" s="231"/>
      <c r="AH936" s="231"/>
      <c r="AI936" s="231"/>
      <c r="AJ936" s="231"/>
      <c r="AK936" s="231"/>
    </row>
    <row r="937" spans="1:37" ht="15.75" customHeight="1">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c r="AA937" s="231"/>
      <c r="AB937" s="231"/>
      <c r="AC937" s="231"/>
      <c r="AD937" s="231"/>
      <c r="AE937" s="231"/>
      <c r="AF937" s="231"/>
      <c r="AG937" s="231"/>
      <c r="AH937" s="231"/>
      <c r="AI937" s="231"/>
      <c r="AJ937" s="231"/>
      <c r="AK937" s="231"/>
    </row>
    <row r="938" spans="1:37" ht="15.75" customHeight="1">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c r="AA938" s="231"/>
      <c r="AB938" s="231"/>
      <c r="AC938" s="231"/>
      <c r="AD938" s="231"/>
      <c r="AE938" s="231"/>
      <c r="AF938" s="231"/>
      <c r="AG938" s="231"/>
      <c r="AH938" s="231"/>
      <c r="AI938" s="231"/>
      <c r="AJ938" s="231"/>
      <c r="AK938" s="231"/>
    </row>
    <row r="939" spans="1:37" ht="15.75" customHeight="1">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c r="AA939" s="231"/>
      <c r="AB939" s="231"/>
      <c r="AC939" s="231"/>
      <c r="AD939" s="231"/>
      <c r="AE939" s="231"/>
      <c r="AF939" s="231"/>
      <c r="AG939" s="231"/>
      <c r="AH939" s="231"/>
      <c r="AI939" s="231"/>
      <c r="AJ939" s="231"/>
      <c r="AK939" s="231"/>
    </row>
    <row r="940" spans="1:37" ht="15.75" customHeight="1">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c r="AA940" s="231"/>
      <c r="AB940" s="231"/>
      <c r="AC940" s="231"/>
      <c r="AD940" s="231"/>
      <c r="AE940" s="231"/>
      <c r="AF940" s="231"/>
      <c r="AG940" s="231"/>
      <c r="AH940" s="231"/>
      <c r="AI940" s="231"/>
      <c r="AJ940" s="231"/>
      <c r="AK940" s="231"/>
    </row>
    <row r="941" spans="1:37" ht="15.75" customHeight="1">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c r="AA941" s="231"/>
      <c r="AB941" s="231"/>
      <c r="AC941" s="231"/>
      <c r="AD941" s="231"/>
      <c r="AE941" s="231"/>
      <c r="AF941" s="231"/>
      <c r="AG941" s="231"/>
      <c r="AH941" s="231"/>
      <c r="AI941" s="231"/>
      <c r="AJ941" s="231"/>
      <c r="AK941" s="231"/>
    </row>
    <row r="942" spans="1:37" ht="15.75" customHeight="1">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c r="AA942" s="231"/>
      <c r="AB942" s="231"/>
      <c r="AC942" s="231"/>
      <c r="AD942" s="231"/>
      <c r="AE942" s="231"/>
      <c r="AF942" s="231"/>
      <c r="AG942" s="231"/>
      <c r="AH942" s="231"/>
      <c r="AI942" s="231"/>
      <c r="AJ942" s="231"/>
      <c r="AK942" s="231"/>
    </row>
    <row r="943" spans="1:37" ht="15.75" customHeight="1">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c r="AA943" s="231"/>
      <c r="AB943" s="231"/>
      <c r="AC943" s="231"/>
      <c r="AD943" s="231"/>
      <c r="AE943" s="231"/>
      <c r="AF943" s="231"/>
      <c r="AG943" s="231"/>
      <c r="AH943" s="231"/>
      <c r="AI943" s="231"/>
      <c r="AJ943" s="231"/>
      <c r="AK943" s="231"/>
    </row>
    <row r="944" spans="1:37" ht="15.75" customHeight="1">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c r="AA944" s="231"/>
      <c r="AB944" s="231"/>
      <c r="AC944" s="231"/>
      <c r="AD944" s="231"/>
      <c r="AE944" s="231"/>
      <c r="AF944" s="231"/>
      <c r="AG944" s="231"/>
      <c r="AH944" s="231"/>
      <c r="AI944" s="231"/>
      <c r="AJ944" s="231"/>
      <c r="AK944" s="231"/>
    </row>
    <row r="945" spans="1:37" ht="15.75" customHeight="1">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c r="AA945" s="231"/>
      <c r="AB945" s="231"/>
      <c r="AC945" s="231"/>
      <c r="AD945" s="231"/>
      <c r="AE945" s="231"/>
      <c r="AF945" s="231"/>
      <c r="AG945" s="231"/>
      <c r="AH945" s="231"/>
      <c r="AI945" s="231"/>
      <c r="AJ945" s="231"/>
      <c r="AK945" s="231"/>
    </row>
    <row r="946" spans="1:37" ht="15.75" customHeight="1">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c r="AA946" s="231"/>
      <c r="AB946" s="231"/>
      <c r="AC946" s="231"/>
      <c r="AD946" s="231"/>
      <c r="AE946" s="231"/>
      <c r="AF946" s="231"/>
      <c r="AG946" s="231"/>
      <c r="AH946" s="231"/>
      <c r="AI946" s="231"/>
      <c r="AJ946" s="231"/>
      <c r="AK946" s="231"/>
    </row>
    <row r="947" spans="1:37" ht="15.75" customHeight="1">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c r="AA947" s="231"/>
      <c r="AB947" s="231"/>
      <c r="AC947" s="231"/>
      <c r="AD947" s="231"/>
      <c r="AE947" s="231"/>
      <c r="AF947" s="231"/>
      <c r="AG947" s="231"/>
      <c r="AH947" s="231"/>
      <c r="AI947" s="231"/>
      <c r="AJ947" s="231"/>
      <c r="AK947" s="231"/>
    </row>
    <row r="948" spans="1:37" ht="15.75" customHeight="1">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c r="AA948" s="231"/>
      <c r="AB948" s="231"/>
      <c r="AC948" s="231"/>
      <c r="AD948" s="231"/>
      <c r="AE948" s="231"/>
      <c r="AF948" s="231"/>
      <c r="AG948" s="231"/>
      <c r="AH948" s="231"/>
      <c r="AI948" s="231"/>
      <c r="AJ948" s="231"/>
      <c r="AK948" s="231"/>
    </row>
    <row r="949" spans="1:37" ht="15.75" customHeight="1">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c r="AA949" s="231"/>
      <c r="AB949" s="231"/>
      <c r="AC949" s="231"/>
      <c r="AD949" s="231"/>
      <c r="AE949" s="231"/>
      <c r="AF949" s="231"/>
      <c r="AG949" s="231"/>
      <c r="AH949" s="231"/>
      <c r="AI949" s="231"/>
      <c r="AJ949" s="231"/>
      <c r="AK949" s="231"/>
    </row>
    <row r="950" spans="1:37" ht="15.75" customHeight="1">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c r="AA950" s="231"/>
      <c r="AB950" s="231"/>
      <c r="AC950" s="231"/>
      <c r="AD950" s="231"/>
      <c r="AE950" s="231"/>
      <c r="AF950" s="231"/>
      <c r="AG950" s="231"/>
      <c r="AH950" s="231"/>
      <c r="AI950" s="231"/>
      <c r="AJ950" s="231"/>
      <c r="AK950" s="231"/>
    </row>
    <row r="951" spans="1:37" ht="15.75" customHeight="1">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c r="AA951" s="231"/>
      <c r="AB951" s="231"/>
      <c r="AC951" s="231"/>
      <c r="AD951" s="231"/>
      <c r="AE951" s="231"/>
      <c r="AF951" s="231"/>
      <c r="AG951" s="231"/>
      <c r="AH951" s="231"/>
      <c r="AI951" s="231"/>
      <c r="AJ951" s="231"/>
      <c r="AK951" s="231"/>
    </row>
    <row r="952" spans="1:37" ht="15.75" customHeight="1">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c r="AA952" s="231"/>
      <c r="AB952" s="231"/>
      <c r="AC952" s="231"/>
      <c r="AD952" s="231"/>
      <c r="AE952" s="231"/>
      <c r="AF952" s="231"/>
      <c r="AG952" s="231"/>
      <c r="AH952" s="231"/>
      <c r="AI952" s="231"/>
      <c r="AJ952" s="231"/>
      <c r="AK952" s="231"/>
    </row>
    <row r="953" spans="1:37" ht="15.75" customHeight="1">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c r="AA953" s="231"/>
      <c r="AB953" s="231"/>
      <c r="AC953" s="231"/>
      <c r="AD953" s="231"/>
      <c r="AE953" s="231"/>
      <c r="AF953" s="231"/>
      <c r="AG953" s="231"/>
      <c r="AH953" s="231"/>
      <c r="AI953" s="231"/>
      <c r="AJ953" s="231"/>
      <c r="AK953" s="231"/>
    </row>
    <row r="954" spans="1:37" ht="15.75" customHeight="1">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c r="AA954" s="231"/>
      <c r="AB954" s="231"/>
      <c r="AC954" s="231"/>
      <c r="AD954" s="231"/>
      <c r="AE954" s="231"/>
      <c r="AF954" s="231"/>
      <c r="AG954" s="231"/>
      <c r="AH954" s="231"/>
      <c r="AI954" s="231"/>
      <c r="AJ954" s="231"/>
      <c r="AK954" s="231"/>
    </row>
    <row r="955" spans="1:37" ht="15.75" customHeight="1">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c r="AA955" s="231"/>
      <c r="AB955" s="231"/>
      <c r="AC955" s="231"/>
      <c r="AD955" s="231"/>
      <c r="AE955" s="231"/>
      <c r="AF955" s="231"/>
      <c r="AG955" s="231"/>
      <c r="AH955" s="231"/>
      <c r="AI955" s="231"/>
      <c r="AJ955" s="231"/>
      <c r="AK955" s="231"/>
    </row>
    <row r="956" spans="1:37" ht="15.75" customHeight="1">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c r="AA956" s="231"/>
      <c r="AB956" s="231"/>
      <c r="AC956" s="231"/>
      <c r="AD956" s="231"/>
      <c r="AE956" s="231"/>
      <c r="AF956" s="231"/>
      <c r="AG956" s="231"/>
      <c r="AH956" s="231"/>
      <c r="AI956" s="231"/>
      <c r="AJ956" s="231"/>
      <c r="AK956" s="231"/>
    </row>
    <row r="957" spans="1:37" ht="15.75" customHeight="1">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c r="AA957" s="231"/>
      <c r="AB957" s="231"/>
      <c r="AC957" s="231"/>
      <c r="AD957" s="231"/>
      <c r="AE957" s="231"/>
      <c r="AF957" s="231"/>
      <c r="AG957" s="231"/>
      <c r="AH957" s="231"/>
      <c r="AI957" s="231"/>
      <c r="AJ957" s="231"/>
      <c r="AK957" s="231"/>
    </row>
    <row r="958" spans="1:37" ht="15.75" customHeight="1">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c r="AA958" s="231"/>
      <c r="AB958" s="231"/>
      <c r="AC958" s="231"/>
      <c r="AD958" s="231"/>
      <c r="AE958" s="231"/>
      <c r="AF958" s="231"/>
      <c r="AG958" s="231"/>
      <c r="AH958" s="231"/>
      <c r="AI958" s="231"/>
      <c r="AJ958" s="231"/>
      <c r="AK958" s="231"/>
    </row>
    <row r="959" spans="1:37" ht="15.75" customHeight="1">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1"/>
      <c r="AF959" s="231"/>
      <c r="AG959" s="231"/>
      <c r="AH959" s="231"/>
      <c r="AI959" s="231"/>
      <c r="AJ959" s="231"/>
      <c r="AK959" s="231"/>
    </row>
    <row r="960" spans="1:37" ht="15.75" customHeight="1">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c r="AA960" s="231"/>
      <c r="AB960" s="231"/>
      <c r="AC960" s="231"/>
      <c r="AD960" s="231"/>
      <c r="AE960" s="231"/>
      <c r="AF960" s="231"/>
      <c r="AG960" s="231"/>
      <c r="AH960" s="231"/>
      <c r="AI960" s="231"/>
      <c r="AJ960" s="231"/>
      <c r="AK960" s="231"/>
    </row>
    <row r="961" spans="1:37" ht="15.75" customHeight="1">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c r="AA961" s="231"/>
      <c r="AB961" s="231"/>
      <c r="AC961" s="231"/>
      <c r="AD961" s="231"/>
      <c r="AE961" s="231"/>
      <c r="AF961" s="231"/>
      <c r="AG961" s="231"/>
      <c r="AH961" s="231"/>
      <c r="AI961" s="231"/>
      <c r="AJ961" s="231"/>
      <c r="AK961" s="231"/>
    </row>
    <row r="962" spans="1:37" ht="15.75" customHeight="1">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c r="AA962" s="231"/>
      <c r="AB962" s="231"/>
      <c r="AC962" s="231"/>
      <c r="AD962" s="231"/>
      <c r="AE962" s="231"/>
      <c r="AF962" s="231"/>
      <c r="AG962" s="231"/>
      <c r="AH962" s="231"/>
      <c r="AI962" s="231"/>
      <c r="AJ962" s="231"/>
      <c r="AK962" s="231"/>
    </row>
    <row r="963" spans="1:37" ht="15.75" customHeight="1">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c r="AA963" s="231"/>
      <c r="AB963" s="231"/>
      <c r="AC963" s="231"/>
      <c r="AD963" s="231"/>
      <c r="AE963" s="231"/>
      <c r="AF963" s="231"/>
      <c r="AG963" s="231"/>
      <c r="AH963" s="231"/>
      <c r="AI963" s="231"/>
      <c r="AJ963" s="231"/>
      <c r="AK963" s="231"/>
    </row>
    <row r="964" spans="1:37" ht="15.75" customHeight="1">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c r="AA964" s="231"/>
      <c r="AB964" s="231"/>
      <c r="AC964" s="231"/>
      <c r="AD964" s="231"/>
      <c r="AE964" s="231"/>
      <c r="AF964" s="231"/>
      <c r="AG964" s="231"/>
      <c r="AH964" s="231"/>
      <c r="AI964" s="231"/>
      <c r="AJ964" s="231"/>
      <c r="AK964" s="231"/>
    </row>
    <row r="965" spans="1:37" ht="15.75" customHeight="1">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c r="AA965" s="231"/>
      <c r="AB965" s="231"/>
      <c r="AC965" s="231"/>
      <c r="AD965" s="231"/>
      <c r="AE965" s="231"/>
      <c r="AF965" s="231"/>
      <c r="AG965" s="231"/>
      <c r="AH965" s="231"/>
      <c r="AI965" s="231"/>
      <c r="AJ965" s="231"/>
      <c r="AK965" s="231"/>
    </row>
    <row r="966" spans="1:37" ht="15.75" customHeight="1">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c r="AA966" s="231"/>
      <c r="AB966" s="231"/>
      <c r="AC966" s="231"/>
      <c r="AD966" s="231"/>
      <c r="AE966" s="231"/>
      <c r="AF966" s="231"/>
      <c r="AG966" s="231"/>
      <c r="AH966" s="231"/>
      <c r="AI966" s="231"/>
      <c r="AJ966" s="231"/>
      <c r="AK966" s="231"/>
    </row>
    <row r="967" spans="1:37" ht="15.75" customHeight="1">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c r="AA967" s="231"/>
      <c r="AB967" s="231"/>
      <c r="AC967" s="231"/>
      <c r="AD967" s="231"/>
      <c r="AE967" s="231"/>
      <c r="AF967" s="231"/>
      <c r="AG967" s="231"/>
      <c r="AH967" s="231"/>
      <c r="AI967" s="231"/>
      <c r="AJ967" s="231"/>
      <c r="AK967" s="231"/>
    </row>
    <row r="968" spans="1:37" ht="15.75" customHeight="1">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c r="AA968" s="231"/>
      <c r="AB968" s="231"/>
      <c r="AC968" s="231"/>
      <c r="AD968" s="231"/>
      <c r="AE968" s="231"/>
      <c r="AF968" s="231"/>
      <c r="AG968" s="231"/>
      <c r="AH968" s="231"/>
      <c r="AI968" s="231"/>
      <c r="AJ968" s="231"/>
      <c r="AK968" s="231"/>
    </row>
    <row r="969" spans="1:37" ht="15.75" customHeight="1">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c r="AA969" s="231"/>
      <c r="AB969" s="231"/>
      <c r="AC969" s="231"/>
      <c r="AD969" s="231"/>
      <c r="AE969" s="231"/>
      <c r="AF969" s="231"/>
      <c r="AG969" s="231"/>
      <c r="AH969" s="231"/>
      <c r="AI969" s="231"/>
      <c r="AJ969" s="231"/>
      <c r="AK969" s="231"/>
    </row>
    <row r="970" spans="1:37" ht="15.75" customHeight="1">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c r="AA970" s="231"/>
      <c r="AB970" s="231"/>
      <c r="AC970" s="231"/>
      <c r="AD970" s="231"/>
      <c r="AE970" s="231"/>
      <c r="AF970" s="231"/>
      <c r="AG970" s="231"/>
      <c r="AH970" s="231"/>
      <c r="AI970" s="231"/>
      <c r="AJ970" s="231"/>
      <c r="AK970" s="231"/>
    </row>
    <row r="971" spans="1:37" ht="15.75" customHeight="1">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c r="AA971" s="231"/>
      <c r="AB971" s="231"/>
      <c r="AC971" s="231"/>
      <c r="AD971" s="231"/>
      <c r="AE971" s="231"/>
      <c r="AF971" s="231"/>
      <c r="AG971" s="231"/>
      <c r="AH971" s="231"/>
      <c r="AI971" s="231"/>
      <c r="AJ971" s="231"/>
      <c r="AK971" s="231"/>
    </row>
    <row r="972" spans="1:37" ht="15.75" customHeight="1">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c r="AA972" s="231"/>
      <c r="AB972" s="231"/>
      <c r="AC972" s="231"/>
      <c r="AD972" s="231"/>
      <c r="AE972" s="231"/>
      <c r="AF972" s="231"/>
      <c r="AG972" s="231"/>
      <c r="AH972" s="231"/>
      <c r="AI972" s="231"/>
      <c r="AJ972" s="231"/>
      <c r="AK972" s="231"/>
    </row>
    <row r="973" spans="1:37" ht="15.75" customHeight="1">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c r="AA973" s="231"/>
      <c r="AB973" s="231"/>
      <c r="AC973" s="231"/>
      <c r="AD973" s="231"/>
      <c r="AE973" s="231"/>
      <c r="AF973" s="231"/>
      <c r="AG973" s="231"/>
      <c r="AH973" s="231"/>
      <c r="AI973" s="231"/>
      <c r="AJ973" s="231"/>
      <c r="AK973" s="231"/>
    </row>
    <row r="974" spans="1:37" ht="15.75" customHeight="1">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c r="AA974" s="231"/>
      <c r="AB974" s="231"/>
      <c r="AC974" s="231"/>
      <c r="AD974" s="231"/>
      <c r="AE974" s="231"/>
      <c r="AF974" s="231"/>
      <c r="AG974" s="231"/>
      <c r="AH974" s="231"/>
      <c r="AI974" s="231"/>
      <c r="AJ974" s="231"/>
      <c r="AK974" s="231"/>
    </row>
    <row r="975" spans="1:37" ht="15.75" customHeight="1">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c r="AA975" s="231"/>
      <c r="AB975" s="231"/>
      <c r="AC975" s="231"/>
      <c r="AD975" s="231"/>
      <c r="AE975" s="231"/>
      <c r="AF975" s="231"/>
      <c r="AG975" s="231"/>
      <c r="AH975" s="231"/>
      <c r="AI975" s="231"/>
      <c r="AJ975" s="231"/>
      <c r="AK975" s="231"/>
    </row>
    <row r="976" spans="1:37" ht="15.75" customHeight="1">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c r="AA976" s="231"/>
      <c r="AB976" s="231"/>
      <c r="AC976" s="231"/>
      <c r="AD976" s="231"/>
      <c r="AE976" s="231"/>
      <c r="AF976" s="231"/>
      <c r="AG976" s="231"/>
      <c r="AH976" s="231"/>
      <c r="AI976" s="231"/>
      <c r="AJ976" s="231"/>
      <c r="AK976" s="231"/>
    </row>
    <row r="977" spans="1:37" ht="15.75" customHeight="1">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c r="AA977" s="231"/>
      <c r="AB977" s="231"/>
      <c r="AC977" s="231"/>
      <c r="AD977" s="231"/>
      <c r="AE977" s="231"/>
      <c r="AF977" s="231"/>
      <c r="AG977" s="231"/>
      <c r="AH977" s="231"/>
      <c r="AI977" s="231"/>
      <c r="AJ977" s="231"/>
      <c r="AK977" s="231"/>
    </row>
    <row r="978" spans="1:37" ht="15.75" customHeight="1">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c r="AA978" s="231"/>
      <c r="AB978" s="231"/>
      <c r="AC978" s="231"/>
      <c r="AD978" s="231"/>
      <c r="AE978" s="231"/>
      <c r="AF978" s="231"/>
      <c r="AG978" s="231"/>
      <c r="AH978" s="231"/>
      <c r="AI978" s="231"/>
      <c r="AJ978" s="231"/>
      <c r="AK978" s="231"/>
    </row>
    <row r="979" spans="1:37" ht="15.75" customHeight="1">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c r="AA979" s="231"/>
      <c r="AB979" s="231"/>
      <c r="AC979" s="231"/>
      <c r="AD979" s="231"/>
      <c r="AE979" s="231"/>
      <c r="AF979" s="231"/>
      <c r="AG979" s="231"/>
      <c r="AH979" s="231"/>
      <c r="AI979" s="231"/>
      <c r="AJ979" s="231"/>
      <c r="AK979" s="231"/>
    </row>
    <row r="980" spans="1:37" ht="15.75" customHeight="1">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c r="AA980" s="231"/>
      <c r="AB980" s="231"/>
      <c r="AC980" s="231"/>
      <c r="AD980" s="231"/>
      <c r="AE980" s="231"/>
      <c r="AF980" s="231"/>
      <c r="AG980" s="231"/>
      <c r="AH980" s="231"/>
      <c r="AI980" s="231"/>
      <c r="AJ980" s="231"/>
      <c r="AK980" s="231"/>
    </row>
    <row r="981" spans="1:37" ht="15.75" customHeight="1">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c r="AA981" s="231"/>
      <c r="AB981" s="231"/>
      <c r="AC981" s="231"/>
      <c r="AD981" s="231"/>
      <c r="AE981" s="231"/>
      <c r="AF981" s="231"/>
      <c r="AG981" s="231"/>
      <c r="AH981" s="231"/>
      <c r="AI981" s="231"/>
      <c r="AJ981" s="231"/>
      <c r="AK981" s="231"/>
    </row>
    <row r="982" spans="1:37" ht="15.75" customHeight="1">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c r="AA982" s="231"/>
      <c r="AB982" s="231"/>
      <c r="AC982" s="231"/>
      <c r="AD982" s="231"/>
      <c r="AE982" s="231"/>
      <c r="AF982" s="231"/>
      <c r="AG982" s="231"/>
      <c r="AH982" s="231"/>
      <c r="AI982" s="231"/>
      <c r="AJ982" s="231"/>
      <c r="AK982" s="231"/>
    </row>
    <row r="983" spans="1:37" ht="15.75" customHeight="1">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c r="AA983" s="231"/>
      <c r="AB983" s="231"/>
      <c r="AC983" s="231"/>
      <c r="AD983" s="231"/>
      <c r="AE983" s="231"/>
      <c r="AF983" s="231"/>
      <c r="AG983" s="231"/>
      <c r="AH983" s="231"/>
      <c r="AI983" s="231"/>
      <c r="AJ983" s="231"/>
      <c r="AK983" s="231"/>
    </row>
    <row r="984" spans="1:37" ht="15.75" customHeight="1">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c r="AA984" s="231"/>
      <c r="AB984" s="231"/>
      <c r="AC984" s="231"/>
      <c r="AD984" s="231"/>
      <c r="AE984" s="231"/>
      <c r="AF984" s="231"/>
      <c r="AG984" s="231"/>
      <c r="AH984" s="231"/>
      <c r="AI984" s="231"/>
      <c r="AJ984" s="231"/>
      <c r="AK984" s="231"/>
    </row>
    <row r="985" spans="1:37" ht="15.75" customHeight="1">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c r="AA985" s="231"/>
      <c r="AB985" s="231"/>
      <c r="AC985" s="231"/>
      <c r="AD985" s="231"/>
      <c r="AE985" s="231"/>
      <c r="AF985" s="231"/>
      <c r="AG985" s="231"/>
      <c r="AH985" s="231"/>
      <c r="AI985" s="231"/>
      <c r="AJ985" s="231"/>
      <c r="AK985" s="231"/>
    </row>
    <row r="986" spans="1:37" ht="15.75" customHeight="1">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c r="AA986" s="231"/>
      <c r="AB986" s="231"/>
      <c r="AC986" s="231"/>
      <c r="AD986" s="231"/>
      <c r="AE986" s="231"/>
      <c r="AF986" s="231"/>
      <c r="AG986" s="231"/>
      <c r="AH986" s="231"/>
      <c r="AI986" s="231"/>
      <c r="AJ986" s="231"/>
      <c r="AK986" s="231"/>
    </row>
    <row r="987" spans="1:37" ht="15.75" customHeight="1">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1"/>
      <c r="AF987" s="231"/>
      <c r="AG987" s="231"/>
      <c r="AH987" s="231"/>
      <c r="AI987" s="231"/>
      <c r="AJ987" s="231"/>
      <c r="AK987" s="231"/>
    </row>
    <row r="988" spans="1:37" ht="15.75" customHeight="1">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c r="AA988" s="231"/>
      <c r="AB988" s="231"/>
      <c r="AC988" s="231"/>
      <c r="AD988" s="231"/>
      <c r="AE988" s="231"/>
      <c r="AF988" s="231"/>
      <c r="AG988" s="231"/>
      <c r="AH988" s="231"/>
      <c r="AI988" s="231"/>
      <c r="AJ988" s="231"/>
      <c r="AK988" s="231"/>
    </row>
    <row r="989" spans="1:37" ht="15.75" customHeight="1">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c r="AA989" s="231"/>
      <c r="AB989" s="231"/>
      <c r="AC989" s="231"/>
      <c r="AD989" s="231"/>
      <c r="AE989" s="231"/>
      <c r="AF989" s="231"/>
      <c r="AG989" s="231"/>
      <c r="AH989" s="231"/>
      <c r="AI989" s="231"/>
      <c r="AJ989" s="231"/>
      <c r="AK989" s="231"/>
    </row>
    <row r="990" spans="1:37" ht="15.75" customHeight="1">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c r="AA990" s="231"/>
      <c r="AB990" s="231"/>
      <c r="AC990" s="231"/>
      <c r="AD990" s="231"/>
      <c r="AE990" s="231"/>
      <c r="AF990" s="231"/>
      <c r="AG990" s="231"/>
      <c r="AH990" s="231"/>
      <c r="AI990" s="231"/>
      <c r="AJ990" s="231"/>
      <c r="AK990" s="231"/>
    </row>
    <row r="991" spans="1:37" ht="15.75" customHeight="1">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c r="AA991" s="231"/>
      <c r="AB991" s="231"/>
      <c r="AC991" s="231"/>
      <c r="AD991" s="231"/>
      <c r="AE991" s="231"/>
      <c r="AF991" s="231"/>
      <c r="AG991" s="231"/>
      <c r="AH991" s="231"/>
      <c r="AI991" s="231"/>
      <c r="AJ991" s="231"/>
      <c r="AK991" s="231"/>
    </row>
    <row r="992" spans="1:37" ht="15.75" customHeight="1">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c r="AA992" s="231"/>
      <c r="AB992" s="231"/>
      <c r="AC992" s="231"/>
      <c r="AD992" s="231"/>
      <c r="AE992" s="231"/>
      <c r="AF992" s="231"/>
      <c r="AG992" s="231"/>
      <c r="AH992" s="231"/>
      <c r="AI992" s="231"/>
      <c r="AJ992" s="231"/>
      <c r="AK992" s="231"/>
    </row>
    <row r="993" spans="1:37" ht="15.75" customHeight="1">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c r="AA993" s="231"/>
      <c r="AB993" s="231"/>
      <c r="AC993" s="231"/>
      <c r="AD993" s="231"/>
      <c r="AE993" s="231"/>
      <c r="AF993" s="231"/>
      <c r="AG993" s="231"/>
      <c r="AH993" s="231"/>
      <c r="AI993" s="231"/>
      <c r="AJ993" s="231"/>
      <c r="AK993" s="231"/>
    </row>
    <row r="994" spans="1:37" ht="15.75" customHeight="1">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c r="AA994" s="231"/>
      <c r="AB994" s="231"/>
      <c r="AC994" s="231"/>
      <c r="AD994" s="231"/>
      <c r="AE994" s="231"/>
      <c r="AF994" s="231"/>
      <c r="AG994" s="231"/>
      <c r="AH994" s="231"/>
      <c r="AI994" s="231"/>
      <c r="AJ994" s="231"/>
      <c r="AK994" s="231"/>
    </row>
    <row r="995" spans="1:37" ht="15.75" customHeight="1">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c r="AA995" s="231"/>
      <c r="AB995" s="231"/>
      <c r="AC995" s="231"/>
      <c r="AD995" s="231"/>
      <c r="AE995" s="231"/>
      <c r="AF995" s="231"/>
      <c r="AG995" s="231"/>
      <c r="AH995" s="231"/>
      <c r="AI995" s="231"/>
      <c r="AJ995" s="231"/>
      <c r="AK995" s="231"/>
    </row>
    <row r="996" spans="1:37" ht="15.75" customHeight="1">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c r="AA996" s="231"/>
      <c r="AB996" s="231"/>
      <c r="AC996" s="231"/>
      <c r="AD996" s="231"/>
      <c r="AE996" s="231"/>
      <c r="AF996" s="231"/>
      <c r="AG996" s="231"/>
      <c r="AH996" s="231"/>
      <c r="AI996" s="231"/>
      <c r="AJ996" s="231"/>
      <c r="AK996" s="231"/>
    </row>
    <row r="997" spans="1:37" ht="15.75" customHeight="1">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c r="AA997" s="231"/>
      <c r="AB997" s="231"/>
      <c r="AC997" s="231"/>
      <c r="AD997" s="231"/>
      <c r="AE997" s="231"/>
      <c r="AF997" s="231"/>
      <c r="AG997" s="231"/>
      <c r="AH997" s="231"/>
      <c r="AI997" s="231"/>
      <c r="AJ997" s="231"/>
      <c r="AK997" s="231"/>
    </row>
    <row r="998" spans="1:37" ht="15.75" customHeight="1">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c r="AA998" s="231"/>
      <c r="AB998" s="231"/>
      <c r="AC998" s="231"/>
      <c r="AD998" s="231"/>
      <c r="AE998" s="231"/>
      <c r="AF998" s="231"/>
      <c r="AG998" s="231"/>
      <c r="AH998" s="231"/>
      <c r="AI998" s="231"/>
      <c r="AJ998" s="231"/>
      <c r="AK998" s="231"/>
    </row>
    <row r="999" spans="1:37" ht="15.75" customHeight="1">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c r="AA999" s="231"/>
      <c r="AB999" s="231"/>
      <c r="AC999" s="231"/>
      <c r="AD999" s="231"/>
      <c r="AE999" s="231"/>
      <c r="AF999" s="231"/>
      <c r="AG999" s="231"/>
      <c r="AH999" s="231"/>
      <c r="AI999" s="231"/>
      <c r="AJ999" s="231"/>
      <c r="AK999" s="231"/>
    </row>
    <row r="1000" spans="1:37" ht="15.75" customHeight="1">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c r="AA1000" s="231"/>
      <c r="AB1000" s="231"/>
      <c r="AC1000" s="231"/>
      <c r="AD1000" s="231"/>
      <c r="AE1000" s="231"/>
      <c r="AF1000" s="231"/>
      <c r="AG1000" s="231"/>
      <c r="AH1000" s="231"/>
      <c r="AI1000" s="231"/>
      <c r="AJ1000" s="231"/>
      <c r="AK1000" s="231"/>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INES</cp:lastModifiedBy>
  <dcterms:created xsi:type="dcterms:W3CDTF">2020-03-24T23:12:47Z</dcterms:created>
  <dcterms:modified xsi:type="dcterms:W3CDTF">2022-05-13T21:53:39Z</dcterms:modified>
</cp:coreProperties>
</file>