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2022\2. ENFOQUE HACIA PREVENCIÓN\4. PUBLICACIÓN TRANSPARENCIA\Sol 9\"/>
    </mc:Choice>
  </mc:AlternateContent>
  <bookViews>
    <workbookView xWindow="0" yWindow="0" windowWidth="28800" windowHeight="11730" activeTab="8"/>
  </bookViews>
  <sheets>
    <sheet name="Instructivo" sheetId="1" r:id="rId1"/>
    <sheet name="Definiciones" sheetId="2" r:id="rId2"/>
    <sheet name="Ambiente de Control" sheetId="3" state="hidden" r:id="rId3"/>
    <sheet name="Evaluación de riesgos" sheetId="4" state="hidden" r:id="rId4"/>
    <sheet name="Actividades de control" sheetId="5" state="hidden" r:id="rId5"/>
    <sheet name="Info y Comunicación" sheetId="6" state="hidden" r:id="rId6"/>
    <sheet name="Actividades de Monitoreo" sheetId="7" state="hidden" r:id="rId7"/>
    <sheet name="Analisis de Resultados" sheetId="8" r:id="rId8"/>
    <sheet name="Conclusiones"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control'!$C$1:$C$118</definedName>
    <definedName name="_xlnm._FilterDatabase" localSheetId="5" hidden="1">'Info y Comunicación'!$C$1:$C$134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workbook>
</file>

<file path=xl/calcChain.xml><?xml version="1.0" encoding="utf-8"?>
<calcChain xmlns="http://schemas.openxmlformats.org/spreadsheetml/2006/main">
  <c r="B111" i="3" l="1"/>
  <c r="K111" i="3"/>
  <c r="L111" i="3" s="1"/>
  <c r="N111" i="3" s="1"/>
  <c r="K100" i="4" l="1"/>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6" i="7"/>
  <c r="L126" i="7" s="1"/>
  <c r="N126" i="7" s="1"/>
  <c r="B126" i="7"/>
  <c r="K118" i="7"/>
  <c r="L118" i="7" s="1"/>
  <c r="N118" i="7" s="1"/>
  <c r="B118" i="7"/>
  <c r="K110" i="7"/>
  <c r="L110" i="7" s="1"/>
  <c r="N110" i="7" s="1"/>
  <c r="B110" i="7"/>
  <c r="K102" i="7"/>
  <c r="L102" i="7" s="1"/>
  <c r="N102" i="7" s="1"/>
  <c r="B102" i="7"/>
  <c r="K94" i="7"/>
  <c r="L94" i="7" s="1"/>
  <c r="N94" i="7" s="1"/>
  <c r="B94" i="7"/>
  <c r="K86" i="7"/>
  <c r="L86" i="7" s="1"/>
  <c r="N86" i="7" s="1"/>
  <c r="B86" i="7"/>
  <c r="K78" i="7"/>
  <c r="L78" i="7" s="1"/>
  <c r="N78" i="7" s="1"/>
  <c r="B78" i="7"/>
  <c r="K70" i="7"/>
  <c r="L70" i="7" s="1"/>
  <c r="N70" i="7" s="1"/>
  <c r="B70"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27" i="6"/>
  <c r="L127" i="6" s="1"/>
  <c r="N127" i="6" s="1"/>
  <c r="B127" i="6"/>
  <c r="K119" i="6"/>
  <c r="L119" i="6" s="1"/>
  <c r="N119" i="6" s="1"/>
  <c r="B119" i="6"/>
  <c r="K111" i="6"/>
  <c r="L111" i="6" s="1"/>
  <c r="N111" i="6" s="1"/>
  <c r="B111" i="6"/>
  <c r="K103" i="6"/>
  <c r="L103" i="6" s="1"/>
  <c r="N103" i="6" s="1"/>
  <c r="B103" i="6"/>
  <c r="K97" i="6"/>
  <c r="L97" i="6" s="1"/>
  <c r="N97" i="6" s="1"/>
  <c r="B97" i="6"/>
  <c r="K89" i="6"/>
  <c r="L89" i="6" s="1"/>
  <c r="N89" i="6" s="1"/>
  <c r="B89" i="6"/>
  <c r="K77" i="6"/>
  <c r="L77" i="6" s="1"/>
  <c r="N77" i="6" s="1"/>
  <c r="B77" i="6"/>
  <c r="K69" i="6"/>
  <c r="L69" i="6" s="1"/>
  <c r="N69" i="6" s="1"/>
  <c r="B69" i="6"/>
  <c r="K61" i="6"/>
  <c r="L61" i="6" s="1"/>
  <c r="N61" i="6" s="1"/>
  <c r="B61" i="6"/>
  <c r="K53" i="6"/>
  <c r="L53" i="6" s="1"/>
  <c r="N53" i="6" s="1"/>
  <c r="B53" i="6"/>
  <c r="K40" i="6"/>
  <c r="L40" i="6" s="1"/>
  <c r="N40" i="6" s="1"/>
  <c r="B40" i="6"/>
  <c r="K39" i="6"/>
  <c r="L39" i="6" s="1"/>
  <c r="N39" i="6" s="1"/>
  <c r="B39" i="6"/>
  <c r="K31" i="6"/>
  <c r="L31" i="6" s="1"/>
  <c r="N31" i="6" s="1"/>
  <c r="B31" i="6"/>
  <c r="K19" i="6"/>
  <c r="L19" i="6" s="1"/>
  <c r="N19" i="6" s="1"/>
  <c r="B19" i="6"/>
  <c r="K112" i="5"/>
  <c r="L112" i="5" s="1"/>
  <c r="N112" i="5" s="1"/>
  <c r="B112" i="5"/>
  <c r="K105" i="5"/>
  <c r="L105" i="5" s="1"/>
  <c r="N105" i="5" s="1"/>
  <c r="B105" i="5"/>
  <c r="K98" i="5"/>
  <c r="L98" i="5" s="1"/>
  <c r="N98" i="5" s="1"/>
  <c r="B98"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49" i="4"/>
  <c r="L149" i="4" s="1"/>
  <c r="N149" i="4" s="1"/>
  <c r="B149" i="4"/>
  <c r="K141" i="4"/>
  <c r="L141" i="4" s="1"/>
  <c r="N141" i="4" s="1"/>
  <c r="B141" i="4"/>
  <c r="K133" i="4"/>
  <c r="L133" i="4" s="1"/>
  <c r="N133" i="4" s="1"/>
  <c r="B133" i="4"/>
  <c r="K125" i="4"/>
  <c r="L125" i="4" s="1"/>
  <c r="N125" i="4" s="1"/>
  <c r="B125" i="4"/>
  <c r="K117" i="4"/>
  <c r="L117" i="4" s="1"/>
  <c r="N117" i="4" s="1"/>
  <c r="B117" i="4"/>
  <c r="K108" i="4"/>
  <c r="L108" i="4" s="1"/>
  <c r="N108" i="4" s="1"/>
  <c r="B108" i="4"/>
  <c r="L100" i="4"/>
  <c r="N100" i="4" s="1"/>
  <c r="B100" i="4"/>
  <c r="K92" i="4"/>
  <c r="L92" i="4" s="1"/>
  <c r="N92" i="4" s="1"/>
  <c r="B92" i="4"/>
  <c r="K84" i="4"/>
  <c r="L84" i="4" s="1"/>
  <c r="N84" i="4" s="1"/>
  <c r="B84" i="4"/>
  <c r="K73" i="4"/>
  <c r="L73" i="4" s="1"/>
  <c r="N73" i="4" s="1"/>
  <c r="B73" i="4"/>
  <c r="K65" i="4"/>
  <c r="L65" i="4" s="1"/>
  <c r="N65" i="4" s="1"/>
  <c r="B65" i="4"/>
  <c r="K56" i="4"/>
  <c r="L56" i="4" s="1"/>
  <c r="N56" i="4" s="1"/>
  <c r="B56" i="4"/>
  <c r="K48" i="4"/>
  <c r="L48" i="4" s="1"/>
  <c r="N48" i="4" s="1"/>
  <c r="B48" i="4"/>
  <c r="K41" i="4"/>
  <c r="L41" i="4" s="1"/>
  <c r="N41" i="4" s="1"/>
  <c r="B41" i="4"/>
  <c r="K32" i="4"/>
  <c r="L32" i="4" s="1"/>
  <c r="N32" i="4" s="1"/>
  <c r="B32" i="4"/>
  <c r="K25" i="4"/>
  <c r="L25" i="4" s="1"/>
  <c r="N25" i="4" s="1"/>
  <c r="B25" i="4"/>
  <c r="K16" i="4"/>
  <c r="L16" i="4" s="1"/>
  <c r="N16" i="4" s="1"/>
  <c r="B16" i="4"/>
  <c r="K216" i="3"/>
  <c r="L216" i="3" s="1"/>
  <c r="N216" i="3" s="1"/>
  <c r="B216" i="3"/>
  <c r="K208" i="3"/>
  <c r="L208" i="3" s="1"/>
  <c r="N208" i="3" s="1"/>
  <c r="B208" i="3"/>
  <c r="L200" i="3"/>
  <c r="N200" i="3" s="1"/>
  <c r="B200" i="3"/>
  <c r="K192" i="3"/>
  <c r="L192" i="3" s="1"/>
  <c r="N192" i="3" s="1"/>
  <c r="B192" i="3"/>
  <c r="K185" i="3"/>
  <c r="L185" i="3" s="1"/>
  <c r="N185" i="3" s="1"/>
  <c r="B185" i="3"/>
  <c r="K177" i="3"/>
  <c r="L177" i="3" s="1"/>
  <c r="N177" i="3" s="1"/>
  <c r="B177" i="3"/>
  <c r="K166" i="3"/>
  <c r="L166" i="3" s="1"/>
  <c r="N166" i="3" s="1"/>
  <c r="B166" i="3"/>
  <c r="K158" i="3"/>
  <c r="L158" i="3" s="1"/>
  <c r="N158" i="3" s="1"/>
  <c r="B158" i="3"/>
  <c r="K150" i="3"/>
  <c r="L150" i="3" s="1"/>
  <c r="N150" i="3" s="1"/>
  <c r="B150" i="3"/>
  <c r="K142" i="3"/>
  <c r="L142" i="3" s="1"/>
  <c r="N142" i="3" s="1"/>
  <c r="B142" i="3"/>
  <c r="K134" i="3"/>
  <c r="L134" i="3" s="1"/>
  <c r="N134" i="3" s="1"/>
  <c r="B134" i="3"/>
  <c r="K130" i="3"/>
  <c r="L130" i="3" s="1"/>
  <c r="N130" i="3" s="1"/>
  <c r="B130" i="3"/>
  <c r="K122" i="3"/>
  <c r="L122" i="3" s="1"/>
  <c r="N122" i="3" s="1"/>
  <c r="B122" i="3"/>
  <c r="K103" i="3"/>
  <c r="L103" i="3" s="1"/>
  <c r="N103" i="3" s="1"/>
  <c r="B103" i="3"/>
  <c r="K95" i="3"/>
  <c r="L95" i="3" s="1"/>
  <c r="N95" i="3" s="1"/>
  <c r="B95" i="3"/>
  <c r="K84" i="3"/>
  <c r="L84" i="3" s="1"/>
  <c r="N84" i="3" s="1"/>
  <c r="B84" i="3"/>
  <c r="K76" i="3"/>
  <c r="L76" i="3" s="1"/>
  <c r="N76" i="3" s="1"/>
  <c r="B76" i="3"/>
  <c r="K68" i="3"/>
  <c r="L68" i="3" s="1"/>
  <c r="N68" i="3" s="1"/>
  <c r="B68" i="3"/>
  <c r="K57" i="3"/>
  <c r="L57" i="3" s="1"/>
  <c r="N57" i="3" s="1"/>
  <c r="B57" i="3"/>
  <c r="K48" i="3"/>
  <c r="L48" i="3" s="1"/>
  <c r="N48" i="3" s="1"/>
  <c r="B48" i="3"/>
  <c r="K40" i="3"/>
  <c r="L40" i="3" s="1"/>
  <c r="N40" i="3" s="1"/>
  <c r="B40" i="3"/>
  <c r="K32" i="3"/>
  <c r="L32" i="3" s="1"/>
  <c r="N32" i="3" s="1"/>
  <c r="B32" i="3"/>
  <c r="K24" i="3"/>
  <c r="L24" i="3" s="1"/>
  <c r="N24" i="3" s="1"/>
  <c r="B24" i="3"/>
  <c r="A2" i="1"/>
  <c r="L25" i="10" l="1"/>
  <c r="G25" i="10"/>
  <c r="K24" i="10"/>
  <c r="F24" i="10"/>
  <c r="E23" i="10"/>
  <c r="C22" i="10"/>
  <c r="L21" i="10"/>
  <c r="G21" i="10"/>
  <c r="K20" i="10"/>
  <c r="F20" i="10"/>
  <c r="E19" i="10"/>
  <c r="C18" i="10"/>
  <c r="L17" i="10"/>
  <c r="G17" i="10"/>
  <c r="K16" i="10"/>
  <c r="F16" i="10"/>
  <c r="E15" i="10"/>
  <c r="C14" i="10"/>
  <c r="L13" i="10"/>
  <c r="G13" i="10"/>
  <c r="K12" i="10"/>
  <c r="F12" i="10"/>
  <c r="E11" i="10"/>
  <c r="C10" i="10"/>
  <c r="L9" i="10"/>
  <c r="G9" i="10"/>
  <c r="K8" i="10"/>
  <c r="F8" i="10"/>
  <c r="E7" i="10"/>
  <c r="C6" i="10"/>
  <c r="L5" i="10"/>
  <c r="G5" i="10"/>
  <c r="K4" i="10"/>
  <c r="F4" i="10"/>
  <c r="E3" i="10"/>
  <c r="C2" i="10"/>
  <c r="C24" i="10"/>
  <c r="K23" i="10"/>
  <c r="C23" i="10"/>
  <c r="K22" i="10"/>
  <c r="E22" i="10"/>
  <c r="K21" i="10"/>
  <c r="E21" i="10"/>
  <c r="G20" i="10"/>
  <c r="G19" i="10"/>
  <c r="G18" i="10"/>
  <c r="C16" i="10"/>
  <c r="K15" i="10"/>
  <c r="C15" i="10"/>
  <c r="K14" i="10"/>
  <c r="E14" i="10"/>
  <c r="K13" i="10"/>
  <c r="E13" i="10"/>
  <c r="G12" i="10"/>
  <c r="G11" i="10"/>
  <c r="G10" i="10"/>
  <c r="C8" i="10"/>
  <c r="K7" i="10"/>
  <c r="C7" i="10"/>
  <c r="K6" i="10"/>
  <c r="E6" i="10"/>
  <c r="K5" i="10"/>
  <c r="E5" i="10"/>
  <c r="F25" i="10"/>
  <c r="C21" i="10"/>
  <c r="L20" i="10"/>
  <c r="E20" i="10"/>
  <c r="L19" i="10"/>
  <c r="F19" i="10"/>
  <c r="L18" i="10"/>
  <c r="F18" i="10"/>
  <c r="F17" i="10"/>
  <c r="C13" i="10"/>
  <c r="L12" i="10"/>
  <c r="E12" i="10"/>
  <c r="L11" i="10"/>
  <c r="F11" i="10"/>
  <c r="L10" i="10"/>
  <c r="F10" i="10"/>
  <c r="F9" i="10"/>
  <c r="C5" i="10"/>
  <c r="L4" i="10"/>
  <c r="E4" i="10"/>
  <c r="L3" i="10"/>
  <c r="F3" i="10"/>
  <c r="L2" i="10"/>
  <c r="F2" i="10"/>
  <c r="I2" i="10" s="1"/>
  <c r="K25" i="10"/>
  <c r="E25" i="10"/>
  <c r="G24" i="10"/>
  <c r="G23" i="10"/>
  <c r="G22" i="10"/>
  <c r="C20" i="10"/>
  <c r="K19" i="10"/>
  <c r="C19" i="10"/>
  <c r="K18" i="10"/>
  <c r="E18" i="10"/>
  <c r="K17" i="10"/>
  <c r="E17" i="10"/>
  <c r="G16" i="10"/>
  <c r="G15" i="10"/>
  <c r="G14" i="10"/>
  <c r="C12" i="10"/>
  <c r="K11" i="10"/>
  <c r="C11" i="10"/>
  <c r="K10" i="10"/>
  <c r="E10" i="10"/>
  <c r="K9" i="10"/>
  <c r="E9" i="10"/>
  <c r="G8" i="10"/>
  <c r="G7" i="10"/>
  <c r="G6" i="10"/>
  <c r="C4" i="10"/>
  <c r="L24" i="10"/>
  <c r="F23" i="10"/>
  <c r="C17" i="10"/>
  <c r="L14" i="10"/>
  <c r="F13" i="10"/>
  <c r="L8" i="10"/>
  <c r="F7" i="10"/>
  <c r="C3" i="10"/>
  <c r="E24" i="10"/>
  <c r="L15" i="10"/>
  <c r="F14" i="10"/>
  <c r="E8" i="10"/>
  <c r="K3" i="10"/>
  <c r="C25" i="10"/>
  <c r="L22" i="10"/>
  <c r="F21" i="10"/>
  <c r="L16" i="10"/>
  <c r="F15" i="10"/>
  <c r="C9" i="10"/>
  <c r="L6" i="10"/>
  <c r="F5" i="10"/>
  <c r="G4" i="10"/>
  <c r="E2" i="10"/>
  <c r="L23" i="10"/>
  <c r="F22" i="10"/>
  <c r="E16" i="10"/>
  <c r="L7" i="10"/>
  <c r="F6" i="10"/>
  <c r="G3" i="10"/>
  <c r="K2" i="10"/>
  <c r="G2" i="10"/>
  <c r="E42" i="10"/>
  <c r="C41" i="10"/>
  <c r="G40" i="10"/>
  <c r="K39" i="10"/>
  <c r="F39" i="10"/>
  <c r="E38" i="10"/>
  <c r="C37" i="10"/>
  <c r="G36" i="10"/>
  <c r="K35" i="10"/>
  <c r="F35" i="10"/>
  <c r="C42" i="10"/>
  <c r="G41" i="10"/>
  <c r="K40" i="10"/>
  <c r="F40" i="10"/>
  <c r="E39" i="10"/>
  <c r="C38" i="10"/>
  <c r="G37" i="10"/>
  <c r="K36" i="10"/>
  <c r="F36" i="10"/>
  <c r="E35" i="10"/>
  <c r="C34" i="10"/>
  <c r="G33" i="10"/>
  <c r="K32" i="10"/>
  <c r="F32" i="10"/>
  <c r="E31" i="10"/>
  <c r="C30" i="10"/>
  <c r="G29" i="10"/>
  <c r="K28" i="10"/>
  <c r="F28" i="10"/>
  <c r="E27" i="10"/>
  <c r="C26" i="10"/>
  <c r="G42" i="10"/>
  <c r="K41" i="10"/>
  <c r="F41" i="10"/>
  <c r="E40" i="10"/>
  <c r="C39" i="10"/>
  <c r="G38" i="10"/>
  <c r="K37" i="10"/>
  <c r="F37" i="10"/>
  <c r="E36" i="10"/>
  <c r="C35" i="10"/>
  <c r="G34" i="10"/>
  <c r="K33" i="10"/>
  <c r="F33" i="10"/>
  <c r="E32" i="10"/>
  <c r="F38" i="10"/>
  <c r="E37" i="10"/>
  <c r="C36" i="10"/>
  <c r="E34" i="10"/>
  <c r="G32" i="10"/>
  <c r="K31" i="10"/>
  <c r="C31" i="10"/>
  <c r="K30" i="10"/>
  <c r="E30" i="10"/>
  <c r="K29" i="10"/>
  <c r="E29" i="10"/>
  <c r="G28" i="10"/>
  <c r="G27" i="10"/>
  <c r="G26" i="10"/>
  <c r="K42" i="10"/>
  <c r="G39" i="10"/>
  <c r="K34" i="10"/>
  <c r="C32" i="10"/>
  <c r="C29" i="10"/>
  <c r="E28" i="10"/>
  <c r="F27" i="10"/>
  <c r="F26" i="10"/>
  <c r="F42" i="10"/>
  <c r="E41" i="10"/>
  <c r="C40" i="10"/>
  <c r="E33" i="10"/>
  <c r="G31" i="10"/>
  <c r="G30" i="10"/>
  <c r="C28" i="10"/>
  <c r="K27" i="10"/>
  <c r="C27" i="10"/>
  <c r="K26" i="10"/>
  <c r="E26" i="10"/>
  <c r="G35" i="10"/>
  <c r="F29" i="10"/>
  <c r="C33" i="10"/>
  <c r="F30" i="10"/>
  <c r="K38" i="10"/>
  <c r="F34" i="10"/>
  <c r="F31" i="10"/>
  <c r="L40" i="10"/>
  <c r="L36" i="10"/>
  <c r="L41" i="10"/>
  <c r="L37" i="10"/>
  <c r="L33" i="10"/>
  <c r="L29" i="10"/>
  <c r="L42" i="10"/>
  <c r="L38" i="10"/>
  <c r="L34" i="10"/>
  <c r="L39" i="10"/>
  <c r="L28" i="10"/>
  <c r="L27" i="10"/>
  <c r="L26" i="10"/>
  <c r="L35" i="10"/>
  <c r="L32" i="10"/>
  <c r="L30" i="10"/>
  <c r="L31" i="10"/>
  <c r="C54" i="10"/>
  <c r="L53" i="10"/>
  <c r="G53" i="10"/>
  <c r="K52" i="10"/>
  <c r="F52" i="10"/>
  <c r="E51" i="10"/>
  <c r="C50" i="10"/>
  <c r="L49" i="10"/>
  <c r="G49" i="10"/>
  <c r="L54" i="10"/>
  <c r="G54" i="10"/>
  <c r="K53" i="10"/>
  <c r="F53" i="10"/>
  <c r="E52" i="10"/>
  <c r="C51" i="10"/>
  <c r="L50" i="10"/>
  <c r="G50" i="10"/>
  <c r="K49" i="10"/>
  <c r="E54" i="10"/>
  <c r="G52" i="10"/>
  <c r="K51" i="10"/>
  <c r="E50" i="10"/>
  <c r="C49" i="10"/>
  <c r="L48" i="10"/>
  <c r="G48" i="10"/>
  <c r="K47" i="10"/>
  <c r="F47" i="10"/>
  <c r="E46" i="10"/>
  <c r="C45" i="10"/>
  <c r="L44" i="10"/>
  <c r="G44" i="10"/>
  <c r="K43" i="10"/>
  <c r="F43" i="10"/>
  <c r="K54" i="10"/>
  <c r="C52" i="10"/>
  <c r="G51" i="10"/>
  <c r="K50" i="10"/>
  <c r="K48" i="10"/>
  <c r="F48" i="10"/>
  <c r="E47" i="10"/>
  <c r="C46" i="10"/>
  <c r="L45" i="10"/>
  <c r="G45" i="10"/>
  <c r="K44" i="10"/>
  <c r="F44" i="10"/>
  <c r="E43" i="10"/>
  <c r="E53" i="10"/>
  <c r="L52" i="10"/>
  <c r="F51" i="10"/>
  <c r="F49" i="10"/>
  <c r="E48" i="10"/>
  <c r="C47" i="10"/>
  <c r="L46" i="10"/>
  <c r="G46" i="10"/>
  <c r="K45" i="10"/>
  <c r="F45" i="10"/>
  <c r="E44" i="10"/>
  <c r="C43" i="10"/>
  <c r="L47" i="10"/>
  <c r="F46" i="10"/>
  <c r="E45" i="10"/>
  <c r="C44" i="10"/>
  <c r="C53" i="10"/>
  <c r="L51" i="10"/>
  <c r="G47" i="10"/>
  <c r="F54" i="10"/>
  <c r="E49" i="10"/>
  <c r="C48" i="10"/>
  <c r="L43" i="10"/>
  <c r="G43" i="10"/>
  <c r="F50" i="10"/>
  <c r="K46" i="10"/>
  <c r="K68" i="10"/>
  <c r="F68" i="10"/>
  <c r="E67" i="10"/>
  <c r="C66" i="10"/>
  <c r="L65" i="10"/>
  <c r="G65" i="10"/>
  <c r="K64" i="10"/>
  <c r="F64" i="10"/>
  <c r="E63" i="10"/>
  <c r="C62" i="10"/>
  <c r="L61" i="10"/>
  <c r="G61" i="10"/>
  <c r="K60" i="10"/>
  <c r="F60" i="10"/>
  <c r="E59" i="10"/>
  <c r="C58" i="10"/>
  <c r="L57" i="10"/>
  <c r="G57" i="10"/>
  <c r="K56" i="10"/>
  <c r="F56" i="10"/>
  <c r="E55" i="10"/>
  <c r="E68" i="10"/>
  <c r="C67" i="10"/>
  <c r="L66" i="10"/>
  <c r="G66" i="10"/>
  <c r="K65" i="10"/>
  <c r="F65" i="10"/>
  <c r="E64" i="10"/>
  <c r="C63" i="10"/>
  <c r="L62" i="10"/>
  <c r="G62" i="10"/>
  <c r="K61" i="10"/>
  <c r="F61" i="10"/>
  <c r="E60" i="10"/>
  <c r="C59" i="10"/>
  <c r="L58" i="10"/>
  <c r="G58" i="10"/>
  <c r="K57" i="10"/>
  <c r="F57" i="10"/>
  <c r="E56" i="10"/>
  <c r="C55" i="10"/>
  <c r="G68" i="10"/>
  <c r="K67" i="10"/>
  <c r="E66" i="10"/>
  <c r="G64" i="10"/>
  <c r="K63" i="10"/>
  <c r="E62" i="10"/>
  <c r="G60" i="10"/>
  <c r="K59" i="10"/>
  <c r="E58" i="10"/>
  <c r="G56" i="10"/>
  <c r="K55" i="10"/>
  <c r="C68" i="10"/>
  <c r="G67" i="10"/>
  <c r="K66" i="10"/>
  <c r="C64" i="10"/>
  <c r="G63" i="10"/>
  <c r="K62" i="10"/>
  <c r="C60" i="10"/>
  <c r="G59" i="10"/>
  <c r="K58" i="10"/>
  <c r="C56" i="10"/>
  <c r="G55" i="10"/>
  <c r="L68" i="10"/>
  <c r="F67" i="10"/>
  <c r="E65" i="10"/>
  <c r="L64" i="10"/>
  <c r="F63" i="10"/>
  <c r="E61" i="10"/>
  <c r="L60" i="10"/>
  <c r="F59" i="10"/>
  <c r="E57" i="10"/>
  <c r="L56" i="10"/>
  <c r="F55" i="10"/>
  <c r="F62" i="10"/>
  <c r="C57" i="10"/>
  <c r="L55" i="10"/>
  <c r="L67" i="10"/>
  <c r="F58" i="10"/>
  <c r="C65" i="10"/>
  <c r="L63" i="10"/>
  <c r="F66" i="10"/>
  <c r="L59" i="10"/>
  <c r="C61" i="10"/>
  <c r="C82" i="10"/>
  <c r="L81" i="10"/>
  <c r="G81" i="10"/>
  <c r="K80" i="10"/>
  <c r="F80" i="10"/>
  <c r="E79" i="10"/>
  <c r="C78" i="10"/>
  <c r="L77" i="10"/>
  <c r="G77" i="10"/>
  <c r="K76" i="10"/>
  <c r="F76" i="10"/>
  <c r="E75" i="10"/>
  <c r="C74" i="10"/>
  <c r="L73" i="10"/>
  <c r="G73" i="10"/>
  <c r="K72" i="10"/>
  <c r="F72" i="10"/>
  <c r="E71" i="10"/>
  <c r="C70" i="10"/>
  <c r="L69" i="10"/>
  <c r="G69" i="10"/>
  <c r="L82" i="10"/>
  <c r="G82" i="10"/>
  <c r="K81" i="10"/>
  <c r="F81" i="10"/>
  <c r="E80" i="10"/>
  <c r="C79" i="10"/>
  <c r="L78" i="10"/>
  <c r="G78" i="10"/>
  <c r="K77" i="10"/>
  <c r="F77" i="10"/>
  <c r="E76" i="10"/>
  <c r="C75" i="10"/>
  <c r="L74" i="10"/>
  <c r="G74" i="10"/>
  <c r="K73" i="10"/>
  <c r="F73" i="10"/>
  <c r="E72" i="10"/>
  <c r="C71" i="10"/>
  <c r="L70" i="10"/>
  <c r="G70" i="10"/>
  <c r="K69" i="10"/>
  <c r="F69" i="10"/>
  <c r="K82" i="10"/>
  <c r="F82" i="10"/>
  <c r="G80" i="10"/>
  <c r="K79" i="10"/>
  <c r="E78" i="10"/>
  <c r="G76" i="10"/>
  <c r="K75" i="10"/>
  <c r="E74" i="10"/>
  <c r="G72" i="10"/>
  <c r="K71" i="10"/>
  <c r="E70" i="10"/>
  <c r="E82" i="10"/>
  <c r="C80" i="10"/>
  <c r="G79" i="10"/>
  <c r="K78" i="10"/>
  <c r="C76" i="10"/>
  <c r="G75" i="10"/>
  <c r="K74" i="10"/>
  <c r="C72" i="10"/>
  <c r="G71" i="10"/>
  <c r="K70" i="10"/>
  <c r="E81" i="10"/>
  <c r="L80" i="10"/>
  <c r="F79" i="10"/>
  <c r="E77" i="10"/>
  <c r="L76" i="10"/>
  <c r="F75" i="10"/>
  <c r="E73" i="10"/>
  <c r="L72" i="10"/>
  <c r="F71" i="10"/>
  <c r="E69" i="10"/>
  <c r="F78" i="10"/>
  <c r="C73" i="10"/>
  <c r="L71" i="10"/>
  <c r="F74" i="10"/>
  <c r="C69" i="10"/>
  <c r="C81" i="10"/>
  <c r="L79" i="10"/>
  <c r="F70" i="10"/>
  <c r="L75" i="10"/>
  <c r="C77" i="10"/>
  <c r="M70" i="10" l="1"/>
  <c r="M69" i="10"/>
  <c r="M78" i="10"/>
  <c r="M77" i="10"/>
  <c r="M62" i="10"/>
  <c r="M54" i="10"/>
  <c r="I53" i="10"/>
  <c r="I52" i="10"/>
  <c r="I26" i="10"/>
  <c r="I71" i="10"/>
  <c r="I82" i="10"/>
  <c r="I73" i="10"/>
  <c r="I81" i="10"/>
  <c r="I72" i="10"/>
  <c r="I67" i="10"/>
  <c r="I51" i="10"/>
  <c r="I44" i="10"/>
  <c r="I43" i="10"/>
  <c r="I15" i="10"/>
  <c r="M10" i="10"/>
  <c r="I70" i="10"/>
  <c r="I74" i="10"/>
  <c r="I75" i="10"/>
  <c r="I55" i="10"/>
  <c r="I68" i="10"/>
  <c r="I54" i="10"/>
  <c r="I49" i="10"/>
  <c r="I34" i="10"/>
  <c r="I29" i="10"/>
  <c r="I42" i="10"/>
  <c r="I33" i="10"/>
  <c r="I32" i="10"/>
  <c r="M13" i="10"/>
  <c r="M9" i="10"/>
  <c r="M25" i="10"/>
  <c r="I66" i="10"/>
  <c r="I60" i="10"/>
  <c r="I14" i="10"/>
  <c r="I7" i="10"/>
  <c r="M18" i="10"/>
  <c r="I9" i="10"/>
  <c r="I17" i="10"/>
  <c r="I25" i="10"/>
  <c r="M11" i="10"/>
  <c r="I61" i="10"/>
  <c r="I36" i="10"/>
  <c r="I80" i="10"/>
  <c r="I37" i="10"/>
  <c r="M17" i="10"/>
  <c r="I63" i="10"/>
  <c r="I56" i="10"/>
  <c r="I64" i="10"/>
  <c r="I46" i="10"/>
  <c r="I45" i="10"/>
  <c r="I30" i="10"/>
  <c r="I27" i="10"/>
  <c r="I38" i="10"/>
  <c r="I41" i="10"/>
  <c r="I40" i="10"/>
  <c r="I35" i="10"/>
  <c r="I5" i="10"/>
  <c r="I22" i="10"/>
  <c r="I78" i="10"/>
  <c r="I79" i="10"/>
  <c r="I69" i="10"/>
  <c r="I77" i="10"/>
  <c r="I76" i="10"/>
  <c r="I58" i="10"/>
  <c r="I62" i="10"/>
  <c r="I59" i="10"/>
  <c r="I57" i="10"/>
  <c r="I65" i="10"/>
  <c r="I50" i="10"/>
  <c r="I48" i="10"/>
  <c r="I47" i="10"/>
  <c r="I31" i="10"/>
  <c r="I28" i="10"/>
  <c r="I39" i="10"/>
  <c r="I6" i="10"/>
  <c r="I21" i="10"/>
  <c r="I23" i="10"/>
  <c r="M21" i="10"/>
  <c r="M38" i="10"/>
  <c r="M27" i="10"/>
  <c r="M2" i="10"/>
  <c r="M3" i="10"/>
  <c r="I13" i="10"/>
  <c r="M19" i="10"/>
  <c r="M5" i="10"/>
  <c r="M26" i="10"/>
  <c r="I3" i="10"/>
  <c r="I11" i="10"/>
  <c r="M48" i="10"/>
  <c r="M49" i="10"/>
  <c r="M50" i="10"/>
  <c r="M51" i="10"/>
  <c r="M44" i="10"/>
  <c r="M53" i="10"/>
  <c r="M45" i="10"/>
  <c r="M58" i="10"/>
  <c r="M66" i="10"/>
  <c r="M68" i="10"/>
  <c r="M60" i="10"/>
  <c r="M67" i="10"/>
  <c r="M74" i="10"/>
  <c r="M82" i="10"/>
  <c r="M73" i="10"/>
  <c r="M81" i="10"/>
  <c r="H79" i="10"/>
  <c r="M79" i="10"/>
  <c r="H82" i="10"/>
  <c r="M75" i="10"/>
  <c r="H80" i="10"/>
  <c r="M76" i="10"/>
  <c r="H67" i="10"/>
  <c r="M63" i="10"/>
  <c r="H68" i="10"/>
  <c r="M57" i="10"/>
  <c r="M65" i="10"/>
  <c r="H57" i="10"/>
  <c r="H65" i="10"/>
  <c r="H43" i="10"/>
  <c r="H46" i="10"/>
  <c r="M47" i="10"/>
  <c r="H31" i="10"/>
  <c r="M42" i="10"/>
  <c r="H42" i="10"/>
  <c r="M28" i="10"/>
  <c r="H41" i="10"/>
  <c r="H36" i="10"/>
  <c r="M39" i="10"/>
  <c r="H2" i="10"/>
  <c r="H6" i="10"/>
  <c r="H16" i="10"/>
  <c r="H22" i="10"/>
  <c r="M6" i="10"/>
  <c r="H10" i="10"/>
  <c r="M15" i="10"/>
  <c r="H20" i="10"/>
  <c r="M22" i="10"/>
  <c r="H5" i="10"/>
  <c r="I8" i="10"/>
  <c r="H13" i="10"/>
  <c r="I16" i="10"/>
  <c r="H21" i="10"/>
  <c r="I24" i="10"/>
  <c r="M71" i="10"/>
  <c r="H76" i="10"/>
  <c r="H69" i="10"/>
  <c r="H63" i="10"/>
  <c r="M59" i="10"/>
  <c r="H64" i="10"/>
  <c r="H58" i="10"/>
  <c r="H66" i="10"/>
  <c r="H47" i="10"/>
  <c r="H48" i="10"/>
  <c r="H50" i="10"/>
  <c r="H49" i="10"/>
  <c r="H35" i="10"/>
  <c r="H26" i="10"/>
  <c r="M29" i="10"/>
  <c r="M31" i="10"/>
  <c r="M33" i="10"/>
  <c r="H29" i="10"/>
  <c r="M32" i="10"/>
  <c r="H40" i="10"/>
  <c r="H4" i="10"/>
  <c r="H7" i="10"/>
  <c r="H23" i="10"/>
  <c r="I10" i="10"/>
  <c r="I18" i="10"/>
  <c r="H11" i="10"/>
  <c r="M8" i="10"/>
  <c r="M16" i="10"/>
  <c r="M24" i="10"/>
  <c r="H70" i="10"/>
  <c r="H78" i="10"/>
  <c r="H77" i="10"/>
  <c r="H75" i="10"/>
  <c r="H72" i="10"/>
  <c r="M72" i="10"/>
  <c r="M80" i="10"/>
  <c r="H59" i="10"/>
  <c r="M55" i="10"/>
  <c r="H60" i="10"/>
  <c r="M61" i="10"/>
  <c r="H61" i="10"/>
  <c r="M46" i="10"/>
  <c r="H51" i="10"/>
  <c r="M43" i="10"/>
  <c r="H52" i="10"/>
  <c r="M52" i="10"/>
  <c r="M34" i="10"/>
  <c r="H27" i="10"/>
  <c r="H32" i="10"/>
  <c r="H34" i="10"/>
  <c r="M37" i="10"/>
  <c r="H33" i="10"/>
  <c r="M36" i="10"/>
  <c r="H3" i="10"/>
  <c r="H8" i="10"/>
  <c r="H14" i="10"/>
  <c r="H24" i="10"/>
  <c r="M7" i="10"/>
  <c r="H12" i="10"/>
  <c r="M14" i="10"/>
  <c r="H18" i="10"/>
  <c r="M23" i="10"/>
  <c r="I4" i="10"/>
  <c r="H9" i="10"/>
  <c r="I12" i="10"/>
  <c r="H17" i="10"/>
  <c r="I20" i="10"/>
  <c r="H25" i="10"/>
  <c r="H71" i="10"/>
  <c r="H74" i="10"/>
  <c r="H73" i="10"/>
  <c r="H81" i="10"/>
  <c r="H55" i="10"/>
  <c r="H56" i="10"/>
  <c r="H62" i="10"/>
  <c r="M56" i="10"/>
  <c r="M64" i="10"/>
  <c r="H45" i="10"/>
  <c r="H44" i="10"/>
  <c r="H54" i="10"/>
  <c r="H53" i="10"/>
  <c r="H30" i="10"/>
  <c r="H39" i="10"/>
  <c r="H28" i="10"/>
  <c r="M30" i="10"/>
  <c r="H38" i="10"/>
  <c r="M41" i="10"/>
  <c r="H37" i="10"/>
  <c r="M40" i="10"/>
  <c r="M35" i="10"/>
  <c r="H15" i="10"/>
  <c r="I19" i="10"/>
  <c r="H19" i="10"/>
  <c r="M4" i="10"/>
  <c r="M12" i="10"/>
  <c r="M20" i="10"/>
  <c r="N31" i="10" l="1"/>
  <c r="N26" i="10"/>
  <c r="E27" i="9" s="1"/>
  <c r="N39" i="10"/>
  <c r="N7" i="10"/>
  <c r="N18" i="10"/>
  <c r="N40" i="10"/>
  <c r="N42" i="10"/>
  <c r="N19" i="10"/>
  <c r="N35" i="10"/>
  <c r="N29" i="10"/>
  <c r="N27" i="10"/>
  <c r="N82" i="10"/>
  <c r="N20" i="10"/>
  <c r="N17" i="10"/>
  <c r="N77" i="10"/>
  <c r="N41" i="10"/>
  <c r="N51" i="10"/>
  <c r="N52" i="10"/>
  <c r="N54" i="10"/>
  <c r="N50" i="10"/>
  <c r="N46" i="10"/>
  <c r="N47" i="10"/>
  <c r="N43" i="10"/>
  <c r="N53" i="10"/>
  <c r="N49" i="10"/>
  <c r="N48" i="10"/>
  <c r="N44" i="10"/>
  <c r="N45" i="10"/>
  <c r="N2" i="10"/>
  <c r="N24" i="10"/>
  <c r="N70" i="10"/>
  <c r="N72" i="10"/>
  <c r="N75" i="10"/>
  <c r="N16" i="10"/>
  <c r="N23" i="10"/>
  <c r="N71" i="10"/>
  <c r="N30" i="10"/>
  <c r="N34" i="10"/>
  <c r="N21" i="10"/>
  <c r="N11" i="10"/>
  <c r="N32" i="10"/>
  <c r="N38" i="10"/>
  <c r="N12" i="10"/>
  <c r="N6" i="10"/>
  <c r="N22" i="10"/>
  <c r="N9" i="10"/>
  <c r="N25" i="10"/>
  <c r="N15" i="10"/>
  <c r="N69" i="10"/>
  <c r="N74" i="10"/>
  <c r="N76" i="10"/>
  <c r="N79" i="10"/>
  <c r="N14" i="10"/>
  <c r="N81" i="10"/>
  <c r="N5" i="10"/>
  <c r="N33" i="10"/>
  <c r="N28" i="10"/>
  <c r="N37" i="10"/>
  <c r="N36" i="10"/>
  <c r="N67" i="10"/>
  <c r="N63" i="10"/>
  <c r="N59" i="10"/>
  <c r="N55" i="10"/>
  <c r="N68" i="10"/>
  <c r="N64" i="10"/>
  <c r="N60" i="10"/>
  <c r="N56" i="10"/>
  <c r="N66" i="10"/>
  <c r="N62" i="10"/>
  <c r="N58" i="10"/>
  <c r="N65" i="10"/>
  <c r="N61" i="10"/>
  <c r="N57" i="10"/>
  <c r="N4" i="10"/>
  <c r="N13" i="10"/>
  <c r="N8" i="10"/>
  <c r="N10" i="10"/>
  <c r="N3" i="10"/>
  <c r="C164" i="8" a="1"/>
  <c r="C164" i="8" s="1"/>
  <c r="C163" i="8" a="1"/>
  <c r="C163" i="8" s="1"/>
  <c r="C161" i="8" a="1"/>
  <c r="C161" i="8" s="1"/>
  <c r="C159" i="8" a="1"/>
  <c r="C159" i="8" s="1"/>
  <c r="C157" i="8" a="1"/>
  <c r="C157" i="8" s="1"/>
  <c r="C155" i="8" a="1"/>
  <c r="C155" i="8" s="1"/>
  <c r="C153" i="8" a="1"/>
  <c r="C153" i="8" s="1"/>
  <c r="C151" i="8" a="1"/>
  <c r="C151" i="8" s="1"/>
  <c r="C149" i="8" a="1"/>
  <c r="C149" i="8" s="1"/>
  <c r="C147" i="8" a="1"/>
  <c r="C147" i="8" s="1"/>
  <c r="C145" i="8" a="1"/>
  <c r="C145" i="8" s="1"/>
  <c r="C143" i="8" a="1"/>
  <c r="C143" i="8" s="1"/>
  <c r="C141" i="8" a="1"/>
  <c r="C141" i="8" s="1"/>
  <c r="C139" i="8" a="1"/>
  <c r="C139" i="8" s="1"/>
  <c r="C137" i="8" a="1"/>
  <c r="C137" i="8" s="1"/>
  <c r="C135" i="8" a="1"/>
  <c r="C135" i="8" s="1"/>
  <c r="C133" i="8" a="1"/>
  <c r="C133" i="8" s="1"/>
  <c r="C131" i="8" a="1"/>
  <c r="C131" i="8" s="1"/>
  <c r="C129" i="8" a="1"/>
  <c r="C129" i="8" s="1"/>
  <c r="C127" i="8" a="1"/>
  <c r="C127" i="8" s="1"/>
  <c r="C125" i="8" a="1"/>
  <c r="C125" i="8" s="1"/>
  <c r="C123" i="8" a="1"/>
  <c r="C123" i="8" s="1"/>
  <c r="C121" i="8" a="1"/>
  <c r="C121"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62" i="8" a="1"/>
  <c r="C162" i="8" s="1"/>
  <c r="C160" i="8" a="1"/>
  <c r="C160" i="8" s="1"/>
  <c r="C158" i="8" a="1"/>
  <c r="C158" i="8" s="1"/>
  <c r="C156" i="8" a="1"/>
  <c r="C156" i="8" s="1"/>
  <c r="C154" i="8" a="1"/>
  <c r="C154" i="8" s="1"/>
  <c r="C152" i="8" a="1"/>
  <c r="C152" i="8" s="1"/>
  <c r="C150" i="8" a="1"/>
  <c r="C150" i="8" s="1"/>
  <c r="C148" i="8" a="1"/>
  <c r="C148" i="8" s="1"/>
  <c r="C146" i="8" a="1"/>
  <c r="C146" i="8" s="1"/>
  <c r="C144" i="8" a="1"/>
  <c r="C144" i="8" s="1"/>
  <c r="C142" i="8" a="1"/>
  <c r="C142" i="8" s="1"/>
  <c r="C140" i="8" a="1"/>
  <c r="C140" i="8" s="1"/>
  <c r="C138" i="8" a="1"/>
  <c r="C138" i="8" s="1"/>
  <c r="C136" i="8" a="1"/>
  <c r="C136" i="8" s="1"/>
  <c r="C134" i="8" a="1"/>
  <c r="C134" i="8" s="1"/>
  <c r="C132" i="8" a="1"/>
  <c r="C132" i="8" s="1"/>
  <c r="C130" i="8" a="1"/>
  <c r="C130" i="8" s="1"/>
  <c r="C128" i="8" a="1"/>
  <c r="C128" i="8" s="1"/>
  <c r="C126" i="8" a="1"/>
  <c r="C126" i="8" s="1"/>
  <c r="C124" i="8" a="1"/>
  <c r="C124" i="8" s="1"/>
  <c r="C122" i="8" a="1"/>
  <c r="C122" i="8" s="1"/>
  <c r="C102" i="8" a="1"/>
  <c r="C102" i="8" s="1"/>
  <c r="C101" i="8" a="1"/>
  <c r="C101" i="8" s="1"/>
  <c r="C100" i="8" a="1"/>
  <c r="C100" i="8" s="1"/>
  <c r="C99" i="8" a="1"/>
  <c r="C99" i="8" s="1"/>
  <c r="C98" i="8" a="1"/>
  <c r="C98" i="8" s="1"/>
  <c r="C97" i="8" a="1"/>
  <c r="C97" i="8" s="1"/>
  <c r="C96" i="8" a="1"/>
  <c r="C96" i="8" s="1"/>
  <c r="C94" i="8" a="1"/>
  <c r="C94" i="8" s="1"/>
  <c r="C92" i="8" a="1"/>
  <c r="C92" i="8" s="1"/>
  <c r="C90" i="8" a="1"/>
  <c r="C90" i="8" s="1"/>
  <c r="C88" i="8" a="1"/>
  <c r="C88" i="8" s="1"/>
  <c r="C86" i="8" a="1"/>
  <c r="C86" i="8" s="1"/>
  <c r="C84" i="8" a="1"/>
  <c r="C84" i="8" s="1"/>
  <c r="C120" i="8" a="1"/>
  <c r="C120" i="8" s="1"/>
  <c r="C95" i="8" a="1"/>
  <c r="C95" i="8" s="1"/>
  <c r="C93" i="8" a="1"/>
  <c r="C93" i="8" s="1"/>
  <c r="C91" i="8" a="1"/>
  <c r="C91" i="8" s="1"/>
  <c r="C89" i="8" a="1"/>
  <c r="C89" i="8" s="1"/>
  <c r="C119" i="8" a="1"/>
  <c r="C119" i="8" s="1"/>
  <c r="C118" i="8" a="1"/>
  <c r="C118" i="8" s="1"/>
  <c r="C87" i="8" a="1"/>
  <c r="C87" i="8" s="1"/>
  <c r="C68" i="8" a="1"/>
  <c r="C68" i="8" s="1"/>
  <c r="C66" i="8" a="1"/>
  <c r="C66" i="8" s="1"/>
  <c r="C64" i="8" a="1"/>
  <c r="C64" i="8" s="1"/>
  <c r="C62" i="8" a="1"/>
  <c r="C62" i="8" s="1"/>
  <c r="C60" i="8" a="1"/>
  <c r="C60" i="8" s="1"/>
  <c r="C58" i="8" a="1"/>
  <c r="C58" i="8" s="1"/>
  <c r="C39" i="8" a="1"/>
  <c r="C39" i="8" s="1"/>
  <c r="C37" i="8" a="1"/>
  <c r="C37" i="8" s="1"/>
  <c r="C35" i="8" a="1"/>
  <c r="C35" i="8" s="1"/>
  <c r="C33" i="8" a="1"/>
  <c r="C33" i="8" s="1"/>
  <c r="C31" i="8" a="1"/>
  <c r="C31" i="8" s="1"/>
  <c r="C29" i="8" a="1"/>
  <c r="C29" i="8" s="1"/>
  <c r="C27" i="8" a="1"/>
  <c r="C27" i="8" s="1"/>
  <c r="C25" i="8" a="1"/>
  <c r="C25" i="8" s="1"/>
  <c r="C23" i="8" a="1"/>
  <c r="C23" i="8" s="1"/>
  <c r="C21" i="8" a="1"/>
  <c r="C21" i="8" s="1"/>
  <c r="H21" i="8" s="1"/>
  <c r="C19" i="8" a="1"/>
  <c r="C19" i="8" s="1"/>
  <c r="C81" i="8" a="1"/>
  <c r="C81" i="8" s="1"/>
  <c r="C79" i="8" a="1"/>
  <c r="C79" i="8" s="1"/>
  <c r="C77" i="8" a="1"/>
  <c r="C77" i="8" s="1"/>
  <c r="C75" i="8" a="1"/>
  <c r="C75" i="8" s="1"/>
  <c r="K75" i="8" s="1"/>
  <c r="C73" i="8" a="1"/>
  <c r="C73" i="8" s="1"/>
  <c r="C71" i="8" a="1"/>
  <c r="C71" i="8" s="1"/>
  <c r="C69" i="8" a="1"/>
  <c r="C69" i="8" s="1"/>
  <c r="C56" i="8" a="1"/>
  <c r="C56" i="8" s="1"/>
  <c r="C54" i="8" a="1"/>
  <c r="C54" i="8" s="1"/>
  <c r="C52" i="8" a="1"/>
  <c r="C52" i="8" s="1"/>
  <c r="C50" i="8" a="1"/>
  <c r="C50" i="8" s="1"/>
  <c r="C48" i="8" a="1"/>
  <c r="C48" i="8" s="1"/>
  <c r="C46" i="8" a="1"/>
  <c r="C46" i="8" s="1"/>
  <c r="C44" i="8" a="1"/>
  <c r="C44" i="8" s="1"/>
  <c r="C42" i="8" a="1"/>
  <c r="C42" i="8" s="1"/>
  <c r="C40" i="8" a="1"/>
  <c r="C40" i="8" s="1"/>
  <c r="C85" i="8" a="1"/>
  <c r="C85" i="8" s="1"/>
  <c r="C83" i="8" a="1"/>
  <c r="C83" i="8" s="1"/>
  <c r="C67" i="8" a="1"/>
  <c r="C67" i="8" s="1"/>
  <c r="C65" i="8" a="1"/>
  <c r="C65" i="8" s="1"/>
  <c r="C63" i="8" a="1"/>
  <c r="C63" i="8" s="1"/>
  <c r="C61" i="8" a="1"/>
  <c r="C61" i="8" s="1"/>
  <c r="C59" i="8" a="1"/>
  <c r="C59" i="8" s="1"/>
  <c r="C57" i="8" a="1"/>
  <c r="C57" i="8" s="1"/>
  <c r="C38" i="8" a="1"/>
  <c r="C38" i="8" s="1"/>
  <c r="C36" i="8" a="1"/>
  <c r="C36" i="8" s="1"/>
  <c r="C34" i="8" a="1"/>
  <c r="C34" i="8" s="1"/>
  <c r="C32" i="8" a="1"/>
  <c r="C32" i="8" s="1"/>
  <c r="C30" i="8" a="1"/>
  <c r="C30" i="8" s="1"/>
  <c r="C28" i="8" a="1"/>
  <c r="C28" i="8" s="1"/>
  <c r="C26" i="8" a="1"/>
  <c r="C26" i="8" s="1"/>
  <c r="C24" i="8" a="1"/>
  <c r="C24" i="8" s="1"/>
  <c r="C22" i="8" a="1"/>
  <c r="C22" i="8" s="1"/>
  <c r="C20" i="8" a="1"/>
  <c r="C20" i="8" s="1"/>
  <c r="C82" i="8" a="1"/>
  <c r="C82" i="8" s="1"/>
  <c r="C80" i="8" a="1"/>
  <c r="C80" i="8" s="1"/>
  <c r="C78" i="8" a="1"/>
  <c r="C78" i="8" s="1"/>
  <c r="C76" i="8" a="1"/>
  <c r="C76" i="8" s="1"/>
  <c r="C74" i="8" a="1"/>
  <c r="C74" i="8" s="1"/>
  <c r="C72" i="8" a="1"/>
  <c r="C72" i="8" s="1"/>
  <c r="C70" i="8" a="1"/>
  <c r="C70" i="8" s="1"/>
  <c r="C55" i="8" a="1"/>
  <c r="C55" i="8" s="1"/>
  <c r="C53" i="8" a="1"/>
  <c r="C53" i="8" s="1"/>
  <c r="C51" i="8" a="1"/>
  <c r="C51" i="8" s="1"/>
  <c r="C49" i="8" a="1"/>
  <c r="C49" i="8" s="1"/>
  <c r="C47" i="8" a="1"/>
  <c r="C47" i="8" s="1"/>
  <c r="C45" i="8" a="1"/>
  <c r="C45" i="8" s="1"/>
  <c r="C43" i="8" a="1"/>
  <c r="C43" i="8" s="1"/>
  <c r="C41" i="8" a="1"/>
  <c r="C41" i="8" s="1"/>
  <c r="C16" i="8" a="1"/>
  <c r="C16" i="8" s="1"/>
  <c r="C18" i="8" a="1"/>
  <c r="C18" i="8" s="1"/>
  <c r="C17" i="8" a="1"/>
  <c r="C17" i="8" s="1"/>
  <c r="C15" i="8" a="1"/>
  <c r="C15" i="8" s="1"/>
  <c r="N73" i="10"/>
  <c r="N78" i="10"/>
  <c r="N80" i="10"/>
  <c r="G27" i="9" l="1"/>
  <c r="O27" i="9" s="1"/>
  <c r="K70" i="8"/>
  <c r="F70" i="8"/>
  <c r="E70" i="8"/>
  <c r="H70" i="8"/>
  <c r="D70" i="8"/>
  <c r="B70" i="8" s="1"/>
  <c r="G70" i="8"/>
  <c r="E85" i="8"/>
  <c r="K85" i="8"/>
  <c r="F85" i="8"/>
  <c r="G85" i="8"/>
  <c r="D85" i="8"/>
  <c r="B85" i="8" s="1"/>
  <c r="H85" i="8"/>
  <c r="H81" i="8"/>
  <c r="D81" i="8"/>
  <c r="B81" i="8" s="1"/>
  <c r="G81" i="8"/>
  <c r="K81" i="8"/>
  <c r="F81" i="8"/>
  <c r="E81" i="8"/>
  <c r="G25" i="8"/>
  <c r="K25" i="8"/>
  <c r="F25" i="8"/>
  <c r="E25" i="8"/>
  <c r="H25" i="8"/>
  <c r="D25" i="8"/>
  <c r="B25" i="8" s="1"/>
  <c r="G66" i="8"/>
  <c r="K66" i="8"/>
  <c r="F66" i="8"/>
  <c r="E66" i="8"/>
  <c r="H66" i="8"/>
  <c r="D66" i="8"/>
  <c r="B66" i="8" s="1"/>
  <c r="G88" i="8"/>
  <c r="K88" i="8"/>
  <c r="F88" i="8"/>
  <c r="H88" i="8"/>
  <c r="D88" i="8"/>
  <c r="B88" i="8" s="1"/>
  <c r="E88" i="8"/>
  <c r="E124" i="8"/>
  <c r="F124" i="8"/>
  <c r="D124" i="8"/>
  <c r="B124" i="8" s="1"/>
  <c r="H124" i="8"/>
  <c r="G124" i="8"/>
  <c r="E148" i="8"/>
  <c r="F148" i="8"/>
  <c r="D148" i="8"/>
  <c r="B148" i="8" s="1"/>
  <c r="H148" i="8"/>
  <c r="G148" i="8"/>
  <c r="G111" i="8"/>
  <c r="D111" i="8"/>
  <c r="B111" i="8" s="1"/>
  <c r="H111" i="8"/>
  <c r="F111" i="8"/>
  <c r="E111" i="8"/>
  <c r="K45" i="8"/>
  <c r="F45" i="8"/>
  <c r="E45" i="8"/>
  <c r="H45" i="8"/>
  <c r="D45" i="8"/>
  <c r="B45" i="8" s="1"/>
  <c r="G45" i="8"/>
  <c r="F82" i="8"/>
  <c r="K82" i="8"/>
  <c r="E82" i="8"/>
  <c r="H82" i="8"/>
  <c r="D82" i="8"/>
  <c r="B82" i="8" s="1"/>
  <c r="G82" i="8"/>
  <c r="E67" i="8"/>
  <c r="H67" i="8"/>
  <c r="D67" i="8"/>
  <c r="B67" i="8" s="1"/>
  <c r="G67" i="8"/>
  <c r="K67" i="8"/>
  <c r="F67" i="8"/>
  <c r="H69" i="8"/>
  <c r="D69" i="8"/>
  <c r="B69" i="8" s="1"/>
  <c r="G69" i="8"/>
  <c r="K69" i="8"/>
  <c r="F69" i="8"/>
  <c r="E69" i="8"/>
  <c r="G29" i="8"/>
  <c r="K29" i="8"/>
  <c r="F29" i="8"/>
  <c r="E29" i="8"/>
  <c r="H29" i="8"/>
  <c r="D29" i="8"/>
  <c r="B29" i="8" s="1"/>
  <c r="E91" i="8"/>
  <c r="H91" i="8"/>
  <c r="D91" i="8"/>
  <c r="B91" i="8" s="1"/>
  <c r="G91" i="8"/>
  <c r="K91" i="8"/>
  <c r="F91" i="8"/>
  <c r="G98" i="8"/>
  <c r="F98" i="8"/>
  <c r="E98" i="8"/>
  <c r="H98" i="8"/>
  <c r="D98" i="8"/>
  <c r="B98" i="8" s="1"/>
  <c r="E128" i="8"/>
  <c r="F128" i="8"/>
  <c r="D128" i="8"/>
  <c r="B128" i="8" s="1"/>
  <c r="H128" i="8"/>
  <c r="G128" i="8"/>
  <c r="E152" i="8"/>
  <c r="F152" i="8"/>
  <c r="D152" i="8"/>
  <c r="B152" i="8" s="1"/>
  <c r="H152" i="8"/>
  <c r="G152" i="8"/>
  <c r="G105" i="8"/>
  <c r="D105" i="8"/>
  <c r="B105" i="8" s="1"/>
  <c r="H105" i="8"/>
  <c r="F105" i="8"/>
  <c r="E105" i="8"/>
  <c r="G113" i="8"/>
  <c r="D113" i="8"/>
  <c r="B113" i="8" s="1"/>
  <c r="H113" i="8"/>
  <c r="F113" i="8"/>
  <c r="E113" i="8"/>
  <c r="G117" i="8"/>
  <c r="D117" i="8"/>
  <c r="B117" i="8" s="1"/>
  <c r="H117" i="8"/>
  <c r="F117" i="8"/>
  <c r="E117" i="8"/>
  <c r="E127" i="8"/>
  <c r="H127" i="8"/>
  <c r="G127" i="8"/>
  <c r="F127" i="8"/>
  <c r="D127" i="8"/>
  <c r="B127" i="8" s="1"/>
  <c r="E135" i="8"/>
  <c r="H135" i="8"/>
  <c r="G135" i="8"/>
  <c r="F135" i="8"/>
  <c r="D135" i="8"/>
  <c r="B135" i="8" s="1"/>
  <c r="E143" i="8"/>
  <c r="H143" i="8"/>
  <c r="G143" i="8"/>
  <c r="F143" i="8"/>
  <c r="D143" i="8"/>
  <c r="B143" i="8" s="1"/>
  <c r="E151" i="8"/>
  <c r="H151" i="8"/>
  <c r="G151" i="8"/>
  <c r="F151" i="8"/>
  <c r="D151" i="8"/>
  <c r="B151" i="8" s="1"/>
  <c r="E159" i="8"/>
  <c r="H159" i="8"/>
  <c r="G159" i="8"/>
  <c r="F159" i="8"/>
  <c r="D159" i="8"/>
  <c r="B159" i="8" s="1"/>
  <c r="K41" i="8"/>
  <c r="F41" i="8"/>
  <c r="E41" i="8"/>
  <c r="H41" i="8"/>
  <c r="D41" i="8"/>
  <c r="B41" i="8" s="1"/>
  <c r="G41" i="8"/>
  <c r="E22" i="8"/>
  <c r="H22" i="8"/>
  <c r="D22" i="8"/>
  <c r="B22" i="8" s="1"/>
  <c r="G22" i="8"/>
  <c r="K22" i="8"/>
  <c r="F22" i="8"/>
  <c r="E30" i="8"/>
  <c r="H30" i="8"/>
  <c r="D30" i="8"/>
  <c r="B30" i="8" s="1"/>
  <c r="G30" i="8"/>
  <c r="K30" i="8"/>
  <c r="F30" i="8"/>
  <c r="H46" i="8"/>
  <c r="D46" i="8"/>
  <c r="B46" i="8" s="1"/>
  <c r="G46" i="8"/>
  <c r="K46" i="8"/>
  <c r="F46" i="8"/>
  <c r="E46" i="8"/>
  <c r="E18" i="8"/>
  <c r="H18" i="8"/>
  <c r="D18" i="8"/>
  <c r="B18" i="8" s="1"/>
  <c r="G18" i="8"/>
  <c r="K18" i="8"/>
  <c r="F18" i="8"/>
  <c r="K53" i="8"/>
  <c r="F53" i="8"/>
  <c r="E53" i="8"/>
  <c r="H53" i="8"/>
  <c r="D53" i="8"/>
  <c r="B53" i="8" s="1"/>
  <c r="G53" i="8"/>
  <c r="K74" i="8"/>
  <c r="F74" i="8"/>
  <c r="E74" i="8"/>
  <c r="H74" i="8"/>
  <c r="D74" i="8"/>
  <c r="B74" i="8" s="1"/>
  <c r="G74" i="8"/>
  <c r="E26" i="8"/>
  <c r="H26" i="8"/>
  <c r="D26" i="8"/>
  <c r="B26" i="8" s="1"/>
  <c r="G26" i="8"/>
  <c r="K26" i="8"/>
  <c r="F26" i="8"/>
  <c r="E34" i="8"/>
  <c r="H34" i="8"/>
  <c r="D34" i="8"/>
  <c r="B34" i="8" s="1"/>
  <c r="G34" i="8"/>
  <c r="K34" i="8"/>
  <c r="F34" i="8"/>
  <c r="E59" i="8"/>
  <c r="H59" i="8"/>
  <c r="D59" i="8"/>
  <c r="B59" i="8" s="1"/>
  <c r="G59" i="8"/>
  <c r="K59" i="8"/>
  <c r="F59" i="8"/>
  <c r="H42" i="8"/>
  <c r="D42" i="8"/>
  <c r="B42" i="8" s="1"/>
  <c r="G42" i="8"/>
  <c r="K42" i="8"/>
  <c r="F42" i="8"/>
  <c r="E42" i="8"/>
  <c r="H50" i="8"/>
  <c r="D50" i="8"/>
  <c r="B50" i="8" s="1"/>
  <c r="G50" i="8"/>
  <c r="K50" i="8"/>
  <c r="F50" i="8"/>
  <c r="E50" i="8"/>
  <c r="H77" i="8"/>
  <c r="D77" i="8"/>
  <c r="B77" i="8" s="1"/>
  <c r="G77" i="8"/>
  <c r="K77" i="8"/>
  <c r="F77" i="8"/>
  <c r="E77" i="8"/>
  <c r="G21" i="8"/>
  <c r="K21" i="8"/>
  <c r="F21" i="8"/>
  <c r="E21" i="8"/>
  <c r="D21" i="8"/>
  <c r="B21" i="8" s="1"/>
  <c r="G37" i="8"/>
  <c r="K37" i="8"/>
  <c r="F37" i="8"/>
  <c r="E37" i="8"/>
  <c r="H37" i="8"/>
  <c r="D37" i="8"/>
  <c r="B37" i="8" s="1"/>
  <c r="G62" i="8"/>
  <c r="K62" i="8"/>
  <c r="F62" i="8"/>
  <c r="E62" i="8"/>
  <c r="H62" i="8"/>
  <c r="D62" i="8"/>
  <c r="B62" i="8" s="1"/>
  <c r="E87" i="8"/>
  <c r="K87" i="8"/>
  <c r="F87" i="8"/>
  <c r="H87" i="8"/>
  <c r="G87" i="8"/>
  <c r="D87" i="8"/>
  <c r="B87" i="8" s="1"/>
  <c r="G84" i="8"/>
  <c r="H84" i="8"/>
  <c r="D84" i="8"/>
  <c r="B84" i="8" s="1"/>
  <c r="F84" i="8"/>
  <c r="E84" i="8"/>
  <c r="K84" i="8"/>
  <c r="G92" i="8"/>
  <c r="K92" i="8"/>
  <c r="F92" i="8"/>
  <c r="E92" i="8"/>
  <c r="H92" i="8"/>
  <c r="D92" i="8"/>
  <c r="B92" i="8" s="1"/>
  <c r="G102" i="8"/>
  <c r="F102" i="8"/>
  <c r="E102" i="8"/>
  <c r="H102" i="8"/>
  <c r="D102" i="8"/>
  <c r="B102" i="8" s="1"/>
  <c r="E136" i="8"/>
  <c r="F136" i="8"/>
  <c r="D136" i="8"/>
  <c r="B136" i="8" s="1"/>
  <c r="H136" i="8"/>
  <c r="G136" i="8"/>
  <c r="E144" i="8"/>
  <c r="F144" i="8"/>
  <c r="D144" i="8"/>
  <c r="B144" i="8" s="1"/>
  <c r="H144" i="8"/>
  <c r="G144" i="8"/>
  <c r="E160" i="8"/>
  <c r="F160" i="8"/>
  <c r="D160" i="8"/>
  <c r="B160" i="8" s="1"/>
  <c r="H160" i="8"/>
  <c r="G160" i="8"/>
  <c r="G109" i="8"/>
  <c r="D109" i="8"/>
  <c r="B109" i="8" s="1"/>
  <c r="H109" i="8"/>
  <c r="F109" i="8"/>
  <c r="E109" i="8"/>
  <c r="G16" i="8"/>
  <c r="K16" i="8"/>
  <c r="F16" i="8"/>
  <c r="E16" i="8"/>
  <c r="H16" i="8"/>
  <c r="D16" i="8"/>
  <c r="B16" i="8" s="1"/>
  <c r="K47" i="8"/>
  <c r="F47" i="8"/>
  <c r="E47" i="8"/>
  <c r="H47" i="8"/>
  <c r="D47" i="8"/>
  <c r="B47" i="8" s="1"/>
  <c r="G47" i="8"/>
  <c r="K55" i="8"/>
  <c r="F55" i="8"/>
  <c r="E55" i="8"/>
  <c r="H55" i="8"/>
  <c r="D55" i="8"/>
  <c r="B55" i="8" s="1"/>
  <c r="G55" i="8"/>
  <c r="K76" i="8"/>
  <c r="F76" i="8"/>
  <c r="E76" i="8"/>
  <c r="H76" i="8"/>
  <c r="D76" i="8"/>
  <c r="B76" i="8" s="1"/>
  <c r="G76" i="8"/>
  <c r="E20" i="8"/>
  <c r="H20" i="8"/>
  <c r="D20" i="8"/>
  <c r="B20" i="8" s="1"/>
  <c r="G20" i="8"/>
  <c r="K20" i="8"/>
  <c r="F20" i="8"/>
  <c r="E28" i="8"/>
  <c r="H28" i="8"/>
  <c r="D28" i="8"/>
  <c r="B28" i="8" s="1"/>
  <c r="G28" i="8"/>
  <c r="K28" i="8"/>
  <c r="F28" i="8"/>
  <c r="E36" i="8"/>
  <c r="H36" i="8"/>
  <c r="D36" i="8"/>
  <c r="B36" i="8" s="1"/>
  <c r="G36" i="8"/>
  <c r="K36" i="8"/>
  <c r="F36" i="8"/>
  <c r="E61" i="8"/>
  <c r="H61" i="8"/>
  <c r="D61" i="8"/>
  <c r="B61" i="8" s="1"/>
  <c r="G61" i="8"/>
  <c r="K61" i="8"/>
  <c r="F61" i="8"/>
  <c r="K83" i="8"/>
  <c r="F83" i="8"/>
  <c r="E83" i="8"/>
  <c r="D83" i="8"/>
  <c r="B83" i="8" s="1"/>
  <c r="H83" i="8"/>
  <c r="G83" i="8"/>
  <c r="H44" i="8"/>
  <c r="D44" i="8"/>
  <c r="B44" i="8" s="1"/>
  <c r="G44" i="8"/>
  <c r="K44" i="8"/>
  <c r="F44" i="8"/>
  <c r="E44" i="8"/>
  <c r="H52" i="8"/>
  <c r="D52" i="8"/>
  <c r="B52" i="8" s="1"/>
  <c r="G52" i="8"/>
  <c r="K52" i="8"/>
  <c r="F52" i="8"/>
  <c r="E52" i="8"/>
  <c r="H71" i="8"/>
  <c r="D71" i="8"/>
  <c r="B71" i="8" s="1"/>
  <c r="G71" i="8"/>
  <c r="K71" i="8"/>
  <c r="F71" i="8"/>
  <c r="E71" i="8"/>
  <c r="H79" i="8"/>
  <c r="D79" i="8"/>
  <c r="B79" i="8" s="1"/>
  <c r="G79" i="8"/>
  <c r="K79" i="8"/>
  <c r="F79" i="8"/>
  <c r="E79" i="8"/>
  <c r="G23" i="8"/>
  <c r="K23" i="8"/>
  <c r="F23" i="8"/>
  <c r="E23" i="8"/>
  <c r="H23" i="8"/>
  <c r="D23" i="8"/>
  <c r="B23" i="8" s="1"/>
  <c r="G31" i="8"/>
  <c r="K31" i="8"/>
  <c r="F31" i="8"/>
  <c r="E31" i="8"/>
  <c r="H31" i="8"/>
  <c r="D31" i="8"/>
  <c r="B31" i="8" s="1"/>
  <c r="G39" i="8"/>
  <c r="K39" i="8"/>
  <c r="F39" i="8"/>
  <c r="E39" i="8"/>
  <c r="H39" i="8"/>
  <c r="D39" i="8"/>
  <c r="B39" i="8" s="1"/>
  <c r="G64" i="8"/>
  <c r="K64" i="8"/>
  <c r="F64" i="8"/>
  <c r="E64" i="8"/>
  <c r="H64" i="8"/>
  <c r="D64" i="8"/>
  <c r="B64" i="8" s="1"/>
  <c r="E118" i="8"/>
  <c r="D118" i="8"/>
  <c r="B118" i="8" s="1"/>
  <c r="H118" i="8"/>
  <c r="G118" i="8"/>
  <c r="F118" i="8"/>
  <c r="E93" i="8"/>
  <c r="H93" i="8"/>
  <c r="D93" i="8"/>
  <c r="B93" i="8" s="1"/>
  <c r="G93" i="8"/>
  <c r="K93" i="8"/>
  <c r="F93" i="8"/>
  <c r="G86" i="8"/>
  <c r="H86" i="8"/>
  <c r="D86" i="8"/>
  <c r="B86" i="8" s="1"/>
  <c r="E86" i="8"/>
  <c r="K86" i="8"/>
  <c r="F86" i="8"/>
  <c r="G94" i="8"/>
  <c r="K94" i="8"/>
  <c r="F94" i="8"/>
  <c r="E94" i="8"/>
  <c r="H94" i="8"/>
  <c r="D94" i="8"/>
  <c r="B94" i="8" s="1"/>
  <c r="G99" i="8"/>
  <c r="F99" i="8"/>
  <c r="E99" i="8"/>
  <c r="H99" i="8"/>
  <c r="D99" i="8"/>
  <c r="B99" i="8" s="1"/>
  <c r="E122" i="8"/>
  <c r="F122" i="8"/>
  <c r="D122" i="8"/>
  <c r="B122" i="8" s="1"/>
  <c r="H122" i="8"/>
  <c r="G122" i="8"/>
  <c r="E130" i="8"/>
  <c r="F130" i="8"/>
  <c r="D130" i="8"/>
  <c r="B130" i="8" s="1"/>
  <c r="H130" i="8"/>
  <c r="G130" i="8"/>
  <c r="E138" i="8"/>
  <c r="F138" i="8"/>
  <c r="D138" i="8"/>
  <c r="B138" i="8" s="1"/>
  <c r="H138" i="8"/>
  <c r="G138" i="8"/>
  <c r="E146" i="8"/>
  <c r="F146" i="8"/>
  <c r="D146" i="8"/>
  <c r="B146" i="8" s="1"/>
  <c r="H146" i="8"/>
  <c r="G146" i="8"/>
  <c r="E154" i="8"/>
  <c r="F154" i="8"/>
  <c r="D154" i="8"/>
  <c r="B154" i="8" s="1"/>
  <c r="H154" i="8"/>
  <c r="G154" i="8"/>
  <c r="E162" i="8"/>
  <c r="F162" i="8"/>
  <c r="D162" i="8"/>
  <c r="B162" i="8" s="1"/>
  <c r="H162" i="8"/>
  <c r="G162" i="8"/>
  <c r="G106" i="8"/>
  <c r="F106" i="8"/>
  <c r="E106" i="8"/>
  <c r="D106" i="8"/>
  <c r="B106" i="8" s="1"/>
  <c r="H106" i="8"/>
  <c r="G110" i="8"/>
  <c r="F110" i="8"/>
  <c r="E110" i="8"/>
  <c r="D110" i="8"/>
  <c r="B110" i="8" s="1"/>
  <c r="H110" i="8"/>
  <c r="G114" i="8"/>
  <c r="F114" i="8"/>
  <c r="E114" i="8"/>
  <c r="D114" i="8"/>
  <c r="B114" i="8" s="1"/>
  <c r="H114" i="8"/>
  <c r="E121" i="8"/>
  <c r="H121" i="8"/>
  <c r="G121" i="8"/>
  <c r="F121" i="8"/>
  <c r="D121" i="8"/>
  <c r="B121" i="8" s="1"/>
  <c r="E129" i="8"/>
  <c r="H129" i="8"/>
  <c r="G129" i="8"/>
  <c r="F129" i="8"/>
  <c r="D129" i="8"/>
  <c r="B129" i="8" s="1"/>
  <c r="E137" i="8"/>
  <c r="H137" i="8"/>
  <c r="G137" i="8"/>
  <c r="F137" i="8"/>
  <c r="D137" i="8"/>
  <c r="B137" i="8" s="1"/>
  <c r="E145" i="8"/>
  <c r="H145" i="8"/>
  <c r="G145" i="8"/>
  <c r="F145" i="8"/>
  <c r="D145" i="8"/>
  <c r="B145" i="8" s="1"/>
  <c r="E153" i="8"/>
  <c r="H153" i="8"/>
  <c r="G153" i="8"/>
  <c r="F153" i="8"/>
  <c r="D153" i="8"/>
  <c r="B153" i="8" s="1"/>
  <c r="E161" i="8"/>
  <c r="H161" i="8"/>
  <c r="G161" i="8"/>
  <c r="F161" i="8"/>
  <c r="D161" i="8"/>
  <c r="B161" i="8" s="1"/>
  <c r="E33" i="9"/>
  <c r="G33" i="9"/>
  <c r="O33" i="9" s="1"/>
  <c r="G29" i="9"/>
  <c r="O29" i="9" s="1"/>
  <c r="E29" i="9"/>
  <c r="K49" i="8"/>
  <c r="F49" i="8"/>
  <c r="E49" i="8"/>
  <c r="H49" i="8"/>
  <c r="D49" i="8"/>
  <c r="B49" i="8" s="1"/>
  <c r="G49" i="8"/>
  <c r="E63" i="8"/>
  <c r="H63" i="8"/>
  <c r="D63" i="8"/>
  <c r="B63" i="8" s="1"/>
  <c r="G63" i="8"/>
  <c r="K63" i="8"/>
  <c r="F63" i="8"/>
  <c r="H54" i="8"/>
  <c r="D54" i="8"/>
  <c r="B54" i="8" s="1"/>
  <c r="G54" i="8"/>
  <c r="K54" i="8"/>
  <c r="F54" i="8"/>
  <c r="E54" i="8"/>
  <c r="G33" i="8"/>
  <c r="K33" i="8"/>
  <c r="F33" i="8"/>
  <c r="E33" i="8"/>
  <c r="H33" i="8"/>
  <c r="D33" i="8"/>
  <c r="B33" i="8" s="1"/>
  <c r="E119" i="8"/>
  <c r="G119" i="8"/>
  <c r="H119" i="8"/>
  <c r="F119" i="8"/>
  <c r="D119" i="8"/>
  <c r="B119" i="8" s="1"/>
  <c r="G96" i="8"/>
  <c r="F96" i="8"/>
  <c r="E96" i="8"/>
  <c r="H96" i="8"/>
  <c r="D96" i="8"/>
  <c r="B96" i="8" s="1"/>
  <c r="E132" i="8"/>
  <c r="F132" i="8"/>
  <c r="D132" i="8"/>
  <c r="B132" i="8" s="1"/>
  <c r="H132" i="8"/>
  <c r="G132" i="8"/>
  <c r="E156" i="8"/>
  <c r="F156" i="8"/>
  <c r="D156" i="8"/>
  <c r="B156" i="8" s="1"/>
  <c r="H156" i="8"/>
  <c r="G156" i="8"/>
  <c r="G107" i="8"/>
  <c r="D107" i="8"/>
  <c r="B107" i="8" s="1"/>
  <c r="H107" i="8"/>
  <c r="F107" i="8"/>
  <c r="E107" i="8"/>
  <c r="E123" i="8"/>
  <c r="H123" i="8"/>
  <c r="G123" i="8"/>
  <c r="F123" i="8"/>
  <c r="D123" i="8"/>
  <c r="B123" i="8" s="1"/>
  <c r="E131" i="8"/>
  <c r="H131" i="8"/>
  <c r="G131" i="8"/>
  <c r="F131" i="8"/>
  <c r="D131" i="8"/>
  <c r="B131" i="8" s="1"/>
  <c r="E147" i="8"/>
  <c r="H147" i="8"/>
  <c r="G147" i="8"/>
  <c r="F147" i="8"/>
  <c r="D147" i="8"/>
  <c r="B147" i="8" s="1"/>
  <c r="E155" i="8"/>
  <c r="H155" i="8"/>
  <c r="G155" i="8"/>
  <c r="F155" i="8"/>
  <c r="D155" i="8"/>
  <c r="B155" i="8" s="1"/>
  <c r="E163" i="8"/>
  <c r="H163" i="8"/>
  <c r="G163" i="8"/>
  <c r="F163" i="8"/>
  <c r="D163" i="8"/>
  <c r="B163" i="8" s="1"/>
  <c r="K15" i="8"/>
  <c r="F15" i="8"/>
  <c r="E15" i="8"/>
  <c r="H15" i="8"/>
  <c r="D15" i="8"/>
  <c r="B15" i="8" s="1"/>
  <c r="G15" i="8"/>
  <c r="K78" i="8"/>
  <c r="F78" i="8"/>
  <c r="E78" i="8"/>
  <c r="H78" i="8"/>
  <c r="D78" i="8"/>
  <c r="B78" i="8" s="1"/>
  <c r="G78" i="8"/>
  <c r="E38" i="8"/>
  <c r="H38" i="8"/>
  <c r="D38" i="8"/>
  <c r="B38" i="8" s="1"/>
  <c r="G38" i="8"/>
  <c r="K38" i="8"/>
  <c r="F38" i="8"/>
  <c r="H73" i="8"/>
  <c r="D73" i="8"/>
  <c r="B73" i="8" s="1"/>
  <c r="G73" i="8"/>
  <c r="K73" i="8"/>
  <c r="F73" i="8"/>
  <c r="E73" i="8"/>
  <c r="G58" i="8"/>
  <c r="K58" i="8"/>
  <c r="F58" i="8"/>
  <c r="E58" i="8"/>
  <c r="H58" i="8"/>
  <c r="D58" i="8"/>
  <c r="B58" i="8" s="1"/>
  <c r="E95" i="8"/>
  <c r="H95" i="8"/>
  <c r="D95" i="8"/>
  <c r="B95" i="8" s="1"/>
  <c r="G95" i="8"/>
  <c r="K95" i="8"/>
  <c r="F95" i="8"/>
  <c r="G100" i="8"/>
  <c r="F100" i="8"/>
  <c r="E100" i="8"/>
  <c r="H100" i="8"/>
  <c r="D100" i="8"/>
  <c r="B100" i="8" s="1"/>
  <c r="E140" i="8"/>
  <c r="F140" i="8"/>
  <c r="D140" i="8"/>
  <c r="B140" i="8" s="1"/>
  <c r="H140" i="8"/>
  <c r="G140" i="8"/>
  <c r="G103" i="8"/>
  <c r="D103" i="8"/>
  <c r="B103" i="8" s="1"/>
  <c r="H103" i="8"/>
  <c r="F103" i="8"/>
  <c r="E103" i="8"/>
  <c r="G115" i="8"/>
  <c r="D115" i="8"/>
  <c r="B115" i="8" s="1"/>
  <c r="H115" i="8"/>
  <c r="F115" i="8"/>
  <c r="E115" i="8"/>
  <c r="E139" i="8"/>
  <c r="H139" i="8"/>
  <c r="G139" i="8"/>
  <c r="F139" i="8"/>
  <c r="D139" i="8"/>
  <c r="B139" i="8" s="1"/>
  <c r="K17" i="8"/>
  <c r="E17" i="8"/>
  <c r="H17" i="8"/>
  <c r="D17" i="8"/>
  <c r="B17" i="8" s="1"/>
  <c r="G17" i="8"/>
  <c r="F17" i="8"/>
  <c r="K43" i="8"/>
  <c r="F43" i="8"/>
  <c r="E43" i="8"/>
  <c r="H43" i="8"/>
  <c r="D43" i="8"/>
  <c r="B43" i="8" s="1"/>
  <c r="G43" i="8"/>
  <c r="K51" i="8"/>
  <c r="F51" i="8"/>
  <c r="E51" i="8"/>
  <c r="H51" i="8"/>
  <c r="D51" i="8"/>
  <c r="B51" i="8" s="1"/>
  <c r="G51" i="8"/>
  <c r="K72" i="8"/>
  <c r="F72" i="8"/>
  <c r="E72" i="8"/>
  <c r="H72" i="8"/>
  <c r="D72" i="8"/>
  <c r="B72" i="8" s="1"/>
  <c r="G72" i="8"/>
  <c r="K80" i="8"/>
  <c r="F80" i="8"/>
  <c r="E80" i="8"/>
  <c r="H80" i="8"/>
  <c r="D80" i="8"/>
  <c r="B80" i="8" s="1"/>
  <c r="G80" i="8"/>
  <c r="E24" i="8"/>
  <c r="H24" i="8"/>
  <c r="D24" i="8"/>
  <c r="B24" i="8" s="1"/>
  <c r="G24" i="8"/>
  <c r="K24" i="8"/>
  <c r="F24" i="8"/>
  <c r="E32" i="8"/>
  <c r="H32" i="8"/>
  <c r="D32" i="8"/>
  <c r="B32" i="8" s="1"/>
  <c r="G32" i="8"/>
  <c r="K32" i="8"/>
  <c r="F32" i="8"/>
  <c r="E57" i="8"/>
  <c r="H57" i="8"/>
  <c r="D57" i="8"/>
  <c r="B57" i="8" s="1"/>
  <c r="G57" i="8"/>
  <c r="K57" i="8"/>
  <c r="F57" i="8"/>
  <c r="E65" i="8"/>
  <c r="H65" i="8"/>
  <c r="D65" i="8"/>
  <c r="B65" i="8" s="1"/>
  <c r="G65" i="8"/>
  <c r="K65" i="8"/>
  <c r="F65" i="8"/>
  <c r="H40" i="8"/>
  <c r="D40" i="8"/>
  <c r="B40" i="8" s="1"/>
  <c r="G40" i="8"/>
  <c r="K40" i="8"/>
  <c r="F40" i="8"/>
  <c r="E40" i="8"/>
  <c r="H48" i="8"/>
  <c r="D48" i="8"/>
  <c r="B48" i="8" s="1"/>
  <c r="G48" i="8"/>
  <c r="K48" i="8"/>
  <c r="F48" i="8"/>
  <c r="E48" i="8"/>
  <c r="H56" i="8"/>
  <c r="D56" i="8"/>
  <c r="B56" i="8" s="1"/>
  <c r="G56" i="8"/>
  <c r="K56" i="8"/>
  <c r="F56" i="8"/>
  <c r="E56" i="8"/>
  <c r="H75" i="8"/>
  <c r="D75" i="8"/>
  <c r="B75" i="8" s="1"/>
  <c r="G75" i="8"/>
  <c r="F75" i="8"/>
  <c r="E75" i="8"/>
  <c r="G19" i="8"/>
  <c r="K19" i="8"/>
  <c r="F19" i="8"/>
  <c r="E19" i="8"/>
  <c r="H19" i="8"/>
  <c r="D19" i="8"/>
  <c r="B19" i="8" s="1"/>
  <c r="G27" i="8"/>
  <c r="K27" i="8"/>
  <c r="F27" i="8"/>
  <c r="E27" i="8"/>
  <c r="H27" i="8"/>
  <c r="D27" i="8"/>
  <c r="B27" i="8" s="1"/>
  <c r="G35" i="8"/>
  <c r="K35" i="8"/>
  <c r="F35" i="8"/>
  <c r="E35" i="8"/>
  <c r="H35" i="8"/>
  <c r="D35" i="8"/>
  <c r="B35" i="8" s="1"/>
  <c r="G60" i="8"/>
  <c r="K60" i="8"/>
  <c r="F60" i="8"/>
  <c r="E60" i="8"/>
  <c r="H60" i="8"/>
  <c r="D60" i="8"/>
  <c r="B60" i="8" s="1"/>
  <c r="G68" i="8"/>
  <c r="K68" i="8"/>
  <c r="F68" i="8"/>
  <c r="E68" i="8"/>
  <c r="H68" i="8"/>
  <c r="D68" i="8"/>
  <c r="B68" i="8" s="1"/>
  <c r="E89" i="8"/>
  <c r="H89" i="8"/>
  <c r="D89" i="8"/>
  <c r="B89" i="8" s="1"/>
  <c r="G89" i="8"/>
  <c r="K89" i="8"/>
  <c r="F89" i="8"/>
  <c r="E120" i="8"/>
  <c r="F120" i="8"/>
  <c r="D120" i="8"/>
  <c r="B120" i="8" s="1"/>
  <c r="H120" i="8"/>
  <c r="G120" i="8"/>
  <c r="G90" i="8"/>
  <c r="K90" i="8"/>
  <c r="F90" i="8"/>
  <c r="E90" i="8"/>
  <c r="H90" i="8"/>
  <c r="D90" i="8"/>
  <c r="B90" i="8" s="1"/>
  <c r="G97" i="8"/>
  <c r="F97" i="8"/>
  <c r="E97" i="8"/>
  <c r="H97" i="8"/>
  <c r="D97" i="8"/>
  <c r="B97" i="8" s="1"/>
  <c r="G101" i="8"/>
  <c r="F101" i="8"/>
  <c r="E101" i="8"/>
  <c r="H101" i="8"/>
  <c r="D101" i="8"/>
  <c r="B101" i="8" s="1"/>
  <c r="E126" i="8"/>
  <c r="F126" i="8"/>
  <c r="D126" i="8"/>
  <c r="B126" i="8" s="1"/>
  <c r="H126" i="8"/>
  <c r="G126" i="8"/>
  <c r="E134" i="8"/>
  <c r="F134" i="8"/>
  <c r="D134" i="8"/>
  <c r="B134" i="8" s="1"/>
  <c r="H134" i="8"/>
  <c r="G134" i="8"/>
  <c r="E142" i="8"/>
  <c r="F142" i="8"/>
  <c r="D142" i="8"/>
  <c r="B142" i="8" s="1"/>
  <c r="H142" i="8"/>
  <c r="G142" i="8"/>
  <c r="E150" i="8"/>
  <c r="F150" i="8"/>
  <c r="D150" i="8"/>
  <c r="B150" i="8" s="1"/>
  <c r="H150" i="8"/>
  <c r="G150" i="8"/>
  <c r="E158" i="8"/>
  <c r="F158" i="8"/>
  <c r="D158" i="8"/>
  <c r="B158" i="8" s="1"/>
  <c r="H158" i="8"/>
  <c r="G158" i="8"/>
  <c r="G104" i="8"/>
  <c r="F104" i="8"/>
  <c r="E104" i="8"/>
  <c r="D104" i="8"/>
  <c r="B104" i="8" s="1"/>
  <c r="H104" i="8"/>
  <c r="G108" i="8"/>
  <c r="F108" i="8"/>
  <c r="E108" i="8"/>
  <c r="D108" i="8"/>
  <c r="B108" i="8" s="1"/>
  <c r="H108" i="8"/>
  <c r="G112" i="8"/>
  <c r="F112" i="8"/>
  <c r="E112" i="8"/>
  <c r="D112" i="8"/>
  <c r="B112" i="8" s="1"/>
  <c r="H112" i="8"/>
  <c r="G116" i="8"/>
  <c r="F116" i="8"/>
  <c r="E116" i="8"/>
  <c r="D116" i="8"/>
  <c r="B116" i="8" s="1"/>
  <c r="H116" i="8"/>
  <c r="E125" i="8"/>
  <c r="H125" i="8"/>
  <c r="G125" i="8"/>
  <c r="F125" i="8"/>
  <c r="D125" i="8"/>
  <c r="B125" i="8" s="1"/>
  <c r="E133" i="8"/>
  <c r="H133" i="8"/>
  <c r="G133" i="8"/>
  <c r="F133" i="8"/>
  <c r="D133" i="8"/>
  <c r="B133" i="8" s="1"/>
  <c r="E141" i="8"/>
  <c r="H141" i="8"/>
  <c r="G141" i="8"/>
  <c r="F141" i="8"/>
  <c r="D141" i="8"/>
  <c r="B141" i="8" s="1"/>
  <c r="E149" i="8"/>
  <c r="H149" i="8"/>
  <c r="G149" i="8"/>
  <c r="F149" i="8"/>
  <c r="D149" i="8"/>
  <c r="B149" i="8" s="1"/>
  <c r="E157" i="8"/>
  <c r="H157" i="8"/>
  <c r="G157" i="8"/>
  <c r="F157" i="8"/>
  <c r="D157" i="8"/>
  <c r="B157" i="8" s="1"/>
  <c r="F164" i="8"/>
  <c r="G164" i="8"/>
  <c r="H164" i="8"/>
  <c r="E164" i="8"/>
  <c r="D164" i="8"/>
  <c r="B164" i="8" s="1"/>
  <c r="G31" i="9"/>
  <c r="O31" i="9" s="1"/>
  <c r="E31" i="9"/>
  <c r="E25" i="9"/>
  <c r="G25" i="9"/>
  <c r="I75" i="8" l="1"/>
  <c r="I48" i="8"/>
  <c r="I38" i="8"/>
  <c r="I78" i="8"/>
  <c r="I63" i="8"/>
  <c r="I49" i="8"/>
  <c r="I93" i="8"/>
  <c r="I79" i="8"/>
  <c r="I52" i="8"/>
  <c r="I59" i="8"/>
  <c r="I26" i="8"/>
  <c r="I74" i="8"/>
  <c r="I22" i="8"/>
  <c r="I41" i="8"/>
  <c r="I69" i="8"/>
  <c r="I81" i="8"/>
  <c r="I83" i="8"/>
  <c r="I87" i="8"/>
  <c r="I88" i="8"/>
  <c r="I84" i="8"/>
  <c r="I89" i="8"/>
  <c r="L68" i="8"/>
  <c r="I65" i="8"/>
  <c r="I32" i="8"/>
  <c r="I72" i="8"/>
  <c r="I43" i="8"/>
  <c r="I73" i="8"/>
  <c r="I54" i="8"/>
  <c r="I36" i="8"/>
  <c r="I20" i="8"/>
  <c r="I76" i="8"/>
  <c r="I47" i="8"/>
  <c r="I77" i="8"/>
  <c r="I42" i="8"/>
  <c r="I91" i="8"/>
  <c r="I45" i="8"/>
  <c r="I68" i="8"/>
  <c r="I35" i="8"/>
  <c r="I19" i="8"/>
  <c r="I39" i="8"/>
  <c r="I23" i="8"/>
  <c r="I29" i="8"/>
  <c r="L56" i="8"/>
  <c r="I57" i="8"/>
  <c r="I24" i="8"/>
  <c r="I80" i="8"/>
  <c r="I51" i="8"/>
  <c r="I86" i="8"/>
  <c r="I61" i="8"/>
  <c r="I28" i="8"/>
  <c r="I55" i="8"/>
  <c r="I92" i="8"/>
  <c r="I37" i="8"/>
  <c r="I50" i="8"/>
  <c r="I46" i="8"/>
  <c r="I67" i="8"/>
  <c r="I82" i="8"/>
  <c r="L82" i="8"/>
  <c r="I25" i="8"/>
  <c r="O25" i="9"/>
  <c r="M7" i="9"/>
  <c r="I60" i="8"/>
  <c r="I27" i="8"/>
  <c r="I56" i="8"/>
  <c r="I40" i="8"/>
  <c r="I17" i="8"/>
  <c r="I95" i="8"/>
  <c r="I15" i="8"/>
  <c r="I64" i="8"/>
  <c r="I31" i="8"/>
  <c r="I71" i="8"/>
  <c r="I44" i="8"/>
  <c r="I16" i="8"/>
  <c r="I34" i="8"/>
  <c r="I53" i="8"/>
  <c r="I18" i="8"/>
  <c r="I30" i="8"/>
  <c r="I85" i="8"/>
  <c r="I70" i="8"/>
  <c r="I90" i="8"/>
  <c r="I58" i="8"/>
  <c r="L15" i="8"/>
  <c r="I33" i="8"/>
  <c r="I94" i="8"/>
  <c r="L39" i="8"/>
  <c r="I62" i="8"/>
  <c r="I21" i="8"/>
  <c r="I66" i="8"/>
</calcChain>
</file>

<file path=xl/sharedStrings.xml><?xml version="1.0" encoding="utf-8"?>
<sst xmlns="http://schemas.openxmlformats.org/spreadsheetml/2006/main" count="1259" uniqueCount="781">
  <si>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</si>
  <si>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</si>
  <si>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</si>
  <si>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</si>
  <si>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</si>
  <si>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</si>
  <si>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</si>
  <si>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</si>
  <si>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</si>
  <si>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</si>
  <si>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</si>
  <si>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</si>
  <si>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</si>
  <si>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</si>
  <si>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</si>
  <si>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</si>
  <si>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</si>
  <si>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</si>
  <si>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</si>
  <si>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</si>
  <si>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</si>
  <si>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</si>
  <si>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</si>
  <si>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</si>
  <si>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</si>
  <si>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</si>
  <si>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</si>
  <si>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</si>
  <si>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</si>
  <si>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</si>
  <si>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</si>
  <si>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</si>
  <si>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</si>
  <si>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</si>
  <si>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</si>
  <si>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</si>
  <si>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</si>
  <si>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</si>
  <si>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</si>
  <si>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</si>
  <si>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</si>
  <si>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</si>
  <si>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</si>
  <si>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</si>
  <si>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</si>
  <si>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</si>
  <si>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</si>
  <si>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</si>
  <si>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</si>
  <si>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</si>
  <si>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</si>
  <si>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</si>
  <si>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</si>
  <si>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</si>
  <si>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</si>
  <si>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</si>
  <si>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</si>
  <si>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</si>
  <si>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</si>
  <si>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</si>
  <si>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</si>
  <si>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</si>
  <si>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</si>
  <si>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</si>
  <si>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</si>
  <si>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</si>
  <si>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</si>
  <si>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</si>
  <si>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</si>
  <si>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</si>
  <si>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</si>
  <si>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</si>
  <si>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</si>
  <si>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</si>
  <si>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</si>
  <si>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</si>
  <si>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</si>
  <si>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</si>
  <si>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</si>
  <si>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</si>
  <si>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</si>
  <si>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</si>
  <si>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</si>
  <si>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</si>
  <si>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</si>
  <si>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</si>
  <si>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</si>
  <si>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</si>
  <si>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</si>
  <si>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</si>
  <si>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</si>
  <si>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</si>
  <si>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</si>
  <si>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</si>
  <si>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</si>
  <si>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</si>
  <si>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</si>
  <si>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</si>
  <si>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</si>
  <si>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</si>
  <si>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</si>
  <si>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</si>
  <si>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</si>
  <si>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</si>
  <si>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</si>
  <si>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</si>
  <si>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</si>
  <si>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</si>
  <si>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</si>
  <si>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</si>
  <si>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</si>
  <si>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</si>
  <si>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</si>
  <si>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t xml:space="preserve">EVIDENCIA DEL CONTROL </t>
  </si>
  <si>
    <t xml:space="preserve">Evaluación </t>
  </si>
  <si>
    <t xml:space="preserve">Observaciones de la evaluación independiente (tener en cuenta papel de  líneas de defensa) </t>
  </si>
  <si>
    <t>Dimensión Talento Humano
Política Integridad</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</si>
  <si>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</si>
  <si>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</si>
  <si>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</si>
  <si>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</si>
  <si>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</si>
  <si>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</si>
  <si>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Es importante mantener un monitoreo constante de la atención de esta línea de denuncias</t>
  </si>
  <si>
    <t>Evaluación</t>
  </si>
  <si>
    <t>Los Actos Administrativos de adopción y modificación se presentan en Comité para su aprobación</t>
  </si>
  <si>
    <t>Resolución 193 de 30 abril de 2018</t>
  </si>
  <si>
    <t>Resolución 448 de 30 abril de 2018</t>
  </si>
  <si>
    <t>2.2 Definición y documentación del Esquema de Líneas de Defensa</t>
  </si>
  <si>
    <t>2.3 Definición de líneas de reporte en temas clave para la toma de decisiones, atendiendo el Esquema de Líneas de Defensa</t>
  </si>
  <si>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</si>
  <si>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</si>
  <si>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4.1 Evaluación de la Planeación Estratégica del Talento Humano.</t>
  </si>
  <si>
    <t xml:space="preserve">Se ha venido realizando el monitoreo de la ejecución de los planes con una frecuencia trimestral y asociada al cumplimiento de los planes operativos anuales del proceso de Talento humano verificando su cumplimiento. </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</si>
  <si>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</si>
  <si>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</si>
  <si>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</si>
  <si>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Se viene fortaleciendo el esquema de líneas de defensa a través de los monitoreos por parte de la primera y segunda línea de defensa, así como, el reporte de autoevaluación a la tercera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</si>
  <si>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</si>
  <si>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</si>
  <si>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</si>
  <si>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t>Los supervisores de contrato son los responsables  de evaluar la participación de los contratistas en los productos y servicios, los cuales están reportados en la plataforma SECOP II.</t>
  </si>
  <si>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</si>
  <si>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</si>
  <si>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5.3 Teniendo en cuenta la información suministrada por la 2a y 3a línea de defensa se toman decisiones a tiempo para garantizar el cumplimiento de las metas y objetivos.</t>
  </si>
  <si>
    <t>5.4 Se evalúa la estructura de control a partir de los cambios en procesos, procedimientos, u otras herramientas, a fin de garantizar su adecuada formulación y afectación frente a la gestión del riesgo.</t>
  </si>
  <si>
    <t>5.5 La entidad aprueba y hace seguimiento al Plan Anual de Auditoría presentado y ejecutado por parte de la Oficina de Control Interno.</t>
  </si>
  <si>
    <t>5.6 La entidad analiza los informes presentados por la Oficina de Control Interno y evalúa su impacto en relación con la mejora institucional.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</si>
  <si>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</si>
  <si>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</si>
  <si>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</si>
  <si>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</si>
  <si>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 xml:space="preserve"> </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</si>
  <si>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</si>
  <si>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</si>
  <si>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</si>
  <si>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Se vienen realizando balances cuatrimestrales de la gestión de riesgos por parte de la Oficina Asesora de Planeación, adicionalmente, la Asesoría de Control Interno verifica su cumplimiento y hace recomendaciones adicionales.</t>
  </si>
  <si>
    <t>7.3 A partir de la información consolidada y reportada por la 2a línea de defensa (7.2), la Alta Dirección analiza sus resultados y en especial considera si se han presentado materializaciones de riesgo.</t>
  </si>
  <si>
    <t>En Comité Directivo y en Comité Institucional de Coordinación de Control Interno se presenta el resultado de los riesgos indicando cuales se encuentran materializados.</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</si>
  <si>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</si>
  <si>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</si>
  <si>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</si>
  <si>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</si>
  <si>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 xml:space="preserve">La alta Dirección a través de la Oficina Asesora de Planeación realiza el monitoreo de los riesgos identificados en el Instituto </t>
  </si>
  <si>
    <t>8.3 Para el desarrollo de las actividades de control, la entidad considera la adecuada división de las funciones y que éstas se encuentren segregadas en diferentes personas para reducir el riesgo de acciones fraudulentas.</t>
  </si>
  <si>
    <t>Las actividades de control se encuentran a cargo de los servidores públicos del IDPC, de acuerdo con sus funciones. (Riesgos, Procesos y procedimientos)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</si>
  <si>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</si>
  <si>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</si>
  <si>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Por medio de los informes de los supervisores se monitorea el cumplimientos de los contratos.</t>
  </si>
  <si>
    <t>9.3 La Alta Dirección monitorea los riesgos aceptados revisando que sus condiciones no hayan cambiado y definir su pertinencia para sostenerlos o ajustarlos.</t>
  </si>
  <si>
    <t>La Oficina Asesora de Planeación monitorea los riesgos  y en caso de materialización se cambian las acciones y controles para controlar y mitigar el riesgo.</t>
  </si>
  <si>
    <t>9.5 La entidad analiza el impacto sobre el control interno por cambios en los diferentes niveles organizacionales.</t>
  </si>
  <si>
    <t>En los Comités Directivos, Comités de Institucional de Gestión y Desempeño y en el Institucional de Coordinación de Control Interno se analiza el impacto sobre el Control Interno</t>
  </si>
  <si>
    <t>Se realizan análisis de contexto estratégico para la identificación de riesgos, incluyendo los cambios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</si>
  <si>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</si>
  <si>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</si>
  <si>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t>10.1 Para el desarrollo de las actividades de control, la entidad considera la adecuada división de las funciones y que éstas se encuentren segregadas en diferentes personas para reducir el riesgo de error o de incumplimientos de alto impacto en la operación.</t>
  </si>
  <si>
    <t>Mediante la contratación de prestación de servicios se suple la necesidad del recurso humano, por no tener el personal de planta suficiente.</t>
  </si>
  <si>
    <t>Contratos de prestación de servicios</t>
  </si>
  <si>
    <t>Se recomienda continuar definiendo las situaciones en donde no es posible la segregación de funciones.</t>
  </si>
  <si>
    <t xml:space="preserve">Estudios previos para la contratación </t>
  </si>
  <si>
    <t>Los Sistemas de la Entidad se encuentran en el marco del MIPG en el acto administrativo del Comité de Gestión y Desempeño</t>
  </si>
  <si>
    <t>11.1 La entidad establece actividades de control relevantes sobre las infraestructuras tecnológicas; los procesos de gestión de la seguridad y sobre los procesos de adquisición, desarrollo y mantenimiento de tecnologías.</t>
  </si>
  <si>
    <t>Se cuenta con el plan estratégico de tecnología de la información, el plan de seguridad y privacidad de la información y el plan de tratamiento de riesgos de seguridad y privacidad de la información.</t>
  </si>
  <si>
    <t>11.2  Para los proveedores de tecnología  selecciona y desarrolla actividades de control internas sobre las actividades realizadas por el proveedor de servicios.</t>
  </si>
  <si>
    <t xml:space="preserve">El supervisor realiza el seguimiento para verificar el cumplimiento de las actividades de los contratos. </t>
  </si>
  <si>
    <t xml:space="preserve">11.3 Se cuenta con matrices de roles y usuarios siguiendo los principios de segregación de funciones.
</t>
  </si>
  <si>
    <t xml:space="preserve">En el Manual de Políticas de Seguridad y Privacidad de la Información  establece la Política de Control de accesos  a redes </t>
  </si>
  <si>
    <t>La división y segregación de funciones se realiza en la Entidad en la medida de lo posible, teniendo en cuenta la Estructura Organizacional y se encuentra definida en el PETI, así como el  instructivo Roles y Responsabilidades de Seguridad y privacidad de la información</t>
  </si>
  <si>
    <t xml:space="preserve">11.4 Se cuenta con información de la 3a línea de defensa, como evaluador independiente en relación con los controles implementados por el proveedor de servicios, para  asegurar que los riesgos relacionados se mitigan.
</t>
  </si>
  <si>
    <t>En los informes, auditorias y seguimientos Control Interno evalúa los riesgos y recomienda la identificación o el ajuste de controles y acciones.</t>
  </si>
  <si>
    <t xml:space="preserve">12.1 Se evalúa la actualización de procesos, procedimientos, políticas de operación, instructivos, manuales u otras herramientas para garantizar la aplicación adecuada de las principales actividades de control.
</t>
  </si>
  <si>
    <t>Se realiza actualización permanente de los procedimientos, guías, protocolos, formatos etc.,  de acuerdo con las necesidades de cada proceso.</t>
  </si>
  <si>
    <t>12.2  El diseño de controles se evalúa frente a la gestión del riesgo.</t>
  </si>
  <si>
    <t xml:space="preserve">Todas las Dimensiones de MIPG 
</t>
  </si>
  <si>
    <t xml:space="preserve">12.3  Monitoreo a los riesgos acorde con la política de administración de riesgo establecida para la entidad.
</t>
  </si>
  <si>
    <t>12.4 Verificación de que los responsables estén ejecutando los controles tal como han sido diseñados.</t>
  </si>
  <si>
    <t xml:space="preserve">En el monitoreo y seguimiento se verifica que el responsable del proceso haya tenido en cuenta el control como quedó establecido. </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</si>
  <si>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</si>
  <si>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</si>
  <si>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</si>
  <si>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</si>
  <si>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 xml:space="preserve">Mediante el Plan estratégico de divulgación y comunicaciones y los procedimientos de comunicación interna y externa el instituto establece los lineamientos  para una comunicación efectiva. </t>
  </si>
  <si>
    <t xml:space="preserve">Por medio de las evaluaciones periódicas realizadas por la Oficina Asesora de Planeación a los instrumentos de gestión, se evidencia la implementación de las políticas y procedimientos establecidos. </t>
  </si>
  <si>
    <t>13.2  La entidad cuenta con el inventario de información relevante (interno/externa) y cuenta con un mecanismo que permita su actualización.</t>
  </si>
  <si>
    <t>Se evidencia el inventario de activos de información publicado en la página web de la entidad.</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</si>
  <si>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</si>
  <si>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</si>
  <si>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</si>
  <si>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Redes sociales </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</si>
  <si>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</si>
  <si>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</si>
  <si>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Se encuentra adoptado protocolo para la atención de denuncias de actos de corrupción</t>
  </si>
  <si>
    <t xml:space="preserve">Se recomienda continuar con aplicación de los canales de comunicación de denuncia. </t>
  </si>
  <si>
    <t>14.4 La entidad establece e implementa políticas y procedimientos para facilitar una comunicación interna efectiva.</t>
  </si>
  <si>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</si>
  <si>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</si>
  <si>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</si>
  <si>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</si>
  <si>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Observaciones de la evaluación independiente (tener en cuenta papel de  líneas de defensa) 
*Nota: Únicamente diligenciar las observaciones que van vinculadas al desarrollo de actividades de las demás líneas de defensa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</si>
  <si>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</si>
  <si>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</si>
  <si>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Se realizaron evaluaciones de controles de acuerdo con lo establecido en el Plan de Anual de Auditoria teniendo en cuenta  el recurso humano disponible.</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</si>
  <si>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</si>
  <si>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</si>
  <si>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Se tienen en cuenta el resultado de las auditorias realizadas por los entes de control.</t>
  </si>
  <si>
    <t>17.1 A partir de la información de las evaluaciones independientes, se evalúan para determinar su efecto en el Sistema de Control Interno de la entidad y su impacto en el logro de los objetivos, a fin de determinar cursos de acción para su mejora.</t>
  </si>
  <si>
    <t>Los procesos  tienen en cuenta las observaciones y recomendaciones de los informes de auditoria para levantar los planes de mejoramiento. Las evaluaciones se realizan cumpliendo el cronograma del Plan anual de auditorias, y se comunican oportunamente para el levantamiento de planes de mejoramiento.</t>
  </si>
  <si>
    <t>17.2 Los informes recibidos de entes externos (organismos de control, auditores externos, entidades de vigilancia entre otros) se consolidan y se concluye sobre el impacto en el Sistema de Control Interno, a fin de determinar los cursos de acción.</t>
  </si>
  <si>
    <t>Dentro de las funciones del Comité de Control Interno, se encuentra la evaluación del impacto en el SCI</t>
  </si>
  <si>
    <t>Se genera plan de mejoramiento a partir de los resultados de las evaluaciones independientes realizadas por entes externos, de igual manera, los resultados se toman en cuenta para la priorización de procesos a auditar</t>
  </si>
  <si>
    <t>17.3 La entidad cuenta con políticas donde se establezca a quién reportar las deficiencias de control interno como resultado del monitoreo continuo.</t>
  </si>
  <si>
    <t>En todos los procedimientos se cuenta con la etapa de evaluación o monitoreo, de igual manera en el Comité de Gestión y Desempeño se definió grupo de autoevaluación con periodicidad trimestral</t>
  </si>
  <si>
    <t>17.4 La Alta Dirección hace seguimiento a las acciones correctivas relacionadas con las deficiencias comunicadas sobre el Sistema de Control Interno y si se han cumplido en el tiempo establecido.</t>
  </si>
  <si>
    <t>Dentro de los seguimientos presentados por la Asesoría de Control Interno en Comité de Control Interno, se encuentra el de evaluación de planes de mejoramiento.</t>
  </si>
  <si>
    <t>17.5 Los procesos y/o servicios tercerizados, son evaluados acorde con su nivel de riesgos.</t>
  </si>
  <si>
    <t>No se cuenta con procesos y/o servicios tercerizados</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</si>
  <si>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</si>
  <si>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</si>
  <si>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Se cuenta con procedimiento de acciones de mejora, en el cual se define el período de monitoreo y seguimiento</t>
  </si>
  <si>
    <t>Las acciones de mejora generadas a partir de FURAG se incluyen en el Plan de Implementación MIPG, por lo cual, es importante realizar un seguimiento particular a este tema</t>
  </si>
  <si>
    <t>17.8 Evaluación de la efectividad de las acciones incluidas en los Planes de mejoramiento producto de las auditorías internas y de entes externos. (3ª Línea)</t>
  </si>
  <si>
    <t>Se  recomienda  continuar con las evaluaciones de planes internos y externos</t>
  </si>
  <si>
    <t>17.9 Las deficiencias de control interno son reportadas a los responsables de nivel jerárquico superior, para tomar la acciones correspondientes?</t>
  </si>
  <si>
    <t>Los informes se presentan a los líderes de proceso y a la Dirección, se retroalimentan en Comités Directivo y de Control Interno , y finalmente se publican en la página web</t>
  </si>
  <si>
    <t>Se recomienda  continuar presentando las observaciones de los informes de acuerdo con  el Plan Anual de Auditorias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</si>
  <si>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</si>
  <si>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</si>
  <si>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</si>
  <si>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</si>
  <si>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</si>
  <si>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</si>
  <si>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</si>
  <si>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</si>
  <si>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</si>
  <si>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</si>
  <si>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</si>
  <si>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</si>
  <si>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</si>
  <si>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</si>
  <si>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</si>
  <si>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</si>
  <si>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</si>
  <si>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</si>
  <si>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</si>
  <si>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</si>
  <si>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</si>
  <si>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</si>
  <si>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</si>
  <si>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</si>
  <si>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N/A</t>
  </si>
  <si>
    <t>Incluir las actividades de control a proveedores de tecnología dentro de los procedimientos o el PETI</t>
  </si>
  <si>
    <t>Generar planes de mejoramiento a partir de todas las fuentes identificadas en el procedimiento de acciones de mejora, específicamente las PQRS y las autoevaluaciones</t>
  </si>
  <si>
    <t>Nombre de la Entidad:</t>
  </si>
  <si>
    <t>Instituto Distrital de Patrimonio Cultural</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</si>
  <si>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</si>
  <si>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</si>
  <si>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</si>
  <si>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</si>
  <si>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</si>
  <si>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componentes del sistema de Control Interno del  Instituto se encuentran operando con trazabilidad e integrados, corresponde fortalecer y socializar las herramientas de control y realizar seguimientos permanentes.</t>
  </si>
  <si>
    <t>¿Es efectivo el sistema de control interno para los objetivos evaluados? (Si/No) (Justifique su respuesta):</t>
  </si>
  <si>
    <t>Si</t>
  </si>
  <si>
    <t>En el Instituto el Sistema de Control Interno se ha venido desarrollando con la implementación de herramientas que permiten realizar controles, supervisión, monitoreo de sus metas, programas y proyectos, identificando sus riesgos, controlándolos y evitando su materialización.</t>
  </si>
  <si>
    <t>La entidad cuenta dentro de su Sistema de Control Interno, con una institucionalidad (Líneas de defensa)  que le permita la toma de decisiones frente al control (Si/No) (Justifique su respuesta):</t>
  </si>
  <si>
    <t>Se han aprobado dentro del Instituto Distrital de Patrimonio Cultural el Manual de Gestión de Riesgo  donde se señalan las líneas de defensa con descripción de sus roles y responsabilidades, se está en el ejercicio de socializar y evaluar sus resultados</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</si>
  <si>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</si>
  <si>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</si>
  <si>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</si>
  <si>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</si>
  <si>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</si>
  <si>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</si>
  <si>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</si>
  <si>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</si>
  <si>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</si>
  <si>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</si>
  <si>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</si>
  <si>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</si>
  <si>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</si>
  <si>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</si>
  <si>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</si>
  <si>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</si>
  <si>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</si>
  <si>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</si>
  <si>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</si>
  <si>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</si>
  <si>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</si>
  <si>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</si>
  <si>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</si>
  <si>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</si>
  <si>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</si>
  <si>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</si>
  <si>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</si>
  <si>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</si>
  <si>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</si>
  <si>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</si>
  <si>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</si>
  <si>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</si>
  <si>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</si>
  <si>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</si>
  <si>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</si>
  <si>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</si>
  <si>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</si>
  <si>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</si>
  <si>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</si>
  <si>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</si>
  <si>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</si>
  <si>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</si>
  <si>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</si>
  <si>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</si>
  <si>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</si>
  <si>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</si>
  <si>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</si>
  <si>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</si>
  <si>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</si>
  <si>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</si>
  <si>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</si>
  <si>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</si>
  <si>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</si>
  <si>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</si>
  <si>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</si>
  <si>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</si>
  <si>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</si>
  <si>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</si>
  <si>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</si>
  <si>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</si>
  <si>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</si>
  <si>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</si>
  <si>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</si>
  <si>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</si>
  <si>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</si>
  <si>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</si>
  <si>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</si>
  <si>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</si>
  <si>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</si>
  <si>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</si>
  <si>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</si>
  <si>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</si>
  <si>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</si>
  <si>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</si>
  <si>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</si>
  <si>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</si>
  <si>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</si>
  <si>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</si>
  <si>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</si>
  <si>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</si>
  <si>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</si>
  <si>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</si>
  <si>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</si>
  <si>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</si>
  <si>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</si>
  <si>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</si>
  <si>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</si>
  <si>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</si>
  <si>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</si>
  <si>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</si>
  <si>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</si>
  <si>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</si>
  <si>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</si>
  <si>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</si>
  <si>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</si>
  <si>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</si>
  <si>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</si>
  <si>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</si>
  <si>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</si>
  <si>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</si>
  <si>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</si>
  <si>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</si>
  <si>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</si>
  <si>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</si>
  <si>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</si>
  <si>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</si>
  <si>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</si>
  <si>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</si>
  <si>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</si>
  <si>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</si>
  <si>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</si>
  <si>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</si>
  <si>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</si>
  <si>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</si>
  <si>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</si>
  <si>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</si>
  <si>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</si>
  <si>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</si>
  <si>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</si>
  <si>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</si>
  <si>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</si>
  <si>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</si>
  <si>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</si>
  <si>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</si>
  <si>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Manuales/Políticas+C21:I31n/Procedimientos/Instructivos u otros desarrollos que den cuente de su aplicación</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</si>
  <si>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</si>
  <si>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</si>
  <si>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 xml:space="preserve">Funcionando 
</t>
    </r>
    <r>
      <rPr>
        <i/>
        <sz val="11"/>
        <rFont val="Arial Narrow"/>
        <family val="2"/>
      </rPr>
      <t>(1/2/3)</t>
    </r>
  </si>
  <si>
    <t>En el Sistema PQRSD se radican todas las solicitudes, quejas y denuncias y son trasladadas a la dependencia correspondiente.</t>
  </si>
  <si>
    <t>La Asesora de Control interno  es la encargada de evaluar en forma independiente el Sistema de Control Interno de la entidad y proponer al Director General las recomendaciones para la mejora.</t>
  </si>
  <si>
    <t>En el marco del Comité Institucional de Gestión y Desempeño, en la revisión por la Alta Dirección, se realiza análisis de las políticas de riesgos, con relación al tratamiento de los riesgos en los niveles de aceptación.</t>
  </si>
  <si>
    <t>Informes de Supervisión para cada trámite de pago por cada contratista</t>
  </si>
  <si>
    <t>Mantenimiento del control</t>
  </si>
  <si>
    <t>Los resultados de la gestión realizada por la primera y segunda línea de defensa se presentan en los  Comités de control interno, gestión y desempeño, conciliación,  sostenibilidad contable.</t>
  </si>
  <si>
    <t>Link de publicación de informes en el micrositio de transparencia de la entidad: https://www.idpc.gov.co/7-2-reportes-de-control-interno</t>
  </si>
  <si>
    <t xml:space="preserve">En las reuniones realizadas por la Alta Dirección efectuada en el Comité Institucional de Gestión y Desempeño, se analizaron y evaluaron los controles de los riesgos relacionadas con las partes internas y externas que podrían materializar riesgos de corrupción. </t>
  </si>
  <si>
    <t xml:space="preserve">Manual de funciones y competencias modificado por la Resolución No. 0078 del 14 de febrero de 2020 " el cual se encuentra publicado en el micrositio de transparencia en la página Web del IDPC el cual puede ser consultado en el siguiente link: https://www.idpc.gov.co/Transparencia/Talento%20Humano/abril%202020/MANUAL-IDPC%20%282%29.pdf </t>
  </si>
  <si>
    <t>La entidad cuenta con el Plan estratégico de divulgación y comunicaciones, además los planes del instituto cuentan con niveles de autoridad y responsabilidad.</t>
  </si>
  <si>
    <t>Página Web del Instituto Distrital de Patrimonio Cultural - IDPC link: https://www.idpc.gov.co/</t>
  </si>
  <si>
    <t>Los informes producto de las auditorias, evaluaciones y seguimientos, son remitidos por memorando electrónico radicado a los lideres de procesos, socializados a la alta dirección en el marco de los comités de gestión y desempeño y publicados en el micrositio de transparencia en la página web de la entidad, los mismos pueden ser consultados en el siguiente link:  https://www.idpc.gov.co/7-2-reportes-de-control-interno</t>
  </si>
  <si>
    <t xml:space="preserve">Dispuso punto físico de atención al ciudadano y sistema de gestión documental y correspondencia ORFEO para  radicación de documentos por ventanilla. </t>
  </si>
  <si>
    <t xml:space="preserve">Cuenta con punto físico de atención al ciudadano y sistema de gestión documental y correspondencia ORFEO para  radicación de documentos por ventanilla. </t>
  </si>
  <si>
    <t xml:space="preserve">La Entidad realiza el monitoreo cuatrimestral a los Riesgos de Corrupción y la operación de los respectivos controles implementados
En el PAAC se realiza seguimiento y monitoreo a las acciones de integridad definidas.
</t>
  </si>
  <si>
    <t>Se realizan monitoreos cuatrimestrales, los cuales se genera un balance de gestión de riesgos.</t>
  </si>
  <si>
    <t xml:space="preserve">Los procedimientos se encuentran publicados en la intranet de la entidad y pueden ser consultados en los siguientes link: 
Procedimiento Evaluación y/o seguimiento.
http://10.20.100.31/intranet/seguimiento-y-evaluacion/
http://10.20.100.31/intranet/mejoramiento-continuo/
http://10.20.100.31/intranet/direccionamiento-estrategico/
</t>
  </si>
  <si>
    <t>En el marco de las funciones establecidas para los comités Directivo  y Sostenibilidad Contable, se presentan la información relacionada con los reportes financieros de la entidad.</t>
  </si>
  <si>
    <t>En las sesiones de los Comités Directivo y Sostenibilidad Contable, se presenta y analiza la información financiera de la entidad y con ella la Alta Dirección toma decisiones.</t>
  </si>
  <si>
    <t xml:space="preserve">Resultado de la presentación de los informes al CICCI se toman correcciones y acciones de mejora por parte de los procesos y decisiones por la alta dirección </t>
  </si>
  <si>
    <t>La entidad cuenta con el Procedimiento Gestión Estratégica, Planes Institucionales y plan operativo anual, el cual contempla en sus políticas la revisión anual de la alineación estratégica y verificación de la coherencia institucional</t>
  </si>
  <si>
    <t>Continuar haciendo seguimiento a los riesgos de tercerización u otras figuras externas. 
La Asesoría de Control realizó seguimiento a los riesgos de gestión y socializó el resultado en el CICCI</t>
  </si>
  <si>
    <t xml:space="preserve">Certificado de insuficiencia de personal </t>
  </si>
  <si>
    <t>Los sistemas de la Entidad se encuentran en el marco del MIPG en el acto administrativo del Comité de Gestión y Desempeño</t>
  </si>
  <si>
    <t>Acto administrativo mediante el cual se adoptó el comité de Gestión y Desempeño Resolución No. 237 del 2020, publicado en la página web y puede ser consultado en el siguiente link: https://www.idpc.gov.co/4-2-resoluciones/</t>
  </si>
  <si>
    <t>Procesos, procedimientos, lineamientos, protocolos vigentes publicados en el micrositio de transparencia de la página web de la entidad y pueden ser consultados en el siguiente link: https://www.idpc.gov.co/%25taxonomyeracterizacion-de-procesos-y-procedimientos y en la intranet publicados los cuales pueden ser consultados en el siguiente link:  http://10.20.100.31/intranet/sistema-integrado-de-gestion/#</t>
  </si>
  <si>
    <t xml:space="preserve">Anualmente se revisan los riesgos por los líderes de proceso y si consideran cambios a los mismos se ajustan los riesgos, acciones y controles. 
En los seguimientos se evalúan los controles, considerando cambios en los diferentes aspectos del diseño.
</t>
  </si>
  <si>
    <t>Se encuentra publicado en la página web Instrumentos de gestión de la información pública activos de información y puede ser consultado en el siguiente link:  https://www.idpc.gov.co/registro-de-activos-de-informacion</t>
  </si>
  <si>
    <t>Página web, redes sociales, boletines externos, correo institucional, intranet entre otros.</t>
  </si>
  <si>
    <t>La entidad toma como principal fuente de información los reportes oficiales generados de los aplicativos y/o herramientas dispuestas por el Distrito para el registro de la gestión de los planes programas y proyectos a cargo de la Entidad, tal es el caso de SEGPLAN, BOGDATA, SIVICOF, BOGOTA TE ESCUCHA, entre otros, así mismo hace uso de los reportes periódicos emitidos por las diferentes dependencias.</t>
  </si>
  <si>
    <t>Se evidencia mecanismos de comunicación interna en operación</t>
  </si>
  <si>
    <t>Sistema de Información Bogotá te escucha, para radicar PQRSD</t>
  </si>
  <si>
    <t>Se cuenta con página Web y el respectivo esquema de publicación.
De igual manera se publica información en la intranet y se divulga las acciones misionales a través de las redes sociales de la entidad</t>
  </si>
  <si>
    <t>Dimensión Control Interno 
Líneas de Defensa</t>
  </si>
  <si>
    <t>Dimensión de Direccionamiento Estratégico y Planeación.
Política de Planeación Institucional
Dimensión Control Interno 
Líneas de Defensa</t>
  </si>
  <si>
    <t>Dimensión de Evaluación de Resultados 
Política de Seguimiento y evaluación al Desempeño Institucional.
Dimensión Control Interno 
Líneas de Defensa</t>
  </si>
  <si>
    <t>Dimensión de Direccionamiento Estratégico y Planeación.
Política de Planeación Institucional</t>
  </si>
  <si>
    <t>Dimensión de Control Interno
Línea Estratégica</t>
  </si>
  <si>
    <t>Dimensión de Control Interno
Líneas de Defensa</t>
  </si>
  <si>
    <t>Dimensión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</si>
  <si>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</si>
  <si>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t>9.4 La Alta Dirección evalúa fallas en los controles (diseño y ejecución) para definir cursos de acción apropiados para su mejora, basados en los informes de la segunda y tercera línea de defensa.</t>
  </si>
  <si>
    <t>Dimensión de Direccionamiento Estratégico y Planeación
Política de Planeación Institucional
Dimensión de Control Interno
Línea Estratégica</t>
  </si>
  <si>
    <t>Dimensión de Direccionamiento Estratégico y Planeación.
Política de Planeación Institucional
Dimensión Control Interno
Línea Estratégica</t>
  </si>
  <si>
    <t>Dimensión Control Interno
Línea Estratégica</t>
  </si>
  <si>
    <t>Dimensión Talento Humano
Política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</si>
  <si>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</si>
  <si>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</si>
  <si>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</si>
  <si>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</si>
  <si>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Políticas y actas de Comité.</t>
  </si>
  <si>
    <t>Dimensión Control Interno
Política de Control Interno
Línea de Defensa
Dimensión de Información y Comunicación</t>
  </si>
  <si>
    <t>Políticas, planes aprobados</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</si>
  <si>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</si>
  <si>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</si>
  <si>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Dimensión Control Interno
Política de Control Interno
Línea Estratégica</t>
  </si>
  <si>
    <t>Dimensión Evaluación de Resultados 
Política de Seguimiento y Evaluación al Desempeño Institucional
Dimensión Control Interno
Líneas de defensa</t>
  </si>
  <si>
    <t>Dimensión de Información y Comunicación
Dimensión de Control Interno
Líneas de Defensa</t>
  </si>
  <si>
    <t xml:space="preserve">
Dimensión de Control Interno
Línea de Estratégica</t>
  </si>
  <si>
    <t>Dimensión de Control Interno
Líneas de Defensa</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</si>
  <si>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</si>
  <si>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Dimensión Control Interno
Tercera Línea de Defensa</t>
  </si>
  <si>
    <t>Dimensión de Direccionamiento Estratégico y Planeación
Política de Planeación Institucional.</t>
  </si>
  <si>
    <t>Dimensión Control Interno
Segunda Línea de Defensa</t>
  </si>
  <si>
    <t>Dimensión Control Interno
 Líneas de Defensa</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</si>
  <si>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</si>
  <si>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</si>
  <si>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 xml:space="preserve">Dimensión de Información y comunicación 
</t>
  </si>
  <si>
    <t>Dimensión de Información y comunicación 
Política de Transparencia y Acceso a la Información Publica</t>
  </si>
  <si>
    <t xml:space="preserve">Reportes de avance de la metas Plan de desarrollo mensual por SEGPLAN, tramite a las PQRSD que son registradas a través de Bogotá te escucha,  transmisión por el sistema SIVICOF (la cuenta anual, planes de mejoramiento producto de las auditorias realizadas por la Contraloría) entre otras, gestión documental y de correspondencia a través del sistema ORFEO. </t>
  </si>
  <si>
    <t xml:space="preserve">Dimensión de Información y comunicación
</t>
  </si>
  <si>
    <t>correo oficial de la Entidad (atencionciudadania@idpc.gov.co), sistema distrital de quejas y soluciones telefónicamente - línea 195</t>
  </si>
  <si>
    <t xml:space="preserve">
Dimensión de Información y Comunicación
Dimensión de Control Interno
Primera Línea de Defensa</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</si>
  <si>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</si>
  <si>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</si>
  <si>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</si>
  <si>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</si>
  <si>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Se evidencia en la página web de la Entidad diferentes canales de comunicación para la atención de peticiones quejas, reclamos, sugerencia y/o denuncias
El IDPC tiene habilitado como línea de denuncias los siguientes correos electrónicos: disciplinarios@idpc.gov.co, comité.convivencia@idpc.gov.co, al cual es posible remitir e informar todo tipo de situaciones internas que se quieran comunicar.
De igual manera el Instituto, cuenta con líneas de atención a la Ciudadanía, las cuales también permiten informar o comunicar situaciones internas si así se requieren:
atencionciudadania@idpc.gov.co, disciplinarios@idpc.gov.co y el Sistema Distrital de Quejas y Soluciones "Bogotá te escucha", Línea 195 a través de los cuales los ciudadanos, grupos de interés y personal interno del IDPC pueden realizar las denuncias que correspondan. Las líneas de denuncia disponibles son administradas por el grupo de Control Disciplinario Interno.</t>
  </si>
  <si>
    <t xml:space="preserve">La implementación del Sistema de Control Interno es revisado en el Comité Institucional de Coordinación de Control Interno en el cual se han presentado recomendaciones de los seguimientos e informes realizado por la Asesora de Control Interno y se remite una Matriz en Excel con las alertas correspondientes a cada una de las auditorias seguimientos y evaluaciones realizadas con el propósito de que generen las acciones correspondientes. </t>
  </si>
  <si>
    <t>La Asesoría de Control Interno realiza seguimiento cuatrimestral a la formulación y administración de riesgos de gestión y corrupción.</t>
  </si>
  <si>
    <t>La toma de decisiones se realiza con base en los reportes que efectúan las líneas de defensa definidas en el IDPC.</t>
  </si>
  <si>
    <t>Los procedimientos (Gestión de riesgos, Planes de mejoramiento, Procedimiento Gestión Estratégica, Planes Institucionales y plan operativo anual, Procedimiento Seguimiento y Evaluación de Proyectos de Inversión, Procedimiento Formulación y seguimiento al Plan Anual de Adquisiciones, Procedimiento Evaluación y/o seguimiento link: http://10.20.100.31/intranet/seguimiento-y-evaluacion/,  entre otros) contemplan los estándares de reporte, periodicidad y responsables frente a diferentes temas de planeación estratégica, así mismo, los responsables de la primera línea reportan información a la oficina asesora de planeación, ésta realiza el monitoreo y seguimiento a través de los indicadores.
Se cuenta con una estructura funcional y de reporte que incluye, entre otros, los siguientes elementos:
1. Comités: - Institucional de Coordinación de Control Interno,; Gestión y Desempeño;  - Contratación; - Convivencia Laboral; - Directivo, de Conciliación; - Sostenibilidad contable, entre otros, que permiten identificar y realizar seguimiento a las acciones desarrolladas por las líneas estratégica, Primera y Segunda línea de defensa y los eventos externos e internos que pueden afectar la gestión institucional.
2. Sistema de Gestión Documental ORFEO, con el cual se lleva a cabo el ciclo de los documentos gestionados por la entidad.</t>
  </si>
  <si>
    <t>La Entidad tiene establecidos los Comités Institucional de Control Interno, de Gestión y Desempeño, Contratación, Directivo, de Conciliación, Sostenibilidad Contable, entre otros, en los cuales se presentan los resultados, retos y oportunidades que permiten la toma de decisiones oportuna, en cumplimiento de las metas y objetivos institucionales.
Adicionalmente, los sistemas de información con los que cuenta la entidad permiten el monitoreo y seguimiento oportuno, a través del procesamiento de los datos.  
En el marco de los Comités Directivos se presenta la información generada por la segunda y tercera línea, y se hace seguimiento del cumplimiento en una matriz de compromisos.</t>
  </si>
  <si>
    <t xml:space="preserve">La entidad cuenta con mecanismos para gestionar la comunicación interna y externa, tales como: Sistema de Gestión Documental ORFEO, políticas de seguridad de la información, gestión de las PQRSD, entre otros, gestionada en aplicativos y sistemas de información.
Mediante el Plan estratégico de divulgación y comunicaciones y los procedimientos de comunicación interna y externa, así como, el de gestión documental, el instituto establece los lineamientos  para una comunicación efectiva. 
</t>
  </si>
  <si>
    <t xml:space="preserve">Sistema de Información Bogotá te escucha, para radicar PQRSD </t>
  </si>
  <si>
    <t>Durante la vigencia se actualizó la caracterización de ámbitos de interacción con la ciudadanía y grupos de interés.</t>
  </si>
  <si>
    <t>Como mejora en la toma de decisiones y en la presentación de recomendaciones se implementó cuadro de debilidades, en el cual se presenta de manera consolidada lo evidenciado en cada seguimiento o evaluación realizada por la Asesoría de Control Interno, igualmente, se están llevando a cabo comités conjuntos con el de Gestión y Desempeño con el fin de ir generando la toma de decisiones.</t>
  </si>
  <si>
    <t>No aplica</t>
  </si>
  <si>
    <t>Mantener actualizada la página Web del IDPC como medio de comunicación externo principal de contacto con la ciudadanía. De igual manera, atender los comentarios generados en redes sociales.</t>
  </si>
  <si>
    <t>Esta disponible en la página web de la Entidad el Código de Integridad, para consulta a través del siguiente link: https://www.idpc.gov.co/codigo-de-integridad.</t>
  </si>
  <si>
    <t>3.0</t>
  </si>
  <si>
    <t xml:space="preserve">Se realiza monitoreo y seguimiento al Plan de integridad a través del PAAC de forma cuatrimestral, seguimientos que se publican en la página web de la entidad y pueden ser consultados en el siguiente link: https://www.idpc.gov.co/plan-anticorrupcion-y-de-atencion-al-ciudadano </t>
  </si>
  <si>
    <t>Se realizan monitoreos y seguimientos periódicos al avance del POA institucional,  seguimientos que se publican en la página web de la entidad y pueden ser consultados en el siguiente link: https://idpc.gov.co/6-4-3-plan-de-accion-institucional-poa</t>
  </si>
  <si>
    <t>El Comité del Sistema Integrado de Gestión del IDPC aprobó la actualización de la política de Integridad en su versión No. 4 el 30 junio de 2021, la cual fue enviada a través de correo electrónico a los servidores de la entidad para su conocimiento</t>
  </si>
  <si>
    <t>La entidad formuló el mapa de riesgos de gestión y de corrupción para la vigencia 2022, el cual se encuentra publicado en la página web de la entidad micrositio de transparencia y puede ser consultado en el siguiente link: https://idpc.gov.co/plan-anticorrupcion-y-de-atencion-al-ciudadano</t>
  </si>
  <si>
    <t>El Comité Institucional de Coordinación de Control Interno se encuentra reglamentado mediante la Resolución 193 de 30 de abril 2018 y fue modificado con la resolución 448 de 2019, se encuentra en funcionamiento es así que en el primer semestre de la vigencia  2022, se ha reunido en 3 ocasiones y está articulado con el Comité Institucional de Gestión y Desempeño.</t>
  </si>
  <si>
    <t xml:space="preserve">La Asesora de Control interno  es la encargada de evaluar en forma independiente el Sistema de Control Interno de la entidad y proponer al Director General las recomendaciones para la mejora continua de los procesos y del sistema. </t>
  </si>
  <si>
    <t>Los procedimientos se encuentran publicados en la intranet de la entidad y pueden ser consultados en el siguiente link: http://10.20.100.31/intranet/mejoramiento-continuo/, 
En la verificación realizada se evidenció que los procesos y procedimientos que se encuentran publicados en la página web de la entidad micrositio de transparencia link: https://idpc.gov.co/%25taxonomyeracterizacion-de-procesos-y-procedimientos están desactualizados</t>
  </si>
  <si>
    <t>Se evidencia el procedimiento Planes de Mejoramiento en la V.6 vigente desde el 31 de mayo 2022,  publicado en la intranet de la entidad y pueden ser consultado en el siguiente link: https://remotedesktop.google.com/access/session/0a11a49e-59ab-3210-da8a-c6211ea67ef7</t>
  </si>
  <si>
    <t>Se evidencia publicada la matriz de riesgos de gestión y corrupción formulada para la vigencia 2022, en el micrositio de transparencia de la página web de la entidad, el cual puede ser consultado en el siguiente link: https://www.idpc.gov.co/plan-anticorrupcion-y-de-atencion-al-ciudadano</t>
  </si>
  <si>
    <t>El Plan Estratégico Institucional del IDPC 2020 - 2024, se encuentra publicado en la página web de la Entidad, al cual se le realiza seguimiento a través  de:
1. Comité Institucional de Gestión y Desempeño.
2. Por procesos de autoevaluación de controles y de la gestión realizada por cada uno de los procesos.
3. Seguimiento mensual a los resultados de la gestión de cada una de las dependencias (segunda  Línea de Defensa - Grupo Planeación).
4. Como resultado las auditorias internas realizadas a los procesos (Tercera Línea de Defensa - evaluación independiente).</t>
  </si>
  <si>
    <t>El Plan Estratégico Institucional del IDPC  2020 - 2024,  se encuentra publicado en la página web de la Entidad en el siguiente link: https://idpc.gov.co/Transparencia/Planeaci%C3%B3n%202019/diciembre%202020/PLAN%20ESTRAT%C3%89GICO%20INSTITUCIONAL%20-PEI%202020-2024.pdf</t>
  </si>
  <si>
    <t>Se realiza seguimiento de forma periódica a cada plan, programa, proyecto o estrategia; se verifica la información que dé soporte a la gestión realizada, se evalúan los resultados obtenidos.
Se recomienda continuar con los seguimientos  y presentación en el Comité para la toma de decisiones.</t>
  </si>
  <si>
    <t xml:space="preserve">         </t>
  </si>
  <si>
    <t>La Entidad cuenta con Plan Estratégico de Talento Humano para la vigencia 2022, con su respectivo plan de acción en ejecución, el cual contempla el programa de bienestar, inducción y reinducción, capacitación, entre otros.
La evaluación de este plan se tiene contemplada de manera trimestral por parte de la primera línea de defensa.</t>
  </si>
  <si>
    <t xml:space="preserve">La entidad cuenta con el Programa de bienestar e incentivos V.8 vigente desde el 28 de enero 2022. 
Así mismo la entidad cuenta con el Plan Institucional de capacitación V.7 vigente desde el 28 de enero 2022. 
La entidad cuenta con un procedimiento denominado transferencia de conocimiento (asociado a las actividades de permanencia) en la V.1 vigente desde el 6 de septiembre 2021 y un procedimiento denominado Inducción /reinducción V.1 vigente desde el 4 de julio 2019. 
La Asesoría de Control Interno ha venido realizando evaluación de manera trimestral al cumplimiento de los planes de Talento Humano en el marco del seguimiento a la Austeridad del Gasto Público. </t>
  </si>
  <si>
    <t>La Asesoría de Control Interno ha venido realizando evaluación de manera trimestral al cumplimiento de los planes de Talento Humano en el marco del seguimiento a la Austeridad del Gasto Público, evidenciando, que los mismos se han venido desarrollando.</t>
  </si>
  <si>
    <t>Los procedimientos se encuentran publicados en la intranet de la entidad y pueden ser consultados en el siguiente link: http://10.20.100.31/intranet/gestion-de-talento-humano/, no obstante lo anterior se evidenció que los procedimientos publicados en la página web de la entidad micrositio de transparencia se encuentran desactualizados</t>
  </si>
  <si>
    <t xml:space="preserve">En el plan estratégico de talento humano se consagra en los objetivos específicos la vinculación, permanencia y retiro de los servidores públicos del Instituto.
El instituto cuenta con un procedimiento denominado "Desvinculación" V.2  actividades que se encuentran inmersas en el Plan estratégico de Talento Humano que su vez son ejecutadas mediante el Plan Operativo anual - POA. </t>
  </si>
  <si>
    <t xml:space="preserve">En la verificación realizada se observa el soporte de seguimiento a los POA con corte segundo trimestre 2022 entre los que se encuentra el de Talento Humano publicado en la página Web de la entidad botón de transparencia  en el siguiente link:https://idpc.gov.co/6-4-3-plan-de-accion-institucional-poa
Se evidencia procedimiento denominado "Desvinculación" V.2 vigente desde el 30 de octubre 2020 publicado en la Intranet de la entidad en el siguiente link: http://10.20.100.31/intranet/sig/3_ProcesosApoyo/GestionTalentoHumano/3_Procedimientos/Procedimiento_de_Desvinculacion_V2.pdf, no obstante lo anterior el procedimiento que se encuentra publicado en la pagina Web de la entidad micrositio de transparencia está desactualizado es la V.1 vigente desde el 4 de julio 2019 </t>
  </si>
  <si>
    <t>El Plan Institucional de Capacitación V.7 vigente desde el 28 de enero 2022, se encuentra publicado en la página Web de la entidad botón de transparencia y puede ser consultado en el siguiente link: https://idpc.gov.co/Transparencia/Planes%20institucionales%202022/Plan_Institucional_Capacitaciones2022_V7.pdf</t>
  </si>
  <si>
    <t xml:space="preserve">La entidad cuenta con el Plan Institucional de Capacitación V.7 vigente desde el 28 de enero 2022, en el marco del cual se contempla la medición, este plan se cumple a través de la ejecución de las actividades formuladas en el Plan Operativo Anual - POA de Talento humano.  </t>
  </si>
  <si>
    <t>En la verificación realizada se observa el seguimiento realizado al Plan Operativo Anual del Talento Humano correspondientes a los dos primeros trimestres de la vigencia 2022, seguimientos que son publicados en la página web de la entidad botón de transparencia en el siguiente link: https://www.idpc.gov.co/6-4-3-plan-de-accion-institucional-poa</t>
  </si>
  <si>
    <t xml:space="preserve">De acuerdo con las evidencias aportadas por la Subdirección de Gestión Corporativa , se observa que se han formulado acciones relacionadas con el código de integridad
</t>
  </si>
  <si>
    <t xml:space="preserve">En sesión del 17 de junio de 2022 Comité de Integridad se establece por parte de los gestores la necesidad de actualizar el Código de Integridad que data del año 2018, por lo que se determina que su divulgación se realizará una vez se realicé la referida actualización. </t>
  </si>
  <si>
    <t>Durante el periodo evaluado fue radicado el memorando interno No. 20225000093103 del 29 de junio de 2022, ante la Oficina Asesora de Planeación para la creación del Procedimiento declaración de conflicto de interés, impedimentos y recusaciones y la actualización de la Política de conflicto de intereses, impedimentos y recusaciones.</t>
  </si>
  <si>
    <t>Todos los contratistas en cumplimiento de la normatividad aplicable para la suscripción de los contratos con la entidad, diligencian la declaración de conflicto de intereses</t>
  </si>
  <si>
    <t xml:space="preserve">La entidad tiene mecanismos de control frente al cumplimiento normativo y ético de los directivos y funcionarios
En los requisitos para suscribir un contrato de prestación de servicios se solicita la declaración de conflicto de intereses reportado en el SIGEP. </t>
  </si>
  <si>
    <t>La Entidad cuenta con un Plan de Seguridad y Privacidad de la Información, Política Seguridad y privacidad de la información, Manual de Políticas de Seguridad y Privacidad de la Información, política de gestión documental, lineamientos para la identificación y valoración de activos de la información, que se encuentran publicados en el link de transparencia y acceso a la información del IDPC link: https://idpc.gov.co/registro-de-activos-de-informacion</t>
  </si>
  <si>
    <t xml:space="preserve">En el marco de la Sesión ordinaria del Comité Institucional de Gestión y Desempeño realizada el 31 de enero 2022 fueron aprobados los siguientes planes: 
* Plan Estratégico de Tecnologías de la Información (PETIC). 
* Plan de Seguridad de la Información. 
* Plan de tratamiento de riesgos de seguridad y privacidad de la información. 
* Plan Institucional de Participación Ciudadana. 
* Se aprobó el Plan Anticorrupción y de Atención a la Ciudadanía con el documento "plan de acción" modificado conforme con las observaciones realizadas por la Oficina Asesora de Planeación.
En el marco de la sesión No. 5 del comité Institucional de Gestión y Desempeño realizado el 22 de junio 2022, fue aprobado el mapa de riesgos de seguridad de la información.
</t>
  </si>
  <si>
    <t xml:space="preserve">En la sesión del Comité Institucional de Coordinación de Control Interno realizadas el 29 de abril 2022, se presentó los resultados del Seguimiento realizado al mapa de Riesgos de Gestión y Corrupción correspondiente al primer cuatrimestre, lo cual quedo documentado en el acta No. 03 del 29 de abril 2022. </t>
  </si>
  <si>
    <t xml:space="preserve">En la sesión del Comité Institucional de Gestión y Desempeño llevado a cabo el 29 de abril, se presentaron los resultados y alertas de la ejecución del Plan Estratégico Institucional y los resultados del estado de ejecución de los Planes Operativos Anuales entre los que se encontraba el de talento humano. </t>
  </si>
  <si>
    <t xml:space="preserve">En cada uno de los comités de la entidad realizados durante el primer semestre 2022, se realizó seguimiento a las actividades desarrolladas por las tres líneas de Defensa. </t>
  </si>
  <si>
    <t>Se evidencia soporte de la ejecución presupuestal con corte a 31 de mayo  2022, publicado el 8 de junio 2022 en la página web de la entidad en link: https://idpc.gov.co/5-2-ejecucion-presupuestal/
Así como los estados financieros con corte 31 de mayo 2022, publicados el 30 de junio en la página web botón de transparencia link: https://idpc.gov.co/5-3-estados-financieros</t>
  </si>
  <si>
    <t xml:space="preserve">En el mes de febrero la Asesoría de Control Interno realizó la evaluación de Control Interno Contable informe que fue reportado y publicado el 28 de febrero 2022, en la página web de la entidad micrositio de transparencia link: https://idpc.gov.co/7-2-reportes-de-control-interno </t>
  </si>
  <si>
    <t>En las auditorías internas de gestión y en los informes de seguimiento y evaluación que realizó la Asesoría de Control Interno durante el primer semestre 2022, se evaluaron los controles, la gestión del riesgo y el desempeño de los procesos en el marco del Sistema de Gestión y Control, los cuales fueron comunicados a los responsables de los procesos y al Alta Dirección;  igualmente se implementaron acciones preventivas y correctivas de mejora producto de los informes de auditorias internas, evaluaciones y seguimiento, a los cuales se revisa la efectividad de las acciones dentro del proceso de mejoramiento continuo
Continuar realizando el monitoreo y seguimiento para el cumplimiento de las metas.</t>
  </si>
  <si>
    <t xml:space="preserve">En el marco del comité Institucional de Gestión y Desempeño realizado el 29 de abril 2022, se presentó resumen ejecutivo Planes Operativos Anuales POA y Plan de Implementación Sostenibilidad del MIPG </t>
  </si>
  <si>
    <t xml:space="preserve"> Se realizó seguimiento por la oficina de Planeación y Control Interno a la matriz de Riesgos de Gestión y Corrupción correspondiente al primer cuatrimestre (enero - abril) 2022. </t>
  </si>
  <si>
    <t xml:space="preserve">Se evalúan los controles establecidos en la matriz de riesgos de gestión y de corrupción de la entidad los informes se publican en la página web de la entidad. 
</t>
  </si>
  <si>
    <t xml:space="preserve"> Los seguimientos se encuentran publicado en el micrositio de transparencia en la página web de la entidad y pueden ser consultados en el siguiente link: https://www.idpc.gov.co/plan-anticorrupcion-y-de-atencion-al-ciudadano 
Los últimos fueron publicados el 13 de mayo 2022, con corte al primer cuatrimestre (enero - abril) 2022. </t>
  </si>
  <si>
    <t xml:space="preserve">
En las auditorías internas que realizó la Asesoría de Control Interno durante el primer semestre, se evaluó todos los controles implementados a través de los procesos y procedimientos, determinando la eficacia de su diseño, y la efectividad en la aplicación de los controles preventivos, o correctivos y las acciones para mitigar la ocurrencia de eventos internos y externos que pudieran materializar los riesgos identificados.
Se recomienda continuar con el seguimiento permanente del cumplimiento de los controles y las acciones.</t>
  </si>
  <si>
    <t>El Plan Anual de Auditoría y sus modificaciones, son presentadas y aprobadas en Comité Institucional de Coordinación  de Control Interno y publicado en el micrositio de transparencia en la página web de la entidad el cual puede ser consultado en el siguiente link:https://idpc.gov.co/7-2-reportes-de-control-interno
Así mismo, se presentan informes semestrales de ejecución como lo contempla la normatividad vigente y se publican en la página web.</t>
  </si>
  <si>
    <t>Las actividades de C.I. se desarrollan de acuerdo a la planeación anual presentada en el comité Institucional de Control Interno y al cumplimiento de la normatividad legal vigente
Durante el primer semestre de 2022, se realizó seguimiento mensual de las actividades programadas en el Plan Anual de Auditoría, en el cual se verifican las actividades desarrolladas durante cada mes, los compromisos y observaciones por parte del asesor de Control Interno.</t>
  </si>
  <si>
    <t>Acta del CICCI No. 3 del 29 abril de 2022</t>
  </si>
  <si>
    <t>Acta del CICCI No. 1 del 31 de enero de 2022</t>
  </si>
  <si>
    <t>Acta del CICCI No. 2 del 28 febrero de 2022</t>
  </si>
  <si>
    <t>Acta del CICCI No. 1 del 31 de enero de 2022, Acta del CICCI No. 2 del 28 febrero de 2022, Acta del CICCI No. 3 del 29 abril de 2022</t>
  </si>
  <si>
    <t>La resolución de adopción del Comité de Gestión y Desempeño contempla el propósito principal de la primera línea de defensa en el marco del MECI.
El esquema de líneas de defensa se encuentra claramente definido en el procedimiento Gestión de Riesgos V.04 vigente desde el 16 de junio 2022 y en el procedimiento de planes de mejoramiento V.06 vigente desde el 31 de mayo 2021, los dos vinculados al Proceso Fortalecimiento del SIG, así como en el Manual de administración del riesgo V. 2 en el numeral 6. Roles y responsabilidades, el cual estuvo vigente hasta el 22 de junio de 2022</t>
  </si>
  <si>
    <t xml:space="preserve">En el marco de la sesión virtual No. 5 del comité de Gestión y desempeño realizada el 22 de junio 2022,  fue aprobada la Política de gestión de riesgos, en el marco del procedimiento de gestión de riesgos y la eliminación del manual de gestión de riesgos V. 2 </t>
  </si>
  <si>
    <t xml:space="preserve">Manual de administración del riesgo V. 2 del 30 de abril 2021, en el numeral 6. Roles y responsabilidades se encuentran definidos los Roles y Responsabilidades de la línea de defensa de conformidad con el Modelo Integrado de Planeación y Gestión, el cuál estuvo vigente hasta el 22 de junio 2022, </t>
  </si>
  <si>
    <t xml:space="preserve">Manual de administración del riesgo V. 2 en el numeral 6. Roles y responsabilidades se encuentran definidos los Roles y Responsabilidades de la línea de defensa de conformidad con el Modelo Integrado de Planeación y Gestión, el cuál estuvo vigente hasta el pasado 22 de junio 2022. </t>
  </si>
  <si>
    <t>El esquema de líneas de defensa se encuentra claramente definido en el procedimiento Gestión de Riesgos V.04 vigente desde el 16 de junio 2022 y en el procedimiento de planes de mejoramiento V.06 vigente desde el 31 de mayo 2021, los dos vinculados al Proceso Fortalecimiento del SIG, así como en el Manual de administración del riesgo V. 2 en el numeral 6. Roles y responsabilidades, el cual estuvo vigente hasta el 22 de junio de 2022</t>
  </si>
  <si>
    <t>Corresponde a la línea estratégica la definición de la líneas de reporte para la toma de decisión.
El esquema de líneas de defensa se encuentra claramente definido en el procedimiento Gestión de Riesgos V.04 vigente desde el 16 de junio 2022 y en el procedimiento de planes de mejoramiento V.06 vigente desde el 31 de mayo 2021, los dos vinculados al Proceso Fortalecimiento del SIG, así como en el Manual de administración del riesgo V. 2 en el numeral 6. Roles y responsabilidades, el cual estuvo vigente hasta el 22 de junio de 2022</t>
  </si>
  <si>
    <t xml:space="preserve">El Manual de Administración del Riesgo, versión 2,  el cual contiene la Política de riesgos del IDPC aprobada por el Comité de Gestión y Desempeño, contempla los lineamientos para los riesgos de gestión, corrupción y seguridad digital de acuerdo con la metodología del DAFP 2020, de igual manera establece la periodicidad de monitoreo y seguimiento, nivel de aceptación y relación de impactos, el cual estuvo vigente hasta el 22 de junio 2022, no obstante estos aspectos quedaron establecidos en el procedimiento Gestión de Riesgos V.04 vigente desde el 16 de junio 2022, vinculado al Proceso Fortalecimiento del SIG. </t>
  </si>
  <si>
    <t>Se evidencia el  Manual de Administración del Riesgo, Política V.2 vigente desde el 30 de abril 2021, numeral 6,  el cual contiene la Política de riesgos del IDPC aprobada por el comité de gestión y desempeño el cual se encuentra publicado en el siguiente link: https://www.idpc.gov.co/Transparencia/Planeaci%C3%B3n%202019/2021/mayo/Manual_Gesti%C3%B3n_de_riesgos_V2.pdf, el cual estuvo vigente hasta el 22 de junio 2022</t>
  </si>
  <si>
    <t xml:space="preserve">Se evidencia el procedimiento el procedimiento Gestión de Riesgos V.04 vigente desde el 16 de junio 2022 vinculado al Proceso Fortalecimiento del SIG, publicado en la Intranet de la entidad en el siguiente link: http://10.20.100.31/intranet/gestion-de-talento-humano/, no obstante lo anterior se evidenció que los procedimientos publicados en la página web de la entidad micrositio de transparencia se encuentran desactualizados
El Manual de Administración del Riesgo versión 2,  el cual contiene la Política de riesgos del IDPC aprobada por el comité de gestión y desempeño el cual se encuentra publicado en el siguiente link: https://www.idpc.gov.co/Transparencia/Planeaci%C3%B3n%202019/2021/mayo/Manual_Gesti%C3%B3n_de_riesgos_V2.pdf, estuvo vigente hasta el 22 de junio 2022. </t>
  </si>
  <si>
    <t>Manual de administración del riesgo V. 2 en el numeral 6 se evidencian identificados  los Roles y Responsabilidades de la línea de defensa de conformidad con el Modelo Integrado de Planeación y Gestión, el cuál se encuentra publicado en el micrositio de transparencia de la página web de la entidad y puede ser consultado en el siguiente link: https://www.idpc.gov.co/Transparencia/Planeaci%C3%B3n%202019/2021/mayo/Manual_Gesti%C3%B3n_de_riesgos_V2.pdf, el mismo estuvo vigente hasta el 22 de junio 2022</t>
  </si>
  <si>
    <t xml:space="preserve">En la sesión del Comité Institucional de Gestión y Desempeño llevado a cabo el 29 de abril 2022, se presentaron los resultados y alertas de la ejecución del Plan Estratégico Institucional y los resultados del estado de ejecución de los Planes Operativos Anuales entre los que estaba el de talento humano. </t>
  </si>
  <si>
    <t xml:space="preserve">La Oficina Asesora de Planeación, mediante los seguimientos trimestrales al proceso Gestión del Talento Humano (Programa de Bienestar y Plan Institucional de Capacitación), evidencia el nivel de ejecución del Programa de Bienestar e Incentivos y el PIC, por su parte la Asesoría de Control Interno lo realiza a través del seguimiento austeridad en el gasto público
</t>
  </si>
  <si>
    <t xml:space="preserve">En el marco de las auditorías internas y seguimientos realizados por la Asesoría de Control Interno durante el primer semestre de 2022, se evidenció la aplicación y comunicación de las políticas, relacionadas con la responsabilidad en el desarrollo y mantenimiento del Sistema de Control Interno, a través de ejecución de los procesos, procedimientos operación de controles, administración de los riesgos entre otros. </t>
  </si>
  <si>
    <t xml:space="preserve">En la sesión del Comité Institucional de Gestión y Desempeño llevado a cabo el 29 de abril 2022 presentaron los resultados y alertas de la ejecución del Plan Estratégico Institucional y los resultados del estado de ejecución de los Planes Operativos Anuales entre los que estaba el de talento humano. </t>
  </si>
  <si>
    <t>Es importante continuar realizando los seguimientos de forma  permanente a las acciones contempladas en los diferentes planes formulados por la entidad con el fin de identificar de forma oportuna las desviaciones e implementar los correctivos necesarios que garanticen el cumplimiento de los objetivos de los procesos y con ellos los institucionales</t>
  </si>
  <si>
    <t>Informes registrados en la plataforma de SECOP II para trámite de pagos durante el primer semestre de la vigencia 2022</t>
  </si>
  <si>
    <t>El asesor de Control Interno,  asiste a los Comités Directivo y Sostenibilidad Contable, participa con voz pero sin voto, en el marco de estos comités se analiza la información financiera la cual es fuente para la toma de decisiones. 
De acuerdo con el Plan Anual de Auditorias de 2022, la Asesora de Control Interno, programó evaluación del sistema de control interno contable, producto de la cual se presenta informes a los responsables de los procesos y Alta Dirección, quienes implementan acciones preventivas, correctivas y de mejora a la situaciones evidenciadas.
Se recomienda continuar presentando en comités la información financiera para la toma oportuna de decisiones</t>
  </si>
  <si>
    <t>En la sesión del Comité Institucional de Control Interno, de fecha 29 de abril 2022 se presentó a la Alta Dirección el avance en el cumplimiento del Plan Anual de auditorias 2022</t>
  </si>
  <si>
    <t>La plataforma estratégica se encuentra alineada con los planes institucionales operativos anuales de cada dependencia los cuales apuntan al cumplimiento de los objetivos estratégicos.</t>
  </si>
  <si>
    <t xml:space="preserve">La plataforma estratégica fue aprobada en Comité de Gestión y Desempeño realizado el  29 de abril 2022. </t>
  </si>
  <si>
    <t>En el Plan estratégico Institucional se encuentran los objetivos estratégicos  los cuales se encuentran articulados con los planes operativos anuales - POA, de cada una de las dependencias del IDPC</t>
  </si>
  <si>
    <t xml:space="preserve">Control Interno realiza seguimiento semestral al cumplimiento del plan Estratégico 2020 - 2024 a través del seguimiento metas plan de desarrollo seguimientos que se encuentran publicados en la página web de la entidad micrositio de transparencia y pueden ser consultados en el siguiente link: https://www.idpc.gov.co/7-2-reportes-de-control-interno, el último realizado fue con corte al segundo semestre 2021, el cual fue publicado el 28 de febrero 2022. </t>
  </si>
  <si>
    <t>La Entidad a través de su Oficina Asesora de Planeación realiza seguimiento al cumplimiento de metas Plan de Desarrollo y la ejecución presupuestal a través de SEGPLAN, el último seguimiento realizado fue con corte a marzo 2022 y publicado el 25 de abril 2022, en la página web de la entidad botón de transparencia link: https://idpc.gov.co/informes-de-seguimiento-segplan
De otra parte también realiza seguimiento al Plan Operativo Anual de Inversión, el último seguimiento realizado fue con corte a marzo 2022 y publicado en la página web de la entidad botón de transparencia el 28 de abril 2022 en el siguiente link: https://idpc.gov.co/seguimiento-plan-operativo-anual-de-inversion</t>
  </si>
  <si>
    <t>El Instituto a través de los indicadores mide y evalúa su cumplimiento de los procesos, programas y proyectos.</t>
  </si>
  <si>
    <t>La Oficina Asesora de Planeación realiza seguimientos trimestrales a los planes de acción que se publican en el micrositio de transparencia en la página web de la entidad y pueden ser consultados en el siguiente link: 
https://www.idpc.gov.co/6-4-3-plan-de-accion-institucional-poa
A la fecha de éste seguimiento se evidencia soportes documentales de seguimiento a los POA publicados en la página web de la entidad con corte al primer trimestre 2022 fecha de publicación 3 de mayo 2022</t>
  </si>
  <si>
    <t>El Manual de Administración del Riesgo, Política  , versión 2, numeral 6,  el cual contiene la Política de riesgos del IDPC aprobada por el Comité de Gestión y Desempeño, contempla los lineamientos para los riesgos de gestión, corrupción y seguridad digital de acuerdo con la metodología del DAFP 2020, de igual manera establece la periodicidad de monitoreo y seguimiento, nivel de aceptación y relación de impactos, este manual estuvo vigente hasta el 22 de junio 2022, no obstante, lo anterior los lineamientos fueron retomados en el procedimiento Gestión de Riesgos V.04 vigente desde el 16 de junio 2022</t>
  </si>
  <si>
    <t>Continuar con la aplicación de la política en todos los procesos del Instituto.
Se evidencia la formalización del procedimiento Gestión de Riesgos V.04 vigente desde el 16 de junio 2022</t>
  </si>
  <si>
    <t>De acuerdo con lo establecido en el procedimiento gestión de riesgos, la segunda línea de defensa debe monitorear y revisar el cumplimiento de los objetivos institucionales y de sus procesos a través de una adecuada gestión de riesgos.</t>
  </si>
  <si>
    <t>En el marco del Comité Institucional de Coordinación de Control Interno realizado el 29 de abril 2022, la Asesora de Control Interno presentó una consolidación de las recomendaciones evidenciadas en todos los informes realizados entre enero y marzo de 2022, para lo cual se creó un documento en Excel en el cual se indica el informe en el que se incluyó y el área en la cual se observó, con respecto a los riesgos puntualizó los controles y acciones de mitigación incumplidas por cada uno de los procesos, así como, la materialización de 10 riesgos.</t>
  </si>
  <si>
    <t>En el marco de la sesión ordinaria del Comité Institucional de Gestión y Desempeño realizado el 31 de enero 2022, fue presentada y aprobada la matriz de riesgos de la entidad para la vigencia 2022, el mapa fue publicado en la página web botón de transparencia en el siguiente link: https://idpc.gov.co/plan-anticorrupcion-y-de-atencion-al-ciudadano.</t>
  </si>
  <si>
    <t xml:space="preserve">Los seguimientos se encuentran publicado en el micrositio de transparencia en la página web de la entidad y pueden ser consultados en el siguiente link: 
https://idpc.gov.co/plan-anticorrupcion-y-de-atencion-al-ciudadano
El último seguimiento publicado fue el 13 de mayo con corte a 30 de abril 2022 (primer cuatrimestre 2022) </t>
  </si>
  <si>
    <t>La Asesoría de Control Interno realiza informe de seguimientos, verificación y Auditorías programadas en el Plan Anual de Auditoría, en los cuales registra la materialización de los riesgos en caso de presentarse</t>
  </si>
  <si>
    <t xml:space="preserve">El procedimiento Gestión de Riesgos V.04 vigente desde el 16 de junio 2022, establece la línea de acción para la materialización de Riesgos, de igual manera el procedimiento de auditoría internas vinculado al proceso de Seguimiento y Evaluación
V.9 vigente desde el 04 de julio 2019
establece, que los procesos deben definir las acciones en relación a las situaciones evidenciadas </t>
  </si>
  <si>
    <t>En la intranet de la entidad se encuentra publicado  procedimiento Gestión de Riesgos V.04 vigente desde el 16 de junio 2022. el cual establece la acción a seguir frente a la eventual materialización de un riesgo link: http://10.20.100.31/intranet/mejoramiento-continuo/</t>
  </si>
  <si>
    <t xml:space="preserve">El Instituto a través del Plan anticorrupción y atención al ciudadano y el Mapa de riesgos de corrupción analiza el entorno interno y externo para evitar la ocurrencia de actos de corrupción. 
Para la vigencia 2022 se identificaron los riesgos y se ha realizado monitoreo y seguimiento al primer cuatrimestre de la vigencia. </t>
  </si>
  <si>
    <t>Elaboración del Plan de corrupción y atención al ciudadano del 2022, al cual se le realizó seguimiento con corte al primer cuatrimestre (30 de abril) 2022, informe que se encuentran publicado en el micrositio de transparencia en la página Web del IDPC numeral 9.1. Plan anticorrupción y de atención al ciudadano y puede ser consultado en el siguiente link: https://www.idpc.gov.co/plan-anticorrupcion-y-de-atencion-al-ciudadano.
El último seguimiento publicado fue el 13 de mayo y corresponde al primer cuatrimestre de la vigencia 2022 (30 de abril 2021).</t>
  </si>
  <si>
    <t>A través del seguimiento al Plan anticorrupción se monitorean los riesgos de la entidad, informes que se encuentran publicados en el micrositio de transparencia en la página Web del IDPC numeral 9.1. Plan anticorrupción y de atención al ciudadano y puede ser consultado en el siguiente link: https://www.idpc.gov.co/plan-anticorrupcion-y-de-atencion-al-ciudadano.
El último seguimiento publicado fue el 13 de mayo y corresponde al primer  cuatrimestre de la vigencia 2022  (30 de abril 2022).</t>
  </si>
  <si>
    <t>Se ha realizado un seguimiento al mapa de riesgos de la entidad en lo corrido de la vigencia 2022, el cual se encuentra publicado en el micrositio de transparencia en la página web de la entidad y puede ser consultado en el siguiente link: 
https://www.idpc.gov.co/plan-anticorrupcion-y-de-atencion-al-ciudadano
El último publicado fue el 13 de mayo 2022 con corte a 30 de abril (primer  cuatrimestre) 2022</t>
  </si>
  <si>
    <t>Los procesos y procedimientos son adoptados por los líderes de proceso, quienes hacen parte de la Alta Dirección, y se encuentran publicados en el micrositio de transparencia en la página Web del IDPC y pueden ser consultados en el siguiente link: 
https://www.idpc.gov.co/%25taxonomyeracterizacion-de-procesos-y-procedimientos
En la verificación realizada a la página web se evidencia que los procedimientos publicados se encuentran desactualizados</t>
  </si>
  <si>
    <t xml:space="preserve">Se realizó seguimiento por la oficina de Planeación y Control Interno a la matriz de Riesgos de Gestión y Corrupción correspondiente al primer cuatrimestre con corte 30 de abril 2022.
Los seguimientos se encuentran publicado en el micrositio de transparencia en la página web de la entidad y pueden ser consultados en el siguiente link: 
https://idpc.gov.co/plan-anticorrupcion-y-de-atencion-al-ciudadano
El último seguimiento publicado fue el 13 de mayo con corte a 30 de abril 2022 (primer cuatrimestre 2022) </t>
  </si>
  <si>
    <t>Adicionalmente a través del seguimiento al Plan anticorrupción se monitorean los riesgos de corrupción de la entidad, informes que se encuentran publicados en el micrositio de transparencia en la página Web del IDPC numeral 9.1. Plan anticorrupción y de atención al ciudadano y puede ser consultado en el siguiente link: https://www.idpc.gov.co/plan-anticorrupcion-y-de-atencion-al-ciudadano 
El último seguimiento publicado fue el 13 de mayo y corresponde al primer cuatrimestre de la vigencia 2022 (30 de abril 2020).</t>
  </si>
  <si>
    <t>De acuerdo con lo establecido en el procedimiento Gestión de Riesgos V.04 vigente desde el 16 de junio 2022,  la Alta Dirección debe hacer seguimiento al perfil de riesgo inherente y residual de la Entidad, incluyendo riesgos de corrupción.</t>
  </si>
  <si>
    <t>Acorde con lo establecido en el procedimiento Gestión de Riesgos V.04 vigente desde el 16 de junio 2022,  se monitorean los riesgos internos y externos.</t>
  </si>
  <si>
    <t>Acta de Comités de Gestión y Desempeño realizados durante el primer semestre de la vigencia (31 de enero, 31 de marzo, 29 de abril, 13 de junio y 22 de junio 2022)</t>
  </si>
  <si>
    <t>Procedimiento Gestión de Riesgos V.04 vigente desde el 16 de junio 2022, la Alta Dirección debe hacer seguimiento de cada una de las etapas de la gestión del riesgo y los resultados de las evaluaciones realizadas por la Asesoría de Control Interno.</t>
  </si>
  <si>
    <t>En el manual de funciones se encuentran segregadas las funciones de los servidores, y las actividades de los contratistas se encuentran identificadas en los contratos.
En el Procedimiento Gestión de Riesgos V.04 vigente desde el 16 de junio 2022 se determinaron los roles y responsabilidades de las líneas de defensa.</t>
  </si>
  <si>
    <t xml:space="preserve">Los informes de supervisión son cargados en la plataforma SECOP II como requisito obligatorio para gestionar cada pago, en cumplimiento a la norma </t>
  </si>
  <si>
    <t>El PLAN ESTRATÉGIGO DE LAS TECNOLOGÍAS DE
INFORMACIÓN PETI 2021-2024 - V8. vinculado al proceso de Gestión de sistemas información y tecnología, vigente desde el 31 de marzo 2022, se encuentra publicado en el micrositio de transparencia en la página Web del IDPC el cual puede ser consultado en el siguiente link:
https://idpc.gov.co/Transparencia/Planeaci%C3%B3n%202019/2022/abril/Plan_Estrategico_PETI_2020-2024_V8.pdf</t>
  </si>
  <si>
    <t>Desde la Asesoría de Control Interno se realizó durante el primer semestre 2022, seguimiento a las metas plan de desarrollo II semestre 2021, Auditoria al proceso de gestión documental y auditoria al proceso de fortalecimiento del SIG, seguimiento austeridad en el gasto, evaluación a la gestión por dependencias corte 31 de diciembre 2021, seguimiento PAAC, seguimiento comité de conciliación, seguimiento metas PD, seguimiento matriz de riesgos de gestión y corrupción - primer cuatrimestre 2022, seguimiento planes de mejoramiento institucional y por procesos, Seguimiento Ley de Transparencia y de Acceso a la Información, Seguimiento PQRS, Seguimiento Derechos de Autor software, Informe Directiva 08 de 2021, Evaluación Anual del Control Interno Contable, Informe sobre detrimentos patrimoniales</t>
  </si>
  <si>
    <t xml:space="preserve">La OAJ realizó seguimiento al avance y cumplimiento de los POA del Instituto con corte  primer trimestre 2022, resultados publicados en la página Web de la entidad botón de transparencia  en el siguiente link:https://idpc.gov.co/6-4-3-plan-de-accion-institucional-poa
el último informe publicado fue el 3 de mayo 20212 con corte al primer  trimestre (30 de marzo 2022) </t>
  </si>
  <si>
    <t xml:space="preserve">La OAJ realizó seguimiento al avance y cumplimiento de los POA del Instituto con corte  primer trimestre 2022, entre los que se encontraba el de talento humano, resultados publicados en la página Web de la entidad botón de transparencia  en el siguiente link:https://idpc.gov.co/6-4-3-plan-de-accion-institucional-poa
el último informe publicado fue el 3 de mayo 20212 con corte al primer  trimestre (30 de marzo 2022) </t>
  </si>
  <si>
    <t xml:space="preserve">Se realizó informes de los diferentes seguimientos, evaluaciones y auditorias, generando las recomendaciones a que hubo lugar, producto de las cuales se formularon las acciones respectivas conducentes a subsanar las causas que dieron origen a las mismas. </t>
  </si>
  <si>
    <t>Los procedimientos se encuentran publicados en la intranet de la entidad y pueden ser consultados en el siguiente link: http://10.20.100.31/intranet/mejoramiento-continuo/, 
En la verificación realizada se evidenció que los procesos y procedimientos que se encuentran publicados en la página web de la entidad micrositio de transparencia link: https://idpc.gov.co/%25taxonomyeracterizacion-de-procesos-y-procedimientos están desactualizados</t>
  </si>
  <si>
    <t>Los procesos y procedimientos son adoptados por los líderes de proceso, quienes hacen parte de la Alta Dirección, y se encuentran publicados en el micrositio de transparencia en la página Web del IDPC, en el siguiente link: 
https://www.idpc.gov.co/%25taxonomyeracterizacion-de-procesos-y-procedimientos
En la verificación realizada se evidenció que los procesos y procedimientos que se encuentran publicados están desactualizados</t>
  </si>
  <si>
    <t>En la verificación realizada se evidenció desactualización en los procedimientos publicados en la página web de la entidad botón de transparencia</t>
  </si>
  <si>
    <t>Listado Maestro de documentos</t>
  </si>
  <si>
    <t>En el seguimiento a los riesgos identificados se evalúan los controles establecidos y la mitigación de los mismos, dando las recomendaciones respectivas según lo observado</t>
  </si>
  <si>
    <t xml:space="preserve">Procedimiento Gestión de Riesgos V.04 vigente desde el 16 de junio 2022,  se encuentra como actividad la valoración de controles, así como monitoreo y seguimiento
</t>
  </si>
  <si>
    <t>El Instituto desarrollo el Manual "MODELO DE ATENCIÓN A LA CIUDADANÍA Y GRUPOS DE INTERÉS" vinculado al proceso Atención a la Ciudadanía V.03, vigente desde el 17 de noviembre 2021, publicado en la página web de la entidad botón de transparencia link: https://idpc.gov.co/Transparencia/Planeaci%C3%B3n%202019/2021/noviembre/Modelode_atencion_ciudadania_gruposdeinteres_V3.pdf</t>
  </si>
  <si>
    <t xml:space="preserve">La entidad elaboró y formalizó los Protocolos para la atención virtual V.01, protocolo para la atención presencial V. 01, Protocolo para la atención telefónica V.01, vinculadas al proceso de Atención a la Ciudadanía vigentes desde el 11 de diciembre 2020. 
protocolo para la atención de denuncias de actos de corrupción V.01 y protocolo para la atención de correspondencia V. 01, vinculados al proceso de Atención a la Ciudadanía, vigentes desde el 1 de marzo 2021
Los documentos se encuentran publicados en la página web de la entidad botón de transparencia link: https://idpc.gov.co/%25taxonomyeracterizacion-de-procesos-y-procedimientos </t>
  </si>
  <si>
    <t xml:space="preserve">Se cuenta con un inventario de información en la página web "Inventario activos de Información" aprobado en el marco del comité Institucional de Gestión y desempeño realizado el 12 de Noviembre 2021. </t>
  </si>
  <si>
    <t xml:space="preserve">Se evidencia el registro de la información en las herramientas dispuestas internamente y en los aplicativos externos 
Se recomienda revisar con los lideres de lo procesos para conocer las necesidades tecnológicas adicionales requeridas por la entidad para el cumplimiento de los objetivos </t>
  </si>
  <si>
    <t>La entidad adoptó la política para el tratamiento y protección de datos personales, mediante la Resolución 0659 del 22 de octubre 2018, la cual se encuentra publicada en la página web de la entidad botón de transparencia link: https://idpc.gov.co/politica-de-proteccion-de-datos-personales</t>
  </si>
  <si>
    <t>Se cuenta con la Política de seguridad de la información, aprobadas por Comité Institucional de Gestión y Desempeño</t>
  </si>
  <si>
    <t>En el marco de la Sesión ordinaria del Comité Institucional de Gestión y Desempeño realizada el 31 de enero 2022 fueron aprobados los siguientes planes: 
* Plan Estratégico de Tecnologías de la Información (PETIC). 
* Plan de Seguridad de la Información. 
* Plan de tratamiento de riesgos de seguridad y privacidad de la información. 
En el marco de la sesión No. 5 del comité Institucional de Gestión y Desempeño realizado el 22 de junio 2022, fue aprobado el mapa de riesgos de seguridad de la información.</t>
  </si>
  <si>
    <t xml:space="preserve">Plan de Seguridad y Privacidad de la Información - IDPC  - V.6, vigente desde el 31 de enero 2022,, aprobado en el marco de la sesión del comité de gestión y desempeño, se encuentra publicado en el micrositio de transparencia en la página Web del IDPC el cual puede ser consultado en el siguiente link:
https://idpc.gov.co/Transparencia/Planes%20institucionales%202022/Plan_de_Seguridad_y_Privacidad_de_la_Informacion_V6.pdf
</t>
  </si>
  <si>
    <t>Es importante fortalecer la socialización de las políticas implementadas en todos los planes institucionales y realizar la publicación de lo documentos vigentes en la página web de la entidad botón de transparencia en cumplimiento a las normas aplicables</t>
  </si>
  <si>
    <t xml:space="preserve">La entidad elaboró y formalizó los Protocolos para la atención virtual V.01, protocolo para la atención presencial V. 01, Protocolo para la atención telefónica V.01, vinculadas al proceso de Atención a la Ciudadanía vigentes desde el 11 de diciembre 2020. 
protocolo para la atención de denuncias de actos de corrupción V.01 y protocolo para la atención de correspondencia V. 01, vinculados al proceso de Atención a la Ciudadanía, vigentes desde el 1 de marzo 2021
Los documentos se encuentran publicados en la página web de la entidad botón de transparencia link: https://idpc.gov.co/%25taxonomyeracterizacion-de-procesos-y-procedimientos.
</t>
  </si>
  <si>
    <t>Redes sociales, Página Web, Intranet, Correo electrónico Institucional, Chat en el correo electrónico Institucional, carteleras, tapiz de los computadores, página Bogotá te escucha para registrar las PQRSD,  sistema distrital de quejas y soluciones telefónicamente - línea 195, entre otros</t>
  </si>
  <si>
    <t>Se cuenta con el proceso Comunicación Estratégica y sus procedimientos asociados comunicación Interna y externa, los cuales cuentan con puntos de control</t>
  </si>
  <si>
    <t>Se cuenta con proceso y procedimientos formalmente adoptados, no obstante lo anterior los mismos no se encuentran publicados en la página web de la entidad botón de transparencia.</t>
  </si>
  <si>
    <t>Se cuenta con página Web la cual se encuentra acorde con los lineamientos de transparencia y acceso a la información pública, no obstante, la Asesoría de Control Interno evidenció incumplimiento en lo relacionado con la vigencia de los documentos y la publicación de la información para consulta de la ciudadanía,  partes interesadas y/o los entes de control, de  igual forma, es importante dar respuesta a los comentarios que se generan mediante redes sociales.</t>
  </si>
  <si>
    <t xml:space="preserve">La entidad cuenta con los procedimientos de
Organización, clasificación y transferencias documentales V.04, vigente desde el 30 Septiembre de 2019
PROCEDIMIENTO DE CONSULTA Y PRÉSTAMO DE
EXPEDIENTES DEL ARCHIVO DE BIENES DE INTERÉS CULTURAL V.03, Vigente desde el 30 de junio 2021
Procedimiento Administración de Correspondencia V.10 vigente desde el 30 de junio 2021
Procedimiento "ATENCIÓN DE LAS PETICIONES PRESENTADAS POR LA CIUDADANÍA" V. 05  vigente desde el 30 de noviembre 2020  
Los requerimientos los pueden presentar ante la IDPC, a través de:  Correos institucionales de los servidores, correo oficial de la Entidad (atencionciudadania@idpc.gov.co), sistema distrital de quejas y soluciones, telefónicamente o presencial en el área Atención al Ciudadano, y radicación por ventanilla (Orfeo), línea 195 entre otros. </t>
  </si>
  <si>
    <t xml:space="preserve"> Se evidencian todos los informes publicados correspondientes al primer semestre de la vigencia 2022</t>
  </si>
  <si>
    <t>En el mes  de enero de 2022  se presentó en el Comité el Plan Anual de Auditorias y el mismo fue aprobado.</t>
  </si>
  <si>
    <t>Acta del CICCI No. 1 del 31 enero de 2022,  fue aprobado el PAA 2022</t>
  </si>
  <si>
    <t>En las actas del Comité de Control Interno se evidencia la aprobación del Plan Anual de Auditoría, así como de sus modificaciones.</t>
  </si>
  <si>
    <t>En la página Web de la entidad botón de transparencia se publica el Plan Anual de auditoría aprobado para la vigencia 2022 y todas sus modificaciones, la última modificación fue publicada el 6 de mayo 2022, el Plan se encuentra en la V.3 y puede ser consultado en el siguiente link: https://idpc.gov.co/7-2-reportes-de-control-interno</t>
  </si>
  <si>
    <t>En los Comités Institucional de Coordinación de Control Interno y Directivo se presentaron los resultados de las evaluaciones, los informes se publican en la página web del instituto botón de transparencia.</t>
  </si>
  <si>
    <t>Durante el primer semestre de la vigencia 2022 se han realizado las siguientes auditorías y seguimientos con sus respectivos informes: Auditoria al proceso de gestión documental y auditoria al proceso de fortalecimiento del SIG, seguimiento austeridad en el gasto, evaluación a la gestión por dependencias corte 31 de diciembre 2021, seguimiento PAAC, seguimiento comité de conciliación, seguimiento metas PD, seguimiento matriz de riesgos de gestión y corrupción - primer cuatrimestre 2022, seguimiento planes de mejoramiento institucional y por procesos, Seguimiento Ley de Transparencia y de Acceso a la Información, Seguimiento PQRS, Seguimiento Derechos de Autor software, Informe Directiva 08 de 2021, Evaluación Anual del Control Interno Contable, Informe sobre detrimentos patrimoniales</t>
  </si>
  <si>
    <t>El Plan Anual de Auditorías se realizó con base en el análisis y priorización de temas a evaluar solicitados por la Alta dirección y teniendo en cuenta el resultado de las auditorías realizadas por la Contraloría de Bogotá</t>
  </si>
  <si>
    <t>Los informes de auditorías y seguimientos realizados por la Asesoría de Control Interno se publican en el micrositio de transparencia en la página web de la entidad y pueden ser consultados en el siguiente link:  https://www.idpc.gov.co/7-2-reportes-de-control-interno</t>
  </si>
  <si>
    <t>La Oficina Asesora de Planeación realiza monitoreo a los riesgos, al plan estratégico, y a los indicadores de los proyectos de inversión, por su parte las dependencias realizan seguimiento al cumplimiento de sus actividades mediante comités de autoevaluación</t>
  </si>
  <si>
    <t>Los informes producto de las auditorías realizadas por la Contraloría de Bogotá son publicados en el página web botón de transparencia, el último informe publicado fue el 20 de abril 2022, producto de la auditoría regular realizada a la entidad PAD 2021, el cual pude ser consultado en el siguiente link: https://idpc.gov.co/Transparencia/Planeaci%C3%B3n%202019/2022/abril/INFORME%20CONTRALOR%C3%8DA%20PAD%202021.pdf
Los planes de mejoramiento producto de las auditorías tanto internas como externas por entes de control también son publicados en la página web de la entidad botón de transparencia, los últimos publicados fueron el 20 de abril 2022 producto de la auditoría de la Contraloría de Bogotá y el 9 de junio 2022 producto de auditorías internas, los cuales pueden ser consultados en el siguiente link: https://idpc.gov.co/7-3-planes-de-mejoramiento</t>
  </si>
  <si>
    <t xml:space="preserve">La entidad realiza seguimiento permanente a través de la Asesoría de Control Interno al cumplimiento de las acciones formulas en los planes de mejoramiento producto de las auditorias internas y externas por los entes de Control </t>
  </si>
  <si>
    <t>Los planes de mejoramiento producto de las auditorías tanto internas como externas por entes de control también son publicados en la página web de la entidad botón de transparencia, los últimos publicados fueron el 20 de abril 2022 producto de la auditoría de la Contraloría de Bogotá y el 9 de junio 2022 producto de auditorías internas, los cuales pueden ser consultados en el siguiente link: https://idpc.gov.co/7-3-planes-de-mejoramiento</t>
  </si>
  <si>
    <t>La entidad realiza seguimiento permanente a través de la Asesoría de Control Interno al cumplimiento de las acciones formulas en los planes de mejoramiento producto de las auditorias internas y externas por los entes de Control</t>
  </si>
  <si>
    <t xml:space="preserve">Desde la línea estratégica (Alta Dirección) y la primera línea (Subdirección de Gestión Corporativa) se realiza seguimiento al proceso de atención a la ciudadanía y se incluye la revisión y evaluación del indicador de oportunidad que está asociado directamente con los requerimientos (PQRS) que ingresan al Instituto desde los diferentes canales de atención dispuestos para tal fin.  
La Asesoría de Control Interno realiza evaluación permanente e independiente de la efectividad del SCI, publicando los informes realizados en la página web de la entidad. </t>
  </si>
  <si>
    <t xml:space="preserve">Control Interno en cumplimiento a la norma aplicable realiza seguimiento a la gestión de las PQRSD de forma semestral, los informes son publicados en el micrositio de transparencia en la página web de la entidad, el último seguimiento fue publicado  y pueden ser consultados en el siguiente link: https://www.idpc.gov.co/7-2-reportes-de-control-interno
El último informe publicado fue el seguimiento a las PQRSD correspondiente al  segundo semestre 2021 el 26 de abril 2022, en cumplimiento de la norma aplicable
</t>
  </si>
  <si>
    <t xml:space="preserve">En el marco del comité de coordinación de Control Interno realizado el 29 de abril 2022, se adelantó seguimiento a las observaciones realizadas por la Asesoría de Control Interno producto de las auditorías y seguimientos realizados durante el primer cuatrimestre de la vigencia 2022,  como tercera línea de defensa. </t>
  </si>
  <si>
    <t xml:space="preserve">La asesoría de Control Interno realizó seguimiento a la matriz de Riesgos de Gestión y Corrupción correspondiente al primer cuatrimestre de 2022 con corte 30 de abril 2022.
Los seguimientos se encuentran publicado en el micrositio de transparencia en la página web de la entidad y pueden ser consultados en el siguiente link: 
https://idpc.gov.co/plan-anticorrupcion-y-de-atencion-al-ciudadano
El último seguimiento publicado fue el 13 de mayo con corte a 30 de abril 2022 (primer cuatrimestre 2022) </t>
  </si>
  <si>
    <t>Dimensión de Gestión con Valores para Resultado
Política de Fortalecimiento Organizacional y Simplificación de Procesos</t>
  </si>
  <si>
    <t xml:space="preserve">Es importante continuar con el seguimiento permanente al cumplimiento de los planes operativos anuales, teniendo en cuenta que al identificar desviaciones de forma oportuna se implementan los correctivos necesarios conducentes a garantizar el cumplimiento de los objetivos tanto de los procesos como los institucionales. 
La Asesoría de Control Interno realizó seguimiento a los Planes de acción vigencia 2021 en el marco de la evaluación por dependencias,  socializó el resultado en el Comité Institucional de Coordinación de Control Interno y remitió el respectivo informe a cada directivo.  </t>
  </si>
  <si>
    <t>La Oficina Asesora de Planeación realizó asesoría a las dependencias para la revisión y formulación del mapa de riesgos vigencia 2022, el cual fue presentado y aprobado en la sesión ordinaria del Comité Institucional de Gestión y Desempeño realizado el 31 de enero 2022, y fue publicado en la página web botón de transparencia en el siguiente link: https://idpc.gov.co/plan-anticorrupcion-y-de-atencion-al-ciudadano.</t>
  </si>
  <si>
    <t>Dimensión de Gestión con Valores para Resultado
Política de Fortalecimiento Organizacional y Simplificación de Procesos
Dimensión Control Interno
Líneas de Defensa</t>
  </si>
  <si>
    <t xml:space="preserve">
En las sesiones del comité Institucional de Gestión y Desempeño y en las sesiones del comité directivo se van atendiendo las observaciones y recomendaciones realizadas por la Asesora de Control Interno en los diferentes informes.  
La entidad cuenta   con el procedimiento de  "Planes de mejoramiento "  V.4 del 29 de marzo de 2021, el cual establece los lineamientos para el manejo de las acciones de mejora. 
Los  informes realizados por la Asesoría de Control Interno son enviados al líder del proceso y presentados en Comité Directivo y en Comité Institucional de Coordinación de Control Interno donde se analizan los resultados y las recomendaciones realizadas y se publican en el micrositio de transparencia en la página web de la entidad.</t>
  </si>
  <si>
    <t xml:space="preserve">En el Plan de Anticorrupción y Atención al Ciudadano - PAAC formulado para la vigencia 2022, contemplo en el componente 6. Iniciativas adicionales orientadas a fortalecer la Cultura de la Transparencia y de rechazo a la corrupción en torno a la promoción, protección y sostenibilidad del patrimonio cultural de la ciudad.  
es así como se formularon las siguientes actividades: 
6.1.1. Conformar el Equipo de Gestores de Integridad para la vigencia 2021.
6.1.2. Formular y aprobar el Plan de Gestión de la Integridad y gestionar su publicación en el micrositio de Transparencia y Acceso a la Información de la página web del Instituto.
6.1.3. Realizar informe de la declaración de conflicto de interés de los servidores y contratistas - Fecha de ejecución segundo cuatrimestre (mayo - agosto) 2022  
6.1.4. Campaña de sensibilización del código de integridad - Fecha de ejecución tercer cuatrimestre (Septiembre - diciembre) 2022.
6.1.5. Capacitación del código general disciplinario a los servidores de la entidad - Fecha de ejecución segundo cuatrimestre (mayo - agosto) 2022 </t>
  </si>
  <si>
    <t>La política de conflicto de intereses vigente a la fecha de éste seguimiento se encuentra publicada en la intranet de la entidad, en el siguiente link: http://10.20.100.31/intranet/integridad/ y en el la página web de la entidad micrositio de transparencia en el siguiente link: https://idpc.gov.co/Transparencia/Talento%20Humano/agosto/Politica_conflicto_de_interes_V4%20%281%29.pdf</t>
  </si>
  <si>
    <t>La Oficina asesora de planeación realizó monitoreo al mapa de riesgos y al PAAC de la entidad en el mes de mayo con corte 30 de abril 2022,  los resultados fueron  publicados en el micrositio de transparencia de la página web de la entidad el 12 de mayo 2022, y pueden ser consultados en el siguiente link:https://idpc.gov.co/plan-anticorrupción-y-de-atención-al-ciudadano
La Asesoría de Control Interno realizó evaluación al mapa de riesgos y seguimiento al PAAC de la entidad correspondiente al primer cuatrimestre de la vigencia (enero - abril) 2022, lo soportes del seguimiento fueron publicados el 13 de mayo en la página Web de a entidad micrositio de transparencia en el siguiente link: https://idpc.gov.co/plan-anticorrupcion-y-de-atencion-al-ciudadano</t>
  </si>
  <si>
    <t>La Asesoría de Control interno por su parte realizó seguimiento al PAAC y al mapa de riesgos de gestión y corrupción correspondiente al primer cuatrimestre de la vigencia (enero-abril) 2022, los soportes de seguimiento tanto al PAAC como al mapa de riesgos fueron publicados en el micrositio de transparencia de la página web de la entidad el 13 de mayo 2022, y pueden ser consultados en el siguiente link:https://idpc.gov.co/plan-anticorrupción-y-de-atención-al-ciudadano</t>
  </si>
  <si>
    <t>Durante el primer semestre de la vigencia 2022 el Comité de Coordinación de Control Interno, se ha reunido en 3 ocasiones el 31 de enero, 28 de febrero y 29 de abril en el marco de las cuales fue aprobado el PAA 2022, en el marco de  los cuales se aprobaron modificaciones al PAA, se informó el estado de avance, ejecución y cumplimiento del PAA 2022,  se informó resultados de la visita de regularidad de la Contraloría de Bogotá, intermediando en la respuesta de 21 requerimientos y participando en las visitas fiscales. 
Se informó el resultado de la asesoría realizada para dar respuesta a 2 requerimientos allegados a Control Interno, por parte de la Veeduría Distrital y la Procuraduría General de la Nación. 
La Asesoría de Control Interno presentó las observaciones y no conformidades producto de los seguimientos realizados a: 
* Mapa de riesgos de gestión y corrupción: Detallando los controles y acciones de mitigación incumplidas por cada uno de los procesos, así como, la materialización de 10 riesgos.
* Planes de Mejoramiento: Describiendo el incumplimiento de 7 acciones y la inefectividad de 37 acciones, de igual manera, la no generación de planes de mejora dentro de los tiempos establecidos.</t>
  </si>
  <si>
    <t>El Manual de Administración del Riesgo versión 2 vigente desde el 30 de abril 2021, numeral 6,  el cual contiene la Política de riesgos del IDPC aprobada por el Comité de Gestión y Desempeño, en el subnumeral 6.2 Niveles de Aceptación del Riesgo,  Zonas de Riesgo (Baja, Moderada, Alta y Extrema), donde  se puede evidenciar  que  solo los riesgos que están la zona  de baja, son los que la entidad  asume  el riesgo, en los otros niveles  Moderado, alta  y extrema, implementa controles para reducir y mitigar la materialización de riesgos, estuvo vigente hasta el 22 de junio 2022, no obstante estos aspectos quedaron contemplados en el procedimiento Gestión de Riesgos V.04 vigente desde el 16 de junio 2022 vinculado al Proceso Fortalecimiento del SIG.</t>
  </si>
  <si>
    <t xml:space="preserve">Desde la Oficina Asesora de Planeación se realizó el seguimiento al Plan Operativo anual de Inversión y de reserva en el marco del Plan de desarrollo "UN NUEVO CONTRATO SOCIAL Y AMBIENTAL PARA LA BOGOTÁ DEL SIGLO XXI", con corte al primer trimestre (marzo) 2022, los cuales fueron publicados el 28 de abril 2022,  en el micrositio de transparencia de la página web de la entidad y pueden ser consultados en el siguiente link: https://idpc.gov.co/seguimiento-plan-operativo-anual-de-inversion
Así como también OAJ realizó seguimiento a las metas Plan de desarrollo (SEGPLAN) componente de gestión y de inversión,  con corte al primer trimestre (marzo) 2022, seguimientos publicados el 25 de abril 2022, en el micrositio de transparencia de la pagina web de la entidad y pueden ser consultados en el siguiente link: https://idpc.gov.co/informes-de-seguimiento-segplan </t>
  </si>
  <si>
    <t>Dimensión de Talento Humano
Política Gestión Estratégica del Talento Humano
Dimensión de Control Interno
Líneas de Defensa</t>
  </si>
  <si>
    <t>En la verificación realizada se evidenció publicado en el micrositio de transparencia de la página Web de la entidad el Plan estratégico de Talento Humano en la V.5, vigente desde el 28 de enero 2022, el cual puede ser consultado en el siguiente link: https://idpc.gov.co/Transparencia/Planes%20institucionales%202022/Plan_Estrategico_de_Talento_Humano2022_V5.pdf, éste plan se operativiza mediante las actividades formuladas en el Plan Operativo Anual de Talento humano - POA, al cual se realiza seguimiento de avance y cumplimiento de forma trimestral por parte de la Oficina Asesora de Planeación, resultados que son publicados en el micrositio de transparencia de la página Web de la entidad y pueden ser consultados en el siguiente link: https://idpc.gov.co/6-4-3-plan-de-accion-institucional-poa, de otra parte la Asesoría de control Interno realiza  seguimiento semestral, los cuales también son publicados en la página web de la entidad micrositio de transparencia</t>
  </si>
  <si>
    <t xml:space="preserve">Se cuenta con Plan Estratégico de Talento Humano V.5 vigente desde el 28 de enero 2022, el cual está orientado a optimizar los procesos de ingreso, permanencia y retiro del personal, potencializando sus capacidades y competencias, para su desarrollo integral, logrando un buen clima laboral y eficiencia en los resultados de la entidad, su cumplimiento realiza a través de las actividades formuladas en el Plan Operativo anual de Talento Humano - POA.
La entidad cuenta con un procedimiento denominado vinculación V.3 vigente desde el 14 de mayo 2021, publicado en la intranet de la entidad publicado en el siguiente link: http://10.20.100.31/intranet/sig/3_ProcesosApoyo/GestionTalentoHumano/3_Procedimientos/Procedimiento_de_Vinculacion_V3.pdf
La evaluación de este plan se realiza de manera trimestral por parte de la primera y segunda línea de defensa.
La Asesoría de Control Interno ha venido realizando evaluación de manera trimestral al cumplimiento de los planes de Talento Humano en el marco del seguimiento a la Austeridad del Gasto Público, evidenciando, que los mismos se han venido desarrollando según lo programado. </t>
  </si>
  <si>
    <t xml:space="preserve">El Plan Estratégico de Talento Humano y los diferentes planes fueron aprobados en los Comités respectivos y en el Comité de Gestión y Desempeño.
Se ha venido realizando el monitoreo de la ejecución de los planes con una frecuencia trimestral y asociada al cumplimiento de los planes operativos anuales del proceso de Talento humano 
Es importante actualizar los documentos publicados en la página web de la entidad con el fin de evitar conducir al error a los ciudadanos, partes interesadas y/o entes de control que realicen consulta a través de la web, lo anterior en cumplimiento a lo establecido en la Ley de transparencia y acceso a la Información Pública (LEY 1712 DEL 6 DE MARZO DE 2014) y las demás normas aplicables </t>
  </si>
  <si>
    <t>En la verificación realizada a la publicación de los procedimientos en la página web botón de transparencia link: https://idpc.gov.co/lineamientos-politicas-y-planes-de-talento-humano, se evidenció que el procedimiento vinculación se encuentra desactualizado teniendo en cuenta que está publicada la V.1 del 4 de julio 2019.
y a la fecha ya se cuenta con el procedimiento V.3 publicado en la Intranet link: http://10.20.100.31/intranet/sig/3_ProcesosApoyo/GestionTalentoHumano/3_Procedimientos/Procedimiento_de_Vinculacion_V3.pdf</t>
  </si>
  <si>
    <t xml:space="preserve">Se encuentra publicado el Plan estratégico de talento humano V.5 vigente desde el 28 de enero 2022 en la página web de la entidad micrositio de transparencia en el siguiente link:https://idpc.gov.co/planes-estratégicos-sectoriales-e-institucionales, el cual fue aprobado en Sesión ordinaria del Comité Institucional de Gestión y Desempeño realizada el 31 de enero 2022. </t>
  </si>
  <si>
    <t>La caracterización de los usuarios fue actualizada y aprobada por el Comité Institucional de Gestión y desempeño el 30 de junio de 2021</t>
  </si>
  <si>
    <t>La entidad elaboró un documento denominado  "Caracterización de la ciudadanía, actores, personas usuarias, grupos de interés y sus ámbitos de interacción" V.2. vigente desde el 30 de junio 2021, vinculado al proceso de Direccionamiento estratégico, el cual se encuentra publicado en la intranet de la entidad link: http://10.20.100.31/intranet/direccionamiento-estrategico/, 
De igual forma se encuentra publicado en el micrositio de transparencia de la página Web del IDPC y  puede ser consultado en el siguiente link: https://drive.google.com/file/d/1Oxnne9Z4kmH3i3ROt4kLZT-3BVazFXtb/view</t>
  </si>
  <si>
    <t>Se realiza el monitoreo de medios  de comunicación</t>
  </si>
  <si>
    <t xml:space="preserve">
Dimensión de Gestión con Valores para Resultados
Dimensión de Control Interno
Líneas de Defensa</t>
  </si>
  <si>
    <t xml:space="preserve">Dimensión de Gestión con Valores para el Resultado
Política de Gobierno Digital 
Política de Seguridad Digital
</t>
  </si>
  <si>
    <t xml:space="preserve">Se recomienda continuar con evaluación de tecnología de la información, con el fin de dar cumplimiento a  los estándares mínimos y lineamientos solicitados por el Ministerio de las TIC y la Consejería de TIC de la Alcaldía Mayor de Bogotá, teniendo en cuenta que en el marco de las auditorias y seguimientos realizados en lo corrido de la vigencia se han detectado debilidades en materia de tecnología y seguridad de la información en el Instituto </t>
  </si>
  <si>
    <t>El Plan de tratamiento de Riesgos de Seguridad y Privacidad de la
Información V.3, vinculado al procesos de Gestión de Sistemas de Información y Tecnología, vigente desde el 31 de enero 2022,  se encuentra publicado en el micrositio de transparencia en la página Web del IDPC el cual puede ser consultado en el siguiente link:https://idpc.gov.co/Transparencia/Planes%20institucionales%202022/Plan_Tratamiento_Riesgos_Seguridad_Privacidad_V3.pdf</t>
  </si>
  <si>
    <t xml:space="preserve">Dimensión de Gestión con Valores para el Resultado
Política de Fortalecimiento Organizacional y Simplificación de Procesos.
</t>
  </si>
  <si>
    <t xml:space="preserve">Desde la Oficina Asesora de Planeación se realizó el seguimiento al Plan Operativo anual de Inversión y de reserva en el marco del Plan de desarrollo "UN NUEVO CONTRATO SOCIAL Y AMBIENTAL PARA LA BOGOTÁ DEL SIGLO XXI", con corte al primer trimestre (marzo) 2022, los cuales fueron publicados el 28 de abril 2022,  en el micrositio de transparencia de la página web de la entidad y pueden ser consultados en el siguiente link: https://idpc.gov.co/seguimiento-plan-operativo-anual-de-inversion
</t>
  </si>
  <si>
    <t xml:space="preserve">La  OAJ realizó seguimiento a las metas Plan de desarrollo (SEGPLAN) componente de gestión y de inversión,  con corte al primer trimestre (marzo) 2022, seguimientos publicados el 25 de abril 2022, en el micrositio de transparencia de la pagina web de la entidad y pueden ser consultados en el siguiente link: https://idpc.gov.co/informes-de-seguimiento-segplan </t>
  </si>
  <si>
    <t>Dimensión de Gestión con Valores para el Resultado
Política de Fortalecimiento Organizacional y Simplificación de Procesos.</t>
  </si>
  <si>
    <t>En la verificación realizada se evidencia registro de éste seguimiento mensual alojado en los soportes de cumplimiento y avance del POA 2022 dispuestos en la Intranet de la entidad en el siguiente link: A:\2022\3. COMUNICACION_ESTR\5_MAYO\ACTIVIDAD 1- 7639\TAREA 4\drive-download-20220602T191724Z-001.zip</t>
  </si>
  <si>
    <t>15.5 La entidad analiza periódicamente su caracterización de usuarios o grupos de valor, a fin de actualizarla cuando sea pertinente.</t>
  </si>
  <si>
    <t>La entidad aplica encuestas de satisfacción ciudadana de manera mensual, producto de las cuales genera informes que son publicados en la página web de la entidad botón de transparencia</t>
  </si>
  <si>
    <t>Se evidencia en el micrositio de transparencia de la página web de la entidad en el numeral 9.3 Informes de satisfacción de servicio a la ciudadanía link: https://idpc.gov.co/informes-de-satisfaccion-de-servicio-a-la-ciudadania 
Informes mensuales de ampliación de encuestas de satisfacción ciudadana durante el primer semestre de la vigencia 2022 el último fue publicado el 28 de junio 2022.</t>
  </si>
  <si>
    <t>La entidad formuló y adoptó planes y lineamientos de participación ciudadana dispuestos para consulta en la página web de la entidad botón de transparencia link: https://idpc.gov.co/planes-y-lineamientos-de-participacion-ciudadana, entre ellos el plan institucional de participación ciudadana - PIPC el cual fue publicado en la página web de la entidad el 6 de abril de 2022 y puede ser consultado en el siguiente link: https://idpc.gov.co/planes-estrategicos-sectoriales-e-institucionales</t>
  </si>
  <si>
    <t>El Instituto cuenta con los procedimientos "ATENCIÓN DE LAS PETICIONES PRESENTADAS POR LA CIUDADANÍA" V. 05  vigente desde el 30 de noviembre 2020  y "ELABORACIÓN DEL INFORME DE SATISFACCIÓN DE ATENCIÓN A LA CIUDADANÍA" V. 01, vigente desde el 02 de agosto 2019,  vinculados al proceso Atención a la Ciudadanía, los cuales se encuentras publicado en la Intranet de la entidad link: https://remotedesktop.google.com/access/session/0a11a49e-59ab-3210-da8a-c6211ea67ef7, así como publicado en la página web de la entidad micrositio de transparencia link: https://idpc.gov.co/Transparencia/Planeaci%C3%B3n%202019/2021/mayo/info%20para%20subsanar/02_Procedimiento_atencion_de_peticiones_presentadas_por_la_ciudadania_V5.pdf y https://idpc.gov.co/Transparencia/Planeaci%C3%B3n%202019/2021/mayo/info%20para%20subsanar/03_Elaboracion_informe_satisfaccion_ATC_V1.pdf, respectivamente.</t>
  </si>
  <si>
    <t>La entidad definió y adoptó el Plan de seguridad y privacidad de la información V.03, vigente desde el 28 de diciembre 2020, vinculado al proceso Gestión de Sistemas de Información y tecnología, el cual se encuentra publicado en la página web d ella entidad botón de transparencia link: https://idpc.gov.co/politicas-de-seguridad-de-la-informacion</t>
  </si>
  <si>
    <t xml:space="preserve">Dimensión de Información y Comunicación
Política de Gestión Documental
Política de Transparencia, acceso a la información pública y lucha
contra la corrupción </t>
  </si>
  <si>
    <t>La asesoría de Control Interno realiza seguimiento a la implementación de la Ley de transparencia periódicamente en cumplimiento a la norma, los informes son publicados en la página web de la entidad botón de transparencia link: https://idpc.gov.co/7-2-reportes-de-control-interno, en lo corrido de la vigencia se han realizado dos (2) seguimiento uno con corte 31 de diciembre 2021 publicado el 28 de febrero 2022 y otro con corte al 30 de abril publicado el 12 de julio 2022.</t>
  </si>
  <si>
    <t xml:space="preserve">
Dimensión de Control Interno
Líneas de Defensa</t>
  </si>
  <si>
    <t xml:space="preserve">Monitoreos al plan de mejoramiento de la entidad tanto internos como externos, realizados por la Oficina Asesora de Planeación como segunda línea de defensa, con observaciones a la primera línea de defensa, los informes de seguimiento son publicados en la página web d e la entidad botón de transparencia en el siguiente link:https://idpc.gov.co/7-3-planes-de-mejoramiento, el último seguimiento realizado corresponde al primer cuatrimestre de la vigencia (enero - abril) 2022, informes que fueron publicados el 9 de junio 2022.   </t>
  </si>
  <si>
    <t>La asesoría de Control Interno realiza seguimiento periódicamente al avance y cumplimiento de los planes de mejoramiento tanto internos como externos producto de las auditorías realizadas por la Contraloría de Bogotá, los informes de seguimiento a los planes son publicados en el micrositio de transparencia en la página web de la entidad y pueden ser consultados en el siguiente link: https://www.idpc.gov.co/7-3-planes-de-mejoramiento
El último seguimiento realizado fue con corte 31 de diciembre 2021 y el informe fue publicado el 26 de abril 2022.</t>
  </si>
  <si>
    <t xml:space="preserve">
Dimensión de Control Interno
Líneas de Defensa</t>
  </si>
  <si>
    <t>Dimensión de Control Interno
Líneas Estratégica</t>
  </si>
  <si>
    <t xml:space="preserve">Se realiza seguimiento mensual a su ejecución y se presenta en la sesión del Comité de Gestión y desempeño y el comité de coordinación de control Interno, durante el primer semestre de la vigencia 2022, se han reunido en 3 ocasiones el 31 de enero, y el 28 de febrero 2022 y el 29 de abril 2022, en el marco de las cuales se ha socializado los resultados frente al avance y cumplimiento del Plan Anual de Auditorías OCI aprobado para la vigencia  2022, resultado de las auditorias realizadas, Seguimiento Comité de Conciliación, Informe Seguimiento Riesgos de Gestión y Corrupción, Informe seguimiento Austeridad en el Gasto Público, Seguimiento Ley de Transparencia y Seguimiento Metas Plan de Desarrollo,  Seguimiento Planes de Mejoramiento entre otros temas </t>
  </si>
  <si>
    <t>16.2  La Alta Dirección periódicamente evalúa los resultados de las evaluaciones (continuas e independientes)  para concluir acerca de la efectividad del Sistema de Control Interno</t>
  </si>
  <si>
    <t>Dimensión de Control Interno
Tercera Línea de Defensa</t>
  </si>
  <si>
    <t>Dimensión de Control Interno
Segunda Línea de Defensa</t>
  </si>
  <si>
    <t>Actas de autoevaluaciones periódicas, que reposan en los archivos de gestión de cada dependencia</t>
  </si>
  <si>
    <t xml:space="preserve">Monitoreos realizados por la Oficina Asesora de Planeación como segunda línea de defensa, con observaciones a la primera línea de defensa, los cuales se socializan en el marco de las sesiones del Comité Institucional de Gestión y Desempeño que se realizan de forma periódica para la toma de decisiones. </t>
  </si>
  <si>
    <t>La asesoría de Control Interno realiza seguimiento periódicamente al avance y cumplimiento de los planes de mejoramiento tanto internos como externos producto de las auditorías realizadas por la Contraloría de Bogotá, los informes de seguimiento a los planes son publicados en el micrositio de transparencia en la página web de la entidad y pueden ser consultados en el siguiente link: https://www.idpc.gov.co/7-3-planes-de-mejoramiento</t>
  </si>
  <si>
    <t xml:space="preserve">En el primer semestre, la Oficina Asesora de Planeación en su rol de segunda línea de defensa elaboró y remitió a los Subdirectores y Jefes mediante correo electrónico los informes con los resultados de monitoreo de los planes operativos - POA de la entidad correspondientes al primer trimestre de 2022, los correos electrónicos fueron enviados el 15 de junio 2022. </t>
  </si>
  <si>
    <t xml:space="preserve">En la verificación realizada se evidenció soportes de seguimiento a los Planes Operativos Anuales - POA 2022, realizada por la OAJ, los resultados son socializados con los directivos y lideres de procesos para realizar la retroalimentación, así mismo son dispuestos para consulta de las partes interesadas en la intranet de la entidad link: A:\2022, así como en la página web botón de transparencia en el siguiente link: https://idpc.gov.co/6-4-3-plan-de-accion-institucional-poa, a la fecha de éste seguimiento se encuentra publicado el seguimiento a los POA de la entidad correspondientes al primer trimestre 2022. </t>
  </si>
  <si>
    <t xml:space="preserve">En la verificación realizada se evidenció soportes de seguimiento a los Planes Operativos Anuales - POA 2022, realizada por la OAJ, los resultados son socializados con los directivos y lideres de procesos para realizar la retroalimentación, así mismo son dispuestos para consulta de las partes interesadas en la intranet de la entidad link: A:\2022, así como en la página web botón de transparencia en el siguiente link: https://idpc.gov.co/6-4-3-plan-de-accion-institucional-poa, a la fecha de éste seguimiento se encuentra publicado el seguimiento a los POA de la entidad correspondientes al primer trimestre 2022, entre los cuales se encuentra el de talento humano. </t>
  </si>
  <si>
    <t>El esquema de líneas de defensa se encuentra operando, se recomienda seguir fortaleciendo el esquema a través del monitoreo de la primera y segunda línea de defensa, así como actualizar los documentos que son publicados en la página Web de la entidad en cumplimiento a la Ley de transparencia y acceso a la Información Pública (LEY 1712 DEL 6 DE MARZO DE 2014) y las demás normas aplicables</t>
  </si>
  <si>
    <t>Seguir fortaleciendo el esquema a través del monitoreo de la primera y segunda línea de defensa, así como actualizar los documentos que son publicados en la página Web de la entidad en cumplimiento a la Ley de transparencia y acceso a la Información Pública</t>
  </si>
  <si>
    <t>Dando cumplimiento a la política de administración de riesgos, los procesos en su rol de primera de línea de defensa, realizaron monitoreo a sus riesgos de gestión y corrupción correspondiente al primer cuatrimestre 2022, así mismo la Oficina Asesora de Planeación en su rol de segunda línea de defensa, generó observaciones a los monitoreos realizados y generó informes consolidados con esta labor. 
Por su parte la Asesoría de Control Interno, en su rol de tercera línea de defensa, realizó seguimiento a la formulación del mapa de riesgos de corrupción y de gestión 2022, así como al cumplimiento en la operación de los controles y acciones propuestas para su mitigación, generando la recomendaciones a que hubo lugar
En el Rol de la línea estratégica, en el marco del comité institucional de Gestión y Desempeño y el comité de coordinación de Control Interno, se informó los resultados de monitoreo seguimiento y evaluación de los riesgos de gestión y corrupción para el primer cuatrimestre de la vigencia 2022</t>
  </si>
  <si>
    <t>Llevar a cabo la medición de impacto en todas la capacitaciones, así como, de manera general al evaluar el PIC.</t>
  </si>
  <si>
    <t>El supervisor de cada contrato por medio de los documentos Informe de Supervisión mensual indica el cumplimiento de los productos y/o servicios desarrollados por cada contratista, sin embargo, se recomienda realizar una evaluación de estos en relación con la calidad y oportunidad.</t>
  </si>
  <si>
    <t>Realizar una evaluación de los productos y/o servicios desarrollados por cada contratista, en relación con la calidad y oportunidad.</t>
  </si>
  <si>
    <t xml:space="preserve">Se viene fortaleciendo el esquema de líneas de defensa a través de los monitoreos por parte de la primera y segunda línea de defensa, así como el reporte de autoevaluación a la tercera línea de defensa.
En el marco de las auditorías internas y seguimiento realizadas por la Asesoría de Control Interno se observó:
Primera y segunda línea de defensa: Desarrollo de los Comités Institucional de Control Interno, Gestión y Desempeño, Contratación, Convivencia Laboral, directivo, de conciliación, contratación, sostenibilidad contable, entre otros, en los cuales se reportaron actividades de la línea estratégica y primera y segunda línea de defensa.
Tercera línea de defensa: se observó reporte de la planeación estratégica, la gestión contractual y financiera a través de los indicadores. </t>
  </si>
  <si>
    <t>Continuar con el seguimiento. La Asesoría de Control Interno realizó seguimiento a los Planes de acción vigencia 2021 y socializó el resultado en el Comité Institucional de Coordinación de Control Interno.</t>
  </si>
  <si>
    <t xml:space="preserve">En la sesión del Comité Institucional de Control Interno realizada el 29 de abril 2022, se presentaron los resultados del seguimiento a los riesgos de la entidad </t>
  </si>
  <si>
    <t>La Asesoría de Control Interno realiza informes de seguimiento, verificación y Auditorías programadas en el Plan Anual de Auditoría, en los cuales registra la materialización de los riesgos en caso de presentarse</t>
  </si>
  <si>
    <t>A través del seguimiento a riesgos, se verifican los riesgos de corrupción, su valoración y las acciones implementadas para controlarlo, los cuales se publican en la página web del IDPC. 
Continuar con el monitoreo de los riesgos de corrupción</t>
  </si>
  <si>
    <t>La división y segregación de funciones se realiza en la Entidad en la medida de lo posible, teniendo en cuenta la Estructura Organizacional
Es importante fortalecer la socialización de las políticas y lineamientos implementados, así como, realizar la publicación de los documentos vigentes en la página web de la entidad botón de transparencia en cumplimiento a las normas aplicables</t>
  </si>
  <si>
    <t>Fortalecer la socialización de las políticas y lineamientos implementados, así como, realizar la publicación de los documentos vigentes en la página web</t>
  </si>
  <si>
    <t>Continuar con evaluación de tecnología de la información, con el fin de dar cumplimiento a  los estándares mínimos y lineamientos solicitados por el Ministerio de las TIC y la Consejería de TIC de la Alcaldía Mayor de Bogotá.</t>
  </si>
  <si>
    <t>Se recomienda incluir las actividades de control a proveedores de tecnología dentro de los procedimientos o el PETI, conducentes a garantizar la efectiva ejecución contractual para la presente vigencia en el Instituto.</t>
  </si>
  <si>
    <t>Actualizar la información contenida en la página Web, referente a procesos y procedimientos</t>
  </si>
  <si>
    <t xml:space="preserve">Revisar con los lideres de lo procesos para conocer las necesidades tecnológicas adicionales requeridas por la entidad para el cumplimiento de los objetivos </t>
  </si>
  <si>
    <t>Fortalecer la socialización de las políticas implementadas en todos los planes institucionales y realizar la publicación de lo documentos vigentes en la página web de la entidad botón de transparencia en cumplimiento a las normas aplicables</t>
  </si>
  <si>
    <t xml:space="preserve">El Instituto cuenta con los procedimientos "ATENCIÓN DE LAS PETICIONES PRESENTADAS POR LA CIUDADANÍA" V. 05  vigente desde el 30 de noviembre 2020  y "ELABORACIÓN DEL INFORME DE SATISFACCIÓN DE ATENCIÓN A LA CIUDADANÍA" V. 01, vigente desde el 02 de agosto 2019,  vinculados al proceso Atención a la Ciudadanía, los cuales se encuentran publicados en la Intranet de la entidad link: https://remotedesktop.google.com/access/session/0a11a49e-59ab-3210-da8a-c6211ea67ef7, así como publicado en la página web de la entidad micrositio de transparencia link: https://idpc.gov.co/Transparencia/Planeaci%C3%B3n%202019/2021/mayo/info%20para%20subsanar/02_Procedimiento_atencion_de_peticiones_presentadas_por_la_ciudadania_V5.pdf y https://idpc.gov.co/Transparencia/Planeaci%C3%B3n%202019/2021/mayo/info%20para%20subsanar/03_Elaboracion_informe_satisfaccion_ATC_V1.pdf, respectivamente. </t>
  </si>
  <si>
    <t>El cumplimiento de lo establecido en los procedimientos relacionados, permite evidenciar claramente el manejo de la información y los responsables en cada etapa, adicionalmente, por medio del sistema de gestión documental ORFEO.
Se cuenta con proceso y procedimientos formalmente adoptados, no obstante, los mismos no se encuentran publicados en la página web de la entidad botón de transparencia.</t>
  </si>
  <si>
    <t>Continuar con el fortalecimiento y la socialización del Modelo de Seguridad y Privacidad de la Información</t>
  </si>
  <si>
    <t>Se encuentra presente y funciona correctamente, por lo tanto se requiere acciones o actividades  dirigidas a su mantenimiento dentro del marco de las líneas de defensa.</t>
  </si>
  <si>
    <t>Se encuentra presente y funcionando, pero requiere acciones dirigidas a fortalecer  o mejorar su diseño y/o ejecución.</t>
  </si>
  <si>
    <t xml:space="preserve">
Dimensión de Información y Comunicación 
Dimensión de Control Interno
Líneas de Defensa</t>
  </si>
  <si>
    <t>Se observa un seguimiento periódico a los diferentes medios de comunicación implementados por la entidad</t>
  </si>
  <si>
    <t>Se cuenta con Modelo de Seguridad de la Información y Plan de Seguridad y Privacidad de la Información. Se recomienda continuar con el fortalecimiento y la socialización del Modelo de Seguridad y Privacidad de la Información</t>
  </si>
  <si>
    <t>Canales hacia el interior: canales virtuales como el correo, el boletín, por el chat de talento humano se envía información y la intranet. De igual manera, se realizan reuniones de avances en YouTube en las que pueden participar todos los funcionarios y contratistas de la Entidad.</t>
  </si>
  <si>
    <t>10.3 El diseño de otros  sistemas de gestión (bajo normas o estándares internacionales como la ISO), se integran de forma adecuada a la estructura de control de la entidad.</t>
  </si>
  <si>
    <t>La entidad adoptó el MANUAL DE SUPERVISIÓN E INTERVENTORÍA DEL INSTITUTO DISTRITAL DE PATRIMONIO CULTURAL - IDPC Cód.. AB-MN-03 V. 02, vinculado al proceso de Adquisición de bienes y servicios, vigente desde el  27 de julio 2021, el cual se encuentra publicado en el micrositio de transparencia en la página Web del IDPC y  puede ser consultado en el siguiente link: https://idpc.gov.co/Transparencia/Planeaci%C3%B3n%202019/2021/julio/AB-MN-03_ManualSupervisionInterventoria_v2.pdf</t>
  </si>
  <si>
    <t xml:space="preserve">Seguir fortaleciendo las actividades relacionadas con los procesos de vinculación, permanencia y retiro de los funcionarios, identificar las causas recurrentes de retiro, realizar análisis e implementar acciones tendientes a evitar la rotación de personal, de otra parte es importante actualizar el procedimiento "Desvinculación" publicado en la página Web de la entidad, botón de transparencia, en atención a los lineamientos establecidos en la Ley 1712  de 2014 - Transparencia y acceso a la información pública y las demás normas aplicables. </t>
  </si>
  <si>
    <r>
      <rPr>
        <b/>
        <sz val="11"/>
        <rFont val="Arial"/>
        <family val="2"/>
      </rPr>
      <t xml:space="preserve">Fortalezas: </t>
    </r>
    <r>
      <rPr>
        <sz val="11"/>
        <rFont val="Arial"/>
        <family val="2"/>
      </rPr>
      <t xml:space="preserve">
- En los Comités de Coordinación Control Interno desarrollados durante el primer semestre de 2022, se socializaron las observaciones que se presentaron en los informes de Seguimiento realizados. 
- El PAA 2022 y sus modificaciones fueron aprobados en Comité de Control Interno, informando su estado de avance, ejecución y cumplimiento 
- En la visita de regularidad de la Contraloría de Bogotá se intermedió en la respuesta de 21 requerimientos y participó en las visitas, informando los resultados en Comité de Control Interno.
- En el marco de los Comités Institucional de Gestión y Desempeño se presentaron temas claves para toma de decisiones, de acuerdo con el esquema de Líneas de Defensa definidos en el Modelo Integrado de Planeación y Gestión para lo corrido de la vigencia 2022, se han realizado cinco (5) comités de gestión y desempeño (31 de enero, 31 de marzo, 29 de abril, 13 de junio y 22  de junio), en el marco de los cuales se da a conocer los resultados de la gestión institucional, de los diferentes procesos de seguimiento y evaluación que realiza la Oficina Asesora de Planeación y Control interno, resultados que son insumo para la toma de decisiones por parte de la alta dirección. 
</t>
    </r>
    <r>
      <rPr>
        <b/>
        <sz val="11"/>
        <rFont val="Arial"/>
        <family val="2"/>
      </rPr>
      <t>Debilidades:</t>
    </r>
    <r>
      <rPr>
        <sz val="11"/>
        <rFont val="Arial"/>
        <family val="2"/>
      </rPr>
      <t xml:space="preserve"> 
- Seguir fortaleciendo el esquema a través del monitoreo de la primera y segunda línea de defensa, así como actualizar los documentos que son publicados en la página Web de la entidad en cumplimiento a la Ley de transparencia y acceso a la Información Pública
- Continuar con el fortalecimiento y la socialización del Modelo de Seguridad y Privacidad de la Información
- Llevar a cabo la medición de impacto en todas la capacitaciones, así como, de manera general al evaluar el PIC.
- Realizar una evaluación de los productos y/o servicios desarrollados por cada contratista, en relación con la calidad y oportunidad.</t>
    </r>
  </si>
  <si>
    <r>
      <rPr>
        <b/>
        <sz val="11"/>
        <rFont val="Arial"/>
        <family val="2"/>
      </rPr>
      <t>Fortalezas:</t>
    </r>
    <r>
      <rPr>
        <sz val="11"/>
        <rFont val="Arial"/>
        <family val="2"/>
      </rPr>
      <t xml:space="preserve"> 
</t>
    </r>
    <r>
      <rPr>
        <b/>
        <sz val="11"/>
        <rFont val="Arial"/>
        <family val="2"/>
      </rPr>
      <t xml:space="preserve">- </t>
    </r>
    <r>
      <rPr>
        <sz val="11"/>
        <rFont val="Arial"/>
        <family val="2"/>
      </rPr>
      <t xml:space="preserve">Se cuenta con una política y otros instrumentos para la gestión de riesgos en el Instituto. 
- Se tienen definidos roles y responsabilidades de las tres líneas de defensa, consignados en el procedimiento Gestión de Riesgos V.04 vigente desde el 16 de junio 2022
- La primera línea ha venido realizando monitoreo a sus riesgos de manera cuatrimestral
- La segunda línea de defensa realiza consolidación y revisión del monitoreo de la primera línea de defensa, generando observaciones.
- Desde la tercera línea de defensa, se elaboró y presentó Informe de seguimiento sobre Evaluación a los riesgos y controles del Instituto, en el que se verificó identificación de riesgos y el diseño de controles. 
- La Oficina Asesora de Planeación, realiza trimestralmente seguimiento al Plan Estratégico.
- Fue actualizado aprobado y publicado el mapa de riesgos de la entidad para la vigencia 2022, fueron identificados e incluidos los riesgos en seguridad de la información, como resultado de las recomendaciones realizadas desde la tercera línea de defensa. 
</t>
    </r>
    <r>
      <rPr>
        <b/>
        <sz val="11"/>
        <rFont val="Arial"/>
        <family val="2"/>
      </rPr>
      <t xml:space="preserve">
Debilidades:
- </t>
    </r>
    <r>
      <rPr>
        <sz val="11"/>
        <rFont val="Arial"/>
        <family val="2"/>
      </rPr>
      <t>La estructura organizacional presenta deficiencia de servidores de planta,  que se refleja en la asignación de actividades en cabeza de contratistas vinculados por contratos de prestación de servicios, lo anterior potencializa la eventual materialización del riesgo relacionado con la alta rotación de personal afectando la trazabilidad y sostenibilidad del sistema de gestión del Instituto. 
- Fortalecer la socialización de las políticas y lineamientos implementados, así como, realizar la publicación de los documentos vigentes en la página web</t>
    </r>
  </si>
  <si>
    <r>
      <rPr>
        <b/>
        <sz val="11"/>
        <rFont val="Arial"/>
        <family val="2"/>
      </rPr>
      <t xml:space="preserve">Fortalezas: </t>
    </r>
    <r>
      <rPr>
        <sz val="11"/>
        <rFont val="Arial"/>
        <family val="2"/>
      </rPr>
      <t xml:space="preserve">
- El Instituto cuenta con las herramientas del Sistema de Control Interno como : 1-procedimientos , políticas sistemas de evaluación a través de indicadores, guías, protocolos, planes, programas y su evaluación
- Desde la tercera línea de defensa, se verificó la identificación de riesgos y el diseño de controles
- Se evidencia que se actualizó y socializó el mapa de riesgos de la entidad, acatando la recomendación realizada desde la tercera línea de defensa (Incluir riesgos de seguridad de la Información) 
- Desde la tercera línea de defensa, se verificó la identificación de riesgos y el diseño de controles. 
- Se encuentra publicado en la página web de la entidad botón de transparencia el informe se seguimiento a la matriz de Riesgos de Gestión y Corrupción correspondiente al primer cuatrimestre de 2022 con corte 30 de abril 2022
</t>
    </r>
    <r>
      <rPr>
        <b/>
        <sz val="11"/>
        <rFont val="Arial"/>
        <family val="2"/>
      </rPr>
      <t xml:space="preserve">Debilidades: </t>
    </r>
    <r>
      <rPr>
        <sz val="11"/>
        <rFont val="Arial"/>
        <family val="2"/>
      </rPr>
      <t xml:space="preserve">
- Continuar fortaleciendo el proceso de implementación del sistema de seguridad de la información en el Instituto, de igual forma el proceso de socialización y sensibilización a los funcionarios y servidores del Instituto.
- Continuar con el seguimiento al  plan estratégico de tecnología de la información, el plan de seguridad y privacidad de la información, en cumplimiento a los lineamientos del MINTIC.
- Desde Control Interno no se cuenta con el talento humano requerido para verificar las actividades de control sobre la gestión jurídica, las infraestructuras tecnológicas; los procesos de gestión de seguridad y activos de información y sobre los procesos de adquisición, desarrollo y mantenimiento de tecnologías. 
- Fortalecer lo mecanismos de Backup para la información que se produce en el marco de la ejecución de las actividades para el cumplimiento de los objetos contractuales por parte de los contratistas, lo anterior con el fin de garantizar la trazabilidad en la gestión de la entidad. 
- Desde la tercera línea de defensa, se evidenciaron debilidades en cuanto a la documentación de procesos, incumplimiento de procedimientos y/o desactualización y el establecimiento de puntos de control, se realizaron las recomendaciones a la primera línea de defensa, en los Informes finales producto de las auditorias realizadas (Proceso Gestión Documental y Fortalecimiento del SIG) y de los demás seguimientos realizados, con el fin de mejorar los controles generados a través de procedimientos, manuales, instructivos, guías, formatos y demás instrumentos. </t>
    </r>
  </si>
  <si>
    <r>
      <rPr>
        <b/>
        <sz val="10"/>
        <rFont val="Arial"/>
        <family val="2"/>
      </rPr>
      <t>Fortalezas:</t>
    </r>
    <r>
      <rPr>
        <sz val="10"/>
        <rFont val="Arial"/>
        <family val="2"/>
      </rPr>
      <t xml:space="preserve"> 
- La entidad formuló, adoptó e implementó el Plan estratégico de divulgación y  comunicaciones Cód.. CE-PL-01 V.01, La política de comunicaciones V.01 vigente desde el 30 de diciembre 2021, publicados en la intranet de la entidad en el siguiente link: http://10.20.100.31/intranet/gestion-de-comunicaciones/
- Se evidencia mecanismos de comunicación interna, tales como: correos institucionales, intranet, piezas comunicativas, entre otros.  El Instituto cuenta con procedimientos Comunicación Interna V.03 y Comunicación Externa V. 03 vinculados al proceso de Comunicación Estratégica vigentes desde el 17 de julio 2019 los cuales se encuentra, en los que se definen responsabilidades para la información entrante y de salida. 
- La entidad cuenta con el documento "Caracterización de ámbitos de interacción con la ciudadanía, actores, usuarios y grupos de interés" V.02 vigente desde el 12 de diciembre 2019, vinculado al proceso de Atención a la Ciudadanía publicado y disponible para consulta en la página web de la entidad botón de transparencia link: https://idpc.gov.co/Transparencia/Atenci%C3%B3n%20al%20Ciudadano%202019/Caracterizacion_de_Usuarios_V1_APROBADO%20COMIT%C3%89%20INTERINSTITUCIONAL%20DE%20GESTI%C3%92N%20Y%20DESEMPE%C3%91O_02DIC2019.pdf
- El Instituto cuenta con “Informes de encuestas de satisfacción” mensuales y semestrales, se evidencia en el micrositio de transparencia de la página web de la entidad en el numeral 9.3 Informes de satisfacción de servicio a la ciudadanía link: https://idpc.gov.co/informes-de-satisfaccion-de-servicio-a-la-ciudadania Informes mensuales de ampliación de encuestas de satisfacción ciudadana durante el primer semestre de la vigencia 2022 el último fue publicado el 28 de junio 2022.
- La entidad elaboró y formalizó los Protocolos para la atención virtual V.01, protocolo para la atención presencial V. 01, Protocolo para la atención telefónica V.01, vinculadas al proceso de Atención a la Ciudadanía vigentes desde el 11 de diciembre 2020, protocolo para la atención de denuncias de actos de corrupción V.01 y protocolo para la atención de correspondencia V. 01, vinculados al proceso de Atención a la Ciudadanía, vigentes desde el 1 de marzo 2021, los documentos se encuentran publicados en la página web de la entidad botón de transparencia link: https://idpc.gov.co/%25taxonomyeracterizacion-de-procesos-y-procedimientos.
</t>
    </r>
    <r>
      <rPr>
        <b/>
        <sz val="10"/>
        <rFont val="Arial"/>
        <family val="2"/>
      </rPr>
      <t xml:space="preserve">
Debilidades:</t>
    </r>
    <r>
      <rPr>
        <sz val="10"/>
        <rFont val="Arial"/>
        <family val="2"/>
      </rPr>
      <t xml:space="preserve"> 
- Se recomienda fortalecer los mecanismos de comunicación interna teniendo en cuenta que algunas actividades y controles no se ejecutan. 
- Se recomienda emprender acciones conducentes a garantizar la salvaguarda de la información que se produce en el marco de la ejecución de las actividades para el cumplimiento de los objetos contractuales por parte de los contratistas, lo anterior con el fin de garantizar la trazabilidad en la gestión de la entidad. 
 - De otra parte se deben implementar controles que permitan garantizar respuesta  oportuna y de fondo a los comentarios y opiniones que se generan a través de las redes sociales. 
- No se observa un documento o instrumento que contenga los lineamientos para publicación de información en el botón de Transparencia, en el que se  incluya el Esquema de publicación y en éste la periodicidad de revisión y/o actualización de la información
- No se tiene implementado un seguimiento o evaluación para la efectividad de los canales de comunicación de la entidad.</t>
    </r>
  </si>
  <si>
    <r>
      <rPr>
        <b/>
        <sz val="11"/>
        <rFont val="Arial"/>
        <family val="2"/>
      </rPr>
      <t>Fortalezas:</t>
    </r>
    <r>
      <rPr>
        <sz val="11"/>
        <rFont val="Arial"/>
        <family val="2"/>
      </rPr>
      <t xml:space="preserve">
- El Comité Institucional de Coordinación de Control Interno opera de manera regular articulado con el comité de Gestión y desempeño en el marco del cual se aprobó las actividades establecidas en el Plan Anual de Auditoría para la vigencia 2022 (basado en riesgos) y sus correspondientes modificaciones. 
- Durante la vigencia se han presentado ante el comité los avances en el cumplimiento del PAA 2022
- Los informes resultado de la ejecución del Plan Anual de Auditoría, elaborados por la Asesoría de Control Interno se remitieron al director y a los líderes de proceso, para generar las acciones de mejora correspondientes y fueron divulgados en el espacio del CICCI para la toma de decisiones generales o transversales. 
- El área de Control Interno realiza seguimiento a las actividades formuladas en los planes de mejoramiento por procesos (generados por las auditorías internas de gestión) y a las formuladas en el Plan de mejoramiento institucional (originados por los hallazgos de la Contraloría de Bogotá).
- Desde la tercera línea de defensa, se elaboró y presentó Informe de seguimiento sobre Evaluación a los riesgos y controles del Instituto, en el que se verificó identificación de riesgos y el diseño de controles para la vigencia 2022.
</t>
    </r>
    <r>
      <rPr>
        <b/>
        <sz val="11"/>
        <rFont val="Arial"/>
        <family val="2"/>
      </rPr>
      <t>Debilidades:</t>
    </r>
    <r>
      <rPr>
        <sz val="11"/>
        <rFont val="Arial"/>
        <family val="2"/>
      </rPr>
      <t xml:space="preserve">
- Fortalecer la toma de decisiones por parte de los integrantes del Comité de Coordinación de Control Interno. 
- Es necesario contar con otras evaluaciones independientes externas para temas específicos como el Sistema de seguridad de la información, infraestructuras tecnológicas, activos de información y jurídica, teniendo en cuenta que desde la Asesoría de Control Interno no se cuenta con el talento humano con la competencia idónea requerida para esta labor.</t>
    </r>
  </si>
  <si>
    <t>Fortaleza: Se han elaborado las herramientas para el establecimiento de un ambiente de control que permita  la implementación eficiente del Control Interno.
Debilidad:  Se recomienda incluir en el mapa de riesgos institucional los riesgos  identificados en seguridad de la información e implementar y operar lo antes posible los controles que permitan evitar una posible materialización de los mismos que afecte el cumplimiento de los objetivos institucionales . 
Fortalecer el monitoreo de los riesgos incluidos en los procesos contractuales.</t>
  </si>
  <si>
    <t xml:space="preserve">Fortaleza: Se han identificado los riesgos por cada uno de los procesos del Instituto y se realiza seguimiento  de forma cuatrimestral 
Se observó fortalecimiento de los lineamientos establecidos en el Manual de Gestión de riesgos de la entidad V.2.
Debilidad: La estructura organizacional presenta deficiencia de servidores  de planta,  que se refleja en la asignación de actividades en cabeza de contratistas vinculados por contratos de prestación de servicios, lo anterior potencializa la eventual materialización del riesgo relacionado con la alta rotación de personal afectando la trazabilidad y sostenibilidad del sistema de gestión del Instituto. </t>
  </si>
  <si>
    <t>Fortaleza: El Instituto cuenta con las herramientas del Sistema de Control Interno como : 1-procedimientos , políticas sistemas de evaluación a través de indicadores, guías, protocolos, planes y su evaluación
Debilidad: Continuar fortaleciendo el proceso de implementación del sistema de seguridad de la información en el Instituto, de igual forma el proceso de socialización y sensibilización a los funcionarios y servidores del Instituto.
Continuar con el seguimiento al  plan estratégico de tecnología de la información, el plan de seguridad y privacidad de la información, en cumplimiento a los lineamientos del MINTIC.</t>
  </si>
  <si>
    <t xml:space="preserve">Fortaleza: Se cuenta con medios de comunicación tanto internas y externas a través de medios de comunicación adecuados como redes sociales, correos electrónicos y comités virtuales. 
Debilidad: Se recomienda fortalecer los mecanismos de comunicación interna teniendo en cuenta que algunas actividades y controles no se ejecutan. 
De otra parte se deben implementar controles que permitan garantizar respuesta  oportuna y de fondo a los comentarios y opiniones que se generan a través de las redes sociales. </t>
  </si>
  <si>
    <t xml:space="preserve">Fortalezas: Se cuenta con las herramientas  y se realiza el monitoreo del Control Interno en los diferentes procesos del Instituto.
Debilidad : Fortalecer la toma de decisiones por parte de los integrantes del Comité de Coordinación de Control Interno. </t>
  </si>
  <si>
    <t xml:space="preserve">La Entidad cuenta con el Código de Integridad en concordancia con los criterios definidos por el DAFP (código tipo de conducta único para el sector público colombiano). 
La entidad cuenta con acto administrativo (Resolución  0369 del 29 de junio de 2018 )por la cual de se adopta en Código de integridad, acogiendo los valores del Distrito Capital, honestidad, respeto, compromiso, diligencia y justicia. 
Mediante Resolución No. 258 del 25 de mayo de 2022, se conforma el equipo de gestores de integridad del IDPC para la vigencia 2022, comunicada a sus integrantes el 25 de mayo de 2022 por correo electrónico institucional 
En el PAAC 2022 se formularon actividades conducentes a registrar los seguimientos y actividades realizadas por la entidad en ejecución del plan de integridad, componente 6. Iniciativas adicionales
En el POA formulado por Talento Humano para la vigencia 2022, se formularon actividades orientadas a capacitación desde la dimensión del SABER - SER: "Probidad y Ética de lo público" y "Integridad y Lucha contra la corrupción" y la ejecución del plan de trabajo formulado para la vigencia y la divulgación del código de ética. </t>
  </si>
  <si>
    <r>
      <t xml:space="preserve">En el Plan Operativo Anual - POA, se formularon actividades relacionadas con el código de integridad en el marco del Plan Estratégico de Talento Humano tales como: 
* Formular el plan de trabajo de integridad para la vigencia 2022
* Ejecutar el plan de trabajo de los gestores de integridad, incorporando la formulación de una encuesta percepción, evaluación de actividades o grupos focales con los servidores públicos de las conductas éticas - Fecha de ejecución segundo semestre 2022
* Conformar el comité de Integridad 
* Elaborar un instrumento para la evaluación de conductas éticas - Fecha de ejecución segundo semestre 2022
* Aplicar el instrumento para la evaluación de conductas éticas - Fecha de ejecución segundo semestre 2022
* Divulgar el código de ética. 
</t>
    </r>
    <r>
      <rPr>
        <b/>
        <sz val="10"/>
        <rFont val="Arial"/>
        <family val="2"/>
      </rPr>
      <t xml:space="preserve">En el marco del PIC se formuló la siguiente actividad: 
</t>
    </r>
    <r>
      <rPr>
        <sz val="10"/>
        <rFont val="Arial"/>
        <family val="2"/>
      </rPr>
      <t xml:space="preserve">* Ejecutar capacitación desde la dimensión del SABER - SER: "Probidad y Ética de lo público" y "Integridad y Lucha contra la corrupción" - Fecha de ejecución último trimestre 2022
</t>
    </r>
  </si>
  <si>
    <r>
      <t xml:space="preserve">En el marco de las sesión del Comité Institucional de Coordinación de Control Interno realizado el 29 de abril 2022,  se presentó el avance en la ejecución del PAA aprobado para la vigencia 2022, se informó de manera general las actividades desarrolladas por cada uno de los roles de Control Interno, se presentó la consolidación de las recomendaciones evidenciadas en todos los informes realizados entre enero y marzo de 2022, para lo cual se creó un documento en Excel en el cual se indica el informe en el que se incluyó y el área en la cual se observó, se relacionan 54 recomendaciones generales.
Adicionalmente, se presentan las observaciones y no conformidades de los seguimientos correspondientes a 
</t>
    </r>
    <r>
      <rPr>
        <b/>
        <sz val="11"/>
        <rFont val="Arial Narrow"/>
        <family val="2"/>
      </rPr>
      <t>* Riesgos:</t>
    </r>
    <r>
      <rPr>
        <sz val="11"/>
        <rFont val="Arial Narrow"/>
        <family val="2"/>
      </rPr>
      <t xml:space="preserve"> Detallando los controles y acciones de mitigación incumplidas por cada uno de los procesos, así como, la materialización de 10 riesgos.
</t>
    </r>
    <r>
      <rPr>
        <b/>
        <sz val="11"/>
        <rFont val="Arial Narrow"/>
        <family val="2"/>
      </rPr>
      <t xml:space="preserve">* Planes de Mejora: </t>
    </r>
    <r>
      <rPr>
        <sz val="11"/>
        <rFont val="Arial Narrow"/>
        <family val="2"/>
      </rPr>
      <t>Describiendo el incumplimiento de 7 acciones y la inefectividad de 37 acciones. De igual manera, la no generación de planes de mejora dentro de los tiempos establecidos.</t>
    </r>
  </si>
  <si>
    <r>
      <t xml:space="preserve">Se cuenta con una matriz en Excel como mecanismo de seguimiento a peticiones, quejas, reclamos, sugerencias, denuncias y felicitaciones que ingresan a la entidad a través de los diferentes canales de atención habilitados y que son registradas en el Sistema Distrital de Quejas y Soluciones Bogotá te escucha .
Los informes de seguimiento correspondientes al primer semestre en cumplimiento a la norma contienen la descripción del nivel de atención de las respuestas o traslados realizados por el IDPC y son publicados en el micro sitio de transparencia en la página web de la entidad y pueden ser consultados en los siguientes link: 
</t>
    </r>
    <r>
      <rPr>
        <b/>
        <sz val="11"/>
        <rFont val="Arial Narrow"/>
        <family val="2"/>
      </rPr>
      <t xml:space="preserve">Informe Mensual PQRSD enero: </t>
    </r>
    <r>
      <rPr>
        <sz val="11"/>
        <rFont val="Arial Narrow"/>
        <family val="2"/>
      </rPr>
      <t xml:space="preserve"> https://www.idpc.gov.co/Transparencia/Atenci%C3%B3n%20al%20Ciudadano%202019/2021/julio/20215100112163_202107271744422.pdf - Rad. 20225100041103 del 18 de febrero 2022 y publicado el 21 de febrero 
</t>
    </r>
    <r>
      <rPr>
        <b/>
        <sz val="11"/>
        <rFont val="Arial Narrow"/>
        <family val="2"/>
      </rPr>
      <t xml:space="preserve">Informe Mensual PQRSD febrero: </t>
    </r>
    <r>
      <rPr>
        <sz val="11"/>
        <rFont val="Arial Narrow"/>
        <family val="2"/>
      </rPr>
      <t xml:space="preserve">https://idpc.gov.co/Transparencia/Atenci%C3%B3n%20al%20Ciudadano%202019/2022/marzo/Informe%20marzo%20PQRS.pdf - Rad. 20225100058063 del 29 de marzo y publicado 29 de marzo.
</t>
    </r>
    <r>
      <rPr>
        <b/>
        <sz val="11"/>
        <rFont val="Arial Narrow"/>
        <family val="2"/>
      </rPr>
      <t>Informe Mensual PQRSD marzo:</t>
    </r>
    <r>
      <rPr>
        <sz val="11"/>
        <rFont val="Arial Narrow"/>
        <family val="2"/>
      </rPr>
      <t xml:space="preserve"> https://idpc.gov.co/Transparencia/Atenci%C3%B3n%20al%20Ciudadano%202019/2022/abril/20225100067253_202204211507182.pdf - Rad. 20225100067253 del 21 de abril y publicado el 25 de abril
</t>
    </r>
    <r>
      <rPr>
        <b/>
        <sz val="11"/>
        <rFont val="Arial Narrow"/>
        <family val="2"/>
      </rPr>
      <t xml:space="preserve">INFORME CONSOLIDADO 1 TRIMESTRE 2022: </t>
    </r>
    <r>
      <rPr>
        <sz val="11"/>
        <rFont val="Arial Narrow"/>
        <family val="2"/>
      </rPr>
      <t xml:space="preserve">https://idpc.gov.co/Transparencia/Atenci%C3%B3n%20al%20Ciudadano%202019/2022/mayo/20225100072033_202205091044522%20%281%29.pdf - Rad. 20225100072033 del 29 de abril y publicado el 9 de mayo 2022
</t>
    </r>
    <r>
      <rPr>
        <b/>
        <sz val="11"/>
        <rFont val="Arial Narrow"/>
        <family val="2"/>
      </rPr>
      <t>Informe Mensual PQRSD abril:</t>
    </r>
    <r>
      <rPr>
        <sz val="11"/>
        <rFont val="Arial Narrow"/>
        <family val="2"/>
      </rPr>
      <t xml:space="preserve"> https://idpc.gov.co/Transparencia/Atenci%C3%B3n%20al%20Ciudadano%202019/2022/mayo/20225100078583_202205231040022.pdf - Rad. 20225100078583  del 19 de mayo y publicado el 23 de mayo 
</t>
    </r>
    <r>
      <rPr>
        <b/>
        <sz val="11"/>
        <rFont val="Arial Narrow"/>
        <family val="2"/>
      </rPr>
      <t>Informe Mensual PQRSD mayo</t>
    </r>
    <r>
      <rPr>
        <sz val="11"/>
        <rFont val="Arial Narrow"/>
        <family val="2"/>
      </rPr>
      <t xml:space="preserve">: https://idpc.gov.co/Transparencia/Atenci%C3%B3n%20al%20Ciudadano%202019/2022/junio/20225100089843_202206221501252.pdf - Rad. 20225100089843 del 22 de junio y publicado el 24 de junio. 
</t>
    </r>
    <r>
      <rPr>
        <b/>
        <sz val="11"/>
        <rFont val="Arial Narrow"/>
        <family val="2"/>
      </rPr>
      <t>Informe Mensual PQRSD junio</t>
    </r>
    <r>
      <rPr>
        <sz val="11"/>
        <rFont val="Arial Narrow"/>
        <family val="2"/>
      </rPr>
      <t xml:space="preserve">: Se encuentra en proceso de revisión y aprobación por parte de la Veeduría Distrital </t>
    </r>
  </si>
  <si>
    <r>
      <rPr>
        <b/>
        <u/>
        <sz val="11"/>
        <rFont val="Arial Narrow"/>
        <family val="2"/>
      </rPr>
      <t>Lineamiento 2:</t>
    </r>
    <r>
      <rPr>
        <sz val="11"/>
        <rFont val="Arial Narrow"/>
        <family val="2"/>
      </rPr>
      <t xml:space="preserve"> 
Aplicación de mecanismos para ejercer una adecuada supervisión del Sistema de Control Interno </t>
    </r>
  </si>
  <si>
    <r>
      <t xml:space="preserve">En el marco de los Comités Institucional de Gestión y Desempeño se presentan temas claves para toma de decisiones, de acuerdo con el esquema de Líneas de Defensa definidos en el Modelo Integrado de Planeación y Gestión para lo corrido de la vigencia 2022, se han realizado cinco (5) comités de gestión y desempeño </t>
    </r>
    <r>
      <rPr>
        <i/>
        <sz val="10"/>
        <rFont val="Arial Narrow"/>
        <family val="2"/>
      </rPr>
      <t>(31 de enero, 31 de marzo, 29 de abril, 13 de junio y 22  de junio)</t>
    </r>
    <r>
      <rPr>
        <sz val="11"/>
        <rFont val="Arial Narrow"/>
        <family val="2"/>
      </rPr>
      <t xml:space="preserve">, en el marco de los cuales se da a conocer los resultados de la gestión institucional, de los diferentes procesos de seguimiento y evaluación que realiza la Oficina Asesora de Planeación y Control interno, resultados que son insumo para la toma de decisiones por parte de la alta dirección. </t>
    </r>
  </si>
  <si>
    <r>
      <rPr>
        <b/>
        <u/>
        <sz val="11"/>
        <rFont val="Arial Narrow"/>
        <family val="2"/>
      </rPr>
      <t>Lineamiento 3:</t>
    </r>
    <r>
      <rPr>
        <sz val="11"/>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</si>
  <si>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rFont val="Arial Narrow"/>
        <family val="2"/>
      </rPr>
      <t>Lineamiento 4:</t>
    </r>
    <r>
      <rPr>
        <sz val="1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</si>
  <si>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El Programa de Bienestar y Estímulos  y el PIC 2022, se encuentran publicados y disponibles para consulta en la página web de la entidad botón de transparencia a través de los siguientes link: https://idpc.gov.co/Transparencia/Planes%20institucionales%202022/Plan_Bienestar_e_Incentivos_Institucionales2022_V8.pdf y https://idpc.gov.co/Transparencia/Planes%20institucionales%202022/Plan_Institucional_Capacitaciones2022_V7.pdf, respectivamente. 
Se evidencia los procedimientos de transferencia del conocimiento, Inducción y reinducción publicados en la Intranet de la entidad los cuales pueden ser consultados en los siguientes links: http://10.20.100.31/intranet/sig/3_ProcesosApoyo/GestionTalentoHumano/3_Procedimientos/Procedimiento_transferencia_de_conocimiento_V1.pdf  y http://10.20.100.31/intranet/sig/3_ProcesosApoyo/GestionTalentoHumano/3_Procedimientos/ProcedimientodeInduccionReinduccionV1.pdf, respectivamente, no obstante lo anterior éstos procedimientos </t>
    </r>
    <r>
      <rPr>
        <b/>
        <u/>
        <sz val="11"/>
        <rFont val="Arial Narrow"/>
        <family val="2"/>
      </rPr>
      <t>NO</t>
    </r>
    <r>
      <rPr>
        <sz val="11"/>
        <rFont val="Arial Narrow"/>
        <family val="2"/>
      </rPr>
      <t xml:space="preserve"> se encuentran publicados en la página web de la entidad botón de transparencia
</t>
    </r>
  </si>
  <si>
    <r>
      <t>Se observó que el Plan de Capacitaciones V.7 vigente desde el 28 de enero 2022, establece en el numeral 10. SEGUIMIENTO Y EVALUACIÓN</t>
    </r>
    <r>
      <rPr>
        <i/>
        <sz val="11"/>
        <rFont val="Arial Narrow"/>
        <family val="2"/>
      </rPr>
      <t xml:space="preserve"> "(...)  quien dicte la capacitación deberá realizar una evaluación sobre el tema antes y después a cada uno de los servidores capacitados.
La evaluación será de carácter conceptual y su propósito será evidenciar el conocimiento que tienen los servidores sobre el tema a capacitar o actualizar, previo a la actividad de capacitación. La evaluación posterior, o después de realizada la capacitación, será también de carácter conceptual y su propósito será medir el nivel de aprehensión del conocimiento del tema impartido, realizando un análisis comparativo respecto a la calificación obtenida en la evaluación inicial(...)" 
</t>
    </r>
    <r>
      <rPr>
        <sz val="11"/>
        <rFont val="Arial Narrow"/>
        <family val="2"/>
      </rPr>
      <t xml:space="preserve">En la verificación realizada no se evidenció soportes documentales que dieran cuenta del cumplimiento de ésta actividad en las capacitaciones realizadas durante el primer semestre de la vigencia 2022. </t>
    </r>
  </si>
  <si>
    <r>
      <rPr>
        <b/>
        <u/>
        <sz val="11"/>
        <rFont val="Arial Narrow"/>
        <family val="2"/>
      </rPr>
      <t>Lineamiento 5:</t>
    </r>
    <r>
      <rPr>
        <sz val="11"/>
        <rFont val="Arial Narrow"/>
        <family val="2"/>
      </rPr>
      <t xml:space="preserve"> 
La entidad establece líneas de reporte dentro de la entidad para evaluar el funcionamiento del Sistema de Control Interno.</t>
    </r>
  </si>
  <si>
    <r>
      <t>Informes de auditorias y seguimientos realizados durante el primer semestre 2022 (</t>
    </r>
    <r>
      <rPr>
        <i/>
        <sz val="11"/>
        <rFont val="Arial Narrow"/>
        <family val="2"/>
      </rPr>
      <t>Auditoria al proceso de gestión documental y auditoria al proceso de fortalecimiento del SIG, seguimiento austeridad en el gasto, evaluación a la gestión por dependencias corte 31 de diciembre 2021, seguimiento PAAC, seguimiento comité de conciliación, seguimiento metas PD, seguimiento matriz de riesgos de gestión y corrupción - primer cuatrimestre 2022, seguimiento planes de mejoramiento institucional y por procesos, Seguimiento Ley de Transparencia y de Acceso a la Información, Seguimiento PQRS, Seguimiento Derechos de Autor software, Informe Directiva 08 de 2021, Evaluación Anual del Control Interno Contable, Informe sobre detrimentos patrimoniales</t>
    </r>
    <r>
      <rPr>
        <sz val="11"/>
        <rFont val="Arial Narrow"/>
        <family val="2"/>
      </rPr>
      <t xml:space="preserve">) </t>
    </r>
  </si>
  <si>
    <r>
      <rPr>
        <b/>
        <u/>
        <sz val="11"/>
        <rFont val="Arial Narrow"/>
        <family val="2"/>
      </rPr>
      <t xml:space="preserve">Lineamiento 6: 
</t>
    </r>
    <r>
      <rPr>
        <b/>
        <sz val="11"/>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</si>
  <si>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rFont val="Arial Narrow"/>
        <family val="2"/>
      </rPr>
      <t xml:space="preserve">evidencia </t>
    </r>
    <r>
      <rPr>
        <b/>
        <sz val="11"/>
        <rFont val="Arial Narrow"/>
        <family val="2"/>
      </rPr>
      <t xml:space="preserve">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</si>
  <si>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</si>
  <si>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 xml:space="preserve">Funcionando
</t>
    </r>
    <r>
      <rPr>
        <i/>
        <sz val="11"/>
        <rFont val="Arial Narrow"/>
        <family val="2"/>
      </rPr>
      <t>(1/2/3)</t>
    </r>
  </si>
  <si>
    <r>
      <t xml:space="preserve">Resolución 504 de 27 de octubre de 2020 </t>
    </r>
    <r>
      <rPr>
        <i/>
        <sz val="11"/>
        <rFont val="Arial Narrow"/>
        <family val="2"/>
      </rPr>
      <t>“Por la cual se adopta el Plan Estratégico 2020-2024 del Instituto Distrital de Patrimonio Cultural</t>
    </r>
    <r>
      <rPr>
        <sz val="11"/>
        <rFont val="Arial Narrow"/>
        <family val="2"/>
      </rPr>
      <t>” el cual se encuentra publicado en la página web de la entidad botón de transparencia en el siguiente link: https://idpc.gov.co/Transparencia/Planeaci%C3%B3n%202019/diciembre%202020/PLAN%20ESTRAT%C3%89GICO%20INSTITUCIONAL%20-PEI%202020-2024.pdf</t>
    </r>
  </si>
  <si>
    <r>
      <t xml:space="preserve">De otra parte la Oficina Asesora de Planeación realiza los seguimientos respectivos los cuales son publicados en el micrositio de transparencia 6.2.1 INFORME DE SEGUIMIENTO PMR: INDICADORES DE OBJETIVO Y DE PRODUCTO de la página web de la entidad en el siguiente link:https://idpc.gov.co/6-4-metas-objetivos-e-indicadores-de-gestion
A la fecha de éste seguimiento </t>
    </r>
    <r>
      <rPr>
        <b/>
        <u/>
        <sz val="11"/>
        <rFont val="Arial Narrow"/>
        <family val="2"/>
      </rPr>
      <t>NO</t>
    </r>
    <r>
      <rPr>
        <sz val="11"/>
        <rFont val="Arial Narrow"/>
        <family val="2"/>
      </rPr>
      <t xml:space="preserve"> se evidenció la publicación del informe de seguimiento PMR componente de productos correspondientes a lo corrido de la vigencia 2022.  </t>
    </r>
  </si>
  <si>
    <r>
      <rPr>
        <b/>
        <u/>
        <sz val="11"/>
        <rFont val="Arial Narrow"/>
        <family val="2"/>
      </rPr>
      <t xml:space="preserve">Lineamiento 7: 
</t>
    </r>
    <r>
      <rPr>
        <b/>
        <sz val="11"/>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</si>
  <si>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u/>
        <sz val="11"/>
        <rFont val="Arial Narrow"/>
        <family val="2"/>
      </rPr>
      <t xml:space="preserve">Lineamiento 8: 
</t>
    </r>
    <r>
      <rPr>
        <b/>
        <sz val="11"/>
        <rFont val="Arial Narrow"/>
        <family val="2"/>
      </rPr>
      <t xml:space="preserve">Evaluación del riesgo de fraude o corrupción. 
Cumplimiento artículo 73 de la Ley 1474 de 2011, relacionado con la prevención de los riesgos de corrupción.
</t>
    </r>
  </si>
  <si>
    <r>
      <rPr>
        <b/>
        <u/>
        <sz val="11"/>
        <rFont val="Arial Narrow"/>
        <family val="2"/>
      </rPr>
      <t xml:space="preserve">
Lineamiento 9:</t>
    </r>
    <r>
      <rPr>
        <b/>
        <sz val="11"/>
        <rFont val="Arial Narrow"/>
        <family val="2"/>
      </rPr>
      <t xml:space="preserve"> </t>
    </r>
    <r>
      <rPr>
        <sz val="11"/>
        <rFont val="Arial Narrow"/>
        <family val="2"/>
      </rPr>
      <t xml:space="preserve">Identificación y análisis de cambios significativos </t>
    </r>
  </si>
  <si>
    <r>
      <rPr>
        <b/>
        <u/>
        <sz val="11"/>
        <rFont val="Arial Narrow"/>
        <family val="2"/>
      </rPr>
      <t xml:space="preserve">
Lineamiento 10: 
</t>
    </r>
    <r>
      <rPr>
        <b/>
        <sz val="11"/>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</si>
  <si>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rFont val="Arial Narrow"/>
        <family val="2"/>
      </rPr>
      <t xml:space="preserve"> evidencia </t>
    </r>
    <r>
      <rPr>
        <b/>
        <sz val="11"/>
        <rFont val="Arial Narrow"/>
        <family val="2"/>
      </rPr>
      <t xml:space="preserve">que está dando respuesta al requerimiento
</t>
    </r>
    <r>
      <rPr>
        <sz val="11"/>
        <rFont val="Arial Narrow"/>
        <family val="2"/>
      </rPr>
      <t>Referencia a Procesos, Manuales/Políticas de Operación/Procedimientos/Instructivos u otros desarrollos que den cuente de su aplicación</t>
    </r>
  </si>
  <si>
    <r>
      <t>Funcionando</t>
    </r>
    <r>
      <rPr>
        <i/>
        <sz val="11"/>
        <rFont val="Arial Narrow"/>
        <family val="2"/>
      </rPr>
      <t xml:space="preserve">
(1/2/3)</t>
    </r>
  </si>
  <si>
    <r>
      <rPr>
        <b/>
        <u/>
        <sz val="11"/>
        <rFont val="Arial Narrow"/>
        <family val="2"/>
      </rPr>
      <t xml:space="preserve">Lineamiento 11: 
</t>
    </r>
    <r>
      <rPr>
        <b/>
        <sz val="11"/>
        <rFont val="Arial Narrow"/>
        <family val="2"/>
      </rPr>
      <t>Seleccionar y Desarrolla controles generales sobre TI para apoyar la consecución de los objetivos .</t>
    </r>
  </si>
  <si>
    <r>
      <t xml:space="preserve">La entidad adoptó el Manual Seguridad de la Información V.1.  vinculado al proceso Gestión de Sistemas de Información y Tecnología, vigente desde el 27 de septiembre 2019, el cual se encuentra publicado en el micrositio de transparencia en la página Web del IDPC y  puede ser consultado en el siguiente link:
https://idpc.gov.co/Transparencia/Sistemas/Manual_de_seguridad_de_la_informacion_V1%20%282%29.pdf
</t>
    </r>
    <r>
      <rPr>
        <b/>
        <sz val="11"/>
        <rFont val="Arial Narrow"/>
        <family val="2"/>
      </rPr>
      <t xml:space="preserve">
</t>
    </r>
  </si>
  <si>
    <r>
      <t xml:space="preserve">la Oficina Asesora de Planeación realiza los seguimientos respectivos los cuales son publicados en el micrositio de transparencia 6.2.1 INFORME DE SEGUIMIENTO PMR: INDICADORES DE OBJETIVO Y DE PRODUCTO de la página web de la entidad en el siguiente link:https://idpc.gov.co/6-4-metas-objetivos-e-indicadores-de-gestion
A la fecha de éste seguimiento </t>
    </r>
    <r>
      <rPr>
        <b/>
        <u/>
        <sz val="11"/>
        <rFont val="Arial Narrow"/>
        <family val="2"/>
      </rPr>
      <t>NO</t>
    </r>
    <r>
      <rPr>
        <sz val="11"/>
        <rFont val="Arial Narrow"/>
        <family val="2"/>
      </rPr>
      <t xml:space="preserve"> se evidenció la publicación del informe de seguimiento PMR componente de productos ni el informe de logros institucionales correspondientes a lo corrido de la vigencia 2022.  </t>
    </r>
  </si>
  <si>
    <r>
      <rPr>
        <b/>
        <u/>
        <sz val="11"/>
        <rFont val="Arial Narrow"/>
        <family val="2"/>
      </rPr>
      <t xml:space="preserve">Lineamiento 12: 
</t>
    </r>
    <r>
      <rPr>
        <b/>
        <sz val="11"/>
        <rFont val="Arial Narrow"/>
        <family val="2"/>
      </rPr>
      <t>Despliegue de políticas y procedimientos (Establece responsabilidades sobre la ejecución de las políticas y procedimientos; Adopta medidas correctivas; Revisa las políticas y procedimientos).</t>
    </r>
  </si>
  <si>
    <t xml:space="preserve">
Lineamiento 13: 
Utilización de información relevante (Identifica requisitos de información; Capta fuentes de datos internas y externas; Procesa datos relevantes y los transforma en información).</t>
  </si>
  <si>
    <r>
      <t xml:space="preserve">La entidad formulo, adoptó e implementó el Plan estratégico de divulgación y  comunicaciones Cód.. CE-PL-01 V.01, La política de comunicaciones V.01 vigente desde el 30 de diciembre 2021, los procedimientos Comunicación Interna V.03 y Comunicación Externa V. 03 vinculados al proceso de Comunicación Estratégica vigentes desde el 17 de julio 2019 los cuales se encuentra publicados en la intranet de la entidad en el siguiente link: http://10.20.100.31/intranet/gestion-de-comunicaciones/
En la verificación realizada éstos documentos </t>
    </r>
    <r>
      <rPr>
        <b/>
        <u/>
        <sz val="11"/>
        <rFont val="Arial Narrow"/>
        <family val="2"/>
      </rPr>
      <t>NO</t>
    </r>
    <r>
      <rPr>
        <sz val="11"/>
        <rFont val="Arial Narrow"/>
        <family val="2"/>
      </rPr>
      <t xml:space="preserve"> se encuentran publicados en la página web de la entidad botón de transparencia. </t>
    </r>
  </si>
  <si>
    <r>
      <t xml:space="preserve">Fue elaborado y adoptado el procedimiento "MEDICIÓN Y EVALUACIÓN DE LA SATISFACCIÓN DE ATENCIÓN A SOLICITUDES O ACTIVIDADES MISIONALES" V.01 vinculado al proceso de Atención a la Ciudadanía, vigente desde el 1 de marzo 2022, el cual se encuentra publicado en la intranet de la entidad link: https://remotedesktop.google.com/access/session/0a11a49e-59ab-3210-da8a-c6211ea67ef7, a la fecha de éste seguimiento este procedimiento </t>
    </r>
    <r>
      <rPr>
        <b/>
        <u/>
        <sz val="11"/>
        <rFont val="Arial Narrow"/>
        <family val="2"/>
      </rPr>
      <t>NO</t>
    </r>
    <r>
      <rPr>
        <sz val="11"/>
        <rFont val="Arial Narrow"/>
        <family val="2"/>
      </rPr>
      <t xml:space="preserve"> se encuentra publicado en la página web de la entidad botón de transparencia.</t>
    </r>
  </si>
  <si>
    <t xml:space="preserve">
Lineamiento 14: 
Comunicación Interna (Se comunica con el Comité Institucional de Coordinación de Control Interno o su equivalente; Facilita líneas de comunicación en todos los niveles; Selecciona el método de comunicación pertinente).</t>
  </si>
  <si>
    <r>
      <t xml:space="preserve">La entidad formulo, adoptó e implementó el Plan estratégico de divulgación y  comunicaciones Cód.. CE-PL-01 V.01, La política de comunicaciones V.01 vigente desde el 30 de diciembre 2021, los procedimientos Comunicación Interna V.03 y Comunicación Externa V. 03 vinculados al proceso de Comunicación Estratégica vigentes desde el 17 de julio 2019 los cuales se encuentra publicados en la intranet de la entidad en el siguiente link: http://10.20.100.31/intranet/gestion-de-comunicaciones/
En la verificación realizada éstos documentos </t>
    </r>
    <r>
      <rPr>
        <b/>
        <u/>
        <sz val="11"/>
        <rFont val="Arial"/>
        <family val="2"/>
      </rPr>
      <t>NO</t>
    </r>
    <r>
      <rPr>
        <sz val="11"/>
        <rFont val="Arial"/>
        <family val="2"/>
      </rPr>
      <t xml:space="preserve"> se encuentran publicados en la página web de la entidad botón de transparencia. </t>
    </r>
  </si>
  <si>
    <t xml:space="preserve">
Lineamiento 15: 
Comunicación con el exterior (Se comunica con los grupos de valor y con terceros externos interesados; Facilita líneas de comunicación).</t>
  </si>
  <si>
    <r>
      <t xml:space="preserve">La entidad formulo, adoptó e implementó los procedimientos Comunicación Interna V.03 y Comunicación Externa V. 03 vinculados al proceso de Comunicación Estratégica vigentes desde el 17 de julio 2019 los cuales se encuentra publicados en la intranet de la entidad en el siguiente link: http://10.20.100.31/intranet/gestion-de-comunicaciones/
En la verificación realizada éstos documentos </t>
    </r>
    <r>
      <rPr>
        <b/>
        <u/>
        <sz val="11"/>
        <rFont val="Arial Narrow"/>
        <family val="2"/>
      </rPr>
      <t>NO</t>
    </r>
    <r>
      <rPr>
        <sz val="11"/>
        <rFont val="Arial Narrow"/>
        <family val="2"/>
      </rPr>
      <t xml:space="preserve"> se encuentran publicados en la página web de la entidad botón de transparencia. </t>
    </r>
  </si>
  <si>
    <r>
      <t xml:space="preserve">Los procedimientos se encuentran publicados en la Intranet de la entidad en el siguiente link: https://remotedesktop.google.com/access/session/0a11a49e-59ab-3210-da8a-c6211ea67ef7, no obstante lo anterior en la verificación realizada éstos documentos </t>
    </r>
    <r>
      <rPr>
        <b/>
        <u/>
        <sz val="11"/>
        <rFont val="Arial Narrow"/>
        <family val="2"/>
      </rPr>
      <t>NO</t>
    </r>
    <r>
      <rPr>
        <sz val="11"/>
        <rFont val="Arial Narrow"/>
        <family val="2"/>
      </rPr>
      <t xml:space="preserve"> están publicados en la página web de la entidad botón de transparencia</t>
    </r>
  </si>
  <si>
    <r>
      <t xml:space="preserve">La entidad realiza seguimiento mensual a medios a través de un servicio de monitoreo contratado desde la Secretaría de cultura Recreación y Deporte para las entidades vinculadas al sector cultura, los resultados son analizados y reportados mensualmente toda vez que ésta actividad hace parte del Plan Operativo Anual - POA 2022 denominada </t>
    </r>
    <r>
      <rPr>
        <i/>
        <sz val="11"/>
        <rFont val="Arial Narrow"/>
        <family val="2"/>
      </rPr>
      <t xml:space="preserve">"Divulgar la gestión misional e institucional del IDPC, a través de estrategias de comunicación externas e internas" - </t>
    </r>
    <r>
      <rPr>
        <sz val="11"/>
        <rFont val="Arial Narrow"/>
        <family val="2"/>
      </rPr>
      <t>asociada al Proyecto de Inversión "</t>
    </r>
    <r>
      <rPr>
        <i/>
        <sz val="11"/>
        <rFont val="Arial Narrow"/>
        <family val="2"/>
      </rPr>
      <t>7639-Consolidación de la capacidad institucional y ciudadana para la territorialización, apropiación,
fomento, salvaguardia y divulgación del Patrimonio Cultural en Bogotá"</t>
    </r>
  </si>
  <si>
    <r>
      <t xml:space="preserve">Los resultados son presentados en Comité Directivo, en el marco del seguimiento al PAAC componente 4: Atención al Ciudadano, toda vez que ésta corresponde a la acción No. 4.5.2 </t>
    </r>
    <r>
      <rPr>
        <i/>
        <sz val="11"/>
        <rFont val="Arial Narrow"/>
        <family val="2"/>
      </rPr>
      <t>- "(...)</t>
    </r>
    <r>
      <rPr>
        <i/>
        <sz val="10"/>
        <rFont val="Arial Narrow"/>
        <family val="2"/>
      </rPr>
      <t>Implementar la aplicación del formulario de encuesta de satisfacción a través de contacto vía celular(...)</t>
    </r>
    <r>
      <rPr>
        <i/>
        <sz val="11"/>
        <rFont val="Arial Narrow"/>
        <family val="2"/>
      </rPr>
      <t>"</t>
    </r>
    <r>
      <rPr>
        <sz val="11"/>
        <rFont val="Arial Narrow"/>
        <family val="2"/>
      </rPr>
      <t xml:space="preserve"> del Subcomponente 5 - Relacionamiento con el ciudadano
</t>
    </r>
  </si>
  <si>
    <r>
      <t>Los resultados son presentados en Comité Directivo, en el marco del seguimiento al PAAC Componente 5: Transparencia y Acceso a la Información, toda vez que ésta corresponde a la acción No. 5.5.1 -</t>
    </r>
    <r>
      <rPr>
        <i/>
        <sz val="11"/>
        <rFont val="Arial Narrow"/>
        <family val="2"/>
      </rPr>
      <t xml:space="preserve"> "(...)Realizar y publicar boletines mensuales de seguimiento a las solicitudes de acceso a la información pública que ingresan a la entidad(...)"</t>
    </r>
    <r>
      <rPr>
        <sz val="11"/>
        <rFont val="Arial Narrow"/>
        <family val="2"/>
      </rPr>
      <t xml:space="preserve"> del Subcomponente 5 - Monitoreo del Acceso a la Información Pública</t>
    </r>
  </si>
  <si>
    <r>
      <rPr>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</si>
  <si>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</si>
  <si>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</si>
  <si>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</si>
  <si>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r>
      <rPr>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</si>
  <si>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</si>
  <si>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t>01 de enero a 30 de junio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</si>
</sst>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yyyy"/>
    <numFmt numFmtId="165" formatCode="0.000"/>
    <numFmt numFmtId="166" formatCode="0.0000"/>
    <numFmt numFmtId="167" formatCode="0.000000"/>
    <numFmt numFmtId="168" formatCode="0.00000"/>
  </numFmts>
  <fonts count="59"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b/>
      <i/>
      <sz val="10"/>
      <color theme="1"/>
      <name val="Arial"/>
      <family val="2"/>
    </font>
    <font>
      <sz val="10"/>
      <color rgb="FFFF0000"/>
      <name val="Arial"/>
      <family val="2"/>
    </font>
    <font>
      <b/>
      <i/>
      <u/>
      <sz val="9"/>
      <color theme="1"/>
      <name val="Arial Narrow"/>
      <family val="2"/>
    </font>
    <font>
      <sz val="10"/>
      <color rgb="FFFF0000"/>
      <name val="Arial Narrow"/>
      <family val="2"/>
    </font>
    <font>
      <b/>
      <u/>
      <sz val="12"/>
      <color theme="0"/>
      <name val="Arial"/>
      <family val="2"/>
    </font>
    <font>
      <sz val="11"/>
      <name val="Arial Narrow"/>
      <family val="2"/>
    </font>
    <font>
      <b/>
      <sz val="11"/>
      <name val="Arial Narrow"/>
      <family val="2"/>
    </font>
    <font>
      <b/>
      <u/>
      <sz val="11"/>
      <name val="Arial Narrow"/>
      <family val="2"/>
    </font>
    <font>
      <i/>
      <sz val="11"/>
      <name val="Arial Narrow"/>
      <family val="2"/>
    </font>
    <font>
      <sz val="10"/>
      <color theme="1"/>
      <name val="Arial"/>
      <family val="2"/>
    </font>
    <font>
      <sz val="11"/>
      <name val="Arial"/>
      <family val="2"/>
    </font>
    <font>
      <b/>
      <sz val="11"/>
      <name val="Arial"/>
      <family val="2"/>
    </font>
    <font>
      <b/>
      <sz val="10"/>
      <name val="Arial"/>
      <family val="2"/>
    </font>
    <font>
      <sz val="12"/>
      <color theme="1"/>
      <name val="Arial"/>
      <family val="2"/>
    </font>
    <font>
      <sz val="10"/>
      <color theme="1"/>
      <name val="calibri"/>
      <family val="2"/>
      <scheme val="minor"/>
    </font>
    <font>
      <b/>
      <sz val="14"/>
      <name val="Arial Narrow"/>
      <family val="2"/>
    </font>
    <font>
      <sz val="12"/>
      <name val="Arial Narrow"/>
      <family val="2"/>
    </font>
    <font>
      <sz val="10"/>
      <name val="Arial Narrow"/>
      <family val="2"/>
    </font>
    <font>
      <i/>
      <sz val="10"/>
      <name val="Arial Narrow"/>
      <family val="2"/>
    </font>
    <font>
      <u/>
      <sz val="11"/>
      <name val="Arial Narrow"/>
      <family val="2"/>
    </font>
    <font>
      <b/>
      <u/>
      <sz val="11"/>
      <name val="Arial"/>
      <family val="2"/>
    </font>
    <font>
      <sz val="10"/>
      <color theme="0"/>
      <name val="Arial"/>
      <family val="2"/>
    </font>
    <font>
      <u/>
      <sz val="11"/>
      <color theme="0"/>
      <name val="Arial Narrow"/>
      <family val="2"/>
    </font>
    <font>
      <i/>
      <sz val="11"/>
      <color theme="0"/>
      <name val="Arial Narrow"/>
      <family val="2"/>
    </font>
    <font>
      <b/>
      <u/>
      <sz val="11"/>
      <color theme="0"/>
      <name val="Arial Narrow"/>
      <family val="2"/>
    </font>
  </fonts>
  <fills count="21">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FFFF00"/>
        <bgColor theme="0"/>
      </patternFill>
    </fill>
    <fill>
      <patternFill patternType="solid">
        <fgColor theme="0"/>
        <bgColor indexed="64"/>
      </patternFill>
    </fill>
    <fill>
      <patternFill patternType="solid">
        <fgColor theme="6" tint="0.79998168889431442"/>
        <bgColor indexed="64"/>
      </patternFill>
    </fill>
    <fill>
      <patternFill patternType="solid">
        <fgColor theme="6" tint="0.79998168889431442"/>
        <bgColor theme="0"/>
      </patternFill>
    </fill>
  </fills>
  <borders count="231">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medium">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
      <left style="thin">
        <color rgb="FF000000"/>
      </left>
      <right style="thin">
        <color rgb="FF000000"/>
      </right>
      <top style="thin">
        <color theme="0"/>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hair">
        <color rgb="FF000000"/>
      </top>
      <bottom/>
      <diagonal/>
    </border>
    <border>
      <left style="medium">
        <color indexed="64"/>
      </left>
      <right style="hair">
        <color rgb="FF000000"/>
      </right>
      <top style="medium">
        <color indexed="64"/>
      </top>
      <bottom/>
      <diagonal/>
    </border>
    <border>
      <left style="hair">
        <color rgb="FF000000"/>
      </left>
      <right style="hair">
        <color rgb="FF000000"/>
      </right>
      <top style="medium">
        <color indexed="64"/>
      </top>
      <bottom/>
      <diagonal/>
    </border>
    <border>
      <left style="hair">
        <color rgb="FF000000"/>
      </left>
      <right style="hair">
        <color rgb="FF000000"/>
      </right>
      <top style="medium">
        <color indexed="64"/>
      </top>
      <bottom style="hair">
        <color rgb="FF000000"/>
      </bottom>
      <diagonal/>
    </border>
    <border>
      <left style="thin">
        <color rgb="FF000000"/>
      </left>
      <right style="medium">
        <color indexed="64"/>
      </right>
      <top style="medium">
        <color indexed="64"/>
      </top>
      <bottom/>
      <diagonal/>
    </border>
    <border>
      <left style="medium">
        <color indexed="64"/>
      </left>
      <right style="hair">
        <color rgb="FF000000"/>
      </right>
      <top/>
      <bottom/>
      <diagonal/>
    </border>
    <border>
      <left style="thin">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style="hair">
        <color rgb="FF000000"/>
      </right>
      <top/>
      <bottom style="medium">
        <color indexed="64"/>
      </bottom>
      <diagonal/>
    </border>
    <border>
      <left style="hair">
        <color rgb="FF000000"/>
      </left>
      <right style="hair">
        <color rgb="FF000000"/>
      </right>
      <top style="hair">
        <color rgb="FF000000"/>
      </top>
      <bottom style="medium">
        <color indexed="64"/>
      </bottom>
      <diagonal/>
    </border>
    <border>
      <left style="thin">
        <color rgb="FF000000"/>
      </left>
      <right style="medium">
        <color indexed="64"/>
      </right>
      <top/>
      <bottom style="medium">
        <color indexed="64"/>
      </bottom>
      <diagonal/>
    </border>
    <border>
      <left style="hair">
        <color rgb="FF000000"/>
      </left>
      <right style="hair">
        <color rgb="FF000000"/>
      </right>
      <top style="hair">
        <color indexed="64"/>
      </top>
      <bottom style="hair">
        <color rgb="FF000000"/>
      </bottom>
      <diagonal/>
    </border>
    <border>
      <left/>
      <right/>
      <top style="medium">
        <color indexed="64"/>
      </top>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medium">
        <color indexed="64"/>
      </top>
      <bottom/>
      <diagonal/>
    </border>
    <border>
      <left style="thin">
        <color rgb="FF000000"/>
      </left>
      <right style="hair">
        <color rgb="FF000000"/>
      </right>
      <top style="hair">
        <color rgb="FF000000"/>
      </top>
      <bottom/>
      <diagonal/>
    </border>
    <border>
      <left style="hair">
        <color rgb="FF000000"/>
      </left>
      <right style="hair">
        <color rgb="FF000000"/>
      </right>
      <top style="hair">
        <color indexed="64"/>
      </top>
      <bottom style="medium">
        <color rgb="FF000000"/>
      </bottom>
      <diagonal/>
    </border>
    <border>
      <left style="hair">
        <color rgb="FF000000"/>
      </left>
      <right style="hair">
        <color rgb="FF000000"/>
      </right>
      <top style="hair">
        <color indexed="64"/>
      </top>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hair">
        <color rgb="FF000000"/>
      </left>
      <right style="hair">
        <color rgb="FF000000"/>
      </right>
      <top style="medium">
        <color rgb="FF000000"/>
      </top>
      <bottom style="medium">
        <color indexed="64"/>
      </bottom>
      <diagonal/>
    </border>
    <border>
      <left style="thin">
        <color theme="0"/>
      </left>
      <right style="thin">
        <color rgb="FF000000"/>
      </right>
      <top style="medium">
        <color indexed="64"/>
      </top>
      <bottom/>
      <diagonal/>
    </border>
    <border>
      <left style="thin">
        <color theme="0"/>
      </left>
      <right style="thin">
        <color rgb="FF000000"/>
      </right>
      <top/>
      <bottom style="medium">
        <color rgb="FF000000"/>
      </bottom>
      <diagonal/>
    </border>
    <border>
      <left style="hair">
        <color rgb="FF000000"/>
      </left>
      <right style="hair">
        <color rgb="FF000000"/>
      </right>
      <top/>
      <bottom style="hair">
        <color indexed="64"/>
      </bottom>
      <diagonal/>
    </border>
    <border>
      <left style="hair">
        <color rgb="FF000000"/>
      </left>
      <right style="hair">
        <color rgb="FF000000"/>
      </right>
      <top style="hair">
        <color rgb="FF000000"/>
      </top>
      <bottom style="thin">
        <color indexed="64"/>
      </bottom>
      <diagonal/>
    </border>
    <border>
      <left style="hair">
        <color rgb="FF000000"/>
      </left>
      <right style="hair">
        <color rgb="FF000000"/>
      </right>
      <top style="thin">
        <color indexed="64"/>
      </top>
      <bottom style="medium">
        <color indexed="64"/>
      </bottom>
      <diagonal/>
    </border>
    <border>
      <left style="hair">
        <color rgb="FF000000"/>
      </left>
      <right/>
      <top/>
      <bottom style="hair">
        <color rgb="FF000000"/>
      </bottom>
      <diagonal/>
    </border>
    <border>
      <left/>
      <right style="hair">
        <color rgb="FF000000"/>
      </right>
      <top style="medium">
        <color rgb="FF000000"/>
      </top>
      <bottom/>
      <diagonal/>
    </border>
    <border>
      <left style="hair">
        <color rgb="FF000000"/>
      </left>
      <right style="hair">
        <color rgb="FF000000"/>
      </right>
      <top style="thin">
        <color indexed="64"/>
      </top>
      <bottom style="thin">
        <color indexed="64"/>
      </bottom>
      <diagonal/>
    </border>
  </borders>
  <cellStyleXfs count="3">
    <xf numFmtId="0" fontId="0" fillId="0" borderId="0"/>
    <xf numFmtId="0" fontId="43" fillId="0" borderId="60"/>
    <xf numFmtId="0" fontId="48" fillId="0" borderId="60"/>
  </cellStyleXfs>
  <cellXfs count="661">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3" fillId="3" borderId="46" xfId="0" applyFont="1" applyFill="1" applyBorder="1"/>
    <xf numFmtId="2" fontId="13" fillId="3" borderId="46" xfId="0" applyNumberFormat="1" applyFont="1" applyFill="1" applyBorder="1"/>
    <xf numFmtId="0" fontId="13" fillId="0" borderId="0" xfId="0" applyFont="1"/>
    <xf numFmtId="2" fontId="13" fillId="0" borderId="0" xfId="0" applyNumberFormat="1" applyFont="1"/>
    <xf numFmtId="168"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14" fillId="0" borderId="0" xfId="0" applyFont="1" applyAlignment="1">
      <alignment vertical="center"/>
    </xf>
    <xf numFmtId="1" fontId="15" fillId="3" borderId="46" xfId="0" applyNumberFormat="1" applyFont="1" applyFill="1" applyBorder="1" applyAlignment="1">
      <alignment vertical="center"/>
    </xf>
    <xf numFmtId="49" fontId="15" fillId="3" borderId="46" xfId="0" applyNumberFormat="1" applyFont="1" applyFill="1" applyBorder="1" applyAlignment="1">
      <alignment vertical="center"/>
    </xf>
    <xf numFmtId="0" fontId="15" fillId="3" borderId="46" xfId="0" applyFont="1" applyFill="1" applyBorder="1" applyAlignment="1">
      <alignment vertical="center"/>
    </xf>
    <xf numFmtId="0" fontId="16" fillId="0" borderId="0" xfId="0" applyFont="1" applyAlignment="1">
      <alignment vertical="center"/>
    </xf>
    <xf numFmtId="9" fontId="1" fillId="3" borderId="46" xfId="0" applyNumberFormat="1" applyFont="1" applyFill="1" applyBorder="1" applyAlignment="1">
      <alignment vertical="center"/>
    </xf>
    <xf numFmtId="9" fontId="14" fillId="3" borderId="46" xfId="0" applyNumberFormat="1" applyFont="1" applyFill="1" applyBorder="1" applyAlignment="1">
      <alignment vertical="center"/>
    </xf>
    <xf numFmtId="0" fontId="19" fillId="0" borderId="0" xfId="0" applyFont="1" applyAlignment="1">
      <alignment vertical="center" wrapText="1"/>
    </xf>
    <xf numFmtId="0" fontId="19" fillId="3" borderId="46" xfId="0" applyFont="1" applyFill="1" applyBorder="1" applyAlignment="1">
      <alignment vertical="center" wrapText="1"/>
    </xf>
    <xf numFmtId="0" fontId="20" fillId="11" borderId="81" xfId="0" applyFont="1" applyFill="1" applyBorder="1" applyAlignment="1">
      <alignment horizontal="center" vertical="center"/>
    </xf>
    <xf numFmtId="0" fontId="20" fillId="11" borderId="22" xfId="0" applyFont="1" applyFill="1" applyBorder="1" applyAlignment="1">
      <alignment horizontal="center" vertical="center" wrapText="1"/>
    </xf>
    <xf numFmtId="0" fontId="18" fillId="14" borderId="118" xfId="0" applyFont="1" applyFill="1" applyBorder="1" applyAlignment="1">
      <alignment horizontal="center" vertical="center"/>
    </xf>
    <xf numFmtId="0" fontId="18" fillId="14" borderId="151" xfId="0" applyFont="1" applyFill="1" applyBorder="1" applyAlignment="1">
      <alignment horizontal="center" vertical="center"/>
    </xf>
    <xf numFmtId="0" fontId="10" fillId="3" borderId="152" xfId="0" applyFont="1" applyFill="1" applyBorder="1" applyAlignment="1">
      <alignment horizontal="center" vertical="center" wrapText="1"/>
    </xf>
    <xf numFmtId="0" fontId="21" fillId="3" borderId="153" xfId="0" applyFont="1" applyFill="1" applyBorder="1" applyAlignment="1">
      <alignment horizontal="center" vertical="center" wrapText="1"/>
    </xf>
    <xf numFmtId="0" fontId="21" fillId="3" borderId="153" xfId="0" applyFont="1" applyFill="1" applyBorder="1" applyAlignment="1">
      <alignment horizontal="left" vertical="top" wrapText="1"/>
    </xf>
    <xf numFmtId="1" fontId="21" fillId="3" borderId="153" xfId="0" applyNumberFormat="1" applyFont="1" applyFill="1" applyBorder="1" applyAlignment="1">
      <alignment horizontal="center" vertical="center" wrapText="1"/>
    </xf>
    <xf numFmtId="0" fontId="21" fillId="3" borderId="154" xfId="0" applyFont="1" applyFill="1" applyBorder="1" applyAlignment="1">
      <alignment horizontal="center" vertical="center" wrapText="1"/>
    </xf>
    <xf numFmtId="0" fontId="21" fillId="3" borderId="155"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56" xfId="0" applyFont="1" applyFill="1" applyBorder="1" applyAlignment="1">
      <alignment vertical="center"/>
    </xf>
    <xf numFmtId="1" fontId="10" fillId="3" borderId="157" xfId="0" applyNumberFormat="1" applyFont="1" applyFill="1" applyBorder="1" applyAlignment="1">
      <alignment horizontal="center" vertical="center" wrapText="1"/>
    </xf>
    <xf numFmtId="0" fontId="21" fillId="3" borderId="158" xfId="0" applyFont="1" applyFill="1" applyBorder="1" applyAlignment="1">
      <alignment horizontal="center" vertical="center" wrapText="1"/>
    </xf>
    <xf numFmtId="0" fontId="21" fillId="3" borderId="158" xfId="0" applyFont="1" applyFill="1" applyBorder="1" applyAlignment="1">
      <alignment horizontal="left" vertical="top" wrapText="1"/>
    </xf>
    <xf numFmtId="0" fontId="21" fillId="3" borderId="159" xfId="0" applyFont="1" applyFill="1" applyBorder="1" applyAlignment="1">
      <alignment horizontal="center" vertical="center" wrapText="1"/>
    </xf>
    <xf numFmtId="0" fontId="1" fillId="3" borderId="160" xfId="0" applyFont="1" applyFill="1" applyBorder="1" applyAlignment="1">
      <alignment vertical="center" wrapText="1"/>
    </xf>
    <xf numFmtId="0" fontId="1" fillId="3" borderId="29" xfId="0" applyFont="1" applyFill="1" applyBorder="1" applyAlignment="1">
      <alignment vertical="center"/>
    </xf>
    <xf numFmtId="0" fontId="10" fillId="3" borderId="157" xfId="0" applyFont="1" applyFill="1" applyBorder="1" applyAlignment="1">
      <alignment horizontal="center" vertical="center" wrapText="1"/>
    </xf>
    <xf numFmtId="0" fontId="1" fillId="3" borderId="160" xfId="0" applyFont="1" applyFill="1" applyBorder="1" applyAlignment="1">
      <alignment vertical="center"/>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61" xfId="0" applyNumberFormat="1" applyFont="1" applyFill="1" applyBorder="1" applyAlignment="1">
      <alignment horizontal="center" vertical="center" wrapText="1"/>
    </xf>
    <xf numFmtId="0" fontId="21" fillId="3" borderId="162" xfId="0" applyFont="1" applyFill="1" applyBorder="1" applyAlignment="1">
      <alignment horizontal="center" vertical="center" wrapText="1"/>
    </xf>
    <xf numFmtId="0" fontId="21" fillId="3" borderId="162" xfId="0" applyFont="1" applyFill="1" applyBorder="1" applyAlignment="1">
      <alignment horizontal="left" vertical="top" wrapText="1"/>
    </xf>
    <xf numFmtId="0" fontId="21" fillId="3" borderId="163" xfId="0" applyFont="1" applyFill="1" applyBorder="1" applyAlignment="1">
      <alignment horizontal="center" vertical="center" wrapText="1"/>
    </xf>
    <xf numFmtId="0" fontId="0" fillId="3" borderId="46" xfId="0" applyFont="1" applyFill="1" applyBorder="1"/>
    <xf numFmtId="0" fontId="0" fillId="3" borderId="164" xfId="0" applyFont="1" applyFill="1" applyBorder="1"/>
    <xf numFmtId="0" fontId="0" fillId="3" borderId="165" xfId="0" applyFont="1" applyFill="1" applyBorder="1"/>
    <xf numFmtId="0" fontId="0" fillId="3" borderId="166" xfId="0" applyFont="1" applyFill="1" applyBorder="1"/>
    <xf numFmtId="0" fontId="0" fillId="3" borderId="167" xfId="0" applyFont="1" applyFill="1" applyBorder="1"/>
    <xf numFmtId="0" fontId="10" fillId="3" borderId="46" xfId="0" applyFont="1" applyFill="1" applyBorder="1" applyAlignment="1">
      <alignment horizontal="center"/>
    </xf>
    <xf numFmtId="0" fontId="0" fillId="3" borderId="170" xfId="0" applyFont="1" applyFill="1" applyBorder="1"/>
    <xf numFmtId="0" fontId="17" fillId="11"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9" fontId="24" fillId="11" borderId="174" xfId="0" applyNumberFormat="1" applyFont="1" applyFill="1" applyBorder="1" applyAlignment="1">
      <alignment horizontal="center" vertical="center"/>
    </xf>
    <xf numFmtId="0" fontId="25" fillId="3" borderId="46" xfId="0" applyFont="1" applyFill="1" applyBorder="1" applyAlignment="1">
      <alignment horizontal="center" vertical="center"/>
    </xf>
    <xf numFmtId="0" fontId="26" fillId="3" borderId="46" xfId="0" applyFont="1" applyFill="1" applyBorder="1"/>
    <xf numFmtId="0" fontId="23" fillId="3" borderId="46" xfId="0" applyFont="1" applyFill="1" applyBorder="1" applyAlignment="1">
      <alignment horizontal="center" vertical="center"/>
    </xf>
    <xf numFmtId="0" fontId="27" fillId="3" borderId="178" xfId="0" applyFont="1" applyFill="1" applyBorder="1" applyAlignment="1">
      <alignment horizontal="center" vertical="center"/>
    </xf>
    <xf numFmtId="0" fontId="27" fillId="3" borderId="46" xfId="0" applyFont="1" applyFill="1" applyBorder="1" applyAlignment="1">
      <alignment horizontal="center" vertical="center"/>
    </xf>
    <xf numFmtId="49" fontId="29" fillId="3" borderId="181"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0" fontId="30" fillId="3" borderId="46" xfId="0" applyFont="1" applyFill="1" applyBorder="1" applyAlignment="1">
      <alignment wrapText="1"/>
    </xf>
    <xf numFmtId="0" fontId="23" fillId="15" borderId="187" xfId="0" applyFont="1" applyFill="1" applyBorder="1" applyAlignment="1">
      <alignment horizontal="center" vertical="center" wrapText="1"/>
    </xf>
    <xf numFmtId="0" fontId="27" fillId="0" borderId="0" xfId="0" applyFont="1" applyAlignment="1">
      <alignment horizontal="center" vertical="center" wrapText="1"/>
    </xf>
    <xf numFmtId="0" fontId="31" fillId="15" borderId="187" xfId="0" applyFont="1" applyFill="1" applyBorder="1" applyAlignment="1">
      <alignment horizontal="center" vertical="center" wrapText="1"/>
    </xf>
    <xf numFmtId="0" fontId="31" fillId="15" borderId="174" xfId="0" applyFont="1" applyFill="1" applyBorder="1" applyAlignment="1">
      <alignment horizontal="center" vertical="center" wrapText="1"/>
    </xf>
    <xf numFmtId="0" fontId="26" fillId="3" borderId="46" xfId="0" applyFont="1" applyFill="1" applyBorder="1" applyAlignment="1">
      <alignment horizontal="center" vertical="center" wrapText="1"/>
    </xf>
    <xf numFmtId="0" fontId="31" fillId="11" borderId="188" xfId="0" applyFont="1" applyFill="1" applyBorder="1" applyAlignment="1">
      <alignment horizontal="center" vertical="center" wrapText="1"/>
    </xf>
    <xf numFmtId="0" fontId="31" fillId="11" borderId="174" xfId="0" applyFont="1" applyFill="1" applyBorder="1" applyAlignment="1">
      <alignment horizontal="center" vertical="center" wrapText="1"/>
    </xf>
    <xf numFmtId="0" fontId="31" fillId="11" borderId="46" xfId="0" applyFont="1" applyFill="1" applyBorder="1" applyAlignment="1">
      <alignment horizontal="center" vertical="center" wrapText="1"/>
    </xf>
    <xf numFmtId="0" fontId="28" fillId="3" borderId="46" xfId="0" applyFont="1" applyFill="1" applyBorder="1" applyAlignment="1">
      <alignment wrapText="1"/>
    </xf>
    <xf numFmtId="0" fontId="32" fillId="0" borderId="0" xfId="0" applyFont="1" applyAlignment="1">
      <alignment horizontal="center" wrapText="1"/>
    </xf>
    <xf numFmtId="0" fontId="0" fillId="0" borderId="0" xfId="0" applyFont="1"/>
    <xf numFmtId="0" fontId="0" fillId="0" borderId="92" xfId="0" applyFont="1" applyBorder="1"/>
    <xf numFmtId="0" fontId="23" fillId="9" borderId="29" xfId="0" applyFont="1" applyFill="1" applyBorder="1" applyAlignment="1">
      <alignment horizontal="center" vertical="center" wrapText="1"/>
    </xf>
    <xf numFmtId="0" fontId="31" fillId="0" borderId="0" xfId="0" applyFont="1" applyAlignment="1">
      <alignment vertical="center"/>
    </xf>
    <xf numFmtId="0" fontId="27" fillId="0" borderId="29" xfId="0" applyFont="1" applyBorder="1" applyAlignment="1">
      <alignment horizontal="center" vertical="center"/>
    </xf>
    <xf numFmtId="9" fontId="27" fillId="0" borderId="0" xfId="0" applyNumberFormat="1" applyFont="1" applyAlignment="1">
      <alignment vertical="center"/>
    </xf>
    <xf numFmtId="9" fontId="33" fillId="5" borderId="29" xfId="0" applyNumberFormat="1" applyFont="1" applyFill="1" applyBorder="1" applyAlignment="1">
      <alignment horizontal="center" vertical="center"/>
    </xf>
    <xf numFmtId="0" fontId="27" fillId="0" borderId="0" xfId="0" applyFont="1" applyAlignment="1">
      <alignment vertical="center"/>
    </xf>
    <xf numFmtId="0" fontId="27" fillId="0" borderId="0" xfId="0" applyFont="1" applyAlignment="1">
      <alignment horizontal="left" vertical="center"/>
    </xf>
    <xf numFmtId="9" fontId="27" fillId="0" borderId="29" xfId="0" applyNumberFormat="1" applyFont="1" applyBorder="1" applyAlignment="1">
      <alignment horizontal="center" vertical="center"/>
    </xf>
    <xf numFmtId="0" fontId="27" fillId="3" borderId="170" xfId="0" applyFont="1" applyFill="1" applyBorder="1" applyAlignment="1">
      <alignment vertical="center"/>
    </xf>
    <xf numFmtId="0" fontId="27"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0" fillId="0" borderId="0" xfId="0" applyFont="1" applyAlignment="1">
      <alignment horizontal="left"/>
    </xf>
    <xf numFmtId="0" fontId="0" fillId="0" borderId="29" xfId="0" applyFont="1" applyBorder="1" applyAlignment="1">
      <alignment horizontal="left"/>
    </xf>
    <xf numFmtId="0" fontId="23" fillId="10" borderId="29" xfId="0" applyFont="1" applyFill="1" applyBorder="1" applyAlignment="1">
      <alignment horizontal="center" vertical="center" wrapText="1"/>
    </xf>
    <xf numFmtId="0" fontId="23" fillId="11" borderId="29" xfId="0" applyFont="1" applyFill="1" applyBorder="1" applyAlignment="1">
      <alignment horizontal="center" vertical="center" wrapText="1"/>
    </xf>
    <xf numFmtId="0" fontId="23" fillId="12" borderId="29"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31" fillId="3" borderId="46" xfId="0" applyFont="1" applyFill="1" applyBorder="1" applyAlignment="1">
      <alignment vertical="center"/>
    </xf>
    <xf numFmtId="0" fontId="27" fillId="3" borderId="46" xfId="0" applyFont="1" applyFill="1" applyBorder="1" applyAlignment="1">
      <alignment horizontal="left" vertical="center"/>
    </xf>
    <xf numFmtId="0" fontId="34" fillId="3" borderId="46" xfId="0" applyFont="1" applyFill="1" applyBorder="1" applyAlignment="1">
      <alignment vertical="center"/>
    </xf>
    <xf numFmtId="0" fontId="34" fillId="3" borderId="46" xfId="0" applyFont="1" applyFill="1" applyBorder="1"/>
    <xf numFmtId="0" fontId="0" fillId="3" borderId="190" xfId="0" applyFont="1" applyFill="1" applyBorder="1"/>
    <xf numFmtId="0" fontId="0" fillId="3" borderId="191" xfId="0" applyFont="1" applyFill="1" applyBorder="1"/>
    <xf numFmtId="0" fontId="0" fillId="3" borderId="192" xfId="0" applyFont="1" applyFill="1" applyBorder="1"/>
    <xf numFmtId="0" fontId="12" fillId="11" borderId="29" xfId="0" applyFont="1" applyFill="1" applyBorder="1" applyAlignment="1">
      <alignment horizontal="center" vertical="center" wrapText="1"/>
    </xf>
    <xf numFmtId="0" fontId="12" fillId="11" borderId="104" xfId="0" applyFont="1" applyFill="1" applyBorder="1" applyAlignment="1">
      <alignment horizontal="center" vertical="center" wrapText="1"/>
    </xf>
    <xf numFmtId="0" fontId="12" fillId="11" borderId="193" xfId="0" applyFont="1" applyFill="1" applyBorder="1" applyAlignment="1">
      <alignment horizontal="center" vertical="center" wrapText="1"/>
    </xf>
    <xf numFmtId="0" fontId="12" fillId="11" borderId="46" xfId="0" applyFont="1" applyFill="1" applyBorder="1" applyAlignment="1">
      <alignment horizontal="center" vertical="center" wrapText="1"/>
    </xf>
    <xf numFmtId="2" fontId="0" fillId="0" borderId="0" xfId="0" applyNumberFormat="1" applyFont="1"/>
    <xf numFmtId="0" fontId="35"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0" fillId="0" borderId="0" xfId="0" applyNumberFormat="1" applyFont="1"/>
    <xf numFmtId="166" fontId="0" fillId="0" borderId="0" xfId="0" applyNumberFormat="1" applyFont="1"/>
    <xf numFmtId="167" fontId="0" fillId="0" borderId="0" xfId="0" applyNumberFormat="1" applyFont="1"/>
    <xf numFmtId="168" fontId="0" fillId="0" borderId="0" xfId="0" applyNumberFormat="1" applyFont="1"/>
    <xf numFmtId="0" fontId="13" fillId="3" borderId="60" xfId="0" applyFont="1" applyFill="1" applyBorder="1"/>
    <xf numFmtId="0" fontId="43" fillId="0" borderId="0" xfId="0" applyFont="1"/>
    <xf numFmtId="1" fontId="21" fillId="3" borderId="159" xfId="0" applyNumberFormat="1" applyFont="1" applyFill="1" applyBorder="1" applyAlignment="1">
      <alignment horizontal="center" vertical="center" wrapText="1"/>
    </xf>
    <xf numFmtId="0" fontId="44" fillId="0" borderId="189" xfId="0" applyFont="1" applyBorder="1" applyAlignment="1">
      <alignment vertical="center" wrapText="1"/>
    </xf>
    <xf numFmtId="0" fontId="3" fillId="0" borderId="189" xfId="0" applyFont="1" applyBorder="1"/>
    <xf numFmtId="0" fontId="44" fillId="0" borderId="189" xfId="0" applyFont="1" applyBorder="1" applyAlignment="1">
      <alignment vertical="top" wrapText="1"/>
    </xf>
    <xf numFmtId="0" fontId="3" fillId="0" borderId="189" xfId="0" applyFont="1" applyBorder="1" applyAlignment="1">
      <alignment vertical="top" wrapText="1"/>
    </xf>
    <xf numFmtId="0" fontId="3" fillId="3" borderId="46" xfId="0" applyFont="1" applyFill="1" applyBorder="1"/>
    <xf numFmtId="0" fontId="3" fillId="3" borderId="191" xfId="0" applyFont="1" applyFill="1" applyBorder="1"/>
    <xf numFmtId="0" fontId="43" fillId="0" borderId="60" xfId="1" applyFont="1"/>
    <xf numFmtId="9" fontId="27" fillId="0" borderId="60" xfId="1" applyNumberFormat="1" applyFont="1" applyAlignment="1">
      <alignment vertical="center"/>
    </xf>
    <xf numFmtId="9" fontId="33" fillId="5" borderId="29" xfId="1" applyNumberFormat="1" applyFont="1" applyFill="1" applyBorder="1" applyAlignment="1">
      <alignment horizontal="center" vertical="center"/>
    </xf>
    <xf numFmtId="0" fontId="47" fillId="0" borderId="189" xfId="1" applyFont="1" applyBorder="1" applyAlignment="1">
      <alignment vertical="center" wrapText="1"/>
    </xf>
    <xf numFmtId="0" fontId="43" fillId="0" borderId="29" xfId="1" applyFont="1" applyBorder="1"/>
    <xf numFmtId="0" fontId="43" fillId="0" borderId="189" xfId="1" applyFont="1" applyBorder="1"/>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0" fontId="39" fillId="3" borderId="46" xfId="0" applyFont="1" applyFill="1" applyBorder="1"/>
    <xf numFmtId="0" fontId="39" fillId="3" borderId="46" xfId="0" applyFont="1" applyFill="1" applyBorder="1" applyAlignment="1">
      <alignment vertical="center"/>
    </xf>
    <xf numFmtId="0" fontId="3" fillId="0" borderId="0" xfId="0" applyFont="1" applyAlignment="1"/>
    <xf numFmtId="1" fontId="39" fillId="3" borderId="46" xfId="0" applyNumberFormat="1" applyFont="1" applyFill="1" applyBorder="1" applyAlignment="1">
      <alignment horizontal="center" vertical="center"/>
    </xf>
    <xf numFmtId="0" fontId="39" fillId="3" borderId="46" xfId="0" applyFont="1" applyFill="1" applyBorder="1" applyAlignment="1">
      <alignment horizontal="left" vertical="center" wrapText="1"/>
    </xf>
    <xf numFmtId="0" fontId="40" fillId="3" borderId="67" xfId="0" applyFont="1" applyFill="1" applyBorder="1" applyAlignment="1">
      <alignment horizontal="center" vertical="center"/>
    </xf>
    <xf numFmtId="0" fontId="51" fillId="3" borderId="68" xfId="0" applyFont="1" applyFill="1" applyBorder="1" applyAlignment="1">
      <alignment horizontal="left" vertical="center" wrapText="1"/>
    </xf>
    <xf numFmtId="0" fontId="40" fillId="3" borderId="22" xfId="0" applyFont="1" applyFill="1" applyBorder="1" applyAlignment="1">
      <alignment horizontal="center" vertical="center"/>
    </xf>
    <xf numFmtId="0" fontId="51" fillId="3" borderId="70" xfId="0" applyFont="1" applyFill="1" applyBorder="1" applyAlignment="1">
      <alignment horizontal="left" vertical="top" wrapText="1"/>
    </xf>
    <xf numFmtId="0" fontId="3" fillId="3" borderId="70" xfId="0" applyFont="1" applyFill="1" applyBorder="1" applyAlignment="1">
      <alignment horizontal="left" vertical="top" wrapText="1"/>
    </xf>
    <xf numFmtId="0" fontId="39" fillId="3" borderId="70" xfId="0" applyFont="1" applyFill="1" applyBorder="1" applyAlignment="1">
      <alignment horizontal="left" vertical="center" wrapText="1"/>
    </xf>
    <xf numFmtId="0" fontId="39" fillId="3" borderId="60" xfId="0" applyFont="1" applyFill="1" applyBorder="1"/>
    <xf numFmtId="0" fontId="39" fillId="3" borderId="70" xfId="0" applyFont="1" applyFill="1" applyBorder="1" applyAlignment="1">
      <alignment horizontal="center" vertical="center"/>
    </xf>
    <xf numFmtId="0" fontId="40" fillId="3" borderId="216" xfId="0" applyFont="1" applyFill="1" applyBorder="1" applyAlignment="1">
      <alignment horizontal="center" vertical="center"/>
    </xf>
    <xf numFmtId="0" fontId="39" fillId="3" borderId="74" xfId="0" applyFont="1" applyFill="1" applyBorder="1" applyAlignment="1">
      <alignment horizontal="center" vertical="center"/>
    </xf>
    <xf numFmtId="0" fontId="40" fillId="3" borderId="204" xfId="0" applyFont="1" applyFill="1" applyBorder="1" applyAlignment="1">
      <alignment horizontal="center" vertical="center"/>
    </xf>
    <xf numFmtId="0" fontId="39" fillId="3" borderId="77" xfId="0" applyFont="1" applyFill="1" applyBorder="1" applyAlignment="1">
      <alignment horizontal="left" vertical="center" wrapText="1"/>
    </xf>
    <xf numFmtId="0" fontId="39" fillId="3" borderId="22" xfId="0" applyFont="1" applyFill="1" applyBorder="1" applyAlignment="1">
      <alignment horizontal="left" vertical="center" wrapText="1"/>
    </xf>
    <xf numFmtId="0" fontId="39" fillId="3" borderId="22" xfId="0" applyFont="1" applyFill="1" applyBorder="1" applyAlignment="1">
      <alignment horizontal="center" vertical="center"/>
    </xf>
    <xf numFmtId="0" fontId="40" fillId="3" borderId="81" xfId="0" applyFont="1" applyFill="1" applyBorder="1" applyAlignment="1">
      <alignment horizontal="center" vertical="center"/>
    </xf>
    <xf numFmtId="0" fontId="39" fillId="3" borderId="201" xfId="0" applyFont="1" applyFill="1" applyBorder="1" applyAlignment="1">
      <alignment horizontal="center" vertical="center"/>
    </xf>
    <xf numFmtId="0" fontId="40" fillId="3" borderId="77" xfId="0" applyFont="1" applyFill="1" applyBorder="1" applyAlignment="1">
      <alignment horizontal="center" vertical="center"/>
    </xf>
    <xf numFmtId="0" fontId="39" fillId="3" borderId="204" xfId="0" applyFont="1" applyFill="1" applyBorder="1" applyAlignment="1">
      <alignment horizontal="left" vertical="center" wrapText="1"/>
    </xf>
    <xf numFmtId="0" fontId="39" fillId="3" borderId="22" xfId="0" applyFont="1" applyFill="1" applyBorder="1" applyAlignment="1">
      <alignment horizontal="left" vertical="top" wrapText="1"/>
    </xf>
    <xf numFmtId="0" fontId="39" fillId="3" borderId="81" xfId="0" applyFont="1" applyFill="1" applyBorder="1" applyAlignment="1">
      <alignment horizontal="center" vertical="center"/>
    </xf>
    <xf numFmtId="0" fontId="39" fillId="3" borderId="77" xfId="0" applyFont="1" applyFill="1" applyBorder="1" applyAlignment="1">
      <alignment horizontal="left" vertical="top" wrapText="1"/>
    </xf>
    <xf numFmtId="0" fontId="39" fillId="3" borderId="67" xfId="0" applyFont="1" applyFill="1" applyBorder="1" applyAlignment="1">
      <alignment horizontal="left" vertical="center" wrapText="1"/>
    </xf>
    <xf numFmtId="0" fontId="39" fillId="3" borderId="22" xfId="0" applyFont="1" applyFill="1" applyBorder="1" applyAlignment="1">
      <alignment horizontal="left" vertical="center"/>
    </xf>
    <xf numFmtId="0" fontId="39" fillId="3" borderId="77" xfId="0" applyFont="1" applyFill="1" applyBorder="1" applyAlignment="1">
      <alignment horizontal="center" vertical="center"/>
    </xf>
    <xf numFmtId="0" fontId="39" fillId="0" borderId="22" xfId="0" applyFont="1" applyFill="1" applyBorder="1" applyAlignment="1">
      <alignment horizontal="left" vertical="center" wrapText="1"/>
    </xf>
    <xf numFmtId="0" fontId="39" fillId="19" borderId="22" xfId="0" applyFont="1" applyFill="1" applyBorder="1" applyAlignment="1">
      <alignment horizontal="left" vertical="top" wrapText="1"/>
    </xf>
    <xf numFmtId="0" fontId="39" fillId="0" borderId="22" xfId="0" applyFont="1" applyFill="1" applyBorder="1" applyAlignment="1">
      <alignment horizontal="left" vertical="top" wrapText="1"/>
    </xf>
    <xf numFmtId="0" fontId="39" fillId="20" borderId="22" xfId="0" applyFont="1" applyFill="1" applyBorder="1" applyAlignment="1">
      <alignment horizontal="left" vertical="top" wrapText="1"/>
    </xf>
    <xf numFmtId="0" fontId="39" fillId="3" borderId="201" xfId="0" applyFont="1" applyFill="1" applyBorder="1" applyAlignment="1">
      <alignment horizontal="left" vertical="center" wrapText="1"/>
    </xf>
    <xf numFmtId="0" fontId="39" fillId="3" borderId="201" xfId="0" applyFont="1" applyFill="1" applyBorder="1" applyAlignment="1">
      <alignment horizontal="left" vertical="top" wrapText="1"/>
    </xf>
    <xf numFmtId="0" fontId="39" fillId="3" borderId="212" xfId="0" applyFont="1" applyFill="1" applyBorder="1" applyAlignment="1">
      <alignment horizontal="left" vertical="center" wrapText="1"/>
    </xf>
    <xf numFmtId="0" fontId="39" fillId="3" borderId="76" xfId="0" applyFont="1" applyFill="1" applyBorder="1" applyAlignment="1">
      <alignment horizontal="left" vertical="center" wrapText="1"/>
    </xf>
    <xf numFmtId="0" fontId="39" fillId="3" borderId="77" xfId="0" applyFont="1" applyFill="1" applyBorder="1" applyAlignment="1">
      <alignment horizontal="left" vertical="center"/>
    </xf>
    <xf numFmtId="0" fontId="39" fillId="3" borderId="214" xfId="0" applyFont="1" applyFill="1" applyBorder="1" applyAlignment="1">
      <alignment horizontal="left" vertical="center" wrapText="1"/>
    </xf>
    <xf numFmtId="0" fontId="39" fillId="3" borderId="212" xfId="0" applyFont="1" applyFill="1" applyBorder="1" applyAlignment="1">
      <alignment horizontal="center" vertical="center" wrapText="1"/>
    </xf>
    <xf numFmtId="0" fontId="40" fillId="3" borderId="201" xfId="0" applyFont="1" applyFill="1" applyBorder="1" applyAlignment="1">
      <alignment horizontal="center" vertical="center"/>
    </xf>
    <xf numFmtId="0" fontId="39" fillId="3" borderId="210" xfId="0" applyFont="1" applyFill="1" applyBorder="1" applyAlignment="1">
      <alignment horizontal="left" vertical="center" wrapText="1"/>
    </xf>
    <xf numFmtId="0" fontId="39" fillId="3" borderId="67" xfId="0" applyFont="1" applyFill="1" applyBorder="1" applyAlignment="1">
      <alignment horizontal="center" vertical="center"/>
    </xf>
    <xf numFmtId="0" fontId="40" fillId="3" borderId="210" xfId="0" applyFont="1" applyFill="1" applyBorder="1" applyAlignment="1">
      <alignment horizontal="center" vertical="center"/>
    </xf>
    <xf numFmtId="0" fontId="39" fillId="3" borderId="210" xfId="0" applyFont="1" applyFill="1" applyBorder="1" applyAlignment="1">
      <alignment horizontal="center" vertical="center"/>
    </xf>
    <xf numFmtId="0" fontId="39" fillId="3" borderId="213" xfId="0" applyFont="1" applyFill="1" applyBorder="1" applyAlignment="1">
      <alignment vertical="center"/>
    </xf>
    <xf numFmtId="0" fontId="39" fillId="3" borderId="213" xfId="0" applyFont="1" applyFill="1" applyBorder="1"/>
    <xf numFmtId="0" fontId="3" fillId="0" borderId="0" xfId="0" applyFont="1" applyAlignment="1">
      <alignment vertical="center"/>
    </xf>
    <xf numFmtId="0" fontId="39" fillId="3" borderId="46" xfId="0" applyFont="1" applyFill="1" applyBorder="1" applyAlignment="1">
      <alignment horizontal="left"/>
    </xf>
    <xf numFmtId="0" fontId="53" fillId="3" borderId="46" xfId="0" applyFont="1" applyFill="1" applyBorder="1" applyAlignment="1">
      <alignment horizontal="left" vertical="center"/>
    </xf>
    <xf numFmtId="0" fontId="53" fillId="3" borderId="46" xfId="0" applyFont="1" applyFill="1" applyBorder="1" applyAlignment="1">
      <alignment horizontal="center" vertical="center"/>
    </xf>
    <xf numFmtId="0" fontId="39" fillId="20" borderId="77" xfId="0" applyFont="1" applyFill="1" applyBorder="1" applyAlignment="1">
      <alignment horizontal="left" vertical="top" wrapText="1"/>
    </xf>
    <xf numFmtId="0" fontId="39" fillId="3" borderId="226" xfId="0" applyFont="1" applyFill="1" applyBorder="1" applyAlignment="1">
      <alignment horizontal="left" vertical="center" wrapText="1"/>
    </xf>
    <xf numFmtId="0" fontId="39" fillId="3" borderId="67" xfId="0" applyFont="1" applyFill="1" applyBorder="1" applyAlignment="1">
      <alignment horizontal="left" vertical="top" wrapText="1"/>
    </xf>
    <xf numFmtId="0" fontId="39" fillId="20" borderId="76" xfId="0" applyFont="1" applyFill="1" applyBorder="1" applyAlignment="1">
      <alignment horizontal="left" vertical="center" wrapText="1"/>
    </xf>
    <xf numFmtId="0" fontId="39" fillId="0" borderId="212" xfId="0" applyFont="1" applyFill="1" applyBorder="1" applyAlignment="1">
      <alignment horizontal="left" vertical="center" wrapText="1"/>
    </xf>
    <xf numFmtId="0" fontId="39" fillId="17" borderId="22" xfId="0" applyFont="1" applyFill="1" applyBorder="1" applyAlignment="1">
      <alignment horizontal="center" vertical="center"/>
    </xf>
    <xf numFmtId="0" fontId="39" fillId="17" borderId="201" xfId="0" applyFont="1" applyFill="1" applyBorder="1" applyAlignment="1">
      <alignment horizontal="center" vertical="center"/>
    </xf>
    <xf numFmtId="0" fontId="39" fillId="3" borderId="227" xfId="0" applyFont="1" applyFill="1" applyBorder="1" applyAlignment="1">
      <alignment horizontal="left" vertical="center" wrapText="1"/>
    </xf>
    <xf numFmtId="0" fontId="39" fillId="3" borderId="213" xfId="0" applyFont="1" applyFill="1" applyBorder="1" applyAlignment="1">
      <alignment horizontal="left"/>
    </xf>
    <xf numFmtId="0" fontId="40" fillId="11" borderId="46" xfId="0" applyFont="1" applyFill="1" applyBorder="1" applyAlignment="1">
      <alignment horizontal="center" vertical="center"/>
    </xf>
    <xf numFmtId="0" fontId="50" fillId="3" borderId="46" xfId="0" applyFont="1" applyFill="1" applyBorder="1" applyAlignment="1">
      <alignment horizontal="left" vertical="top" wrapText="1"/>
    </xf>
    <xf numFmtId="0" fontId="39" fillId="20" borderId="67" xfId="0" applyFont="1" applyFill="1" applyBorder="1" applyAlignment="1">
      <alignment horizontal="left" vertical="center" wrapText="1"/>
    </xf>
    <xf numFmtId="0" fontId="39" fillId="0" borderId="102" xfId="0" applyFont="1" applyBorder="1" applyAlignment="1">
      <alignment horizontal="left" vertical="center" wrapText="1"/>
    </xf>
    <xf numFmtId="0" fontId="39" fillId="3" borderId="81" xfId="0" applyFont="1" applyFill="1" applyBorder="1" applyAlignment="1">
      <alignment horizontal="left" vertical="center"/>
    </xf>
    <xf numFmtId="0" fontId="40" fillId="3" borderId="22" xfId="0" applyFont="1" applyFill="1" applyBorder="1" applyAlignment="1">
      <alignment horizontal="left" vertical="center" wrapText="1"/>
    </xf>
    <xf numFmtId="0" fontId="39" fillId="3" borderId="76" xfId="0" applyFont="1" applyFill="1" applyBorder="1" applyAlignment="1">
      <alignment horizontal="left" vertical="top" wrapText="1"/>
    </xf>
    <xf numFmtId="0" fontId="40" fillId="3" borderId="19" xfId="0" applyFont="1" applyFill="1" applyBorder="1" applyAlignment="1">
      <alignment horizontal="center" vertical="center"/>
    </xf>
    <xf numFmtId="0" fontId="3" fillId="0" borderId="200" xfId="0" applyFont="1" applyFill="1" applyBorder="1" applyAlignment="1">
      <alignment vertical="center" wrapText="1"/>
    </xf>
    <xf numFmtId="0" fontId="39" fillId="3" borderId="212" xfId="0" applyFont="1" applyFill="1" applyBorder="1" applyAlignment="1">
      <alignment horizontal="left" vertical="top" wrapText="1"/>
    </xf>
    <xf numFmtId="0" fontId="39" fillId="3" borderId="200" xfId="0" applyFont="1" applyFill="1" applyBorder="1" applyAlignment="1">
      <alignment horizontal="left" vertical="top" wrapText="1"/>
    </xf>
    <xf numFmtId="0" fontId="39" fillId="3" borderId="65" xfId="0" applyFont="1" applyFill="1" applyBorder="1" applyAlignment="1">
      <alignment horizontal="left" vertical="top" wrapText="1"/>
    </xf>
    <xf numFmtId="0" fontId="39" fillId="3" borderId="214" xfId="0" applyFont="1" applyFill="1" applyBorder="1" applyAlignment="1">
      <alignment horizontal="left" vertical="top" wrapText="1"/>
    </xf>
    <xf numFmtId="0" fontId="40" fillId="3" borderId="46" xfId="0" applyFont="1" applyFill="1" applyBorder="1" applyAlignment="1">
      <alignment horizontal="center" vertical="center"/>
    </xf>
    <xf numFmtId="0" fontId="40" fillId="3" borderId="144" xfId="0" applyFont="1" applyFill="1" applyBorder="1" applyAlignment="1">
      <alignment horizontal="center" vertical="center"/>
    </xf>
    <xf numFmtId="0" fontId="39" fillId="0" borderId="200" xfId="0" applyFont="1" applyFill="1" applyBorder="1" applyAlignment="1">
      <alignment horizontal="left" vertical="center" wrapText="1"/>
    </xf>
    <xf numFmtId="0" fontId="40" fillId="3" borderId="228" xfId="0" applyFont="1" applyFill="1" applyBorder="1" applyAlignment="1">
      <alignment horizontal="center" vertical="center"/>
    </xf>
    <xf numFmtId="0" fontId="39" fillId="19" borderId="200" xfId="0" applyFont="1" applyFill="1" applyBorder="1" applyAlignment="1">
      <alignment horizontal="left" vertical="center" wrapText="1"/>
    </xf>
    <xf numFmtId="0" fontId="40" fillId="0" borderId="67" xfId="0" applyFont="1" applyFill="1" applyBorder="1" applyAlignment="1">
      <alignment horizontal="center" vertical="center"/>
    </xf>
    <xf numFmtId="0" fontId="40" fillId="0" borderId="22" xfId="0" applyFont="1" applyFill="1" applyBorder="1" applyAlignment="1">
      <alignment horizontal="center" vertical="center"/>
    </xf>
    <xf numFmtId="0" fontId="40" fillId="0" borderId="81" xfId="0" applyFont="1" applyFill="1" applyBorder="1" applyAlignment="1">
      <alignment horizontal="center" vertical="center"/>
    </xf>
    <xf numFmtId="0" fontId="39" fillId="0" borderId="75" xfId="0" applyFont="1" applyBorder="1" applyAlignment="1">
      <alignment horizontal="left" vertical="top" wrapText="1"/>
    </xf>
    <xf numFmtId="0" fontId="39" fillId="0" borderId="57" xfId="0" applyFont="1" applyBorder="1" applyAlignment="1">
      <alignment horizontal="left" vertical="center" wrapText="1"/>
    </xf>
    <xf numFmtId="0" fontId="39" fillId="0" borderId="76" xfId="0" applyFont="1" applyBorder="1" applyAlignment="1">
      <alignment horizontal="left" vertical="center" wrapText="1"/>
    </xf>
    <xf numFmtId="0" fontId="39" fillId="3" borderId="76" xfId="0" applyFont="1" applyFill="1" applyBorder="1" applyAlignment="1">
      <alignment horizontal="center" vertical="center"/>
    </xf>
    <xf numFmtId="0" fontId="39" fillId="3" borderId="78" xfId="0" applyFont="1" applyFill="1" applyBorder="1" applyAlignment="1">
      <alignment horizontal="center" vertical="center"/>
    </xf>
    <xf numFmtId="0" fontId="39" fillId="3" borderId="79" xfId="0" applyFont="1" applyFill="1" applyBorder="1" applyAlignment="1">
      <alignment horizontal="center" vertical="center" wrapText="1"/>
    </xf>
    <xf numFmtId="0" fontId="39" fillId="3" borderId="218" xfId="0" applyFont="1" applyFill="1" applyBorder="1" applyAlignment="1">
      <alignment horizontal="left" vertical="top" wrapText="1"/>
    </xf>
    <xf numFmtId="0" fontId="40" fillId="0" borderId="77" xfId="0" applyFont="1" applyFill="1" applyBorder="1" applyAlignment="1">
      <alignment horizontal="center" vertical="center"/>
    </xf>
    <xf numFmtId="0" fontId="39" fillId="19" borderId="77" xfId="0" applyFont="1" applyFill="1" applyBorder="1" applyAlignment="1">
      <alignment horizontal="left" vertical="center" wrapText="1"/>
    </xf>
    <xf numFmtId="0" fontId="39" fillId="3" borderId="218" xfId="0" applyFont="1" applyFill="1" applyBorder="1" applyAlignment="1">
      <alignment horizontal="left" vertical="center" wrapText="1"/>
    </xf>
    <xf numFmtId="0" fontId="40" fillId="3" borderId="222" xfId="0" applyFont="1" applyFill="1" applyBorder="1" applyAlignment="1">
      <alignment horizontal="center" vertical="center"/>
    </xf>
    <xf numFmtId="0" fontId="44" fillId="19" borderId="222" xfId="0" applyFont="1" applyFill="1" applyBorder="1" applyAlignment="1">
      <alignment horizontal="left" vertical="center" wrapText="1"/>
    </xf>
    <xf numFmtId="0" fontId="39" fillId="0" borderId="77" xfId="0" applyFont="1" applyFill="1" applyBorder="1" applyAlignment="1">
      <alignment horizontal="left" vertical="center" wrapText="1"/>
    </xf>
    <xf numFmtId="0" fontId="39" fillId="3" borderId="76" xfId="0" applyFont="1" applyFill="1" applyBorder="1" applyAlignment="1">
      <alignment horizontal="left" vertical="center"/>
    </xf>
    <xf numFmtId="0" fontId="39" fillId="20" borderId="212" xfId="0" applyFont="1" applyFill="1" applyBorder="1" applyAlignment="1">
      <alignment horizontal="left" vertical="top" wrapText="1"/>
    </xf>
    <xf numFmtId="0" fontId="39" fillId="0" borderId="76" xfId="0" applyFont="1" applyFill="1" applyBorder="1" applyAlignment="1">
      <alignment horizontal="left" vertical="center" wrapText="1"/>
    </xf>
    <xf numFmtId="0" fontId="39" fillId="0" borderId="218" xfId="0" applyFont="1" applyFill="1" applyBorder="1" applyAlignment="1">
      <alignment horizontal="left" vertical="center" wrapText="1"/>
    </xf>
    <xf numFmtId="0" fontId="39" fillId="0" borderId="214" xfId="0" applyFont="1" applyFill="1" applyBorder="1" applyAlignment="1">
      <alignment horizontal="left" vertical="center" wrapText="1"/>
    </xf>
    <xf numFmtId="0" fontId="39" fillId="19" borderId="67" xfId="0" applyFont="1" applyFill="1" applyBorder="1" applyAlignment="1">
      <alignment horizontal="left" vertical="center" wrapText="1"/>
    </xf>
    <xf numFmtId="0" fontId="40" fillId="0" borderId="201" xfId="0" applyFont="1" applyFill="1" applyBorder="1" applyAlignment="1">
      <alignment horizontal="center" vertical="center"/>
    </xf>
    <xf numFmtId="0" fontId="39" fillId="0" borderId="217" xfId="0" applyFont="1" applyFill="1" applyBorder="1" applyAlignment="1">
      <alignment horizontal="left" vertical="top" wrapText="1"/>
    </xf>
    <xf numFmtId="0" fontId="39" fillId="18" borderId="77" xfId="0" applyFont="1" applyFill="1" applyBorder="1" applyAlignment="1">
      <alignment horizontal="left" vertical="center" wrapText="1"/>
    </xf>
    <xf numFmtId="0" fontId="39" fillId="18" borderId="22" xfId="0" applyFont="1" applyFill="1" applyBorder="1" applyAlignment="1">
      <alignment horizontal="left" vertical="center" wrapText="1"/>
    </xf>
    <xf numFmtId="0" fontId="40" fillId="18" borderId="22" xfId="0" applyFont="1" applyFill="1" applyBorder="1" applyAlignment="1">
      <alignment horizontal="center" vertical="center"/>
    </xf>
    <xf numFmtId="0" fontId="40" fillId="18" borderId="81" xfId="0" applyFont="1" applyFill="1" applyBorder="1" applyAlignment="1">
      <alignment horizontal="center" vertical="center"/>
    </xf>
    <xf numFmtId="0" fontId="39" fillId="0" borderId="22" xfId="0" applyFont="1" applyFill="1" applyBorder="1" applyAlignment="1">
      <alignment horizontal="center" vertical="center"/>
    </xf>
    <xf numFmtId="0" fontId="39" fillId="0" borderId="81" xfId="0" applyFont="1" applyFill="1" applyBorder="1" applyAlignment="1">
      <alignment horizontal="center" vertical="center"/>
    </xf>
    <xf numFmtId="0" fontId="39" fillId="3" borderId="230" xfId="0" applyFont="1" applyFill="1" applyBorder="1" applyAlignment="1">
      <alignment horizontal="center" vertical="center"/>
    </xf>
    <xf numFmtId="0" fontId="39" fillId="0" borderId="230" xfId="0" applyFont="1" applyFill="1" applyBorder="1" applyAlignment="1">
      <alignment horizontal="left" vertical="center" wrapText="1"/>
    </xf>
    <xf numFmtId="0" fontId="39" fillId="0" borderId="67" xfId="0" applyFont="1" applyFill="1" applyBorder="1" applyAlignment="1">
      <alignment horizontal="center" vertical="center"/>
    </xf>
    <xf numFmtId="0" fontId="55" fillId="0" borderId="0" xfId="0" applyFont="1" applyAlignment="1"/>
    <xf numFmtId="0" fontId="55" fillId="0" borderId="0" xfId="0" applyFont="1" applyAlignment="1"/>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2" fontId="13" fillId="3" borderId="47" xfId="0" applyNumberFormat="1" applyFont="1" applyFill="1" applyBorder="1" applyAlignment="1">
      <alignment horizontal="center" vertical="center" wrapText="1"/>
    </xf>
    <xf numFmtId="0" fontId="55" fillId="0" borderId="60" xfId="0" applyFont="1" applyBorder="1"/>
    <xf numFmtId="0" fontId="39" fillId="0" borderId="75" xfId="0" applyFont="1" applyBorder="1" applyAlignment="1">
      <alignment horizontal="left" vertical="top" wrapText="1"/>
    </xf>
    <xf numFmtId="0" fontId="3" fillId="0" borderId="63" xfId="0" applyFont="1" applyBorder="1"/>
    <xf numFmtId="0" fontId="39" fillId="0" borderId="75" xfId="0" applyFont="1" applyBorder="1" applyAlignment="1">
      <alignment horizontal="left" vertical="center" wrapText="1"/>
    </xf>
    <xf numFmtId="0" fontId="3" fillId="0" borderId="63" xfId="0" applyFont="1" applyBorder="1" applyAlignment="1">
      <alignment vertical="center"/>
    </xf>
    <xf numFmtId="0" fontId="39" fillId="0" borderId="76" xfId="0" applyFont="1" applyBorder="1" applyAlignment="1">
      <alignment horizontal="left" vertical="center" wrapText="1"/>
    </xf>
    <xf numFmtId="0" fontId="3" fillId="0" borderId="64" xfId="0" applyFont="1" applyBorder="1" applyAlignment="1">
      <alignment vertical="center"/>
    </xf>
    <xf numFmtId="0" fontId="3" fillId="0" borderId="65" xfId="0" applyFont="1" applyBorder="1" applyAlignment="1">
      <alignment vertical="center"/>
    </xf>
    <xf numFmtId="0" fontId="39" fillId="0" borderId="76" xfId="0" applyFont="1" applyFill="1" applyBorder="1" applyAlignment="1">
      <alignment vertical="center" wrapText="1"/>
    </xf>
    <xf numFmtId="0" fontId="3" fillId="0" borderId="64" xfId="0" applyFont="1" applyFill="1" applyBorder="1"/>
    <xf numFmtId="0" fontId="3" fillId="0" borderId="65" xfId="0" applyFont="1" applyFill="1" applyBorder="1"/>
    <xf numFmtId="0" fontId="39" fillId="3" borderId="76" xfId="0" applyFont="1" applyFill="1" applyBorder="1" applyAlignment="1">
      <alignment horizontal="center" vertical="center"/>
    </xf>
    <xf numFmtId="0" fontId="3" fillId="0" borderId="64" xfId="0" applyFont="1" applyBorder="1"/>
    <xf numFmtId="0" fontId="3" fillId="0" borderId="65" xfId="0" applyFont="1" applyBorder="1"/>
    <xf numFmtId="0" fontId="39" fillId="3" borderId="76" xfId="0" applyFont="1" applyFill="1" applyBorder="1" applyAlignment="1">
      <alignment horizontal="left" vertical="center" wrapText="1"/>
    </xf>
    <xf numFmtId="0" fontId="39" fillId="3" borderId="56"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0" fontId="55" fillId="0" borderId="51" xfId="0" applyFont="1" applyBorder="1"/>
    <xf numFmtId="0" fontId="3" fillId="0" borderId="71" xfId="0" applyFont="1" applyBorder="1"/>
    <xf numFmtId="0" fontId="3" fillId="0" borderId="71" xfId="0" applyFont="1" applyBorder="1" applyAlignment="1">
      <alignment vertical="center"/>
    </xf>
    <xf numFmtId="0" fontId="3" fillId="0" borderId="72" xfId="0" applyFont="1" applyBorder="1" applyAlignment="1">
      <alignment vertical="center"/>
    </xf>
    <xf numFmtId="0" fontId="3" fillId="0" borderId="72" xfId="0" applyFont="1" applyFill="1" applyBorder="1"/>
    <xf numFmtId="0" fontId="3" fillId="0" borderId="72" xfId="0" applyFont="1" applyBorder="1"/>
    <xf numFmtId="0" fontId="3" fillId="0" borderId="193" xfId="0" applyFont="1" applyBorder="1"/>
    <xf numFmtId="0" fontId="40" fillId="9" borderId="56" xfId="0" applyFont="1" applyFill="1" applyBorder="1" applyAlignment="1">
      <alignment horizontal="center" vertical="center"/>
    </xf>
    <xf numFmtId="0" fontId="3" fillId="0" borderId="61" xfId="0" applyFont="1" applyBorder="1"/>
    <xf numFmtId="0" fontId="40" fillId="9" borderId="56" xfId="0" applyFont="1" applyFill="1" applyBorder="1" applyAlignment="1">
      <alignment horizontal="center" vertical="center" wrapText="1"/>
    </xf>
    <xf numFmtId="0" fontId="40" fillId="9" borderId="87"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0" fontId="39" fillId="9" borderId="86" xfId="0" applyFont="1" applyFill="1" applyBorder="1" applyAlignment="1">
      <alignment horizontal="left" vertical="center" wrapText="1"/>
    </xf>
    <xf numFmtId="0" fontId="3" fillId="0" borderId="88" xfId="0" applyFont="1" applyBorder="1"/>
    <xf numFmtId="0" fontId="3" fillId="0" borderId="89" xfId="0" applyFont="1" applyBorder="1"/>
    <xf numFmtId="0" fontId="3" fillId="0" borderId="59" xfId="0" applyFont="1" applyBorder="1" applyAlignment="1">
      <alignment vertical="center"/>
    </xf>
    <xf numFmtId="0" fontId="3" fillId="0" borderId="85" xfId="0" applyFont="1" applyBorder="1" applyAlignment="1">
      <alignment vertical="center"/>
    </xf>
    <xf numFmtId="0" fontId="40" fillId="9" borderId="57" xfId="0" applyFont="1" applyFill="1" applyBorder="1" applyAlignment="1">
      <alignment vertical="center" wrapText="1"/>
    </xf>
    <xf numFmtId="0" fontId="3" fillId="0" borderId="85" xfId="0" applyFont="1" applyBorder="1"/>
    <xf numFmtId="0" fontId="40" fillId="9" borderId="215" xfId="0" applyFont="1" applyFill="1" applyBorder="1" applyAlignment="1">
      <alignment horizontal="center" vertical="center" textRotation="90" wrapText="1"/>
    </xf>
    <xf numFmtId="0" fontId="40" fillId="9" borderId="83" xfId="0" applyFont="1" applyFill="1" applyBorder="1" applyAlignment="1">
      <alignment horizontal="center" vertical="center"/>
    </xf>
    <xf numFmtId="0" fontId="3" fillId="0" borderId="84" xfId="0" applyFont="1" applyBorder="1"/>
    <xf numFmtId="0" fontId="40" fillId="9" borderId="56" xfId="0" applyFont="1" applyFill="1" applyBorder="1" applyAlignment="1">
      <alignment horizontal="center" vertical="center" textRotation="90" wrapText="1"/>
    </xf>
    <xf numFmtId="0" fontId="39" fillId="3" borderId="76" xfId="0" applyFont="1" applyFill="1" applyBorder="1" applyAlignment="1">
      <alignment vertical="center" wrapText="1"/>
    </xf>
    <xf numFmtId="0" fontId="39" fillId="3" borderId="79" xfId="0" applyFont="1" applyFill="1" applyBorder="1" applyAlignment="1">
      <alignment horizontal="center" vertical="center" wrapText="1"/>
    </xf>
    <xf numFmtId="0" fontId="3" fillId="0" borderId="69" xfId="0" applyFont="1" applyBorder="1"/>
    <xf numFmtId="0" fontId="3" fillId="0" borderId="73" xfId="0" applyFont="1" applyBorder="1"/>
    <xf numFmtId="0" fontId="3" fillId="0" borderId="64" xfId="0" applyFont="1" applyBorder="1" applyAlignment="1">
      <alignment horizontal="left" vertical="center"/>
    </xf>
    <xf numFmtId="0" fontId="3" fillId="0" borderId="72" xfId="0" applyFont="1" applyBorder="1" applyAlignment="1">
      <alignment horizontal="left" vertical="center"/>
    </xf>
    <xf numFmtId="0" fontId="39" fillId="3" borderId="78" xfId="0" applyFont="1" applyFill="1" applyBorder="1" applyAlignment="1">
      <alignment horizontal="center" vertical="center"/>
    </xf>
    <xf numFmtId="0" fontId="3" fillId="0" borderId="80" xfId="0" applyFont="1" applyBorder="1"/>
    <xf numFmtId="0" fontId="3" fillId="0" borderId="82" xfId="0" applyFont="1" applyBorder="1"/>
    <xf numFmtId="0" fontId="3" fillId="0" borderId="101" xfId="0" applyFont="1" applyBorder="1"/>
    <xf numFmtId="0" fontId="39" fillId="9" borderId="56" xfId="0" applyFont="1" applyFill="1" applyBorder="1" applyAlignment="1">
      <alignment horizontal="left" vertical="center" wrapText="1"/>
    </xf>
    <xf numFmtId="0" fontId="39" fillId="0" borderId="75" xfId="0" applyFont="1" applyBorder="1" applyAlignment="1">
      <alignment vertical="center" wrapText="1"/>
    </xf>
    <xf numFmtId="0" fontId="39" fillId="3" borderId="78" xfId="0" applyFont="1" applyFill="1" applyBorder="1" applyAlignment="1">
      <alignment horizontal="center" vertical="center" wrapText="1"/>
    </xf>
    <xf numFmtId="0" fontId="39" fillId="3" borderId="76" xfId="0" applyFont="1" applyFill="1" applyBorder="1" applyAlignment="1">
      <alignment horizontal="center" vertical="center" wrapText="1"/>
    </xf>
    <xf numFmtId="0" fontId="39" fillId="0" borderId="63" xfId="0" applyFont="1" applyBorder="1" applyAlignment="1">
      <alignment horizontal="left" vertical="top" wrapText="1"/>
    </xf>
    <xf numFmtId="0" fontId="39" fillId="0" borderId="63" xfId="0" applyFont="1" applyBorder="1" applyAlignment="1">
      <alignment horizontal="left" vertical="center" wrapText="1"/>
    </xf>
    <xf numFmtId="0" fontId="39" fillId="0" borderId="65" xfId="0" applyFont="1" applyBorder="1" applyAlignment="1">
      <alignment horizontal="left" vertical="center" wrapText="1"/>
    </xf>
    <xf numFmtId="0" fontId="39" fillId="3" borderId="65" xfId="0" applyFont="1" applyFill="1" applyBorder="1" applyAlignment="1">
      <alignment vertical="center" wrapText="1"/>
    </xf>
    <xf numFmtId="0" fontId="39" fillId="3" borderId="65" xfId="0" applyFont="1" applyFill="1" applyBorder="1" applyAlignment="1">
      <alignment horizontal="center" vertical="center"/>
    </xf>
    <xf numFmtId="0" fontId="44" fillId="3" borderId="76" xfId="0" applyFont="1" applyFill="1" applyBorder="1" applyAlignment="1">
      <alignment horizontal="left" vertical="center" wrapText="1"/>
    </xf>
    <xf numFmtId="0" fontId="44" fillId="3" borderId="65" xfId="0" applyFont="1" applyFill="1" applyBorder="1" applyAlignment="1">
      <alignment horizontal="left" vertical="center" wrapText="1"/>
    </xf>
    <xf numFmtId="0" fontId="39" fillId="0" borderId="76" xfId="0" applyFont="1" applyBorder="1" applyAlignment="1">
      <alignment horizontal="center" vertical="center" wrapText="1"/>
    </xf>
    <xf numFmtId="0" fontId="40" fillId="9" borderId="30" xfId="0" applyFont="1" applyFill="1" applyBorder="1" applyAlignment="1">
      <alignment horizontal="center" vertical="center"/>
    </xf>
    <xf numFmtId="0" fontId="3" fillId="0" borderId="58" xfId="0" applyFont="1" applyBorder="1"/>
    <xf numFmtId="0" fontId="39" fillId="3" borderId="66" xfId="0" applyFont="1" applyFill="1" applyBorder="1" applyAlignment="1">
      <alignment horizontal="center" vertical="center"/>
    </xf>
    <xf numFmtId="0" fontId="40" fillId="9" borderId="56" xfId="0" applyFont="1" applyFill="1" applyBorder="1" applyAlignment="1">
      <alignment horizontal="left" vertical="center" wrapText="1"/>
    </xf>
    <xf numFmtId="0" fontId="39" fillId="3" borderId="66" xfId="0" applyFont="1" applyFill="1" applyBorder="1" applyAlignment="1">
      <alignment horizontal="left" vertical="center" wrapText="1"/>
    </xf>
    <xf numFmtId="0" fontId="44" fillId="3" borderId="65" xfId="0" applyFont="1" applyFill="1" applyBorder="1" applyAlignment="1">
      <alignment horizontal="center" vertical="center"/>
    </xf>
    <xf numFmtId="0" fontId="3" fillId="0" borderId="61" xfId="0" applyFont="1" applyBorder="1" applyAlignment="1">
      <alignment vertical="center"/>
    </xf>
    <xf numFmtId="0" fontId="39" fillId="0" borderId="64" xfId="0" applyFont="1" applyBorder="1" applyAlignment="1">
      <alignment horizontal="left" vertical="center" wrapText="1"/>
    </xf>
    <xf numFmtId="0" fontId="44" fillId="3" borderId="78" xfId="0" applyFont="1" applyFill="1" applyBorder="1" applyAlignment="1">
      <alignment horizontal="center" vertical="center"/>
    </xf>
    <xf numFmtId="0" fontId="39" fillId="3" borderId="47" xfId="0" applyFont="1" applyFill="1" applyBorder="1" applyAlignment="1">
      <alignment vertical="center" wrapText="1"/>
    </xf>
    <xf numFmtId="0" fontId="3" fillId="0" borderId="51" xfId="0" applyFont="1" applyBorder="1"/>
    <xf numFmtId="0" fontId="39"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39" fillId="3" borderId="36" xfId="0" applyNumberFormat="1" applyFont="1" applyFill="1" applyBorder="1" applyAlignment="1">
      <alignment horizontal="center"/>
    </xf>
    <xf numFmtId="0" fontId="3" fillId="0" borderId="55" xfId="0" applyFont="1" applyBorder="1"/>
    <xf numFmtId="0" fontId="49" fillId="9" borderId="36" xfId="0" applyFont="1" applyFill="1" applyBorder="1" applyAlignment="1">
      <alignment horizontal="center" vertical="center"/>
    </xf>
    <xf numFmtId="0" fontId="50" fillId="3" borderId="36" xfId="0" applyFont="1" applyFill="1" applyBorder="1" applyAlignment="1">
      <alignment horizontal="left" vertical="top" wrapText="1"/>
    </xf>
    <xf numFmtId="0" fontId="39" fillId="3" borderId="66" xfId="0" applyFont="1" applyFill="1" applyBorder="1" applyAlignment="1">
      <alignment horizontal="center" vertical="center" wrapText="1"/>
    </xf>
    <xf numFmtId="0" fontId="39" fillId="3" borderId="69" xfId="0" applyFont="1" applyFill="1" applyBorder="1" applyAlignment="1">
      <alignment horizontal="center" vertical="center" wrapText="1"/>
    </xf>
    <xf numFmtId="166" fontId="13" fillId="3" borderId="47" xfId="0" applyNumberFormat="1" applyFont="1" applyFill="1" applyBorder="1" applyAlignment="1">
      <alignment horizontal="center" vertical="center" wrapText="1"/>
    </xf>
    <xf numFmtId="166" fontId="13" fillId="3" borderId="60"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0" fontId="13" fillId="3" borderId="60" xfId="0" applyFont="1" applyFill="1" applyBorder="1" applyAlignment="1">
      <alignment horizontal="center" vertical="center" wrapText="1"/>
    </xf>
    <xf numFmtId="0" fontId="3" fillId="18" borderId="64" xfId="0" applyFont="1" applyFill="1" applyBorder="1" applyAlignment="1">
      <alignment horizontal="left" vertical="center"/>
    </xf>
    <xf numFmtId="0" fontId="3" fillId="18" borderId="72" xfId="0" applyFont="1" applyFill="1" applyBorder="1" applyAlignment="1">
      <alignment horizontal="left" vertical="center"/>
    </xf>
    <xf numFmtId="0" fontId="40" fillId="9" borderId="193" xfId="0" applyFont="1" applyFill="1" applyBorder="1" applyAlignment="1">
      <alignment horizontal="center" vertical="center" textRotation="90" wrapText="1"/>
    </xf>
    <xf numFmtId="0" fontId="39" fillId="3" borderId="76" xfId="0" applyFont="1" applyFill="1" applyBorder="1" applyAlignment="1">
      <alignment horizontal="left" vertical="top" wrapText="1"/>
    </xf>
    <xf numFmtId="0" fontId="3" fillId="0" borderId="64" xfId="0" applyFont="1" applyBorder="1" applyAlignment="1">
      <alignment horizontal="left" vertical="top"/>
    </xf>
    <xf numFmtId="0" fontId="3" fillId="0" borderId="72" xfId="0" applyFont="1" applyBorder="1" applyAlignment="1">
      <alignment horizontal="left" vertical="top"/>
    </xf>
    <xf numFmtId="0" fontId="39" fillId="0" borderId="148" xfId="0" applyFont="1" applyBorder="1" applyAlignment="1">
      <alignment horizontal="left" vertical="top" wrapText="1"/>
    </xf>
    <xf numFmtId="0" fontId="3" fillId="0" borderId="150" xfId="0" applyFont="1" applyBorder="1"/>
    <xf numFmtId="0" fontId="39" fillId="0" borderId="202" xfId="0" applyFont="1" applyBorder="1" applyAlignment="1">
      <alignment horizontal="left" vertical="center" wrapText="1"/>
    </xf>
    <xf numFmtId="0" fontId="3" fillId="0" borderId="206" xfId="0" applyFont="1" applyBorder="1" applyAlignment="1">
      <alignment vertical="center"/>
    </xf>
    <xf numFmtId="0" fontId="3" fillId="0" borderId="208" xfId="0" applyFont="1" applyBorder="1" applyAlignment="1">
      <alignment vertical="center"/>
    </xf>
    <xf numFmtId="0" fontId="39" fillId="0" borderId="203" xfId="0" applyFont="1" applyBorder="1" applyAlignment="1">
      <alignment horizontal="left" vertical="center" wrapText="1"/>
    </xf>
    <xf numFmtId="0" fontId="3" fillId="0" borderId="209" xfId="0" applyFont="1" applyBorder="1" applyAlignment="1">
      <alignment vertical="center"/>
    </xf>
    <xf numFmtId="0" fontId="39" fillId="3" borderId="203" xfId="0" applyFont="1" applyFill="1" applyBorder="1" applyAlignment="1">
      <alignment vertical="center" wrapText="1"/>
    </xf>
    <xf numFmtId="0" fontId="3" fillId="18" borderId="65" xfId="0" applyFont="1" applyFill="1" applyBorder="1"/>
    <xf numFmtId="0" fontId="3" fillId="18" borderId="209" xfId="0" applyFont="1" applyFill="1" applyBorder="1"/>
    <xf numFmtId="0" fontId="39" fillId="3" borderId="203" xfId="0" applyFont="1" applyFill="1" applyBorder="1" applyAlignment="1">
      <alignment horizontal="center" vertical="center"/>
    </xf>
    <xf numFmtId="0" fontId="3" fillId="0" borderId="209" xfId="0" applyFont="1" applyBorder="1"/>
    <xf numFmtId="0" fontId="39" fillId="3" borderId="203" xfId="0" applyFont="1" applyFill="1" applyBorder="1" applyAlignment="1">
      <alignment horizontal="left" vertical="center" wrapText="1"/>
    </xf>
    <xf numFmtId="0" fontId="3" fillId="0" borderId="65" xfId="0" applyFont="1" applyBorder="1" applyAlignment="1">
      <alignment horizontal="left"/>
    </xf>
    <xf numFmtId="0" fontId="3" fillId="0" borderId="209" xfId="0" applyFont="1" applyBorder="1" applyAlignment="1">
      <alignment horizontal="left"/>
    </xf>
    <xf numFmtId="0" fontId="39" fillId="3" borderId="205" xfId="0" applyFont="1" applyFill="1" applyBorder="1" applyAlignment="1">
      <alignment horizontal="center" vertical="center" wrapText="1"/>
    </xf>
    <xf numFmtId="0" fontId="3" fillId="0" borderId="207" xfId="0" applyFont="1" applyBorder="1"/>
    <xf numFmtId="0" fontId="3" fillId="0" borderId="211" xfId="0" applyFont="1" applyBorder="1"/>
    <xf numFmtId="0" fontId="39" fillId="3" borderId="65" xfId="0" applyFont="1" applyFill="1" applyBorder="1" applyAlignment="1">
      <alignment horizontal="center" vertical="center" wrapText="1"/>
    </xf>
    <xf numFmtId="0" fontId="39" fillId="3" borderId="225" xfId="0" applyFont="1" applyFill="1" applyBorder="1" applyAlignment="1">
      <alignment horizontal="center" vertical="center" wrapText="1"/>
    </xf>
    <xf numFmtId="0" fontId="39" fillId="3" borderId="104" xfId="0" applyFont="1" applyFill="1" applyBorder="1" applyAlignment="1">
      <alignment horizontal="center" vertical="center" wrapText="1"/>
    </xf>
    <xf numFmtId="0" fontId="3" fillId="0" borderId="199" xfId="0" applyFont="1" applyBorder="1"/>
    <xf numFmtId="0" fontId="39" fillId="20" borderId="76" xfId="0" applyFont="1" applyFill="1" applyBorder="1" applyAlignment="1">
      <alignment horizontal="left" vertical="center" wrapText="1"/>
    </xf>
    <xf numFmtId="0" fontId="3" fillId="19" borderId="64" xfId="0" applyFont="1" applyFill="1" applyBorder="1" applyAlignment="1">
      <alignment horizontal="left"/>
    </xf>
    <xf numFmtId="0" fontId="3" fillId="19" borderId="72" xfId="0" applyFont="1" applyFill="1" applyBorder="1" applyAlignment="1">
      <alignment horizontal="left"/>
    </xf>
    <xf numFmtId="0" fontId="39" fillId="0" borderId="76" xfId="0" applyFont="1" applyFill="1" applyBorder="1" applyAlignment="1">
      <alignment horizontal="left" vertical="center" wrapText="1"/>
    </xf>
    <xf numFmtId="0" fontId="39" fillId="3" borderId="200" xfId="0" applyFont="1" applyFill="1" applyBorder="1" applyAlignment="1">
      <alignment horizontal="center" vertical="center" wrapText="1"/>
    </xf>
    <xf numFmtId="0" fontId="3" fillId="0" borderId="200" xfId="0" applyFont="1" applyBorder="1"/>
    <xf numFmtId="0" fontId="39" fillId="3" borderId="75" xfId="0" applyFont="1" applyFill="1" applyBorder="1" applyAlignment="1">
      <alignment horizontal="left" vertical="center" wrapText="1"/>
    </xf>
    <xf numFmtId="0" fontId="39" fillId="0" borderId="79" xfId="0" applyFont="1" applyFill="1" applyBorder="1" applyAlignment="1">
      <alignment horizontal="center" vertical="center" wrapText="1"/>
    </xf>
    <xf numFmtId="0" fontId="3" fillId="0" borderId="69" xfId="0" applyFont="1" applyFill="1" applyBorder="1"/>
    <xf numFmtId="0" fontId="3" fillId="0" borderId="73" xfId="0" applyFont="1" applyFill="1" applyBorder="1"/>
    <xf numFmtId="0" fontId="13" fillId="0" borderId="0" xfId="0" applyFont="1" applyAlignment="1">
      <alignment horizontal="center" vertical="center" wrapText="1"/>
    </xf>
    <xf numFmtId="0" fontId="55" fillId="0" borderId="0" xfId="0" applyFont="1" applyAlignment="1"/>
    <xf numFmtId="2" fontId="13" fillId="0" borderId="0" xfId="0" applyNumberFormat="1" applyFont="1" applyAlignment="1">
      <alignment horizontal="center" vertical="center" wrapText="1"/>
    </xf>
    <xf numFmtId="0" fontId="39" fillId="3" borderId="91" xfId="0" applyFont="1" applyFill="1" applyBorder="1" applyAlignment="1">
      <alignment horizontal="left" vertical="top" wrapText="1"/>
    </xf>
    <xf numFmtId="0" fontId="3" fillId="0" borderId="92" xfId="0" applyFont="1" applyBorder="1"/>
    <xf numFmtId="0" fontId="3" fillId="0" borderId="93" xfId="0" applyFont="1" applyBorder="1"/>
    <xf numFmtId="0" fontId="39" fillId="19" borderId="76" xfId="0" applyFont="1" applyFill="1" applyBorder="1" applyAlignment="1">
      <alignment horizontal="left" vertical="center" wrapText="1"/>
    </xf>
    <xf numFmtId="0" fontId="3" fillId="19" borderId="64" xfId="0" applyFont="1" applyFill="1" applyBorder="1"/>
    <xf numFmtId="0" fontId="3" fillId="19" borderId="72" xfId="0" applyFont="1" applyFill="1" applyBorder="1"/>
    <xf numFmtId="0" fontId="40" fillId="10" borderId="56" xfId="0" applyFont="1" applyFill="1" applyBorder="1" applyAlignment="1">
      <alignment horizontal="center" vertical="center"/>
    </xf>
    <xf numFmtId="0" fontId="39" fillId="10" borderId="56" xfId="0" applyFont="1" applyFill="1" applyBorder="1" applyAlignment="1">
      <alignment horizontal="center" vertical="center" wrapText="1"/>
    </xf>
    <xf numFmtId="2" fontId="12" fillId="0" borderId="0" xfId="0" applyNumberFormat="1" applyFont="1" applyAlignment="1">
      <alignment horizontal="center" vertical="center" textRotation="90" wrapText="1"/>
    </xf>
    <xf numFmtId="0" fontId="12" fillId="0" borderId="0" xfId="0" applyFont="1" applyAlignment="1">
      <alignment horizontal="center" vertical="center" textRotation="90" wrapText="1"/>
    </xf>
    <xf numFmtId="0" fontId="40" fillId="10" borderId="56" xfId="0" applyFont="1" applyFill="1" applyBorder="1" applyAlignment="1">
      <alignment horizontal="left" vertical="center" wrapText="1"/>
    </xf>
    <xf numFmtId="0" fontId="40" fillId="10" borderId="56" xfId="0" applyFont="1" applyFill="1" applyBorder="1" applyAlignment="1">
      <alignment horizontal="center" vertical="center" wrapText="1"/>
    </xf>
    <xf numFmtId="0" fontId="40" fillId="10" borderId="56" xfId="0" applyFont="1" applyFill="1" applyBorder="1" applyAlignment="1">
      <alignment horizontal="center" vertical="center" textRotation="90" wrapText="1"/>
    </xf>
    <xf numFmtId="0" fontId="40" fillId="10" borderId="30" xfId="0" applyFont="1" applyFill="1" applyBorder="1" applyAlignment="1">
      <alignment horizontal="center" vertical="center"/>
    </xf>
    <xf numFmtId="0" fontId="3" fillId="0" borderId="90" xfId="0" applyFont="1" applyBorder="1"/>
    <xf numFmtId="0" fontId="39" fillId="3" borderId="92" xfId="0" applyFont="1" applyFill="1" applyBorder="1" applyAlignment="1">
      <alignment horizontal="left" vertical="top" wrapText="1"/>
    </xf>
    <xf numFmtId="0" fontId="39" fillId="3" borderId="63" xfId="0" applyFont="1" applyFill="1" applyBorder="1" applyAlignment="1">
      <alignment horizontal="left" vertical="center" wrapText="1"/>
    </xf>
    <xf numFmtId="0" fontId="39" fillId="3" borderId="65" xfId="0" applyFont="1" applyFill="1" applyBorder="1" applyAlignment="1">
      <alignment horizontal="left" vertical="center" wrapText="1"/>
    </xf>
    <xf numFmtId="0" fontId="40" fillId="10" borderId="56" xfId="0" applyFont="1" applyFill="1" applyBorder="1" applyAlignment="1">
      <alignment horizontal="left" vertical="top" wrapText="1"/>
    </xf>
    <xf numFmtId="0" fontId="39" fillId="3" borderId="75" xfId="0" applyFont="1" applyFill="1" applyBorder="1" applyAlignment="1">
      <alignment horizontal="left" vertical="top" wrapText="1"/>
    </xf>
    <xf numFmtId="0" fontId="44" fillId="3" borderId="76" xfId="0" applyFont="1" applyFill="1" applyBorder="1" applyAlignment="1">
      <alignment horizontal="center" vertical="center"/>
    </xf>
    <xf numFmtId="0" fontId="39" fillId="0" borderId="76" xfId="0" applyFont="1" applyBorder="1" applyAlignment="1">
      <alignment horizontal="left" vertical="top" wrapText="1"/>
    </xf>
    <xf numFmtId="0" fontId="40" fillId="10" borderId="36" xfId="0" applyFont="1" applyFill="1" applyBorder="1" applyAlignment="1">
      <alignment horizontal="center" vertical="center"/>
    </xf>
    <xf numFmtId="0" fontId="41" fillId="10" borderId="56" xfId="0" applyFont="1" applyFill="1" applyBorder="1" applyAlignment="1">
      <alignment horizontal="left" vertical="top" wrapText="1"/>
    </xf>
    <xf numFmtId="0" fontId="39" fillId="0" borderId="76" xfId="0" quotePrefix="1" applyFont="1" applyBorder="1" applyAlignment="1">
      <alignment horizontal="left" vertical="top" wrapText="1"/>
    </xf>
    <xf numFmtId="0" fontId="39" fillId="10" borderId="56" xfId="0" applyFont="1" applyFill="1" applyBorder="1" applyAlignment="1">
      <alignment horizontal="left" vertical="top" wrapText="1"/>
    </xf>
    <xf numFmtId="0" fontId="3" fillId="0" borderId="63" xfId="0" applyFont="1" applyBorder="1" applyAlignment="1">
      <alignment horizontal="left" vertical="center" wrapText="1"/>
    </xf>
    <xf numFmtId="0" fontId="40" fillId="11" borderId="56" xfId="0" applyFont="1" applyFill="1" applyBorder="1" applyAlignment="1">
      <alignment horizontal="center" vertical="center" wrapText="1"/>
    </xf>
    <xf numFmtId="0" fontId="39" fillId="20" borderId="76" xfId="0" applyFont="1" applyFill="1" applyBorder="1" applyAlignment="1">
      <alignment horizontal="center" vertical="center" wrapText="1"/>
    </xf>
    <xf numFmtId="167" fontId="13" fillId="0" borderId="0" xfId="0" applyNumberFormat="1" applyFont="1" applyAlignment="1">
      <alignment horizontal="center" vertical="center" wrapText="1"/>
    </xf>
    <xf numFmtId="0" fontId="39" fillId="3" borderId="101" xfId="0" applyFont="1" applyFill="1" applyBorder="1" applyAlignment="1">
      <alignment horizontal="center" vertical="center"/>
    </xf>
    <xf numFmtId="0" fontId="40" fillId="11" borderId="56" xfId="0" applyFont="1" applyFill="1" applyBorder="1" applyAlignment="1">
      <alignment horizontal="center" vertical="center"/>
    </xf>
    <xf numFmtId="0" fontId="39" fillId="0" borderId="65" xfId="0" applyFont="1" applyFill="1" applyBorder="1" applyAlignment="1">
      <alignment horizontal="left" vertical="center" wrapText="1"/>
    </xf>
    <xf numFmtId="0" fontId="40" fillId="11" borderId="197" xfId="0" applyFont="1" applyFill="1" applyBorder="1" applyAlignment="1">
      <alignment horizontal="left" vertical="top" wrapText="1"/>
    </xf>
    <xf numFmtId="0" fontId="40" fillId="11" borderId="89" xfId="0" applyFont="1" applyFill="1" applyBorder="1" applyAlignment="1">
      <alignment horizontal="left" vertical="top" wrapText="1"/>
    </xf>
    <xf numFmtId="0" fontId="40" fillId="11" borderId="198" xfId="0" applyFont="1" applyFill="1" applyBorder="1" applyAlignment="1">
      <alignment horizontal="left" vertical="top" wrapText="1"/>
    </xf>
    <xf numFmtId="0" fontId="3" fillId="0" borderId="100" xfId="0" applyFont="1" applyBorder="1" applyAlignment="1">
      <alignment horizontal="left" vertical="center" wrapText="1"/>
    </xf>
    <xf numFmtId="0" fontId="40" fillId="11" borderId="94" xfId="0" applyFont="1" applyFill="1" applyBorder="1" applyAlignment="1">
      <alignment horizontal="center" vertical="center" wrapText="1"/>
    </xf>
    <xf numFmtId="0" fontId="3" fillId="0" borderId="96" xfId="0" applyFont="1" applyBorder="1"/>
    <xf numFmtId="0" fontId="3" fillId="0" borderId="98" xfId="0" applyFont="1" applyBorder="1"/>
    <xf numFmtId="0" fontId="40" fillId="11" borderId="57" xfId="0" applyFont="1" applyFill="1" applyBorder="1" applyAlignment="1">
      <alignment horizontal="center" vertical="center" wrapText="1"/>
    </xf>
    <xf numFmtId="0" fontId="40" fillId="11" borderId="57" xfId="0" applyFont="1" applyFill="1" applyBorder="1" applyAlignment="1">
      <alignment horizontal="center" vertical="center" textRotation="90" wrapText="1"/>
    </xf>
    <xf numFmtId="0" fontId="40" fillId="11" borderId="83" xfId="0" applyFont="1" applyFill="1" applyBorder="1" applyAlignment="1">
      <alignment horizontal="center" vertical="center"/>
    </xf>
    <xf numFmtId="0" fontId="40" fillId="11" borderId="95" xfId="0" applyFont="1" applyFill="1" applyBorder="1" applyAlignment="1">
      <alignment horizontal="center" vertical="center" textRotation="90" wrapText="1"/>
    </xf>
    <xf numFmtId="0" fontId="3" fillId="0" borderId="97" xfId="0" applyFont="1" applyBorder="1"/>
    <xf numFmtId="0" fontId="3" fillId="0" borderId="99" xfId="0" applyFont="1" applyBorder="1"/>
    <xf numFmtId="0" fontId="3" fillId="0" borderId="74" xfId="0" applyFont="1" applyBorder="1"/>
    <xf numFmtId="0" fontId="40" fillId="11" borderId="30" xfId="0" applyFont="1" applyFill="1" applyBorder="1" applyAlignment="1">
      <alignment horizontal="center" vertical="center"/>
    </xf>
    <xf numFmtId="0" fontId="40" fillId="11" borderId="56" xfId="0" applyFont="1" applyFill="1" applyBorder="1" applyAlignment="1">
      <alignment horizontal="center" vertical="center" textRotation="90" wrapText="1"/>
    </xf>
    <xf numFmtId="0" fontId="39" fillId="19" borderId="76" xfId="0" applyFont="1" applyFill="1" applyBorder="1" applyAlignment="1">
      <alignment horizontal="center" vertical="center" wrapText="1"/>
    </xf>
    <xf numFmtId="0" fontId="40" fillId="11" borderId="56" xfId="0" applyFont="1" applyFill="1" applyBorder="1" applyAlignment="1">
      <alignment horizontal="left" vertical="center" wrapText="1"/>
    </xf>
    <xf numFmtId="0" fontId="3" fillId="0" borderId="71" xfId="0" applyFont="1" applyBorder="1" applyAlignment="1">
      <alignment horizontal="left" vertical="center" wrapText="1"/>
    </xf>
    <xf numFmtId="0" fontId="40" fillId="11" borderId="57" xfId="0" applyFont="1" applyFill="1" applyBorder="1" applyAlignment="1">
      <alignment horizontal="left" vertical="top" wrapText="1"/>
    </xf>
    <xf numFmtId="0" fontId="3" fillId="0" borderId="193" xfId="0" applyFont="1" applyBorder="1" applyAlignment="1">
      <alignment horizontal="left" vertical="top" wrapText="1"/>
    </xf>
    <xf numFmtId="0" fontId="3" fillId="0" borderId="85" xfId="0" applyFont="1" applyBorder="1" applyAlignment="1">
      <alignment horizontal="left" vertical="top" wrapText="1"/>
    </xf>
    <xf numFmtId="0" fontId="3" fillId="0" borderId="63" xfId="0" applyFont="1" applyBorder="1" applyAlignment="1">
      <alignment horizontal="left" vertical="top" wrapText="1"/>
    </xf>
    <xf numFmtId="0" fontId="3" fillId="0" borderId="71" xfId="0" applyFont="1" applyBorder="1" applyAlignment="1">
      <alignment horizontal="left" vertical="top" wrapText="1"/>
    </xf>
    <xf numFmtId="0" fontId="40" fillId="11" borderId="94" xfId="0" applyFont="1" applyFill="1" applyBorder="1" applyAlignment="1">
      <alignment vertical="center" wrapText="1"/>
    </xf>
    <xf numFmtId="0" fontId="3" fillId="0" borderId="89" xfId="0" applyFont="1" applyBorder="1" applyAlignment="1">
      <alignment horizontal="left" vertical="top" wrapText="1"/>
    </xf>
    <xf numFmtId="0" fontId="3" fillId="0" borderId="198" xfId="0" applyFont="1" applyBorder="1" applyAlignment="1">
      <alignment horizontal="left" vertical="top" wrapText="1"/>
    </xf>
    <xf numFmtId="0" fontId="39" fillId="3" borderId="76" xfId="0" applyFont="1" applyFill="1" applyBorder="1" applyAlignment="1">
      <alignment horizontal="left" wrapText="1"/>
    </xf>
    <xf numFmtId="0" fontId="3" fillId="0" borderId="64" xfId="0" applyFont="1" applyBorder="1" applyAlignment="1"/>
    <xf numFmtId="0" fontId="3" fillId="0" borderId="65" xfId="0" applyFont="1" applyBorder="1" applyAlignment="1"/>
    <xf numFmtId="0" fontId="3" fillId="0" borderId="103" xfId="0" applyFont="1" applyBorder="1"/>
    <xf numFmtId="0" fontId="3" fillId="19" borderId="74" xfId="0" applyFont="1" applyFill="1" applyBorder="1"/>
    <xf numFmtId="0" fontId="12" fillId="12" borderId="46" xfId="0" applyFont="1" applyFill="1" applyBorder="1" applyAlignment="1">
      <alignment horizontal="center" vertical="center"/>
    </xf>
    <xf numFmtId="0" fontId="3" fillId="0" borderId="64" xfId="0" applyFont="1" applyBorder="1" applyAlignment="1">
      <alignment horizontal="left"/>
    </xf>
    <xf numFmtId="0" fontId="3" fillId="0" borderId="72" xfId="0" applyFont="1" applyBorder="1" applyAlignment="1">
      <alignment horizontal="left"/>
    </xf>
    <xf numFmtId="0" fontId="39" fillId="0" borderId="121" xfId="0" applyFont="1" applyBorder="1" applyAlignment="1">
      <alignment horizontal="left" vertical="center" wrapText="1"/>
    </xf>
    <xf numFmtId="0" fontId="3" fillId="0" borderId="122" xfId="0" applyFont="1" applyBorder="1" applyAlignment="1">
      <alignment vertical="center"/>
    </xf>
    <xf numFmtId="0" fontId="3" fillId="18" borderId="64" xfId="0" applyFont="1" applyFill="1" applyBorder="1" applyAlignment="1">
      <alignment wrapText="1"/>
    </xf>
    <xf numFmtId="0" fontId="3" fillId="18" borderId="65" xfId="0" applyFont="1" applyFill="1" applyBorder="1" applyAlignment="1">
      <alignment wrapText="1"/>
    </xf>
    <xf numFmtId="0" fontId="39" fillId="0" borderId="104" xfId="0" applyFont="1" applyBorder="1" applyAlignment="1">
      <alignment horizontal="left" vertical="center" wrapText="1"/>
    </xf>
    <xf numFmtId="0" fontId="39" fillId="0" borderId="193" xfId="0" applyFont="1" applyBorder="1" applyAlignment="1">
      <alignment horizontal="left" vertical="center" wrapText="1"/>
    </xf>
    <xf numFmtId="0" fontId="39" fillId="0" borderId="85" xfId="0" applyFont="1" applyBorder="1" applyAlignment="1">
      <alignment horizontal="left" vertical="center" wrapText="1"/>
    </xf>
    <xf numFmtId="0" fontId="39" fillId="0" borderId="57" xfId="0" applyFont="1" applyBorder="1" applyAlignment="1">
      <alignment horizontal="left" vertical="center" wrapText="1"/>
    </xf>
    <xf numFmtId="0" fontId="3" fillId="0" borderId="193" xfId="0" applyFont="1" applyBorder="1" applyAlignment="1">
      <alignment horizontal="left" vertical="center" wrapText="1"/>
    </xf>
    <xf numFmtId="0" fontId="3" fillId="0" borderId="85" xfId="0" applyFont="1" applyBorder="1" applyAlignment="1">
      <alignment horizontal="left" vertical="center" wrapText="1"/>
    </xf>
    <xf numFmtId="0" fontId="3" fillId="0" borderId="156" xfId="0" applyFont="1" applyBorder="1" applyAlignment="1">
      <alignment horizontal="left" vertical="center" wrapText="1"/>
    </xf>
    <xf numFmtId="0" fontId="40" fillId="0" borderId="0" xfId="0" applyFont="1" applyAlignment="1">
      <alignment horizontal="left" vertical="center" wrapText="1"/>
    </xf>
    <xf numFmtId="0" fontId="3" fillId="0" borderId="0" xfId="0" applyFont="1" applyAlignment="1"/>
    <xf numFmtId="0" fontId="41" fillId="12" borderId="119" xfId="0" applyFont="1" applyFill="1" applyBorder="1" applyAlignment="1">
      <alignment horizontal="left" vertical="top" wrapText="1"/>
    </xf>
    <xf numFmtId="0" fontId="3" fillId="0" borderId="110" xfId="0" applyFont="1" applyBorder="1"/>
    <xf numFmtId="0" fontId="3" fillId="0" borderId="115" xfId="0" applyFont="1" applyBorder="1"/>
    <xf numFmtId="0" fontId="39" fillId="0" borderId="76" xfId="0" applyFont="1" applyFill="1" applyBorder="1" applyAlignment="1">
      <alignment horizontal="center" vertical="center"/>
    </xf>
    <xf numFmtId="0" fontId="58" fillId="12" borderId="194" xfId="0" applyFont="1" applyFill="1" applyBorder="1" applyAlignment="1">
      <alignment horizontal="left" vertical="center" wrapText="1"/>
    </xf>
    <xf numFmtId="0" fontId="55" fillId="0" borderId="119" xfId="0" applyFont="1" applyBorder="1" applyAlignment="1">
      <alignment horizontal="left" vertical="center" wrapText="1"/>
    </xf>
    <xf numFmtId="0" fontId="55" fillId="0" borderId="195" xfId="0" applyFont="1" applyBorder="1" applyAlignment="1">
      <alignment horizontal="left" vertical="center" wrapText="1"/>
    </xf>
    <xf numFmtId="0" fontId="12" fillId="12" borderId="105" xfId="0" applyFont="1" applyFill="1" applyBorder="1" applyAlignment="1">
      <alignment horizontal="center" vertical="center" wrapText="1"/>
    </xf>
    <xf numFmtId="0" fontId="55" fillId="0" borderId="110" xfId="0" applyFont="1" applyBorder="1"/>
    <xf numFmtId="0" fontId="55" fillId="0" borderId="116" xfId="0" applyFont="1" applyBorder="1"/>
    <xf numFmtId="0" fontId="12" fillId="12" borderId="105" xfId="0" applyFont="1" applyFill="1" applyBorder="1" applyAlignment="1">
      <alignment horizontal="center" vertical="center" textRotation="90" wrapText="1"/>
    </xf>
    <xf numFmtId="0" fontId="55" fillId="0" borderId="115" xfId="0" applyFont="1" applyBorder="1"/>
    <xf numFmtId="0" fontId="58" fillId="12" borderId="119" xfId="0" applyFont="1" applyFill="1" applyBorder="1" applyAlignment="1">
      <alignment horizontal="left" vertical="center" wrapText="1"/>
    </xf>
    <xf numFmtId="0" fontId="58" fillId="12" borderId="195" xfId="0" applyFont="1" applyFill="1" applyBorder="1" applyAlignment="1">
      <alignment horizontal="left" vertical="center" wrapText="1"/>
    </xf>
    <xf numFmtId="0" fontId="12" fillId="12" borderId="221" xfId="0" applyFont="1" applyFill="1" applyBorder="1" applyAlignment="1">
      <alignment horizontal="center" vertical="center" wrapText="1"/>
    </xf>
    <xf numFmtId="0" fontId="55" fillId="0" borderId="119" xfId="0" applyFont="1" applyBorder="1" applyAlignment="1">
      <alignment vertical="center"/>
    </xf>
    <xf numFmtId="0" fontId="55" fillId="0" borderId="116" xfId="0" applyFont="1" applyBorder="1" applyAlignment="1">
      <alignment vertical="center"/>
    </xf>
    <xf numFmtId="0" fontId="3" fillId="18" borderId="64" xfId="0" applyFont="1" applyFill="1" applyBorder="1"/>
    <xf numFmtId="0" fontId="3" fillId="18" borderId="72" xfId="0" applyFont="1" applyFill="1" applyBorder="1"/>
    <xf numFmtId="0" fontId="55" fillId="0" borderId="119" xfId="0" applyFont="1" applyBorder="1"/>
    <xf numFmtId="0" fontId="12" fillId="12" borderId="221" xfId="0" applyFont="1" applyFill="1" applyBorder="1" applyAlignment="1">
      <alignment horizontal="center" vertical="center" textRotation="90" wrapText="1"/>
    </xf>
    <xf numFmtId="0" fontId="12" fillId="12" borderId="105" xfId="0" applyFont="1" applyFill="1" applyBorder="1" applyAlignment="1">
      <alignment horizontal="center" vertical="center"/>
    </xf>
    <xf numFmtId="0" fontId="3" fillId="19" borderId="64" xfId="0" applyFont="1" applyFill="1" applyBorder="1" applyAlignment="1">
      <alignment vertical="center"/>
    </xf>
    <xf numFmtId="0" fontId="3" fillId="19" borderId="65" xfId="0" applyFont="1" applyFill="1" applyBorder="1" applyAlignment="1">
      <alignment vertical="center"/>
    </xf>
    <xf numFmtId="0" fontId="12" fillId="12" borderId="219" xfId="0" applyFont="1" applyFill="1" applyBorder="1" applyAlignment="1">
      <alignment horizontal="center" vertical="center"/>
    </xf>
    <xf numFmtId="0" fontId="55" fillId="0" borderId="213" xfId="0" applyFont="1" applyBorder="1"/>
    <xf numFmtId="0" fontId="55" fillId="0" borderId="220" xfId="0" applyFont="1" applyBorder="1"/>
    <xf numFmtId="0" fontId="55" fillId="0" borderId="111" xfId="0" applyFont="1" applyBorder="1"/>
    <xf numFmtId="0" fontId="55" fillId="0" borderId="112" xfId="0" applyFont="1" applyBorder="1"/>
    <xf numFmtId="0" fontId="55" fillId="0" borderId="113" xfId="0" applyFont="1" applyBorder="1"/>
    <xf numFmtId="0" fontId="12" fillId="12" borderId="109" xfId="0" applyFont="1" applyFill="1" applyBorder="1" applyAlignment="1">
      <alignment horizontal="center" vertical="center" textRotation="90" wrapText="1"/>
    </xf>
    <xf numFmtId="0" fontId="55" fillId="0" borderId="114" xfId="0" applyFont="1" applyBorder="1"/>
    <xf numFmtId="0" fontId="55" fillId="0" borderId="117" xfId="0" applyFont="1" applyBorder="1"/>
    <xf numFmtId="0" fontId="39" fillId="18" borderId="76" xfId="0" applyFont="1" applyFill="1" applyBorder="1" applyAlignment="1">
      <alignment horizontal="center" vertical="center" wrapText="1"/>
    </xf>
    <xf numFmtId="0" fontId="3" fillId="0" borderId="64" xfId="0" applyFont="1" applyFill="1" applyBorder="1" applyAlignment="1">
      <alignment horizontal="left"/>
    </xf>
    <xf numFmtId="0" fontId="3" fillId="0" borderId="72" xfId="0" applyFont="1" applyFill="1" applyBorder="1" applyAlignment="1">
      <alignment horizontal="left"/>
    </xf>
    <xf numFmtId="0" fontId="3" fillId="0" borderId="64" xfId="0" applyFont="1" applyBorder="1" applyAlignment="1">
      <alignment horizontal="center"/>
    </xf>
    <xf numFmtId="0" fontId="3" fillId="0" borderId="72" xfId="0" applyFont="1" applyBorder="1" applyAlignment="1">
      <alignment horizontal="center"/>
    </xf>
    <xf numFmtId="0" fontId="39" fillId="0" borderId="76" xfId="0" applyFont="1" applyFill="1" applyBorder="1" applyAlignment="1">
      <alignment horizontal="center" vertical="center" wrapText="1"/>
    </xf>
    <xf numFmtId="0" fontId="3" fillId="19" borderId="65" xfId="0" applyFont="1" applyFill="1" applyBorder="1" applyAlignment="1">
      <alignment horizontal="left"/>
    </xf>
    <xf numFmtId="0" fontId="12" fillId="12" borderId="223" xfId="0" applyFont="1" applyFill="1" applyBorder="1" applyAlignment="1">
      <alignment horizontal="center" vertical="center" textRotation="90" wrapText="1"/>
    </xf>
    <xf numFmtId="0" fontId="55" fillId="0" borderId="224" xfId="0" applyFont="1" applyBorder="1"/>
    <xf numFmtId="0" fontId="55" fillId="0" borderId="110" xfId="0" applyFont="1" applyBorder="1" applyAlignment="1">
      <alignment vertical="center"/>
    </xf>
    <xf numFmtId="0" fontId="55" fillId="0" borderId="115" xfId="0" applyFont="1" applyBorder="1" applyAlignment="1">
      <alignment vertical="center"/>
    </xf>
    <xf numFmtId="0" fontId="58" fillId="12" borderId="105" xfId="0" applyFont="1" applyFill="1" applyBorder="1" applyAlignment="1">
      <alignment horizontal="left" vertical="top" wrapText="1"/>
    </xf>
    <xf numFmtId="0" fontId="55" fillId="0" borderId="119" xfId="0" applyFont="1" applyBorder="1" applyAlignment="1">
      <alignment horizontal="left" vertical="top" wrapText="1"/>
    </xf>
    <xf numFmtId="0" fontId="55" fillId="0" borderId="120" xfId="0" applyFont="1" applyBorder="1" applyAlignment="1">
      <alignment horizontal="left" vertical="top" wrapText="1"/>
    </xf>
    <xf numFmtId="0" fontId="39" fillId="0" borderId="196" xfId="0" applyFont="1" applyBorder="1" applyAlignment="1">
      <alignment horizontal="left" vertical="center" wrapText="1"/>
    </xf>
    <xf numFmtId="0" fontId="39" fillId="0" borderId="229" xfId="0" applyFont="1" applyFill="1" applyBorder="1" applyAlignment="1">
      <alignment horizontal="left" vertical="center" wrapText="1"/>
    </xf>
    <xf numFmtId="0" fontId="39" fillId="0" borderId="74" xfId="0" applyFont="1" applyFill="1" applyBorder="1" applyAlignment="1">
      <alignment horizontal="left" vertical="center" wrapText="1"/>
    </xf>
    <xf numFmtId="0" fontId="3" fillId="0" borderId="74" xfId="0" applyFont="1" applyFill="1" applyBorder="1"/>
    <xf numFmtId="0" fontId="41" fillId="12" borderId="105" xfId="0" applyFont="1" applyFill="1" applyBorder="1" applyAlignment="1">
      <alignment horizontal="left" vertical="top" wrapText="1"/>
    </xf>
    <xf numFmtId="0" fontId="12" fillId="12" borderId="106" xfId="0" applyFont="1" applyFill="1" applyBorder="1" applyAlignment="1">
      <alignment horizontal="center" vertical="center"/>
    </xf>
    <xf numFmtId="0" fontId="55" fillId="0" borderId="107" xfId="0" applyFont="1" applyBorder="1"/>
    <xf numFmtId="0" fontId="55" fillId="0" borderId="108" xfId="0" applyFont="1" applyBorder="1"/>
    <xf numFmtId="168" fontId="13" fillId="0" borderId="0" xfId="0" applyNumberFormat="1" applyFont="1" applyAlignment="1">
      <alignment horizontal="center" vertical="center" wrapText="1"/>
    </xf>
    <xf numFmtId="0" fontId="3" fillId="0" borderId="64" xfId="0" applyFont="1" applyFill="1" applyBorder="1" applyAlignment="1">
      <alignment horizontal="center"/>
    </xf>
    <xf numFmtId="0" fontId="3" fillId="0" borderId="72" xfId="0" applyFont="1" applyFill="1" applyBorder="1" applyAlignment="1">
      <alignment horizontal="center"/>
    </xf>
    <xf numFmtId="0" fontId="39" fillId="0" borderId="75" xfId="0" quotePrefix="1" applyFont="1" applyBorder="1" applyAlignment="1">
      <alignment vertical="center" wrapText="1"/>
    </xf>
    <xf numFmtId="0" fontId="13" fillId="13" borderId="105" xfId="0" applyFont="1" applyFill="1" applyBorder="1" applyAlignment="1">
      <alignment horizontal="center" vertical="center"/>
    </xf>
    <xf numFmtId="0" fontId="13" fillId="13" borderId="105" xfId="0" applyFont="1" applyFill="1" applyBorder="1" applyAlignment="1">
      <alignment horizontal="center" vertical="center" wrapText="1"/>
    </xf>
    <xf numFmtId="0" fontId="13" fillId="13" borderId="123" xfId="0" applyFont="1" applyFill="1" applyBorder="1" applyAlignment="1">
      <alignment horizontal="center" vertical="center"/>
    </xf>
    <xf numFmtId="0" fontId="55" fillId="0" borderId="124" xfId="0" applyFont="1" applyBorder="1"/>
    <xf numFmtId="0" fontId="55" fillId="0" borderId="125" xfId="0" applyFont="1" applyBorder="1"/>
    <xf numFmtId="168" fontId="12" fillId="0" borderId="0" xfId="0" applyNumberFormat="1" applyFont="1" applyAlignment="1">
      <alignment horizontal="center" vertical="center" textRotation="90" wrapText="1"/>
    </xf>
    <xf numFmtId="0" fontId="39" fillId="13" borderId="105" xfId="0" applyFont="1" applyFill="1" applyBorder="1" applyAlignment="1">
      <alignment horizontal="left" vertical="center" wrapText="1"/>
    </xf>
    <xf numFmtId="0" fontId="13" fillId="13" borderId="105" xfId="0" applyFont="1" applyFill="1" applyBorder="1" applyAlignment="1">
      <alignment horizontal="left" vertical="center" wrapText="1"/>
    </xf>
    <xf numFmtId="0" fontId="13" fillId="13" borderId="105" xfId="0" applyFont="1" applyFill="1" applyBorder="1" applyAlignment="1">
      <alignment horizontal="center" vertical="center" textRotation="90" wrapText="1"/>
    </xf>
    <xf numFmtId="0" fontId="13" fillId="13" borderId="109" xfId="0" applyFont="1" applyFill="1" applyBorder="1" applyAlignment="1">
      <alignment horizontal="center" vertical="center" textRotation="90" wrapText="1"/>
    </xf>
    <xf numFmtId="0" fontId="13" fillId="13" borderId="36" xfId="0" applyFont="1" applyFill="1" applyBorder="1" applyAlignment="1">
      <alignment horizontal="center" vertical="center"/>
    </xf>
    <xf numFmtId="0" fontId="55" fillId="0" borderId="55" xfId="0" applyFont="1" applyBorder="1"/>
    <xf numFmtId="0" fontId="55" fillId="0" borderId="37" xfId="0" applyFont="1" applyBorder="1"/>
    <xf numFmtId="0" fontId="40" fillId="13" borderId="105" xfId="0" applyFont="1" applyFill="1" applyBorder="1" applyAlignment="1">
      <alignment horizontal="left" vertical="center" wrapText="1"/>
    </xf>
    <xf numFmtId="9" fontId="22" fillId="3" borderId="87" xfId="0" applyNumberFormat="1" applyFont="1" applyFill="1" applyBorder="1" applyAlignment="1">
      <alignment horizontal="center" vertical="center"/>
    </xf>
    <xf numFmtId="0" fontId="20" fillId="11" borderId="75" xfId="0" applyFont="1" applyFill="1" applyBorder="1" applyAlignment="1">
      <alignment horizontal="center" vertical="center" wrapText="1"/>
    </xf>
    <xf numFmtId="0" fontId="20" fillId="11" borderId="144" xfId="0" applyFont="1" applyFill="1" applyBorder="1" applyAlignment="1">
      <alignment horizontal="center" vertical="center" wrapText="1"/>
    </xf>
    <xf numFmtId="0" fontId="3" fillId="0" borderId="145" xfId="0" applyFont="1" applyBorder="1"/>
    <xf numFmtId="0" fontId="3" fillId="0" borderId="146" xfId="0" applyFont="1" applyBorder="1"/>
    <xf numFmtId="0" fontId="20" fillId="11" borderId="76" xfId="0" applyFont="1" applyFill="1" applyBorder="1" applyAlignment="1">
      <alignment horizontal="center" vertical="center" wrapText="1"/>
    </xf>
    <xf numFmtId="0" fontId="20" fillId="11" borderId="147" xfId="0" applyFont="1" applyFill="1" applyBorder="1" applyAlignment="1">
      <alignment horizontal="center" vertical="center" wrapText="1"/>
    </xf>
    <xf numFmtId="0" fontId="3" fillId="0" borderId="149" xfId="0" applyFont="1" applyBorder="1"/>
    <xf numFmtId="0" fontId="20" fillId="14" borderId="91" xfId="0" applyFont="1" applyFill="1" applyBorder="1" applyAlignment="1">
      <alignment horizontal="center" vertical="center" wrapText="1"/>
    </xf>
    <xf numFmtId="0" fontId="20" fillId="14" borderId="148" xfId="0" applyFont="1" applyFill="1" applyBorder="1" applyAlignment="1">
      <alignment horizontal="center" vertical="center" wrapText="1"/>
    </xf>
    <xf numFmtId="0" fontId="18" fillId="14" borderId="83" xfId="0" applyFont="1" applyFill="1" applyBorder="1" applyAlignment="1">
      <alignment horizontal="center" vertical="center"/>
    </xf>
    <xf numFmtId="9" fontId="22" fillId="3" borderId="57" xfId="0" applyNumberFormat="1" applyFont="1" applyFill="1" applyBorder="1" applyAlignment="1">
      <alignment horizontal="center" vertical="center"/>
    </xf>
    <xf numFmtId="9" fontId="22" fillId="3" borderId="56" xfId="0" applyNumberFormat="1" applyFont="1" applyFill="1" applyBorder="1" applyAlignment="1">
      <alignment horizontal="center" vertical="center"/>
    </xf>
    <xf numFmtId="0" fontId="1" fillId="0" borderId="142" xfId="0" applyFont="1" applyBorder="1" applyAlignment="1">
      <alignment horizontal="left" vertical="center" wrapText="1"/>
    </xf>
    <xf numFmtId="0" fontId="3" fillId="0" borderId="141" xfId="0" applyFont="1" applyBorder="1"/>
    <xf numFmtId="0" fontId="3" fillId="0" borderId="143" xfId="0" applyFont="1" applyBorder="1"/>
    <xf numFmtId="0" fontId="19" fillId="3" borderId="36" xfId="0" applyFont="1" applyFill="1" applyBorder="1" applyAlignment="1">
      <alignment horizontal="left" vertical="center" wrapText="1"/>
    </xf>
    <xf numFmtId="0" fontId="8" fillId="6" borderId="136" xfId="0" applyFont="1" applyFill="1" applyBorder="1" applyAlignment="1">
      <alignment horizontal="center" vertical="center"/>
    </xf>
    <xf numFmtId="0" fontId="3" fillId="0" borderId="137" xfId="0" applyFont="1" applyBorder="1"/>
    <xf numFmtId="0" fontId="1" fillId="0" borderId="138" xfId="0" applyFont="1" applyBorder="1" applyAlignment="1">
      <alignment horizontal="left" vertical="center" wrapText="1"/>
    </xf>
    <xf numFmtId="0" fontId="3" fillId="0" borderId="139" xfId="0" applyFont="1" applyBorder="1"/>
    <xf numFmtId="0" fontId="8" fillId="7" borderId="136" xfId="0" applyFont="1" applyFill="1" applyBorder="1" applyAlignment="1">
      <alignment horizontal="center" vertical="center" wrapText="1"/>
    </xf>
    <xf numFmtId="0" fontId="8" fillId="8" borderId="140" xfId="0" applyFont="1" applyFill="1" applyBorder="1" applyAlignment="1">
      <alignment horizontal="center" vertical="center" wrapText="1"/>
    </xf>
    <xf numFmtId="0" fontId="17" fillId="11" borderId="126" xfId="0" applyFont="1" applyFill="1" applyBorder="1" applyAlignment="1">
      <alignment horizontal="center" vertical="center"/>
    </xf>
    <xf numFmtId="0" fontId="3" fillId="0" borderId="127" xfId="0" applyFont="1" applyBorder="1"/>
    <xf numFmtId="0" fontId="3" fillId="0" borderId="128" xfId="0" applyFont="1" applyBorder="1"/>
    <xf numFmtId="0" fontId="18" fillId="11" borderId="126" xfId="0" applyFont="1" applyFill="1" applyBorder="1" applyAlignment="1">
      <alignment horizontal="center" vertical="center" wrapText="1"/>
    </xf>
    <xf numFmtId="0" fontId="3" fillId="0" borderId="129" xfId="0" applyFont="1" applyBorder="1"/>
    <xf numFmtId="0" fontId="18" fillId="11" borderId="130" xfId="0" applyFont="1" applyFill="1" applyBorder="1" applyAlignment="1">
      <alignment horizontal="center" vertical="center" wrapText="1"/>
    </xf>
    <xf numFmtId="0" fontId="8" fillId="5" borderId="131" xfId="0" applyFont="1" applyFill="1" applyBorder="1" applyAlignment="1">
      <alignment horizontal="center" vertical="center"/>
    </xf>
    <xf numFmtId="0" fontId="3" fillId="0" borderId="132" xfId="0" applyFont="1" applyBorder="1"/>
    <xf numFmtId="0" fontId="1" fillId="0" borderId="133" xfId="0" applyFont="1" applyBorder="1" applyAlignment="1">
      <alignment horizontal="left" vertical="center" wrapText="1"/>
    </xf>
    <xf numFmtId="0" fontId="3" fillId="0" borderId="134" xfId="0" applyFont="1" applyBorder="1"/>
    <xf numFmtId="0" fontId="3" fillId="0" borderId="135" xfId="0" applyFont="1" applyBorder="1"/>
    <xf numFmtId="49" fontId="0" fillId="3" borderId="182" xfId="0" applyNumberFormat="1" applyFont="1" applyFill="1" applyBorder="1" applyAlignment="1">
      <alignment horizontal="left" vertical="center" wrapText="1"/>
    </xf>
    <xf numFmtId="0" fontId="3" fillId="0" borderId="183" xfId="0" applyFont="1" applyBorder="1" applyAlignment="1">
      <alignment vertical="center"/>
    </xf>
    <xf numFmtId="0" fontId="3" fillId="0" borderId="184" xfId="0" applyFont="1" applyBorder="1" applyAlignment="1">
      <alignment vertical="center"/>
    </xf>
    <xf numFmtId="49" fontId="28" fillId="3" borderId="185" xfId="0" applyNumberFormat="1" applyFont="1" applyFill="1" applyBorder="1" applyAlignment="1">
      <alignment horizontal="left" vertical="center" wrapText="1"/>
    </xf>
    <xf numFmtId="0" fontId="3" fillId="0" borderId="186" xfId="0" applyFont="1" applyBorder="1"/>
    <xf numFmtId="0" fontId="17" fillId="11" borderId="56" xfId="0" applyFont="1" applyFill="1" applyBorder="1" applyAlignment="1">
      <alignment horizontal="center" vertical="center" wrapText="1"/>
    </xf>
    <xf numFmtId="0" fontId="10" fillId="3" borderId="168" xfId="0" applyFont="1" applyFill="1" applyBorder="1" applyAlignment="1">
      <alignment horizontal="center"/>
    </xf>
    <xf numFmtId="0" fontId="3" fillId="0" borderId="7" xfId="0" applyFont="1" applyBorder="1"/>
    <xf numFmtId="0" fontId="3" fillId="0" borderId="169" xfId="0" applyFont="1" applyBorder="1"/>
    <xf numFmtId="0" fontId="3" fillId="0" borderId="171" xfId="0" applyFont="1" applyBorder="1"/>
    <xf numFmtId="0" fontId="3" fillId="0" borderId="172" xfId="0" applyFont="1" applyBorder="1"/>
    <xf numFmtId="0" fontId="3" fillId="0" borderId="173" xfId="0" applyFont="1" applyBorder="1"/>
    <xf numFmtId="164" fontId="10" fillId="3" borderId="30" xfId="0" applyNumberFormat="1" applyFont="1" applyFill="1" applyBorder="1" applyAlignment="1">
      <alignment horizontal="center"/>
    </xf>
    <xf numFmtId="0" fontId="23" fillId="11" borderId="126" xfId="0" applyFont="1" applyFill="1" applyBorder="1" applyAlignment="1">
      <alignment horizontal="center" vertical="center" wrapText="1"/>
    </xf>
    <xf numFmtId="0" fontId="23" fillId="11" borderId="175" xfId="0" applyFont="1" applyFill="1" applyBorder="1" applyAlignment="1">
      <alignment horizontal="center" vertical="center"/>
    </xf>
    <xf numFmtId="0" fontId="3" fillId="0" borderId="176" xfId="0" applyFont="1" applyBorder="1"/>
    <xf numFmtId="0" fontId="3" fillId="0" borderId="177" xfId="0" applyFont="1" applyBorder="1"/>
    <xf numFmtId="49" fontId="28" fillId="3" borderId="179" xfId="0" applyNumberFormat="1" applyFont="1" applyFill="1" applyBorder="1" applyAlignment="1">
      <alignment horizontal="left" vertical="center" wrapText="1"/>
    </xf>
    <xf numFmtId="0" fontId="3" fillId="0" borderId="180" xfId="0" applyFont="1" applyBorder="1"/>
  </cellXfs>
  <cellStyles count="3">
    <cellStyle name="Normal" xfId="0" builtinId="0"/>
    <cellStyle name="Normal 2" xfId="2"/>
    <cellStyle name="Normal 3" xfId="1"/>
  </cellStyles>
  <dxfs count="36">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7</xdr:col>
      <xdr:colOff>1296052</xdr:colOff>
      <xdr:row>77</xdr:row>
      <xdr:rowOff>907354</xdr:rowOff>
    </xdr:from>
    <xdr:to>
      <xdr:col>7</xdr:col>
      <xdr:colOff>6060507</xdr:colOff>
      <xdr:row>77</xdr:row>
      <xdr:rowOff>3699243</xdr:rowOff>
    </xdr:to>
    <xdr:pic>
      <xdr:nvPicPr>
        <xdr:cNvPr id="3" name="Imagen 2">
          <a:extLst>
            <a:ext uri="{FF2B5EF4-FFF2-40B4-BE49-F238E27FC236}">
              <a16:creationId xmlns:a16="http://schemas.microsoft.com/office/drawing/2014/main" id="{7804C3F5-EC92-4668-B15C-D430DA64F3B1}"/>
            </a:ext>
          </a:extLst>
        </xdr:cNvPr>
        <xdr:cNvPicPr>
          <a:picLocks noChangeAspect="1"/>
        </xdr:cNvPicPr>
      </xdr:nvPicPr>
      <xdr:blipFill>
        <a:blip xmlns:r="http://schemas.openxmlformats.org/officeDocument/2006/relationships" r:embed="rId2"/>
        <a:stretch>
          <a:fillRect/>
        </a:stretch>
      </xdr:blipFill>
      <xdr:spPr>
        <a:xfrm>
          <a:off x="13202302" y="38021627"/>
          <a:ext cx="4764455" cy="2791889"/>
        </a:xfrm>
        <a:prstGeom prst="rect">
          <a:avLst/>
        </a:prstGeom>
      </xdr:spPr>
    </xdr:pic>
    <xdr:clientData/>
  </xdr:twoCellAnchor>
  <xdr:twoCellAnchor editAs="oneCell">
    <xdr:from>
      <xdr:col>7</xdr:col>
      <xdr:colOff>1174012</xdr:colOff>
      <xdr:row>131</xdr:row>
      <xdr:rowOff>725114</xdr:rowOff>
    </xdr:from>
    <xdr:to>
      <xdr:col>7</xdr:col>
      <xdr:colOff>3599564</xdr:colOff>
      <xdr:row>131</xdr:row>
      <xdr:rowOff>2802122</xdr:rowOff>
    </xdr:to>
    <xdr:pic>
      <xdr:nvPicPr>
        <xdr:cNvPr id="5" name="Imagen 4">
          <a:extLst>
            <a:ext uri="{FF2B5EF4-FFF2-40B4-BE49-F238E27FC236}">
              <a16:creationId xmlns:a16="http://schemas.microsoft.com/office/drawing/2014/main" id="{E3911CB7-9B33-444C-BF46-B756260CA98D}"/>
            </a:ext>
          </a:extLst>
        </xdr:cNvPr>
        <xdr:cNvPicPr>
          <a:picLocks noChangeAspect="1"/>
        </xdr:cNvPicPr>
      </xdr:nvPicPr>
      <xdr:blipFill>
        <a:blip xmlns:r="http://schemas.openxmlformats.org/officeDocument/2006/relationships" r:embed="rId3"/>
        <a:stretch>
          <a:fillRect/>
        </a:stretch>
      </xdr:blipFill>
      <xdr:spPr>
        <a:xfrm>
          <a:off x="12803372" y="71376248"/>
          <a:ext cx="2425552" cy="2077008"/>
        </a:xfrm>
        <a:prstGeom prst="rect">
          <a:avLst/>
        </a:prstGeom>
      </xdr:spPr>
    </xdr:pic>
    <xdr:clientData/>
  </xdr:twoCellAnchor>
  <xdr:twoCellAnchor editAs="oneCell">
    <xdr:from>
      <xdr:col>7</xdr:col>
      <xdr:colOff>1650261</xdr:colOff>
      <xdr:row>131</xdr:row>
      <xdr:rowOff>3411277</xdr:rowOff>
    </xdr:from>
    <xdr:to>
      <xdr:col>7</xdr:col>
      <xdr:colOff>4352704</xdr:colOff>
      <xdr:row>131</xdr:row>
      <xdr:rowOff>5116919</xdr:rowOff>
    </xdr:to>
    <xdr:pic>
      <xdr:nvPicPr>
        <xdr:cNvPr id="6" name="Imagen 5">
          <a:extLst>
            <a:ext uri="{FF2B5EF4-FFF2-40B4-BE49-F238E27FC236}">
              <a16:creationId xmlns:a16="http://schemas.microsoft.com/office/drawing/2014/main" id="{3729989F-4CA0-4AC6-9D57-142945E019BF}"/>
            </a:ext>
          </a:extLst>
        </xdr:cNvPr>
        <xdr:cNvPicPr>
          <a:picLocks noChangeAspect="1"/>
        </xdr:cNvPicPr>
      </xdr:nvPicPr>
      <xdr:blipFill>
        <a:blip xmlns:r="http://schemas.openxmlformats.org/officeDocument/2006/relationships" r:embed="rId4"/>
        <a:stretch>
          <a:fillRect/>
        </a:stretch>
      </xdr:blipFill>
      <xdr:spPr>
        <a:xfrm>
          <a:off x="13279621" y="74062411"/>
          <a:ext cx="2702443" cy="1705642"/>
        </a:xfrm>
        <a:prstGeom prst="rect">
          <a:avLst/>
        </a:prstGeom>
      </xdr:spPr>
    </xdr:pic>
    <xdr:clientData/>
  </xdr:twoCellAnchor>
  <xdr:twoCellAnchor editAs="oneCell">
    <xdr:from>
      <xdr:col>7</xdr:col>
      <xdr:colOff>3765697</xdr:colOff>
      <xdr:row>131</xdr:row>
      <xdr:rowOff>742063</xdr:rowOff>
    </xdr:from>
    <xdr:to>
      <xdr:col>7</xdr:col>
      <xdr:colOff>6257703</xdr:colOff>
      <xdr:row>131</xdr:row>
      <xdr:rowOff>2846424</xdr:rowOff>
    </xdr:to>
    <xdr:pic>
      <xdr:nvPicPr>
        <xdr:cNvPr id="7" name="Imagen 6">
          <a:extLst>
            <a:ext uri="{FF2B5EF4-FFF2-40B4-BE49-F238E27FC236}">
              <a16:creationId xmlns:a16="http://schemas.microsoft.com/office/drawing/2014/main" id="{B5165405-6801-4322-B610-334695BE278E}"/>
            </a:ext>
          </a:extLst>
        </xdr:cNvPr>
        <xdr:cNvPicPr>
          <a:picLocks noChangeAspect="1"/>
        </xdr:cNvPicPr>
      </xdr:nvPicPr>
      <xdr:blipFill>
        <a:blip xmlns:r="http://schemas.openxmlformats.org/officeDocument/2006/relationships" r:embed="rId5"/>
        <a:stretch>
          <a:fillRect/>
        </a:stretch>
      </xdr:blipFill>
      <xdr:spPr>
        <a:xfrm>
          <a:off x="15395057" y="71393197"/>
          <a:ext cx="2492006" cy="2104361"/>
        </a:xfrm>
        <a:prstGeom prst="rect">
          <a:avLst/>
        </a:prstGeom>
      </xdr:spPr>
    </xdr:pic>
    <xdr:clientData/>
  </xdr:twoCellAnchor>
  <xdr:twoCellAnchor editAs="oneCell">
    <xdr:from>
      <xdr:col>7</xdr:col>
      <xdr:colOff>4120118</xdr:colOff>
      <xdr:row>151</xdr:row>
      <xdr:rowOff>1749943</xdr:rowOff>
    </xdr:from>
    <xdr:to>
      <xdr:col>7</xdr:col>
      <xdr:colOff>6556744</xdr:colOff>
      <xdr:row>151</xdr:row>
      <xdr:rowOff>3677093</xdr:rowOff>
    </xdr:to>
    <xdr:pic>
      <xdr:nvPicPr>
        <xdr:cNvPr id="8" name="Imagen 7">
          <a:extLst>
            <a:ext uri="{FF2B5EF4-FFF2-40B4-BE49-F238E27FC236}">
              <a16:creationId xmlns:a16="http://schemas.microsoft.com/office/drawing/2014/main" id="{2E43A787-D4B2-4DB2-80F6-EAA65DEB144E}"/>
            </a:ext>
          </a:extLst>
        </xdr:cNvPr>
        <xdr:cNvPicPr>
          <a:picLocks noChangeAspect="1"/>
        </xdr:cNvPicPr>
      </xdr:nvPicPr>
      <xdr:blipFill>
        <a:blip xmlns:r="http://schemas.openxmlformats.org/officeDocument/2006/relationships" r:embed="rId6"/>
        <a:stretch>
          <a:fillRect/>
        </a:stretch>
      </xdr:blipFill>
      <xdr:spPr>
        <a:xfrm>
          <a:off x="16026368" y="90000176"/>
          <a:ext cx="2436626" cy="1927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7</xdr:col>
      <xdr:colOff>342900</xdr:colOff>
      <xdr:row>18</xdr:row>
      <xdr:rowOff>1961347</xdr:rowOff>
    </xdr:from>
    <xdr:to>
      <xdr:col>7</xdr:col>
      <xdr:colOff>4314825</xdr:colOff>
      <xdr:row>18</xdr:row>
      <xdr:rowOff>3914774</xdr:rowOff>
    </xdr:to>
    <xdr:pic>
      <xdr:nvPicPr>
        <xdr:cNvPr id="3" name="Imagen 2">
          <a:extLst>
            <a:ext uri="{FF2B5EF4-FFF2-40B4-BE49-F238E27FC236}">
              <a16:creationId xmlns:a16="http://schemas.microsoft.com/office/drawing/2014/main" id="{70DFB8EC-7C66-4071-B82E-6673D456CB22}"/>
            </a:ext>
          </a:extLst>
        </xdr:cNvPr>
        <xdr:cNvPicPr>
          <a:picLocks noChangeAspect="1"/>
        </xdr:cNvPicPr>
      </xdr:nvPicPr>
      <xdr:blipFill>
        <a:blip xmlns:r="http://schemas.openxmlformats.org/officeDocument/2006/relationships" r:embed="rId2"/>
        <a:stretch>
          <a:fillRect/>
        </a:stretch>
      </xdr:blipFill>
      <xdr:spPr>
        <a:xfrm>
          <a:off x="9458325" y="11352997"/>
          <a:ext cx="3971925" cy="19534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7</xdr:col>
      <xdr:colOff>257175</xdr:colOff>
      <xdr:row>75</xdr:row>
      <xdr:rowOff>1752599</xdr:rowOff>
    </xdr:from>
    <xdr:to>
      <xdr:col>7</xdr:col>
      <xdr:colOff>4232112</xdr:colOff>
      <xdr:row>75</xdr:row>
      <xdr:rowOff>4105274</xdr:rowOff>
    </xdr:to>
    <xdr:pic>
      <xdr:nvPicPr>
        <xdr:cNvPr id="4" name="Imagen 3">
          <a:extLst>
            <a:ext uri="{FF2B5EF4-FFF2-40B4-BE49-F238E27FC236}">
              <a16:creationId xmlns:a16="http://schemas.microsoft.com/office/drawing/2014/main" id="{D21FF92F-598F-410E-B942-9657198E7F14}"/>
            </a:ext>
          </a:extLst>
        </xdr:cNvPr>
        <xdr:cNvPicPr>
          <a:picLocks noChangeAspect="1"/>
        </xdr:cNvPicPr>
      </xdr:nvPicPr>
      <xdr:blipFill>
        <a:blip xmlns:r="http://schemas.openxmlformats.org/officeDocument/2006/relationships" r:embed="rId2"/>
        <a:stretch>
          <a:fillRect/>
        </a:stretch>
      </xdr:blipFill>
      <xdr:spPr>
        <a:xfrm>
          <a:off x="9372600" y="31184849"/>
          <a:ext cx="3974937" cy="2352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7"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row>
    <row r="2" spans="1:26" ht="73.5" customHeight="1" x14ac:dyDescent="0.2">
      <c r="A2" s="1" t="e">
        <f>+A2:H15E15A2:H13A2:H19E15A2:H13A2:H26E15A2:H13A2A2:H35</f>
        <v>#NAME?</v>
      </c>
      <c r="B2" s="308" t="s">
        <v>0</v>
      </c>
      <c r="C2" s="309"/>
      <c r="D2" s="309"/>
      <c r="E2" s="309"/>
      <c r="F2" s="309"/>
      <c r="G2" s="309"/>
      <c r="H2" s="310"/>
      <c r="I2" s="1"/>
      <c r="J2" s="1"/>
      <c r="K2" s="1"/>
      <c r="L2" s="1"/>
      <c r="M2" s="1"/>
      <c r="N2" s="1"/>
      <c r="O2" s="1"/>
      <c r="P2" s="1"/>
      <c r="Q2" s="1"/>
      <c r="R2" s="1"/>
      <c r="S2" s="1"/>
      <c r="T2" s="1"/>
      <c r="U2" s="1"/>
      <c r="V2" s="1"/>
    </row>
    <row r="3" spans="1:26" ht="12.75" x14ac:dyDescent="0.2">
      <c r="A3" s="1"/>
      <c r="B3" s="2"/>
      <c r="C3" s="1"/>
      <c r="D3" s="1"/>
      <c r="E3" s="1"/>
      <c r="F3" s="1"/>
      <c r="G3" s="1"/>
      <c r="H3" s="3"/>
      <c r="I3" s="1"/>
      <c r="J3" s="1"/>
      <c r="K3" s="1"/>
      <c r="L3" s="1"/>
      <c r="M3" s="1"/>
      <c r="N3" s="1"/>
      <c r="O3" s="1"/>
      <c r="P3" s="1"/>
      <c r="Q3" s="1"/>
      <c r="R3" s="1"/>
      <c r="S3" s="1"/>
      <c r="T3" s="1"/>
      <c r="U3" s="1"/>
      <c r="V3" s="1"/>
    </row>
    <row r="4" spans="1:26" ht="12.75" x14ac:dyDescent="0.2">
      <c r="A4" s="1"/>
      <c r="B4" s="2"/>
      <c r="C4" s="1"/>
      <c r="D4" s="1"/>
      <c r="E4" s="1"/>
      <c r="F4" s="1"/>
      <c r="G4" s="1"/>
      <c r="H4" s="3"/>
      <c r="I4" s="1"/>
      <c r="J4" s="1"/>
      <c r="K4" s="1"/>
      <c r="L4" s="1"/>
      <c r="M4" s="1"/>
      <c r="N4" s="1"/>
      <c r="O4" s="1"/>
      <c r="P4" s="1"/>
      <c r="Q4" s="1"/>
      <c r="R4" s="1"/>
      <c r="S4" s="1"/>
      <c r="T4" s="1"/>
      <c r="U4" s="1"/>
      <c r="V4" s="1"/>
    </row>
    <row r="5" spans="1:26" ht="12.75" x14ac:dyDescent="0.2">
      <c r="A5" s="1"/>
      <c r="B5" s="4"/>
      <c r="C5" s="5"/>
      <c r="D5" s="5"/>
      <c r="E5" s="5"/>
      <c r="F5" s="5"/>
      <c r="G5" s="5"/>
      <c r="H5" s="6"/>
      <c r="I5" s="1"/>
      <c r="J5" s="1"/>
      <c r="K5" s="1"/>
      <c r="L5" s="1"/>
      <c r="M5" s="1"/>
      <c r="N5" s="1"/>
      <c r="O5" s="1"/>
      <c r="P5" s="1"/>
      <c r="Q5" s="1"/>
      <c r="R5" s="1"/>
      <c r="S5" s="1"/>
      <c r="T5" s="1"/>
      <c r="U5" s="1"/>
      <c r="V5" s="1"/>
    </row>
    <row r="6" spans="1:26" ht="65.25" customHeight="1" x14ac:dyDescent="0.2">
      <c r="A6" s="1"/>
      <c r="B6" s="311" t="s">
        <v>1</v>
      </c>
      <c r="C6" s="282"/>
      <c r="D6" s="282"/>
      <c r="E6" s="282"/>
      <c r="F6" s="282"/>
      <c r="G6" s="282"/>
      <c r="H6" s="283"/>
      <c r="I6" s="1"/>
      <c r="J6" s="1"/>
      <c r="K6" s="1"/>
      <c r="L6" s="1"/>
      <c r="M6" s="1"/>
      <c r="N6" s="1"/>
      <c r="O6" s="1"/>
      <c r="P6" s="1"/>
      <c r="Q6" s="1"/>
      <c r="R6" s="1"/>
      <c r="S6" s="1"/>
      <c r="T6" s="1"/>
      <c r="U6" s="1"/>
      <c r="V6" s="1"/>
    </row>
    <row r="7" spans="1:26" ht="74.25" customHeight="1" x14ac:dyDescent="0.2">
      <c r="A7" s="1"/>
      <c r="B7" s="312"/>
      <c r="C7" s="282"/>
      <c r="D7" s="282"/>
      <c r="E7" s="282"/>
      <c r="F7" s="282"/>
      <c r="G7" s="282"/>
      <c r="H7" s="283"/>
      <c r="I7" s="1"/>
      <c r="J7" s="1"/>
      <c r="K7" s="1"/>
      <c r="L7" s="1"/>
      <c r="M7" s="1"/>
      <c r="N7" s="1"/>
      <c r="O7" s="1"/>
      <c r="P7" s="1"/>
      <c r="Q7" s="1"/>
      <c r="R7" s="1"/>
      <c r="S7" s="1"/>
      <c r="T7" s="1"/>
      <c r="U7" s="1"/>
      <c r="V7" s="1"/>
    </row>
    <row r="8" spans="1:26" ht="21.75" customHeight="1" x14ac:dyDescent="0.2">
      <c r="A8" s="1"/>
      <c r="B8" s="313" t="s">
        <v>2</v>
      </c>
      <c r="C8" s="282"/>
      <c r="D8" s="282"/>
      <c r="E8" s="282"/>
      <c r="F8" s="282"/>
      <c r="G8" s="282"/>
      <c r="H8" s="283"/>
      <c r="I8" s="1"/>
      <c r="J8" s="1"/>
      <c r="K8" s="1"/>
      <c r="L8" s="1"/>
      <c r="M8" s="1"/>
      <c r="N8" s="1"/>
      <c r="O8" s="1"/>
      <c r="P8" s="1"/>
      <c r="Q8" s="1"/>
      <c r="R8" s="1"/>
      <c r="S8" s="1"/>
      <c r="T8" s="1"/>
      <c r="U8" s="1"/>
      <c r="V8" s="1"/>
    </row>
    <row r="9" spans="1:26" ht="42" customHeight="1" x14ac:dyDescent="0.2">
      <c r="A9" s="1"/>
      <c r="B9" s="289" t="s">
        <v>3</v>
      </c>
      <c r="C9" s="282"/>
      <c r="D9" s="282"/>
      <c r="E9" s="282"/>
      <c r="F9" s="282"/>
      <c r="G9" s="282"/>
      <c r="H9" s="283"/>
      <c r="I9" s="1"/>
      <c r="J9" s="1"/>
      <c r="K9" s="1"/>
      <c r="L9" s="1"/>
      <c r="M9" s="1"/>
      <c r="N9" s="1"/>
      <c r="O9" s="1"/>
      <c r="P9" s="1"/>
      <c r="Q9" s="1"/>
      <c r="R9" s="1"/>
      <c r="S9" s="1"/>
      <c r="T9" s="1"/>
      <c r="U9" s="1"/>
      <c r="V9" s="1"/>
      <c r="W9" s="1"/>
      <c r="X9" s="1"/>
      <c r="Y9" s="1"/>
      <c r="Z9" s="1"/>
    </row>
    <row r="10" spans="1:26" ht="43.5" customHeight="1" x14ac:dyDescent="0.2">
      <c r="A10" s="1"/>
      <c r="B10" s="312"/>
      <c r="C10" s="282"/>
      <c r="D10" s="282"/>
      <c r="E10" s="282"/>
      <c r="F10" s="282"/>
      <c r="G10" s="282"/>
      <c r="H10" s="283"/>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14" t="s">
        <v>4</v>
      </c>
      <c r="D12" s="315"/>
      <c r="E12" s="316" t="s">
        <v>5</v>
      </c>
      <c r="F12" s="317"/>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00" t="s">
        <v>6</v>
      </c>
      <c r="D13" s="301"/>
      <c r="E13" s="296" t="s">
        <v>7</v>
      </c>
      <c r="F13" s="297"/>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02" t="s">
        <v>8</v>
      </c>
      <c r="D14" s="303"/>
      <c r="E14" s="304" t="s">
        <v>9</v>
      </c>
      <c r="F14" s="299"/>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02" t="s">
        <v>10</v>
      </c>
      <c r="D15" s="303"/>
      <c r="E15" s="304" t="s">
        <v>11</v>
      </c>
      <c r="F15" s="299"/>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305" t="s">
        <v>12</v>
      </c>
      <c r="D16" s="9" t="s">
        <v>13</v>
      </c>
      <c r="E16" s="304" t="s">
        <v>14</v>
      </c>
      <c r="F16" s="299"/>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06"/>
      <c r="D17" s="10" t="s">
        <v>15</v>
      </c>
      <c r="E17" s="298" t="s">
        <v>16</v>
      </c>
      <c r="F17" s="299"/>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07"/>
      <c r="D18" s="10" t="s">
        <v>17</v>
      </c>
      <c r="E18" s="298" t="s">
        <v>18</v>
      </c>
      <c r="F18" s="299"/>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91" t="s">
        <v>19</v>
      </c>
      <c r="D19" s="292"/>
      <c r="E19" s="293" t="s">
        <v>20</v>
      </c>
      <c r="F19" s="294"/>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89" t="s">
        <v>21</v>
      </c>
      <c r="C21" s="282"/>
      <c r="D21" s="282"/>
      <c r="E21" s="282"/>
      <c r="F21" s="282"/>
      <c r="G21" s="282"/>
      <c r="H21" s="283"/>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95" t="s">
        <v>5</v>
      </c>
      <c r="E23" s="285"/>
      <c r="F23" s="295" t="s">
        <v>23</v>
      </c>
      <c r="G23" s="285"/>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84" t="s">
        <v>25</v>
      </c>
      <c r="E24" s="285"/>
      <c r="F24" s="284" t="s">
        <v>26</v>
      </c>
      <c r="G24" s="285"/>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84" t="s">
        <v>28</v>
      </c>
      <c r="E25" s="285"/>
      <c r="F25" s="284" t="s">
        <v>29</v>
      </c>
      <c r="G25" s="285"/>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84" t="s">
        <v>31</v>
      </c>
      <c r="E26" s="285"/>
      <c r="F26" s="284" t="s">
        <v>32</v>
      </c>
      <c r="G26" s="285"/>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84" t="s">
        <v>34</v>
      </c>
      <c r="E27" s="285"/>
      <c r="F27" s="284" t="s">
        <v>35</v>
      </c>
      <c r="G27" s="285"/>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86"/>
      <c r="D29" s="287"/>
      <c r="E29" s="288"/>
      <c r="F29" s="287"/>
      <c r="G29" s="287"/>
      <c r="H29" s="22"/>
      <c r="I29" s="1"/>
      <c r="J29" s="1"/>
      <c r="K29" s="1"/>
      <c r="L29" s="1"/>
      <c r="M29" s="1"/>
      <c r="N29" s="1"/>
      <c r="O29" s="1"/>
      <c r="P29" s="1"/>
      <c r="Q29" s="1"/>
      <c r="R29" s="1"/>
      <c r="S29" s="1"/>
      <c r="T29" s="1"/>
      <c r="U29" s="1"/>
      <c r="V29" s="1"/>
      <c r="W29" s="1"/>
      <c r="X29" s="1"/>
      <c r="Y29" s="1"/>
      <c r="Z29" s="1"/>
    </row>
    <row r="30" spans="1:26" ht="27.75" customHeight="1" x14ac:dyDescent="0.2">
      <c r="A30" s="1"/>
      <c r="B30" s="289" t="s">
        <v>36</v>
      </c>
      <c r="C30" s="282"/>
      <c r="D30" s="282"/>
      <c r="E30" s="282"/>
      <c r="F30" s="282"/>
      <c r="G30" s="282"/>
      <c r="H30" s="283"/>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90"/>
      <c r="F31" s="282"/>
      <c r="G31" s="1"/>
      <c r="H31" s="3"/>
      <c r="I31" s="1"/>
      <c r="J31" s="1"/>
      <c r="K31" s="1"/>
      <c r="L31" s="1"/>
      <c r="M31" s="1"/>
      <c r="N31" s="1"/>
      <c r="O31" s="1"/>
      <c r="P31" s="1"/>
      <c r="Q31" s="1"/>
      <c r="R31" s="1"/>
      <c r="S31" s="1"/>
      <c r="T31" s="1"/>
      <c r="U31" s="1"/>
      <c r="V31" s="1"/>
      <c r="W31" s="1"/>
      <c r="X31" s="1"/>
      <c r="Y31" s="1"/>
      <c r="Z31" s="1"/>
    </row>
    <row r="32" spans="1:26" ht="15.75" customHeight="1" x14ac:dyDescent="0.2">
      <c r="A32" s="1"/>
      <c r="B32" s="281" t="s">
        <v>37</v>
      </c>
      <c r="C32" s="282"/>
      <c r="D32" s="282"/>
      <c r="E32" s="282"/>
      <c r="F32" s="282"/>
      <c r="G32" s="282"/>
      <c r="H32" s="283"/>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19" width="11.42578125" customWidth="1"/>
  </cols>
  <sheetData>
    <row r="1" spans="1:19" ht="81.75" customHeight="1" x14ac:dyDescent="0.2">
      <c r="A1" s="138" t="s">
        <v>111</v>
      </c>
      <c r="B1" s="138" t="s">
        <v>296</v>
      </c>
      <c r="C1" s="139" t="s">
        <v>297</v>
      </c>
      <c r="D1" s="139" t="s">
        <v>298</v>
      </c>
      <c r="E1" s="139" t="s">
        <v>299</v>
      </c>
      <c r="F1" s="138" t="s">
        <v>124</v>
      </c>
      <c r="G1" s="140" t="s">
        <v>300</v>
      </c>
      <c r="H1" s="140" t="s">
        <v>301</v>
      </c>
      <c r="I1" s="140" t="s">
        <v>302</v>
      </c>
      <c r="J1" s="140" t="s">
        <v>80</v>
      </c>
      <c r="K1" s="140" t="s">
        <v>89</v>
      </c>
      <c r="L1" s="140" t="s">
        <v>303</v>
      </c>
      <c r="M1" s="141" t="s">
        <v>304</v>
      </c>
      <c r="N1" s="141"/>
    </row>
    <row r="2" spans="1:19" ht="12.75" customHeight="1" x14ac:dyDescent="0.2">
      <c r="A2" s="111" t="s">
        <v>305</v>
      </c>
      <c r="B2" s="111" t="str">
        <f t="shared" ref="B2:B42" si="0">+LEFT(A2,1)</f>
        <v>1</v>
      </c>
      <c r="C2" s="111" t="str">
        <f>+MID(VLOOKUP(A2,'Ambiente de Control'!$B$21:$C$223,2,0),4,LEN(VLOOKUP(A2,'Ambiente de Control'!$B$21:$C$223,2,0))-4)</f>
        <v xml:space="preserve"> Aplicación del Código de Integridad. (incluye análisis de desviaciones, convivencia laboral, temas disciplinarios internos, quejas o denuncias sobres los servidores de la entidad, u otros temas relacionados)</v>
      </c>
      <c r="D2" s="111" t="s">
        <v>306</v>
      </c>
      <c r="E2" s="111" t="str">
        <f>+VLOOKUP(A2,'Ambiente de Control'!$B$21:$D$223,3,0)</f>
        <v>Dimensión Talento Humano
Política Integridad</v>
      </c>
      <c r="F2" s="111" t="str">
        <f>+VLOOKUP(A2,'Ambiente de Control'!$B$21:$K$223,10,0)</f>
        <v>Mantenimiento del control</v>
      </c>
      <c r="G2" s="142">
        <f>+VLOOKUP(A2,'Ambiente de Control'!$B$21:$O$31,13)</f>
        <v>60.045870000000001</v>
      </c>
      <c r="H2" s="143">
        <f t="shared" ref="H2:H82" si="1">+_xlfn.RANK.EQ(G2,$G$2:$G$82,1)</f>
        <v>5</v>
      </c>
      <c r="I2" s="111" t="str">
        <f t="shared" ref="I2:I82" si="2">+IF(F2=$F$2,$P$4,IF(F2=$F$3,$P$2,$P$3))</f>
        <v>Cuando en el análisis de los requerimientos en los diferenes componentes del MECI se cuente con aspectos evaluados en nivel 1 (presente) y 1 (funcionando); 2 (presente) y 1 (funcionando).</v>
      </c>
      <c r="J2" s="111" t="s">
        <v>307</v>
      </c>
      <c r="K2" s="111" t="str">
        <f>+IF(ISBLANK(VLOOKUP(A2,'Ambiente de Control'!$B$24:$F$223,5,0)),"",VLOOKUP(A2,'Ambiente de Control'!$B$24:$F$223,5,0))</f>
        <v>3.0</v>
      </c>
      <c r="L2" s="111" t="str">
        <f>+IF(ISBLANK(VLOOKUP(A2,'Ambiente de Control'!$B$24:$K$223,9,0)),"",VLOOKUP(A2,'Ambiente de Control'!$B$24:$K$223,9,0))</f>
        <v>3.0</v>
      </c>
      <c r="M2" s="111">
        <f t="shared" ref="M2:M82" si="3">+IF(OR(AND(K2=1,L2=1),AND(ISBLANK(K2),ISBLANK(L2)),K2="",L2=""),0,IF(OR(AND(K2=1,L2=2),AND(K2=1,L2=3)),0.25,IF(OR(AND(K2=2,L2=2),AND(K2=3,L2=1),AND(K2=3,L2=2),AND(K2=2,L2=1)),0.5,IF(AND(K2=2,L2=3),0.75,1))))</f>
        <v>1</v>
      </c>
      <c r="N2" s="111">
        <f t="shared" ref="N2:N82" si="4">+AVERAGEIF($D$2:$D$82,D2,$M$2:$M$82)</f>
        <v>0.91666666666666663</v>
      </c>
      <c r="O2" s="144" t="s">
        <v>27</v>
      </c>
      <c r="P2" s="145" t="s">
        <v>308</v>
      </c>
      <c r="Q2" s="145"/>
      <c r="R2" s="111"/>
      <c r="S2" s="111"/>
    </row>
    <row r="3" spans="1:19" ht="12.75" customHeight="1" x14ac:dyDescent="0.2">
      <c r="A3" s="111" t="s">
        <v>309</v>
      </c>
      <c r="B3" s="111" t="str">
        <f t="shared" si="0"/>
        <v>1</v>
      </c>
      <c r="C3" s="111" t="str">
        <f>+MID(VLOOKUP(A3,'Ambiente de Control'!$B$21:$C$223,2,0),4,LEN(VLOOKUP(A3,'Ambiente de Control'!$B$21:$C$223,2,0))-4)</f>
        <v xml:space="preserve"> Mecanismos para el manejo de conflictos de interés.</v>
      </c>
      <c r="D3" s="111" t="s">
        <v>306</v>
      </c>
      <c r="E3" s="111" t="str">
        <f>+VLOOKUP(A3,'Ambiente de Control'!$B$21:$D$223,3,0)</f>
        <v>Dimensión Talento Humano
Política Integridad</v>
      </c>
      <c r="F3" s="111" t="str">
        <f>+VLOOKUP(A3,'Ambiente de Control'!$B$21:$K$223,10,0)</f>
        <v>Mantenimiento del control</v>
      </c>
      <c r="G3" s="142">
        <f>+VLOOKUP(A3,'Ambiente de Control'!$B$21:$O$223,13,0)</f>
        <v>60.055689999999998</v>
      </c>
      <c r="H3" s="143">
        <f t="shared" si="1"/>
        <v>6</v>
      </c>
      <c r="I3" s="111" t="str">
        <f t="shared" si="2"/>
        <v>Cuando en el análisis de los requerimientos en los diferenes componentes del MECI se cuente con aspectos evaluados en nivel 1 (presente) y 1 (funcionando); 2 (presente) y 1 (funcionando).</v>
      </c>
      <c r="J3" s="111" t="s">
        <v>307</v>
      </c>
      <c r="K3" s="111" t="str">
        <f>+IF(ISBLANK(VLOOKUP(A3,'Ambiente de Control'!$B$24:$F$223,5,0)),"",VLOOKUP(A3,'Ambiente de Control'!$B$24:$F$223,5,0))</f>
        <v>3.0</v>
      </c>
      <c r="L3" s="111" t="str">
        <f>+IF(ISBLANK(VLOOKUP(A3,'Ambiente de Control'!$B$24:$K$223,9,0)),"",VLOOKUP(A3,'Ambiente de Control'!$B$24:$K$223,9,0))</f>
        <v>3.0</v>
      </c>
      <c r="M3" s="111">
        <f t="shared" si="3"/>
        <v>1</v>
      </c>
      <c r="N3" s="111">
        <f t="shared" si="4"/>
        <v>0.91666666666666663</v>
      </c>
      <c r="O3" s="146" t="s">
        <v>30</v>
      </c>
      <c r="P3" s="145" t="s">
        <v>310</v>
      </c>
      <c r="Q3" s="145"/>
      <c r="R3" s="111" t="s">
        <v>311</v>
      </c>
      <c r="S3" s="111"/>
    </row>
    <row r="4" spans="1:19" ht="16.5" customHeight="1" x14ac:dyDescent="0.2">
      <c r="A4" s="111" t="s">
        <v>312</v>
      </c>
      <c r="B4" s="111" t="str">
        <f t="shared" si="0"/>
        <v>1</v>
      </c>
      <c r="C4" s="111" t="str">
        <f>+MID(VLOOKUP(A4,'Ambiente de Control'!$B$21:$C$223,2,0),4,LEN(VLOOKUP(A4,'Ambiente de Control'!$B$21:$C$223,2,0))-4)</f>
        <v xml:space="preserve"> Mecanismos frente a la detección y prevención del uso inadecuado de información privilegiada u otras situaciones que puedan implicar riesgos para la entidad</v>
      </c>
      <c r="D4" s="111" t="s">
        <v>306</v>
      </c>
      <c r="E4" s="111" t="str">
        <f>+VLOOKUP(A4,'Ambiente de Control'!$B$21:$D$223,3,0)</f>
        <v>Dimensión Información y Comunicación
Política Transparencia y Acceso a la Información Pública
Política Gestión Documental</v>
      </c>
      <c r="F4" s="111" t="str">
        <f>+VLOOKUP(A4,'Ambiente de Control'!$B$21:$K$223,10,0)</f>
        <v>Deficiencia de control (diseño o ejecución)</v>
      </c>
      <c r="G4" s="147">
        <f>+VLOOKUP(A4,'Ambiente de Control'!$B$21:$O$223,13,0)</f>
        <v>20.066896</v>
      </c>
      <c r="H4" s="143">
        <f t="shared" si="1"/>
        <v>1</v>
      </c>
      <c r="I4" s="111" t="str">
        <f t="shared" si="2"/>
        <v>Cuando en el análisis de los requerimientos en los diferenes componentes del MECI se cuente con aspectos evaluados en nivel 2 (presente) y 2 (funcionando); 3 (presente) y 1 (funcionando); 3 (presente) y 2 (funcionando).</v>
      </c>
      <c r="J4" s="111" t="s">
        <v>307</v>
      </c>
      <c r="K4" s="111">
        <f>+IF(ISBLANK(VLOOKUP(A4,'Ambiente de Control'!$B$24:$F$223,5,0)),"",VLOOKUP(A4,'Ambiente de Control'!$B$24:$F$223,5,0))</f>
        <v>3</v>
      </c>
      <c r="L4" s="111">
        <f>+IF(ISBLANK(VLOOKUP(A4,'Ambiente de Control'!$B$24:$K$223,9,0)),"",VLOOKUP(A4,'Ambiente de Control'!$B$24:$K$223,9,0))</f>
        <v>2</v>
      </c>
      <c r="M4" s="111">
        <f t="shared" si="3"/>
        <v>0.5</v>
      </c>
      <c r="N4" s="111">
        <f t="shared" si="4"/>
        <v>0.91666666666666663</v>
      </c>
      <c r="O4" s="146" t="s">
        <v>33</v>
      </c>
      <c r="P4" s="145" t="s">
        <v>313</v>
      </c>
      <c r="Q4" s="145"/>
      <c r="R4" s="111"/>
      <c r="S4" s="111"/>
    </row>
    <row r="5" spans="1:19" ht="12.75" customHeight="1" x14ac:dyDescent="0.2">
      <c r="A5" s="111" t="s">
        <v>314</v>
      </c>
      <c r="B5" s="111" t="str">
        <f t="shared" si="0"/>
        <v>1</v>
      </c>
      <c r="C5" s="111" t="str">
        <f>+MID(VLOOKUP(A5,'Ambiente de Control'!$B$21:$C$223,2,0),4,LEN(VLOOKUP(A5,'Ambiente de Control'!$B$21:$C$223,2,0))-4)</f>
        <v xml:space="preserve"> La evaluación de las acciones transversales de integridad, mediante el monitoreo permanente de los riesgos de corrupción.</v>
      </c>
      <c r="D5" s="111" t="s">
        <v>306</v>
      </c>
      <c r="E5" s="111" t="str">
        <f>+VLOOKUP(A5,'Ambiente de Control'!$B$21:$D$223,3,0)</f>
        <v>Dimensión Talento Humano
Política de Integridad</v>
      </c>
      <c r="F5" s="111" t="str">
        <f>+VLOOKUP(A5,'Ambiente de Control'!$B$21:$K$223,10,0)</f>
        <v>Mantenimiento del control</v>
      </c>
      <c r="G5" s="148">
        <f>+VLOOKUP(A5,'Ambiente de Control'!$B$21:$O$223,13,0)</f>
        <v>60.06691</v>
      </c>
      <c r="H5" s="143">
        <f t="shared" si="1"/>
        <v>7</v>
      </c>
      <c r="I5" s="111" t="str">
        <f t="shared" si="2"/>
        <v>Cuando en el análisis de los requerimientos en los diferenes componentes del MECI se cuente con aspectos evaluados en nivel 1 (presente) y 1 (funcionando); 2 (presente) y 1 (funcionando).</v>
      </c>
      <c r="J5" s="111" t="s">
        <v>307</v>
      </c>
      <c r="K5" s="111">
        <f>+IF(ISBLANK(VLOOKUP(A5,'Ambiente de Control'!$B$24:$F$223,5,0)),"",VLOOKUP(A5,'Ambiente de Control'!$B$24:$F$223,5,0))</f>
        <v>3</v>
      </c>
      <c r="L5" s="111" t="str">
        <f>+IF(ISBLANK(VLOOKUP(A5,'Ambiente de Control'!$B$24:$K$223,9,0)),"",VLOOKUP(A5,'Ambiente de Control'!$B$24:$K$223,9,0))</f>
        <v>3.0</v>
      </c>
      <c r="M5" s="111">
        <f t="shared" si="3"/>
        <v>1</v>
      </c>
      <c r="N5" s="111">
        <f t="shared" si="4"/>
        <v>0.91666666666666663</v>
      </c>
      <c r="O5" s="111"/>
      <c r="P5" s="111"/>
    </row>
    <row r="6" spans="1:19" ht="12.75" customHeight="1" x14ac:dyDescent="0.2">
      <c r="A6" s="111" t="s">
        <v>315</v>
      </c>
      <c r="B6" s="111" t="str">
        <f t="shared" si="0"/>
        <v>1</v>
      </c>
      <c r="C6" s="111" t="str">
        <f>+MID(VLOOKUP(A6,'Ambiente de Control'!$B$21:$C$223,2,0),4,LEN(VLOOKUP(A6,'Ambiente de Control'!$B$21:$C$223,2,0))-4)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11" t="s">
        <v>306</v>
      </c>
      <c r="E6" s="111" t="str">
        <f>+VLOOKUP(A6,'Ambiente de Control'!$B$21:$D$223,3,0)</f>
        <v>Dimensión Direccionamiento Estratégico y Planeación
Plan Anticorrupción y de Atención al Ciudadano</v>
      </c>
      <c r="F6" s="111" t="str">
        <f>+VLOOKUP(A6,'Ambiente de Control'!$B$21:$K$223,10,0)</f>
        <v>Mantenimiento del control</v>
      </c>
      <c r="G6" s="142">
        <f>+VLOOKUP(A6,'Ambiente de Control'!$B$21:$O$223,13,0)</f>
        <v>60.073568999999999</v>
      </c>
      <c r="H6" s="143">
        <f t="shared" si="1"/>
        <v>8</v>
      </c>
      <c r="I6" s="111" t="str">
        <f t="shared" si="2"/>
        <v>Cuando en el análisis de los requerimientos en los diferenes componentes del MECI se cuente con aspectos evaluados en nivel 1 (presente) y 1 (funcionando); 2 (presente) y 1 (funcionando).</v>
      </c>
      <c r="J6" s="111" t="s">
        <v>307</v>
      </c>
      <c r="K6" s="111">
        <f>+IF(ISBLANK(VLOOKUP(A6,'Ambiente de Control'!$B$24:$F$223,5,0)),"",VLOOKUP(A6,'Ambiente de Control'!$B$24:$F$223,5,0))</f>
        <v>3</v>
      </c>
      <c r="L6" s="111">
        <f>+IF(ISBLANK(VLOOKUP(A6,'Ambiente de Control'!$B$24:$K$223,9,0)),"",VLOOKUP(A6,'Ambiente de Control'!$B$24:$K$223,9,0))</f>
        <v>3</v>
      </c>
      <c r="M6" s="111">
        <f t="shared" si="3"/>
        <v>1</v>
      </c>
      <c r="N6" s="111">
        <f t="shared" si="4"/>
        <v>0.91666666666666663</v>
      </c>
      <c r="O6" s="111"/>
      <c r="P6" s="111"/>
    </row>
    <row r="7" spans="1:19" ht="12.75" customHeight="1" x14ac:dyDescent="0.2">
      <c r="A7" s="111" t="s">
        <v>316</v>
      </c>
      <c r="B7" s="111" t="str">
        <f t="shared" si="0"/>
        <v>2</v>
      </c>
      <c r="C7" s="111" t="str">
        <f>+MID(VLOOKUP(A7,'Ambiente de Control'!$B$21:$C$223,2,0),4,LEN(VLOOKUP(A7,'Ambiente de Control'!$B$21:$C$223,2,0))-4)</f>
        <v xml:space="preserve"> Creación o actualización del Comité Institucional de Coordinación de Control Interno (incluye ajustes en periodicidad para reunión, articulación con el Comité Institucional de Gestión y Desempeño)</v>
      </c>
      <c r="D7" s="111" t="s">
        <v>306</v>
      </c>
      <c r="E7" s="111" t="str">
        <f>+VLOOKUP(A7,'Ambiente de Control'!$B$21:$D$223,3,0)</f>
        <v>Dimensión Control Interno
Política de Control Interno</v>
      </c>
      <c r="F7" s="111" t="str">
        <f>+VLOOKUP(A7,'Ambiente de Control'!$B$21:$K$223,10,0)</f>
        <v>Mantenimiento del control</v>
      </c>
      <c r="G7" s="142">
        <f>+VLOOKUP(A7,'Ambiente de Control'!$B$21:$O$223,13,0)</f>
        <v>60.088965299999998</v>
      </c>
      <c r="H7" s="143">
        <f t="shared" si="1"/>
        <v>9</v>
      </c>
      <c r="I7" s="111" t="str">
        <f t="shared" si="2"/>
        <v>Cuando en el análisis de los requerimientos en los diferenes componentes del MECI se cuente con aspectos evaluados en nivel 1 (presente) y 1 (funcionando); 2 (presente) y 1 (funcionando).</v>
      </c>
      <c r="J7" s="111" t="s">
        <v>317</v>
      </c>
      <c r="K7" s="111">
        <f>+IF(ISBLANK(VLOOKUP(A7,'Ambiente de Control'!$B$24:$F$223,5,0)),"",VLOOKUP(A7,'Ambiente de Control'!$B$24:$F$223,5,0))</f>
        <v>3</v>
      </c>
      <c r="L7" s="111">
        <f>+IF(ISBLANK(VLOOKUP(A7,'Ambiente de Control'!$B$24:$K$223,9,0)),"",VLOOKUP(A7,'Ambiente de Control'!$B$24:$K$223,9,0))</f>
        <v>3</v>
      </c>
      <c r="M7" s="111">
        <f t="shared" si="3"/>
        <v>1</v>
      </c>
      <c r="N7" s="111">
        <f t="shared" si="4"/>
        <v>0.91666666666666663</v>
      </c>
      <c r="O7" s="111"/>
      <c r="P7" s="111"/>
    </row>
    <row r="8" spans="1:19" ht="12.75" customHeight="1" x14ac:dyDescent="0.2">
      <c r="A8" s="111" t="s">
        <v>318</v>
      </c>
      <c r="B8" s="111" t="str">
        <f t="shared" si="0"/>
        <v>2</v>
      </c>
      <c r="C8" s="111" t="str">
        <f>+MID(VLOOKUP(A8,'Ambiente de Control'!$B$21:$C$223,2,0),4,LEN(VLOOKUP(A8,'Ambiente de Control'!$B$21:$C$223,2,0))-4)</f>
        <v xml:space="preserve"> Definición y documentación del Esquema de Líneas de Defens</v>
      </c>
      <c r="D8" s="111" t="s">
        <v>306</v>
      </c>
      <c r="E8" s="111" t="str">
        <f>+VLOOKUP(A8,'Ambiente de Control'!$B$21:$D$223,3,0)</f>
        <v>Dimensión Control Interno
Política de Control Interno
Líneas de defensa</v>
      </c>
      <c r="F8" s="111" t="str">
        <f>+VLOOKUP(A8,'Ambiente de Control'!$B$21:$K$223,10,0)</f>
        <v>Deficiencia de control (diseño o ejecución)</v>
      </c>
      <c r="G8" s="142">
        <f>+VLOOKUP(A8,'Ambiente de Control'!$B$21:$O$223,13,0)</f>
        <v>20.0989653</v>
      </c>
      <c r="H8" s="143">
        <f t="shared" si="1"/>
        <v>2</v>
      </c>
      <c r="I8" s="111" t="str">
        <f t="shared" si="2"/>
        <v>Cuando en el análisis de los requerimientos en los diferenes componentes del MECI se cuente con aspectos evaluados en nivel 2 (presente) y 2 (funcionando); 3 (presente) y 1 (funcionando); 3 (presente) y 2 (funcionando).</v>
      </c>
      <c r="J8" s="111" t="s">
        <v>317</v>
      </c>
      <c r="K8" s="111">
        <f>+IF(ISBLANK(VLOOKUP(A8,'Ambiente de Control'!$B$24:$F$223,5,0)),"",VLOOKUP(A8,'Ambiente de Control'!$B$24:$F$223,5,0))</f>
        <v>3</v>
      </c>
      <c r="L8" s="111">
        <f>+IF(ISBLANK(VLOOKUP(A8,'Ambiente de Control'!$B$24:$K$223,9,0)),"",VLOOKUP(A8,'Ambiente de Control'!$B$24:$K$223,9,0))</f>
        <v>2</v>
      </c>
      <c r="M8" s="111">
        <f t="shared" si="3"/>
        <v>0.5</v>
      </c>
      <c r="N8" s="111">
        <f t="shared" si="4"/>
        <v>0.91666666666666663</v>
      </c>
      <c r="O8" s="111"/>
      <c r="P8" s="111"/>
    </row>
    <row r="9" spans="1:19" ht="12.75" customHeight="1" x14ac:dyDescent="0.2">
      <c r="A9" s="111" t="s">
        <v>319</v>
      </c>
      <c r="B9" s="111" t="str">
        <f t="shared" si="0"/>
        <v>2</v>
      </c>
      <c r="C9" s="111" t="str">
        <f>+MID(VLOOKUP(A9,'Ambiente de Control'!$B$21:$C$223,2,0),4,LEN(VLOOKUP(A9,'Ambiente de Control'!$B$21:$C$223,2,0))-4)</f>
        <v xml:space="preserve"> Definición de líneas de reporte en temas clave para la toma de decisiones, atendiendo el Esquema de Líneas de Defens</v>
      </c>
      <c r="D9" s="111" t="s">
        <v>306</v>
      </c>
      <c r="E9" s="111" t="str">
        <f>+VLOOKUP(A9,'Ambiente de Control'!$B$21:$D$223,3,0)</f>
        <v>Dimensión Control Interno
Política de Control Interno
Línea de Defensa
Dimensión de Información y Comunicación</v>
      </c>
      <c r="F9" s="111" t="str">
        <f>+VLOOKUP(A9,'Ambiente de Control'!$B$21:$K$223,10,0)</f>
        <v>Mantenimiento del control</v>
      </c>
      <c r="G9" s="142">
        <f>+VLOOKUP(A9,'Ambiente de Control'!$B$21:$O$223,13,0)</f>
        <v>60.156979999999997</v>
      </c>
      <c r="H9" s="143">
        <f t="shared" si="1"/>
        <v>10</v>
      </c>
      <c r="I9" s="111" t="str">
        <f t="shared" si="2"/>
        <v>Cuando en el análisis de los requerimientos en los diferenes componentes del MECI se cuente con aspectos evaluados en nivel 1 (presente) y 1 (funcionando); 2 (presente) y 1 (funcionando).</v>
      </c>
      <c r="J9" s="111" t="s">
        <v>317</v>
      </c>
      <c r="K9" s="111">
        <f>+IF(ISBLANK(VLOOKUP(A9,'Ambiente de Control'!$B$24:$F$223,5,0)),"",VLOOKUP(A9,'Ambiente de Control'!$B$24:$F$223,5,0))</f>
        <v>3</v>
      </c>
      <c r="L9" s="111">
        <f>+IF(ISBLANK(VLOOKUP(A9,'Ambiente de Control'!$B$24:$K$223,9,0)),"",VLOOKUP(A9,'Ambiente de Control'!$B$24:$K$223,9,0))</f>
        <v>3</v>
      </c>
      <c r="M9" s="111">
        <f t="shared" si="3"/>
        <v>1</v>
      </c>
      <c r="N9" s="111">
        <f t="shared" si="4"/>
        <v>0.91666666666666663</v>
      </c>
      <c r="O9" s="111"/>
      <c r="P9" s="111"/>
    </row>
    <row r="10" spans="1:19" ht="12.75" customHeight="1" x14ac:dyDescent="0.2">
      <c r="A10" s="111" t="s">
        <v>320</v>
      </c>
      <c r="B10" s="111" t="str">
        <f t="shared" si="0"/>
        <v>3</v>
      </c>
      <c r="C10" s="111" t="str">
        <f>+MID(VLOOKUP(A10,'Ambiente de Control'!$B$21:$C$223,2,0),4,LEN(VLOOKUP(A10,'Ambiente de Control'!$B$21:$C$223,2,0))-4)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11" t="s">
        <v>306</v>
      </c>
      <c r="E10" s="111" t="str">
        <f>+VLOOKUP(A10,'Ambiente de Control'!$B$21:$D$223,3,0)</f>
        <v>Dimensión de Direccionamiento Estratégico y Planeación
Política de Planeación Institucional 
Dimensión Control Interno</v>
      </c>
      <c r="F10" s="111" t="str">
        <f>+VLOOKUP(A10,'Ambiente de Control'!$B$21:$K$223,10,0)</f>
        <v>Mantenimiento del control</v>
      </c>
      <c r="G10" s="142">
        <f>+VLOOKUP(A10,'Ambiente de Control'!$B$21:$O$223,13,0)</f>
        <v>60.289650000000002</v>
      </c>
      <c r="H10" s="143">
        <f t="shared" si="1"/>
        <v>11</v>
      </c>
      <c r="I10" s="111" t="str">
        <f t="shared" si="2"/>
        <v>Cuando en el análisis de los requerimientos en los diferenes componentes del MECI se cuente con aspectos evaluados en nivel 1 (presente) y 1 (funcionando); 2 (presente) y 1 (funcionando).</v>
      </c>
      <c r="J10" s="111" t="s">
        <v>321</v>
      </c>
      <c r="K10" s="111">
        <f>+IF(ISBLANK(VLOOKUP(A10,'Ambiente de Control'!$B$24:$F$223,5,0)),"",VLOOKUP(A10,'Ambiente de Control'!$B$24:$F$223,5,0))</f>
        <v>3</v>
      </c>
      <c r="L10" s="111" t="str">
        <f>+IF(ISBLANK(VLOOKUP(A10,'Ambiente de Control'!$B$24:$K$223,9,0)),"",VLOOKUP(A10,'Ambiente de Control'!$B$24:$K$223,9,0))</f>
        <v>3.0</v>
      </c>
      <c r="M10" s="111">
        <f t="shared" si="3"/>
        <v>1</v>
      </c>
      <c r="N10" s="111">
        <f t="shared" si="4"/>
        <v>0.91666666666666663</v>
      </c>
      <c r="O10" s="111"/>
      <c r="P10" s="111"/>
    </row>
    <row r="11" spans="1:19" ht="12.75" customHeight="1" x14ac:dyDescent="0.2">
      <c r="A11" s="111" t="s">
        <v>322</v>
      </c>
      <c r="B11" s="111" t="str">
        <f t="shared" si="0"/>
        <v>3</v>
      </c>
      <c r="C11" s="111" t="str">
        <f>+MID(VLOOKUP(A11,'Ambiente de Control'!$B$21:$C$223,2,0),4,LEN(VLOOKUP(A11,'Ambiente de Control'!$B$21:$C$223,2,0))-4)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11" t="s">
        <v>306</v>
      </c>
      <c r="E11" s="111" t="str">
        <f>+VLOOKUP(A11,'Ambiente de Control'!$B$21:$D$223,3,0)</f>
        <v>Dimensión Evaluación de Resultados 
Política de Seguimiento y Evaluación al Desempeño Institucional
Dimensión Control Interno
Líneas de defensa</v>
      </c>
      <c r="F11" s="111" t="str">
        <f>+VLOOKUP(A11,'Ambiente de Control'!$B$21:$K$223,10,0)</f>
        <v>Mantenimiento del control</v>
      </c>
      <c r="G11" s="142">
        <f>+VLOOKUP(A11,'Ambiente de Control'!$B$21:$O$223,13,0)</f>
        <v>60.489649999999997</v>
      </c>
      <c r="H11" s="143">
        <f t="shared" si="1"/>
        <v>13</v>
      </c>
      <c r="I11" s="111" t="str">
        <f t="shared" si="2"/>
        <v>Cuando en el análisis de los requerimientos en los diferenes componentes del MECI se cuente con aspectos evaluados en nivel 1 (presente) y 1 (funcionando); 2 (presente) y 1 (funcionando).</v>
      </c>
      <c r="J11" s="111" t="s">
        <v>321</v>
      </c>
      <c r="K11" s="111">
        <f>+IF(ISBLANK(VLOOKUP(A11,'Ambiente de Control'!$B$24:$F$223,5,0)),"",VLOOKUP(A11,'Ambiente de Control'!$B$24:$F$223,5,0))</f>
        <v>3</v>
      </c>
      <c r="L11" s="111">
        <f>+IF(ISBLANK(VLOOKUP(A11,'Ambiente de Control'!$B$24:$K$223,9,0)),"",VLOOKUP(A11,'Ambiente de Control'!$B$24:$K$223,9,0))</f>
        <v>3</v>
      </c>
      <c r="M11" s="111">
        <f t="shared" si="3"/>
        <v>1</v>
      </c>
      <c r="N11" s="111">
        <f t="shared" si="4"/>
        <v>0.91666666666666663</v>
      </c>
      <c r="O11" s="111"/>
      <c r="P11" s="111"/>
    </row>
    <row r="12" spans="1:19" ht="12.75" customHeight="1" x14ac:dyDescent="0.2">
      <c r="A12" s="111" t="s">
        <v>323</v>
      </c>
      <c r="B12" s="111" t="str">
        <f t="shared" si="0"/>
        <v>3</v>
      </c>
      <c r="C12" s="111" t="str">
        <f>+MID(VLOOKUP(A12,'Ambiente de Control'!$B$21:$C$223,2,0),4,LEN(VLOOKUP(A12,'Ambiente de Control'!$B$21:$C$223,2,0))-4)</f>
        <v xml:space="preserve"> La Alta Dirección frente a la política de Administración del Riesgo definen los niveles de aceptación del riesgo, teniendo en cuenta cada uno de los objetivos establecidos.</v>
      </c>
      <c r="D12" s="111" t="s">
        <v>306</v>
      </c>
      <c r="E12" s="111" t="str">
        <f>+VLOOKUP(A12,'Ambiente de Control'!$B$21:$D$223,3,0)</f>
        <v>Dimensión Control Interno
Política de Control Interno
Línea Estratégica</v>
      </c>
      <c r="F12" s="111" t="str">
        <f>+VLOOKUP(A12,'Ambiente de Control'!$B$21:$K$223,10,0)</f>
        <v>Mantenimiento del control</v>
      </c>
      <c r="G12" s="142">
        <f>+VLOOKUP(A12,'Ambiente de Control'!$B$21:$O$223,13,0)</f>
        <v>60.389653000000003</v>
      </c>
      <c r="H12" s="143">
        <f t="shared" si="1"/>
        <v>12</v>
      </c>
      <c r="I12" s="111" t="str">
        <f t="shared" si="2"/>
        <v>Cuando en el análisis de los requerimientos en los diferenes componentes del MECI se cuente con aspectos evaluados en nivel 1 (presente) y 1 (funcionando); 2 (presente) y 1 (funcionando).</v>
      </c>
      <c r="J12" s="111" t="s">
        <v>321</v>
      </c>
      <c r="K12" s="111">
        <f>+IF(ISBLANK(VLOOKUP(A12,'Ambiente de Control'!$B$24:$F$223,5,0)),"",VLOOKUP(A12,'Ambiente de Control'!$B$24:$F$223,5,0))</f>
        <v>3</v>
      </c>
      <c r="L12" s="111">
        <f>+IF(ISBLANK(VLOOKUP(A12,'Ambiente de Control'!$B$24:$K$223,9,0)),"",VLOOKUP(A12,'Ambiente de Control'!$B$24:$K$223,9,0))</f>
        <v>3</v>
      </c>
      <c r="M12" s="111">
        <f t="shared" si="3"/>
        <v>1</v>
      </c>
      <c r="N12" s="111">
        <f t="shared" si="4"/>
        <v>0.91666666666666663</v>
      </c>
      <c r="O12" s="111"/>
      <c r="P12" s="111"/>
    </row>
    <row r="13" spans="1:19" ht="12.75" customHeight="1" x14ac:dyDescent="0.2">
      <c r="A13" s="111" t="s">
        <v>324</v>
      </c>
      <c r="B13" s="111" t="str">
        <f t="shared" si="0"/>
        <v>4</v>
      </c>
      <c r="C13" s="111" t="str">
        <f>+MID(VLOOKUP(A13,'Ambiente de Control'!$B$21:$C$223,2,0),4,LEN(VLOOKUP(A13,'Ambiente de Control'!$B$21:$C$223,2,0))-4)</f>
        <v xml:space="preserve"> Evaluación de la Planeación Estratégica del Talento Humano</v>
      </c>
      <c r="D13" s="111" t="s">
        <v>306</v>
      </c>
      <c r="E13" s="111" t="str">
        <f>+VLOOKUP(A13,'Ambiente de Control'!$B$21:$D$223,3,0)</f>
        <v>Dimensión de Talento Humano
Política Gestión Estratégica del Talento Humano
Dimensión de Control Interno
Líneas de Defensa</v>
      </c>
      <c r="F13" s="111" t="str">
        <f>+VLOOKUP(A13,'Ambiente de Control'!$B$21:$K$223,10,0)</f>
        <v>Mantenimiento del control</v>
      </c>
      <c r="G13" s="142">
        <f>+VLOOKUP(A13,'Ambiente de Control'!$B$21:$O$223,13,0)</f>
        <v>60.589649999999999</v>
      </c>
      <c r="H13" s="143">
        <f t="shared" si="1"/>
        <v>14</v>
      </c>
      <c r="I13" s="111" t="str">
        <f t="shared" si="2"/>
        <v>Cuando en el análisis de los requerimientos en los diferenes componentes del MECI se cuente con aspectos evaluados en nivel 1 (presente) y 1 (funcionando); 2 (presente) y 1 (funcionando).</v>
      </c>
      <c r="J13" s="111" t="s">
        <v>325</v>
      </c>
      <c r="K13" s="111">
        <f>+IF(ISBLANK(VLOOKUP(A13,'Ambiente de Control'!$B$24:$F$223,5,0)),"",VLOOKUP(A13,'Ambiente de Control'!$B$24:$F$223,5,0))</f>
        <v>3</v>
      </c>
      <c r="L13" s="111">
        <f>+IF(ISBLANK(VLOOKUP(A13,'Ambiente de Control'!$B$24:$K$223,9,0)),"",VLOOKUP(A13,'Ambiente de Control'!$B$24:$K$223,9,0))</f>
        <v>3</v>
      </c>
      <c r="M13" s="111">
        <f t="shared" si="3"/>
        <v>1</v>
      </c>
      <c r="N13" s="111">
        <f t="shared" si="4"/>
        <v>0.91666666666666663</v>
      </c>
      <c r="O13" s="111"/>
      <c r="P13" s="111"/>
    </row>
    <row r="14" spans="1:19" ht="12.75" customHeight="1" x14ac:dyDescent="0.2">
      <c r="A14" s="111" t="s">
        <v>326</v>
      </c>
      <c r="B14" s="111" t="str">
        <f t="shared" si="0"/>
        <v>4</v>
      </c>
      <c r="C14" s="111" t="str">
        <f>+MID(VLOOKUP(A14,'Ambiente de Control'!$B$21:$C$223,2,0),4,LEN(VLOOKUP(A14,'Ambiente de Control'!$B$21:$C$223,2,0))-4)</f>
        <v xml:space="preserve"> Evaluación de las actividades relacionadas con el Ingreso del personal</v>
      </c>
      <c r="D14" s="111" t="s">
        <v>306</v>
      </c>
      <c r="E14" s="111" t="str">
        <f>+VLOOKUP(A14,'Ambiente de Control'!$B$21:$D$223,3,0)</f>
        <v>Dimensión de Talento Humano
Política Gestión Estratégica del Talento Humano
Dimensión de Control Interno
Líneas de Defensa</v>
      </c>
      <c r="F14" s="111" t="str">
        <f>+VLOOKUP(A14,'Ambiente de Control'!$B$21:$K$223,10,0)</f>
        <v>Mantenimiento del control</v>
      </c>
      <c r="G14" s="142">
        <f>+VLOOKUP(A14,'Ambiente de Control'!$B$21:$O$223,13,0)</f>
        <v>60.68965</v>
      </c>
      <c r="H14" s="143">
        <f t="shared" si="1"/>
        <v>15</v>
      </c>
      <c r="I14" s="111" t="str">
        <f t="shared" si="2"/>
        <v>Cuando en el análisis de los requerimientos en los diferenes componentes del MECI se cuente con aspectos evaluados en nivel 1 (presente) y 1 (funcionando); 2 (presente) y 1 (funcionando).</v>
      </c>
      <c r="J14" s="111" t="s">
        <v>325</v>
      </c>
      <c r="K14" s="111">
        <f>+IF(ISBLANK(VLOOKUP(A14,'Ambiente de Control'!$B$24:$F$223,5,0)),"",VLOOKUP(A14,'Ambiente de Control'!$B$24:$F$223,5,0))</f>
        <v>3</v>
      </c>
      <c r="L14" s="111">
        <f>+IF(ISBLANK(VLOOKUP(A14,'Ambiente de Control'!$B$24:$K$223,9,0)),"",VLOOKUP(A14,'Ambiente de Control'!$B$24:$K$223,9,0))</f>
        <v>3</v>
      </c>
      <c r="M14" s="111">
        <f t="shared" si="3"/>
        <v>1</v>
      </c>
      <c r="N14" s="111">
        <f t="shared" si="4"/>
        <v>0.91666666666666663</v>
      </c>
      <c r="O14" s="111"/>
      <c r="P14" s="111"/>
    </row>
    <row r="15" spans="1:19" ht="12.75" customHeight="1" x14ac:dyDescent="0.2">
      <c r="A15" s="111" t="s">
        <v>327</v>
      </c>
      <c r="B15" s="111" t="str">
        <f t="shared" si="0"/>
        <v>4</v>
      </c>
      <c r="C15" s="111" t="str">
        <f>+MID(VLOOKUP(A15,'Ambiente de Control'!$B$21:$C$223,2,0),4,LEN(VLOOKUP(A15,'Ambiente de Control'!$B$21:$C$223,2,0))-4)</f>
        <v xml:space="preserve"> Evaluación de las actividades relacionadas con la permanencia del personal</v>
      </c>
      <c r="D15" s="111" t="s">
        <v>306</v>
      </c>
      <c r="E15" s="111" t="str">
        <f>+VLOOKUP(A15,'Ambiente de Control'!$B$21:$D$223,3,0)</f>
        <v>Dimensión de Talento Humano
Política Gestión Estratégica del Talento Humano
Dimensión de Control Interno
Líneas de Defensa</v>
      </c>
      <c r="F15" s="111" t="str">
        <f>+VLOOKUP(A15,'Ambiente de Control'!$B$21:$K$223,10,0)</f>
        <v>Mantenimiento del control</v>
      </c>
      <c r="G15" s="142">
        <f>+VLOOKUP(A15,'Ambiente de Control'!$B$21:$O$223,13,0)</f>
        <v>60.789650000000002</v>
      </c>
      <c r="H15" s="143">
        <f t="shared" si="1"/>
        <v>16</v>
      </c>
      <c r="I15" s="111" t="str">
        <f t="shared" si="2"/>
        <v>Cuando en el análisis de los requerimientos en los diferenes componentes del MECI se cuente con aspectos evaluados en nivel 1 (presente) y 1 (funcionando); 2 (presente) y 1 (funcionando).</v>
      </c>
      <c r="J15" s="111" t="s">
        <v>325</v>
      </c>
      <c r="K15" s="111">
        <f>+IF(ISBLANK(VLOOKUP(A15,'Ambiente de Control'!$B$24:$F$223,5,0)),"",VLOOKUP(A15,'Ambiente de Control'!$B$24:$F$223,5,0))</f>
        <v>3</v>
      </c>
      <c r="L15" s="111">
        <f>+IF(ISBLANK(VLOOKUP(A15,'Ambiente de Control'!$B$24:$K$223,9,0)),"",VLOOKUP(A15,'Ambiente de Control'!$B$24:$K$223,9,0))</f>
        <v>3</v>
      </c>
      <c r="M15" s="111">
        <f t="shared" si="3"/>
        <v>1</v>
      </c>
      <c r="N15" s="111">
        <f t="shared" si="4"/>
        <v>0.91666666666666663</v>
      </c>
      <c r="O15" s="111"/>
      <c r="P15" s="111"/>
    </row>
    <row r="16" spans="1:19" ht="12.75" customHeight="1" x14ac:dyDescent="0.2">
      <c r="A16" s="111" t="s">
        <v>328</v>
      </c>
      <c r="B16" s="111" t="str">
        <f t="shared" si="0"/>
        <v>4</v>
      </c>
      <c r="C16" s="111" t="str">
        <f>+MID(VLOOKUP(A16,'Ambiente de Control'!$B$21:$C$223,2,0),4,LEN(VLOOKUP(A16,'Ambiente de Control'!$B$21:$C$223,2,0))-4)</f>
        <v>Analizar si se cuenta con políticas claras y comunicadas relacionadas con la responsabilidad de cada servidor sobre el desarrollo y mantenimiento del control interno (1a línea de defensa</v>
      </c>
      <c r="D16" s="111" t="s">
        <v>306</v>
      </c>
      <c r="E16" s="111" t="str">
        <f>+VLOOKUP(A16,'Ambiente de Control'!$B$21:$D$223,3,0)</f>
        <v>Dimensión de Talento Humano
Política Gestión Estratégica del Talento Humano
Dimensión de Control Interno
Líneas de Defensa</v>
      </c>
      <c r="F16" s="111" t="str">
        <f>+VLOOKUP(A16,'Ambiente de Control'!$B$21:$K$223,10,0)</f>
        <v>Mantenimiento del control</v>
      </c>
      <c r="G16" s="142">
        <f>+VLOOKUP(A16,'Ambiente de Control'!$B$21:$O$223,13,0)</f>
        <v>60.889650000000003</v>
      </c>
      <c r="H16" s="143">
        <f t="shared" si="1"/>
        <v>17</v>
      </c>
      <c r="I16" s="111" t="str">
        <f t="shared" si="2"/>
        <v>Cuando en el análisis de los requerimientos en los diferenes componentes del MECI se cuente con aspectos evaluados en nivel 1 (presente) y 1 (funcionando); 2 (presente) y 1 (funcionando).</v>
      </c>
      <c r="J16" s="111" t="s">
        <v>325</v>
      </c>
      <c r="K16" s="111">
        <f>+IF(ISBLANK(VLOOKUP(A16,'Ambiente de Control'!$B$24:$F$223,5,0)),"",VLOOKUP(A16,'Ambiente de Control'!$B$24:$F$223,5,0))</f>
        <v>3</v>
      </c>
      <c r="L16" s="111">
        <f>+IF(ISBLANK(VLOOKUP(A16,'Ambiente de Control'!$B$24:$K$223,9,0)),"",VLOOKUP(A16,'Ambiente de Control'!$B$24:$K$223,9,0))</f>
        <v>3</v>
      </c>
      <c r="M16" s="111">
        <f t="shared" si="3"/>
        <v>1</v>
      </c>
      <c r="N16" s="111">
        <f t="shared" si="4"/>
        <v>0.91666666666666663</v>
      </c>
      <c r="O16" s="111"/>
      <c r="P16" s="111"/>
    </row>
    <row r="17" spans="1:16" ht="12.75" customHeight="1" x14ac:dyDescent="0.2">
      <c r="A17" s="111" t="s">
        <v>329</v>
      </c>
      <c r="B17" s="111" t="str">
        <f t="shared" si="0"/>
        <v>4</v>
      </c>
      <c r="C17" s="111" t="str">
        <f>+MID(VLOOKUP(A17,'Ambiente de Control'!$B$21:$C$223,2,0),4,LEN(VLOOKUP(A17,'Ambiente de Control'!$B$21:$C$223,2,0))-4)</f>
        <v xml:space="preserve"> Evaluación de las actividades relacionadas con el retiro del personal</v>
      </c>
      <c r="D17" s="111" t="s">
        <v>306</v>
      </c>
      <c r="E17" s="111" t="str">
        <f>+VLOOKUP(A17,'Ambiente de Control'!$B$21:$D$223,3,0)</f>
        <v>Dimensión de Talento Humano
Política Gestión Estratégica del Talento Humano
Dimensión de Control Interno
Líneas de Defensa</v>
      </c>
      <c r="F17" s="111" t="str">
        <f>+VLOOKUP(A17,'Ambiente de Control'!$B$21:$K$223,10,0)</f>
        <v>Mantenimiento del control</v>
      </c>
      <c r="G17" s="147">
        <f>+VLOOKUP(A17,'Ambiente de Control'!$B$21:$O$223,13,0)</f>
        <v>60.989649999999997</v>
      </c>
      <c r="H17" s="143">
        <f t="shared" si="1"/>
        <v>18</v>
      </c>
      <c r="I17" s="111" t="str">
        <f t="shared" si="2"/>
        <v>Cuando en el análisis de los requerimientos en los diferenes componentes del MECI se cuente con aspectos evaluados en nivel 1 (presente) y 1 (funcionando); 2 (presente) y 1 (funcionando).</v>
      </c>
      <c r="J17" s="111" t="s">
        <v>325</v>
      </c>
      <c r="K17" s="111">
        <f>+IF(ISBLANK(VLOOKUP(A17,'Ambiente de Control'!$B$24:$F$223,5,0)),"",VLOOKUP(A17,'Ambiente de Control'!$B$24:$F$223,5,0))</f>
        <v>3</v>
      </c>
      <c r="L17" s="111">
        <f>+IF(ISBLANK(VLOOKUP(A17,'Ambiente de Control'!$B$24:$K$223,9,0)),"",VLOOKUP(A17,'Ambiente de Control'!$B$24:$K$223,9,0))</f>
        <v>3</v>
      </c>
      <c r="M17" s="111">
        <f t="shared" si="3"/>
        <v>1</v>
      </c>
      <c r="N17" s="111">
        <f t="shared" si="4"/>
        <v>0.91666666666666663</v>
      </c>
      <c r="O17" s="111"/>
      <c r="P17" s="111"/>
    </row>
    <row r="18" spans="1:16" ht="12.75" customHeight="1" x14ac:dyDescent="0.2">
      <c r="A18" s="111" t="s">
        <v>330</v>
      </c>
      <c r="B18" s="111" t="str">
        <f t="shared" si="0"/>
        <v>4</v>
      </c>
      <c r="C18" s="111" t="str">
        <f>+MID(VLOOKUP(A18,'Ambiente de Control'!$B$21:$C$223,2,0),4,LEN(VLOOKUP(A18,'Ambiente de Control'!$B$21:$C$223,2,0))-4)</f>
        <v xml:space="preserve"> Evaluar el impacto del Plan Institucional de Capacitación - PI</v>
      </c>
      <c r="D18" s="111" t="s">
        <v>306</v>
      </c>
      <c r="E18" s="111" t="str">
        <f>+VLOOKUP(A18,'Ambiente de Control'!$B$21:$D$223,3,0)</f>
        <v>Dimensión de Talento Humano
Política Gestión Estratégica del Talento Humano
Dimensión de Control Interno
Líneas de Defensa</v>
      </c>
      <c r="F18" s="111" t="str">
        <f>+VLOOKUP(A18,'Ambiente de Control'!$B$21:$K$223,10,0)</f>
        <v>Deficiencia de control (diseño o ejecución)</v>
      </c>
      <c r="G18" s="148">
        <f>+VLOOKUP(A18,'Ambiente de Control'!$B$21:$O$223,13,0)</f>
        <v>20.989652</v>
      </c>
      <c r="H18" s="143">
        <f t="shared" si="1"/>
        <v>3</v>
      </c>
      <c r="I18" s="111" t="str">
        <f t="shared" si="2"/>
        <v>Cuando en el análisis de los requerimientos en los diferenes componentes del MECI se cuente con aspectos evaluados en nivel 2 (presente) y 2 (funcionando); 3 (presente) y 1 (funcionando); 3 (presente) y 2 (funcionando).</v>
      </c>
      <c r="J18" s="111" t="s">
        <v>325</v>
      </c>
      <c r="K18" s="111">
        <f>+IF(ISBLANK(VLOOKUP(A18,'Ambiente de Control'!$B$24:$F$223,5,0)),"",VLOOKUP(A18,'Ambiente de Control'!$B$24:$F$223,5,0))</f>
        <v>3</v>
      </c>
      <c r="L18" s="111">
        <f>+IF(ISBLANK(VLOOKUP(A18,'Ambiente de Control'!$B$24:$K$223,9,0)),"",VLOOKUP(A18,'Ambiente de Control'!$B$24:$K$223,9,0))</f>
        <v>2</v>
      </c>
      <c r="M18" s="111">
        <f t="shared" si="3"/>
        <v>0.5</v>
      </c>
      <c r="N18" s="111">
        <f t="shared" si="4"/>
        <v>0.91666666666666663</v>
      </c>
      <c r="O18" s="111"/>
      <c r="P18" s="111"/>
    </row>
    <row r="19" spans="1:16" ht="12.75" customHeight="1" x14ac:dyDescent="0.2">
      <c r="A19" s="111" t="s">
        <v>331</v>
      </c>
      <c r="B19" s="111" t="str">
        <f t="shared" si="0"/>
        <v>4</v>
      </c>
      <c r="C19" s="111" t="str">
        <f>+MID(VLOOKUP(A19,'Ambiente de Control'!$B$21:$C$223,2,0),4,LEN(VLOOKUP(A19,'Ambiente de Control'!$B$21:$C$223,2,0))-4)</f>
        <v xml:space="preserve"> Evaluación frente a los productos y servicios en los cuales participan los contratistas de apoyo</v>
      </c>
      <c r="D19" s="111" t="s">
        <v>306</v>
      </c>
      <c r="E19" s="111" t="str">
        <f>+VLOOKUP(A19,'Ambiente de Control'!$B$21:$D$223,3,0)</f>
        <v>Dimensión de Talento Humano
Política Gestión Estratégica del Talento Humano
Dimensión de Control Interno
Líneas de Defensa</v>
      </c>
      <c r="F19" s="111" t="str">
        <f>+VLOOKUP(A19,'Ambiente de Control'!$B$21:$K$223,10,0)</f>
        <v>Deficiencia de control (diseño o ejecución)</v>
      </c>
      <c r="G19" s="142">
        <f>+VLOOKUP(A19,'Ambiente de Control'!$B$21:$O$223,13,0)</f>
        <v>21.896229999999999</v>
      </c>
      <c r="H19" s="143">
        <f t="shared" si="1"/>
        <v>4</v>
      </c>
      <c r="I19" s="111" t="str">
        <f t="shared" si="2"/>
        <v>Cuando en el análisis de los requerimientos en los diferenes componentes del MECI se cuente con aspectos evaluados en nivel 2 (presente) y 2 (funcionando); 3 (presente) y 1 (funcionando); 3 (presente) y 2 (funcionando).</v>
      </c>
      <c r="J19" s="111" t="s">
        <v>325</v>
      </c>
      <c r="K19" s="111">
        <f>+IF(ISBLANK(VLOOKUP(A19,'Ambiente de Control'!$B$24:$F$223,5,0)),"",VLOOKUP(A19,'Ambiente de Control'!$B$24:$F$223,5,0))</f>
        <v>3</v>
      </c>
      <c r="L19" s="111">
        <f>+IF(ISBLANK(VLOOKUP(A19,'Ambiente de Control'!$B$24:$K$223,9,0)),"",VLOOKUP(A19,'Ambiente de Control'!$B$24:$K$223,9,0))</f>
        <v>2</v>
      </c>
      <c r="M19" s="111">
        <f t="shared" si="3"/>
        <v>0.5</v>
      </c>
      <c r="N19" s="111">
        <f t="shared" si="4"/>
        <v>0.91666666666666663</v>
      </c>
      <c r="O19" s="111"/>
      <c r="P19" s="111"/>
    </row>
    <row r="20" spans="1:16" ht="12.75" customHeight="1" x14ac:dyDescent="0.2">
      <c r="A20" s="111" t="s">
        <v>332</v>
      </c>
      <c r="B20" s="111" t="str">
        <f t="shared" si="0"/>
        <v>5</v>
      </c>
      <c r="C20" s="111" t="str">
        <f>+MID(VLOOKUP(A20,'Ambiente de Control'!$B$21:$C$223,2,0),4,LEN(VLOOKUP(A20,'Ambiente de Control'!$B$21:$C$223,2,0))-4)</f>
        <v xml:space="preserve"> Acorde con la estructura del Esquema de Líneas de Defensa se han definido estándares de reporte, periodicidad y responsables frente a diferentes temas críticos de la entidad</v>
      </c>
      <c r="D20" s="111" t="s">
        <v>306</v>
      </c>
      <c r="E20" s="111" t="str">
        <f>+VLOOKUP(A20,'Ambiente de Control'!$B$21:$D$223,3,0)</f>
        <v>Dimensión de Información y Comunicación
Dimensión de Control Interno
Líneas de Defensa</v>
      </c>
      <c r="F20" s="111" t="str">
        <f>+VLOOKUP(A20,'Ambiente de Control'!$B$21:$K$223,10,0)</f>
        <v>Mantenimiento del control</v>
      </c>
      <c r="G20" s="142">
        <f>+VLOOKUP(A20,'Ambiente de Control'!$B$21:$O$223,13,0)</f>
        <v>61.189599999999999</v>
      </c>
      <c r="H20" s="143">
        <f t="shared" si="1"/>
        <v>19</v>
      </c>
      <c r="I20" s="111" t="str">
        <f t="shared" si="2"/>
        <v>Cuando en el análisis de los requerimientos en los diferenes componentes del MECI se cuente con aspectos evaluados en nivel 1 (presente) y 1 (funcionando); 2 (presente) y 1 (funcionando).</v>
      </c>
      <c r="J20" s="111" t="s">
        <v>333</v>
      </c>
      <c r="K20" s="111">
        <f>+IF(ISBLANK(VLOOKUP(A20,'Ambiente de Control'!$B$24:$F$223,5,0)),"",VLOOKUP(A20,'Ambiente de Control'!$B$24:$F$223,5,0))</f>
        <v>3</v>
      </c>
      <c r="L20" s="111">
        <f>+IF(ISBLANK(VLOOKUP(A20,'Ambiente de Control'!$B$24:$K$223,9,0)),"",VLOOKUP(A20,'Ambiente de Control'!$B$24:$K$223,9,0))</f>
        <v>3</v>
      </c>
      <c r="M20" s="111">
        <f t="shared" si="3"/>
        <v>1</v>
      </c>
      <c r="N20" s="111">
        <f t="shared" si="4"/>
        <v>0.91666666666666663</v>
      </c>
      <c r="O20" s="111"/>
      <c r="P20" s="111"/>
    </row>
    <row r="21" spans="1:16" ht="12.75" customHeight="1" x14ac:dyDescent="0.2">
      <c r="A21" s="111" t="s">
        <v>334</v>
      </c>
      <c r="B21" s="111" t="str">
        <f t="shared" si="0"/>
        <v>5</v>
      </c>
      <c r="C21" s="111" t="str">
        <f>+MID(VLOOKUP(A21,'Ambiente de Control'!$B$21:$C$223,2,0),4,LEN(VLOOKUP(A21,'Ambiente de Control'!$B$21:$C$223,2,0))-4)</f>
        <v xml:space="preserve"> La Alta Dirección analiza la información asociada con la generación de reportes financieros</v>
      </c>
      <c r="D21" s="111" t="s">
        <v>306</v>
      </c>
      <c r="E21" s="111" t="str">
        <f>+VLOOKUP(A21,'Ambiente de Control'!$B$21:$D$223,3,0)</f>
        <v xml:space="preserve">
Dimensión de Control Interno
Línea de Estratégica</v>
      </c>
      <c r="F21" s="111" t="str">
        <f>+VLOOKUP(A21,'Ambiente de Control'!$B$21:$K$223,10,0)</f>
        <v>Mantenimiento del control</v>
      </c>
      <c r="G21" s="142">
        <f>+VLOOKUP(A21,'Ambiente de Control'!$B$21:$O$223,13,0)</f>
        <v>61.289650000000002</v>
      </c>
      <c r="H21" s="143">
        <f t="shared" si="1"/>
        <v>20</v>
      </c>
      <c r="I21" s="111" t="str">
        <f t="shared" si="2"/>
        <v>Cuando en el análisis de los requerimientos en los diferenes componentes del MECI se cuente con aspectos evaluados en nivel 1 (presente) y 1 (funcionando); 2 (presente) y 1 (funcionando).</v>
      </c>
      <c r="J21" s="111" t="s">
        <v>333</v>
      </c>
      <c r="K21" s="111">
        <f>+IF(ISBLANK(VLOOKUP(A21,'Ambiente de Control'!$B$24:$F$223,5,0)),"",VLOOKUP(A21,'Ambiente de Control'!$B$24:$F$223,5,0))</f>
        <v>3</v>
      </c>
      <c r="L21" s="111">
        <f>+IF(ISBLANK(VLOOKUP(A21,'Ambiente de Control'!$B$24:$K$223,9,0)),"",VLOOKUP(A21,'Ambiente de Control'!$B$24:$K$223,9,0))</f>
        <v>3</v>
      </c>
      <c r="M21" s="111">
        <f t="shared" si="3"/>
        <v>1</v>
      </c>
      <c r="N21" s="111">
        <f t="shared" si="4"/>
        <v>0.91666666666666663</v>
      </c>
      <c r="O21" s="111"/>
      <c r="P21" s="111"/>
    </row>
    <row r="22" spans="1:16" ht="12.75" customHeight="1" x14ac:dyDescent="0.2">
      <c r="A22" s="111" t="s">
        <v>335</v>
      </c>
      <c r="B22" s="111" t="str">
        <f t="shared" si="0"/>
        <v>5</v>
      </c>
      <c r="C22" s="111" t="str">
        <f>+MID(VLOOKUP(A22,'Ambiente de Control'!$B$21:$C$223,2,0),4,LEN(VLOOKUP(A22,'Ambiente de Control'!$B$21:$C$223,2,0))-4)</f>
        <v xml:space="preserve"> Teniendo en cuenta la información suministrada por la 2a y 3a línea de defensa se toman decisiones a tiempo para garantizar el cumplimiento de las metas y objetivos</v>
      </c>
      <c r="D22" s="111" t="s">
        <v>306</v>
      </c>
      <c r="E22" s="111" t="str">
        <f>+VLOOKUP(A22,'Ambiente de Control'!$B$21:$D$223,3,0)</f>
        <v>Dimensión de Control Interno
Líneas de Defensa</v>
      </c>
      <c r="F22" s="111" t="str">
        <f>+VLOOKUP(A22,'Ambiente de Control'!$B$21:$K$223,10,0)</f>
        <v>Mantenimiento del control</v>
      </c>
      <c r="G22" s="142">
        <f>+VLOOKUP(A22,'Ambiente de Control'!$B$21:$O$223,13,0)</f>
        <v>61.389629999999997</v>
      </c>
      <c r="H22" s="143">
        <f t="shared" si="1"/>
        <v>21</v>
      </c>
      <c r="I22" s="111" t="str">
        <f t="shared" si="2"/>
        <v>Cuando en el análisis de los requerimientos en los diferenes componentes del MECI se cuente con aspectos evaluados en nivel 1 (presente) y 1 (funcionando); 2 (presente) y 1 (funcionando).</v>
      </c>
      <c r="J22" s="111" t="s">
        <v>333</v>
      </c>
      <c r="K22" s="111">
        <f>+IF(ISBLANK(VLOOKUP(A22,'Ambiente de Control'!$B$24:$F$223,5,0)),"",VLOOKUP(A22,'Ambiente de Control'!$B$24:$F$223,5,0))</f>
        <v>3</v>
      </c>
      <c r="L22" s="111">
        <f>+IF(ISBLANK(VLOOKUP(A22,'Ambiente de Control'!$B$24:$K$223,9,0)),"",VLOOKUP(A22,'Ambiente de Control'!$B$24:$K$223,9,0))</f>
        <v>3</v>
      </c>
      <c r="M22" s="111">
        <f t="shared" si="3"/>
        <v>1</v>
      </c>
      <c r="N22" s="111">
        <f t="shared" si="4"/>
        <v>0.91666666666666663</v>
      </c>
      <c r="O22" s="111"/>
      <c r="P22" s="111"/>
    </row>
    <row r="23" spans="1:16" ht="12.75" customHeight="1" x14ac:dyDescent="0.2">
      <c r="A23" s="111" t="s">
        <v>336</v>
      </c>
      <c r="B23" s="111" t="str">
        <f t="shared" si="0"/>
        <v>5</v>
      </c>
      <c r="C23" s="111" t="str">
        <f>+MID(VLOOKUP(A23,'Ambiente de Control'!$B$21:$C$223,2,0),4,LEN(VLOOKUP(A23,'Ambiente de Control'!$B$21:$C$223,2,0))-4)</f>
        <v xml:space="preserve"> Se evalúa la estructura de control a partir de los cambios en procesos, procedimientos, u otras herramientas, a fin de garantizar su adecuada formulación y afectación frente a la gestión del riesgo</v>
      </c>
      <c r="D23" s="111" t="s">
        <v>306</v>
      </c>
      <c r="E23" s="111" t="str">
        <f>+VLOOKUP(A23,'Ambiente de Control'!$B$21:$D$223,3,0)</f>
        <v>Dimensión de Gestión con Valores para Resultado
Política de Fortalecimiento Organizacional y Simplificación de Procesos
Dimensión Control Interno
Líneas de Defensa</v>
      </c>
      <c r="F23" s="111" t="str">
        <f>+VLOOKUP(A23,'Ambiente de Control'!$B$21:$K$223,10,0)</f>
        <v>Mantenimiento del control</v>
      </c>
      <c r="G23" s="142">
        <f>+VLOOKUP(A23,'Ambiente de Control'!$B$21:$O$223,13,0)</f>
        <v>61.489629999999998</v>
      </c>
      <c r="H23" s="143">
        <f t="shared" si="1"/>
        <v>22</v>
      </c>
      <c r="I23" s="111" t="str">
        <f t="shared" si="2"/>
        <v>Cuando en el análisis de los requerimientos en los diferenes componentes del MECI se cuente con aspectos evaluados en nivel 1 (presente) y 1 (funcionando); 2 (presente) y 1 (funcionando).</v>
      </c>
      <c r="J23" s="111" t="s">
        <v>333</v>
      </c>
      <c r="K23" s="111">
        <f>+IF(ISBLANK(VLOOKUP(A23,'Ambiente de Control'!$B$24:$F$223,5,0)),"",VLOOKUP(A23,'Ambiente de Control'!$B$24:$F$223,5,0))</f>
        <v>3</v>
      </c>
      <c r="L23" s="111">
        <f>+IF(ISBLANK(VLOOKUP(A23,'Ambiente de Control'!$B$24:$K$223,9,0)),"",VLOOKUP(A23,'Ambiente de Control'!$B$24:$K$223,9,0))</f>
        <v>3</v>
      </c>
      <c r="M23" s="111">
        <f t="shared" si="3"/>
        <v>1</v>
      </c>
      <c r="N23" s="111">
        <f t="shared" si="4"/>
        <v>0.91666666666666663</v>
      </c>
      <c r="O23" s="111"/>
      <c r="P23" s="111"/>
    </row>
    <row r="24" spans="1:16" ht="12.75" customHeight="1" x14ac:dyDescent="0.2">
      <c r="A24" s="111" t="s">
        <v>337</v>
      </c>
      <c r="B24" s="111" t="str">
        <f t="shared" si="0"/>
        <v>5</v>
      </c>
      <c r="C24" s="111" t="str">
        <f>+MID(VLOOKUP(A24,'Ambiente de Control'!$B$21:$C$223,2,0),4,LEN(VLOOKUP(A24,'Ambiente de Control'!$B$21:$C$223,2,0))-4)</f>
        <v xml:space="preserve"> La entidad aprueba y hace seguimiento al Plan Anual de Auditoría presentado y ejecutado por parte de la Oficina de Control Interno</v>
      </c>
      <c r="D24" s="111" t="s">
        <v>306</v>
      </c>
      <c r="E24" s="111" t="str">
        <f>+VLOOKUP(A24,'Ambiente de Control'!$B$21:$D$223,3,0)</f>
        <v>Dimensión Control Interno
Línea Estratégica</v>
      </c>
      <c r="F24" s="111" t="str">
        <f>+VLOOKUP(A24,'Ambiente de Control'!$B$21:$K$223,10,0)</f>
        <v>Mantenimiento del control</v>
      </c>
      <c r="G24" s="142">
        <f>+VLOOKUP(A24,'Ambiente de Control'!$B$21:$O$223,13,0)</f>
        <v>61.589649999999999</v>
      </c>
      <c r="H24" s="143">
        <f t="shared" si="1"/>
        <v>23</v>
      </c>
      <c r="I24" s="111" t="str">
        <f t="shared" si="2"/>
        <v>Cuando en el análisis de los requerimientos en los diferenes componentes del MECI se cuente con aspectos evaluados en nivel 1 (presente) y 1 (funcionando); 2 (presente) y 1 (funcionando).</v>
      </c>
      <c r="J24" s="111" t="s">
        <v>333</v>
      </c>
      <c r="K24" s="111">
        <f>+IF(ISBLANK(VLOOKUP(A24,'Ambiente de Control'!$B$24:$F$223,5,0)),"",VLOOKUP(A24,'Ambiente de Control'!$B$24:$F$223,5,0))</f>
        <v>3</v>
      </c>
      <c r="L24" s="111">
        <f>+IF(ISBLANK(VLOOKUP(A24,'Ambiente de Control'!$B$24:$K$223,9,0)),"",VLOOKUP(A24,'Ambiente de Control'!$B$24:$K$223,9,0))</f>
        <v>3</v>
      </c>
      <c r="M24" s="111">
        <f t="shared" si="3"/>
        <v>1</v>
      </c>
      <c r="N24" s="111">
        <f t="shared" si="4"/>
        <v>0.91666666666666663</v>
      </c>
      <c r="O24" s="111"/>
      <c r="P24" s="111"/>
    </row>
    <row r="25" spans="1:16" ht="12.75" customHeight="1" x14ac:dyDescent="0.2">
      <c r="A25" s="111" t="s">
        <v>338</v>
      </c>
      <c r="B25" s="111" t="str">
        <f t="shared" si="0"/>
        <v>5</v>
      </c>
      <c r="C25" s="111" t="str">
        <f>+MID(VLOOKUP(A25,'Ambiente de Control'!$B$21:$C$223,2,0),4,LEN(VLOOKUP(A25,'Ambiente de Control'!$B$21:$C$223,2,0))-4)</f>
        <v xml:space="preserve"> La entidad analiza los informes presentados por la Oficina de Control Interno y evalúa su impacto en relación con la mejora institucional</v>
      </c>
      <c r="D25" s="111" t="s">
        <v>306</v>
      </c>
      <c r="E25" s="111" t="str">
        <f>+VLOOKUP(A25,'Ambiente de Control'!$B$21:$D$223,3,0)</f>
        <v>Dimensión Control Interno
Línea Estratégica</v>
      </c>
      <c r="F25" s="111" t="str">
        <f>+VLOOKUP(A25,'Ambiente de Control'!$B$21:$K$223,10,0)</f>
        <v>Mantenimiento del control</v>
      </c>
      <c r="G25" s="142">
        <f>+VLOOKUP(A25,'Ambiente de Control'!$B$21:$O$223,13,0)</f>
        <v>61.689653</v>
      </c>
      <c r="H25" s="143">
        <f t="shared" si="1"/>
        <v>24</v>
      </c>
      <c r="I25" s="111" t="str">
        <f t="shared" si="2"/>
        <v>Cuando en el análisis de los requerimientos en los diferenes componentes del MECI se cuente con aspectos evaluados en nivel 1 (presente) y 1 (funcionando); 2 (presente) y 1 (funcionando).</v>
      </c>
      <c r="J25" s="111" t="s">
        <v>333</v>
      </c>
      <c r="K25" s="111">
        <f>+IF(ISBLANK(VLOOKUP(A25,'Ambiente de Control'!$B$24:$F$223,5,0)),"",VLOOKUP(A25,'Ambiente de Control'!$B$24:$F$223,5,0))</f>
        <v>3</v>
      </c>
      <c r="L25" s="111">
        <f>+IF(ISBLANK(VLOOKUP(A25,'Ambiente de Control'!$B$24:$K$223,9,0)),"",VLOOKUP(A25,'Ambiente de Control'!$B$24:$K$223,9,0))</f>
        <v>3</v>
      </c>
      <c r="M25" s="111">
        <f t="shared" si="3"/>
        <v>1</v>
      </c>
      <c r="N25" s="111">
        <f t="shared" si="4"/>
        <v>0.91666666666666663</v>
      </c>
      <c r="O25" s="111"/>
      <c r="P25" s="111"/>
    </row>
    <row r="26" spans="1:16" ht="12.75" customHeight="1" x14ac:dyDescent="0.2">
      <c r="A26" s="111" t="s">
        <v>339</v>
      </c>
      <c r="B26" s="111" t="str">
        <f t="shared" si="0"/>
        <v>6</v>
      </c>
      <c r="C26" s="111" t="str">
        <f>+MID(VLOOKUP(A26,'Evaluación de riesgos'!$B$13:$C$156,2,0),4,LEN(VLOOKUP(A26,'Evaluación de riesgos'!$B$13:$C$156,2,0))-4)</f>
        <v xml:space="preserve">  La Entidad cuenta con mecanismos para vincular o relacionar el plan estratégico con los objetivos estratégicos y estos a su vez con los objetivos operativos</v>
      </c>
      <c r="D26" s="111" t="s">
        <v>292</v>
      </c>
      <c r="E26" s="111" t="str">
        <f>+VLOOKUP(A26,'Evaluación de riesgos'!$B$13:$K$156,3,0)</f>
        <v>Dimensión de Direccionamiento Estratégico y Planeación.
Política de Planeación Institucional</v>
      </c>
      <c r="F26" s="111" t="str">
        <f>+VLOOKUP(A26,'Evaluación de riesgos'!$B$13:$K$156,10,0)</f>
        <v>Mantenimiento del control</v>
      </c>
      <c r="G26" s="142">
        <f>+VLOOKUP(A26,'Evaluación de riesgos'!$B$13:$O$156,13,0)</f>
        <v>141.78960000000001</v>
      </c>
      <c r="H26" s="143">
        <f t="shared" si="1"/>
        <v>26</v>
      </c>
      <c r="I26" s="111" t="str">
        <f t="shared" si="2"/>
        <v>Cuando en el análisis de los requerimientos en los diferenes componentes del MECI se cuente con aspectos evaluados en nivel 1 (presente) y 1 (funcionando); 2 (presente) y 1 (funcionando).</v>
      </c>
      <c r="J26" s="111" t="s">
        <v>340</v>
      </c>
      <c r="K26" s="111">
        <f>+IF(ISBLANK(VLOOKUP(A26,'Evaluación de riesgos'!$B$16:$F$156,5,0)),"",VLOOKUP(A26,'Evaluación de riesgos'!$B$16:$F$156,5,0))</f>
        <v>3</v>
      </c>
      <c r="L26" s="111">
        <f>+IF(ISBLANK(VLOOKUP(A26,'Evaluación de riesgos'!$B$16:$J$156,9,9)),"",VLOOKUP(A26,'Evaluación de riesgos'!$B$16:$J$156,9,9))</f>
        <v>3</v>
      </c>
      <c r="M26" s="111">
        <f t="shared" si="3"/>
        <v>1</v>
      </c>
      <c r="N26" s="111">
        <f t="shared" si="4"/>
        <v>0.97058823529411764</v>
      </c>
      <c r="O26" s="111"/>
      <c r="P26" s="111"/>
    </row>
    <row r="27" spans="1:16" ht="12.75" customHeight="1" x14ac:dyDescent="0.2">
      <c r="A27" s="111" t="s">
        <v>341</v>
      </c>
      <c r="B27" s="111" t="str">
        <f t="shared" si="0"/>
        <v>6</v>
      </c>
      <c r="C27" s="111" t="str">
        <f>+MID(VLOOKUP(A27,'Evaluación de riesgos'!$B$13:$C$156,2,0),4,LEN(VLOOKUP(A27,'Evaluación de riesgos'!$B$13:$C$156,2,0))-4)</f>
        <v xml:space="preserve"> Los objetivos de los procesos, programas o proyectos (según aplique) que están definidos, son específicos, medibles, alcanzables, relevantes, delimitados en el tiempo</v>
      </c>
      <c r="D27" s="111" t="s">
        <v>292</v>
      </c>
      <c r="E27" s="111" t="str">
        <f>+VLOOKUP(A27,'Evaluación de riesgos'!$B$13:$K$156,3,0)</f>
        <v>Dimensión de Gestión con Valores para Resultado
Política de Fortalecimiento Organizacional y Simplificación de Procesos</v>
      </c>
      <c r="F27" s="111" t="str">
        <f>+VLOOKUP(A27,'Evaluación de riesgos'!$B$13:$K$156,10,0)</f>
        <v>Mantenimiento del control</v>
      </c>
      <c r="G27" s="142">
        <f>+VLOOKUP(A27,'Evaluación de riesgos'!$B$13:$O$156,13,0)</f>
        <v>141.8896</v>
      </c>
      <c r="H27" s="143">
        <f t="shared" si="1"/>
        <v>27</v>
      </c>
      <c r="I27" s="111" t="str">
        <f t="shared" si="2"/>
        <v>Cuando en el análisis de los requerimientos en los diferenes componentes del MECI se cuente con aspectos evaluados en nivel 1 (presente) y 1 (funcionando); 2 (presente) y 1 (funcionando).</v>
      </c>
      <c r="J27" s="111" t="s">
        <v>340</v>
      </c>
      <c r="K27" s="111">
        <f>+IF(ISBLANK(VLOOKUP(A27,'Evaluación de riesgos'!$B$16:$F$156,5,0)),"",VLOOKUP(A27,'Evaluación de riesgos'!$B$16:$F$156,5,0))</f>
        <v>3</v>
      </c>
      <c r="L27" s="111">
        <f>+IF(ISBLANK(VLOOKUP(A27,'Evaluación de riesgos'!$B$16:$J$156,9,9)),"",VLOOKUP(A27,'Evaluación de riesgos'!$B$16:$J$156,9,9))</f>
        <v>3</v>
      </c>
      <c r="M27" s="111">
        <f t="shared" si="3"/>
        <v>1</v>
      </c>
      <c r="N27" s="111">
        <f t="shared" si="4"/>
        <v>0.97058823529411764</v>
      </c>
      <c r="O27" s="111"/>
      <c r="P27" s="111"/>
    </row>
    <row r="28" spans="1:16" ht="12.75" customHeight="1" x14ac:dyDescent="0.2">
      <c r="A28" s="111" t="s">
        <v>342</v>
      </c>
      <c r="B28" s="111" t="str">
        <f t="shared" si="0"/>
        <v>6</v>
      </c>
      <c r="C28" s="111" t="str">
        <f>+MID(VLOOKUP(A28,'Evaluación de riesgos'!$B$13:$C$156,2,0),4,LEN(VLOOKUP(A28,'Evaluación de riesgos'!$B$13:$C$156,2,0))-4)</f>
        <v xml:space="preserve"> La Alta Dirección evalúa periódicamente los objetivos establecidos para asegurar que estos continúan siendo consistentes y apropiados para la Entidad</v>
      </c>
      <c r="D28" s="111" t="s">
        <v>292</v>
      </c>
      <c r="E28" s="111" t="str">
        <f>+VLOOKUP(A28,'Evaluación de riesgos'!$B$13:$K$156,3,0)</f>
        <v>Dimensión de Direccionamiento Estratégico y Planeación.
Política de Planeación Institucional
Dimensión Control Interno
Línea Estratégica</v>
      </c>
      <c r="F28" s="111" t="str">
        <f>+VLOOKUP(A28,'Evaluación de riesgos'!$B$13:$K$156,10,0)</f>
        <v>Mantenimiento del control</v>
      </c>
      <c r="G28" s="142">
        <f>+VLOOKUP(A28,'Evaluación de riesgos'!$B$13:$O$156,13,0)</f>
        <v>141.97540000000001</v>
      </c>
      <c r="H28" s="143">
        <f t="shared" si="1"/>
        <v>28</v>
      </c>
      <c r="I28" s="111" t="str">
        <f t="shared" si="2"/>
        <v>Cuando en el análisis de los requerimientos en los diferenes componentes del MECI se cuente con aspectos evaluados en nivel 1 (presente) y 1 (funcionando); 2 (presente) y 1 (funcionando).</v>
      </c>
      <c r="J28" s="111" t="s">
        <v>340</v>
      </c>
      <c r="K28" s="111">
        <f>+IF(ISBLANK(VLOOKUP(A28,'Evaluación de riesgos'!$B$16:$F$156,5,0)),"",VLOOKUP(A28,'Evaluación de riesgos'!$B$16:$F$156,5,0))</f>
        <v>3</v>
      </c>
      <c r="L28" s="111">
        <f>+IF(ISBLANK(VLOOKUP(A28,'Evaluación de riesgos'!$B$16:$J$156,9,9)),"",VLOOKUP(A28,'Evaluación de riesgos'!$B$16:$J$156,9,9))</f>
        <v>3</v>
      </c>
      <c r="M28" s="111">
        <f t="shared" si="3"/>
        <v>1</v>
      </c>
      <c r="N28" s="111">
        <f t="shared" si="4"/>
        <v>0.97058823529411764</v>
      </c>
      <c r="O28" s="111"/>
      <c r="P28" s="111"/>
    </row>
    <row r="29" spans="1:16" ht="12.75" customHeight="1" x14ac:dyDescent="0.2">
      <c r="A29" s="111" t="s">
        <v>343</v>
      </c>
      <c r="B29" s="111" t="str">
        <f t="shared" si="0"/>
        <v>7</v>
      </c>
      <c r="C29" s="111" t="str">
        <f>+MID(VLOOKUP(A29,'Evaluación de riesgos'!$B$13:$C$156,2,0),4,LEN(VLOOKUP(A29,'Evaluación de riesgos'!$B$13:$C$156,2,0))-4)</f>
        <v xml:space="preserve"> Teniendo en cuenta la estructura de la política de Administración del Riesgo, su alcance define lineamientos para toda la entidad, incluyendo regionales, áreas tercerizadas u otras instancias que afectan la prestación del servicio</v>
      </c>
      <c r="D29" s="111" t="s">
        <v>292</v>
      </c>
      <c r="E29" s="111" t="str">
        <f>+VLOOKUP(A29,'Evaluación de riesgos'!$B$13:$K$156,3,0)</f>
        <v>Dimensión de Direccionamiento Estratégico y Planeación.
Política de Planeación Institucional</v>
      </c>
      <c r="F29" s="111" t="str">
        <f>+VLOOKUP(A29,'Evaluación de riesgos'!$B$13:$K$156,10,0)</f>
        <v>Mantenimiento del control</v>
      </c>
      <c r="G29" s="142">
        <f>+VLOOKUP(A29,'Evaluación de riesgos'!$B$13:$O$156,13,0)</f>
        <v>142.08959999999999</v>
      </c>
      <c r="H29" s="143">
        <f t="shared" si="1"/>
        <v>29</v>
      </c>
      <c r="I29" s="111" t="str">
        <f t="shared" si="2"/>
        <v>Cuando en el análisis de los requerimientos en los diferenes componentes del MECI se cuente con aspectos evaluados en nivel 1 (presente) y 1 (funcionando); 2 (presente) y 1 (funcionando).</v>
      </c>
      <c r="J29" s="111" t="s">
        <v>344</v>
      </c>
      <c r="K29" s="111">
        <f>+IF(ISBLANK(VLOOKUP(A29,'Evaluación de riesgos'!$B$16:$F$156,5,0)),"",VLOOKUP(A29,'Evaluación de riesgos'!$B$16:$F$156,5,0))</f>
        <v>3</v>
      </c>
      <c r="L29" s="111">
        <f>+IF(ISBLANK(VLOOKUP(A29,'Evaluación de riesgos'!$B$16:$J$156,9,9)),"",VLOOKUP(A29,'Evaluación de riesgos'!$B$16:$J$156,9,9))</f>
        <v>3</v>
      </c>
      <c r="M29" s="111">
        <f t="shared" si="3"/>
        <v>1</v>
      </c>
      <c r="N29" s="111">
        <f t="shared" si="4"/>
        <v>0.97058823529411764</v>
      </c>
      <c r="O29" s="111"/>
      <c r="P29" s="111"/>
    </row>
    <row r="30" spans="1:16" ht="12.75" customHeight="1" x14ac:dyDescent="0.2">
      <c r="A30" s="111" t="s">
        <v>345</v>
      </c>
      <c r="B30" s="111" t="str">
        <f t="shared" si="0"/>
        <v>7</v>
      </c>
      <c r="C30" s="111" t="str">
        <f>+MID(VLOOKUP(A30,'Evaluación de riesgos'!$B$13:$C$156,2,0),4,LEN(VLOOKUP(A30,'Evaluación de riesgos'!$B$13:$C$156,2,0))-4)</f>
        <v xml:space="preserve"> La Oficina de Planeación, Gerencia de Riesgos (donde existan), como 2a línea de defensa, consolidan información clave frente a la gestión del riesgo</v>
      </c>
      <c r="D30" s="111" t="s">
        <v>292</v>
      </c>
      <c r="E30" s="111" t="str">
        <f>+VLOOKUP(A30,'Evaluación de riesgos'!$B$13:$K$156,3,0)</f>
        <v>Dimensión Control Interno 
Líneas de Defensa</v>
      </c>
      <c r="F30" s="111" t="str">
        <f>+VLOOKUP(A30,'Evaluación de riesgos'!$B$13:$K$156,10,0)</f>
        <v>Mantenimiento del control</v>
      </c>
      <c r="G30" s="142">
        <f>+VLOOKUP(A30,'Evaluación de riesgos'!$B$13:$O$156,13,0)</f>
        <v>142.1456</v>
      </c>
      <c r="H30" s="143">
        <f t="shared" si="1"/>
        <v>30</v>
      </c>
      <c r="I30" s="111" t="str">
        <f t="shared" si="2"/>
        <v>Cuando en el análisis de los requerimientos en los diferenes componentes del MECI se cuente con aspectos evaluados en nivel 1 (presente) y 1 (funcionando); 2 (presente) y 1 (funcionando).</v>
      </c>
      <c r="J30" s="111" t="s">
        <v>344</v>
      </c>
      <c r="K30" s="111">
        <f>+IF(ISBLANK(VLOOKUP(A30,'Evaluación de riesgos'!$B$16:$F$156,5,0)),"",VLOOKUP(A30,'Evaluación de riesgos'!$B$16:$F$156,5,0))</f>
        <v>3</v>
      </c>
      <c r="L30" s="111">
        <f>+IF(ISBLANK(VLOOKUP(A30,'Evaluación de riesgos'!$B$16:$J$156,9,9)),"",VLOOKUP(A30,'Evaluación de riesgos'!$B$16:$J$156,9,9))</f>
        <v>3</v>
      </c>
      <c r="M30" s="111">
        <f t="shared" si="3"/>
        <v>1</v>
      </c>
      <c r="N30" s="111">
        <f t="shared" si="4"/>
        <v>0.97058823529411764</v>
      </c>
      <c r="O30" s="111"/>
      <c r="P30" s="111"/>
    </row>
    <row r="31" spans="1:16" ht="12.75" customHeight="1" x14ac:dyDescent="0.2">
      <c r="A31" s="111" t="s">
        <v>346</v>
      </c>
      <c r="B31" s="111" t="str">
        <f t="shared" si="0"/>
        <v>7</v>
      </c>
      <c r="C31" s="111" t="str">
        <f>+MID(VLOOKUP(A31,'Evaluación de riesgos'!$B$13:$C$156,2,0),4,LEN(VLOOKUP(A31,'Evaluación de riesgos'!$B$13:$C$156,2,0))-4)</f>
        <v xml:space="preserve"> A partir de la información consolidada y reportada por la 2a línea de defensa (7.2), la Alta Dirección analiza sus resultados y en especial considera si se han presentado materializaciones de riesgo</v>
      </c>
      <c r="D31" s="111" t="s">
        <v>292</v>
      </c>
      <c r="E31" s="111" t="str">
        <f>+VLOOKUP(A31,'Evaluación de riesgos'!$B$13:$K$156,3,0)</f>
        <v>Dimensión Control Interno 
Líneas de Defensa</v>
      </c>
      <c r="F31" s="111" t="str">
        <f>+VLOOKUP(A31,'Evaluación de riesgos'!$B$13:$K$156,10,0)</f>
        <v>Mantenimiento del control</v>
      </c>
      <c r="G31" s="142">
        <f>+VLOOKUP(A31,'Evaluación de riesgos'!$B$13:$O$156,13,0)</f>
        <v>142.23650000000001</v>
      </c>
      <c r="H31" s="143">
        <f t="shared" si="1"/>
        <v>31</v>
      </c>
      <c r="I31" s="111" t="str">
        <f t="shared" si="2"/>
        <v>Cuando en el análisis de los requerimientos en los diferenes componentes del MECI se cuente con aspectos evaluados en nivel 1 (presente) y 1 (funcionando); 2 (presente) y 1 (funcionando).</v>
      </c>
      <c r="J31" s="111" t="s">
        <v>344</v>
      </c>
      <c r="K31" s="111">
        <f>+IF(ISBLANK(VLOOKUP(A31,'Evaluación de riesgos'!$B$16:$F$156,5,0)),"",VLOOKUP(A31,'Evaluación de riesgos'!$B$16:$F$156,5,0))</f>
        <v>3</v>
      </c>
      <c r="L31" s="111">
        <f>+IF(ISBLANK(VLOOKUP(A31,'Evaluación de riesgos'!$B$16:$J$156,9,9)),"",VLOOKUP(A31,'Evaluación de riesgos'!$B$16:$J$156,9,9))</f>
        <v>3</v>
      </c>
      <c r="M31" s="111">
        <f t="shared" si="3"/>
        <v>1</v>
      </c>
      <c r="N31" s="111">
        <f t="shared" si="4"/>
        <v>0.97058823529411764</v>
      </c>
      <c r="O31" s="111"/>
      <c r="P31" s="111"/>
    </row>
    <row r="32" spans="1:16" ht="12.75" customHeight="1" x14ac:dyDescent="0.2">
      <c r="A32" s="111" t="s">
        <v>347</v>
      </c>
      <c r="B32" s="111" t="str">
        <f t="shared" si="0"/>
        <v>7</v>
      </c>
      <c r="C32" s="111" t="str">
        <f>+MID(VLOOKUP(A32,'Evaluación de riesgos'!$B$13:$C$156,2,0),4,LEN(VLOOKUP(A32,'Evaluación de riesgos'!$B$13:$C$156,2,0))-4)</f>
        <v xml:space="preserve"> Cuando se detectan materializaciones de riesgo, se definen los cursos de acción en relación con la revisión y actualización del mapa de riesgos correspondiente</v>
      </c>
      <c r="D32" s="111" t="s">
        <v>292</v>
      </c>
      <c r="E32" s="111" t="str">
        <f>+VLOOKUP(A32,'Evaluación de riesgos'!$B$13:$K$156,3,0)</f>
        <v>Dimensión de Direccionamiento Estratégico y Planeación.
Política de Planeación Institucional
Dimensión Control Interno 
Líneas de Defensa</v>
      </c>
      <c r="F32" s="111" t="str">
        <f>+VLOOKUP(A32,'Evaluación de riesgos'!$B$13:$K$156,10,0)</f>
        <v>Mantenimiento del control</v>
      </c>
      <c r="G32" s="142">
        <f>+VLOOKUP(A32,'Evaluación de riesgos'!$B$13:$O$156,13,0)</f>
        <v>142.3896</v>
      </c>
      <c r="H32" s="143">
        <f t="shared" si="1"/>
        <v>32</v>
      </c>
      <c r="I32" s="111" t="str">
        <f t="shared" si="2"/>
        <v>Cuando en el análisis de los requerimientos en los diferenes componentes del MECI se cuente con aspectos evaluados en nivel 1 (presente) y 1 (funcionando); 2 (presente) y 1 (funcionando).</v>
      </c>
      <c r="J32" s="111" t="s">
        <v>344</v>
      </c>
      <c r="K32" s="111">
        <f>+IF(ISBLANK(VLOOKUP(A32,'Evaluación de riesgos'!$B$16:$F$156,5,0)),"",VLOOKUP(A32,'Evaluación de riesgos'!$B$16:$F$156,5,0))</f>
        <v>3</v>
      </c>
      <c r="L32" s="111">
        <f>+IF(ISBLANK(VLOOKUP(A32,'Evaluación de riesgos'!$B$16:$J$156,9,9)),"",VLOOKUP(A32,'Evaluación de riesgos'!$B$16:$J$156,9,9))</f>
        <v>3</v>
      </c>
      <c r="M32" s="111">
        <f t="shared" si="3"/>
        <v>1</v>
      </c>
      <c r="N32" s="111">
        <f t="shared" si="4"/>
        <v>0.97058823529411764</v>
      </c>
      <c r="O32" s="111"/>
      <c r="P32" s="111"/>
    </row>
    <row r="33" spans="1:16" ht="12.75" customHeight="1" x14ac:dyDescent="0.2">
      <c r="A33" s="111" t="s">
        <v>348</v>
      </c>
      <c r="B33" s="111" t="str">
        <f t="shared" si="0"/>
        <v>7</v>
      </c>
      <c r="C33" s="111" t="str">
        <f>+MID(VLOOKUP(A33,'Evaluación de riesgos'!$B$13:$C$156,2,0),4,LEN(VLOOKUP(A33,'Evaluación de riesgos'!$B$13:$C$156,2,0))-4)</f>
        <v xml:space="preserve"> Se llevan a cabo seguimientos a las acciones definidas para resolver materializaciones de riesgo detectadas</v>
      </c>
      <c r="D33" s="111" t="s">
        <v>292</v>
      </c>
      <c r="E33" s="111" t="str">
        <f>+VLOOKUP(A33,'Evaluación de riesgos'!$B$13:$K$156,3,0)</f>
        <v>Dimensión de Evaluación de Resultados 
Política de Seguimiento y evaluación al Desempeño Institucional.
Dimensión Control Interno 
Líneas de Defensa</v>
      </c>
      <c r="F33" s="111" t="str">
        <f>+VLOOKUP(A33,'Evaluación de riesgos'!$B$13:$K$156,10,0)</f>
        <v>Mantenimiento del control</v>
      </c>
      <c r="G33" s="142">
        <f>+VLOOKUP(A33,'Evaluación de riesgos'!$B$13:$O$156,13,0)</f>
        <v>142.4563</v>
      </c>
      <c r="H33" s="143">
        <f t="shared" si="1"/>
        <v>33</v>
      </c>
      <c r="I33" s="111" t="str">
        <f t="shared" si="2"/>
        <v>Cuando en el análisis de los requerimientos en los diferenes componentes del MECI se cuente con aspectos evaluados en nivel 1 (presente) y 1 (funcionando); 2 (presente) y 1 (funcionando).</v>
      </c>
      <c r="J33" s="111" t="s">
        <v>344</v>
      </c>
      <c r="K33" s="111">
        <f>+IF(ISBLANK(VLOOKUP(A33,'Evaluación de riesgos'!$B$16:$F$156,5,0)),"",VLOOKUP(A33,'Evaluación de riesgos'!$B$16:$F$156,5,0))</f>
        <v>3</v>
      </c>
      <c r="L33" s="111">
        <f>+IF(ISBLANK(VLOOKUP(A33,'Evaluación de riesgos'!$B$16:$J$156,9,9)),"",VLOOKUP(A33,'Evaluación de riesgos'!$B$16:$J$156,9,9))</f>
        <v>3</v>
      </c>
      <c r="M33" s="111">
        <f t="shared" si="3"/>
        <v>1</v>
      </c>
      <c r="N33" s="111">
        <f t="shared" si="4"/>
        <v>0.97058823529411764</v>
      </c>
      <c r="O33" s="111"/>
      <c r="P33" s="111"/>
    </row>
    <row r="34" spans="1:16" ht="12.75" customHeight="1" x14ac:dyDescent="0.2">
      <c r="A34" s="111" t="s">
        <v>349</v>
      </c>
      <c r="B34" s="111" t="str">
        <f t="shared" si="0"/>
        <v>8</v>
      </c>
      <c r="C34" s="111" t="str">
        <f>+MID(VLOOKUP(A34,'Evaluación de riesgos'!$B$13:$C$156,2,0),4,LEN(VLOOKUP(A34,'Evaluación de riesgos'!$B$13:$C$156,2,0))-4)</f>
        <v xml:space="preserve"> La Alta Dirección acorde con el análisis del entorno interno y externo, define los procesos, programas o proyectos (según aplique), susceptibles de posibles actos de corrupción</v>
      </c>
      <c r="D34" s="111" t="s">
        <v>292</v>
      </c>
      <c r="E34" s="111" t="str">
        <f>+VLOOKUP(A34,'Evaluación de riesgos'!$B$13:$K$156,3,0)</f>
        <v>Dimensión de Direccionamiento Estratégico y Planeación.
Política de Planeación Institucional</v>
      </c>
      <c r="F34" s="111" t="str">
        <f>+VLOOKUP(A34,'Evaluación de riesgos'!$B$13:$K$156,10,0)</f>
        <v>Mantenimiento del control</v>
      </c>
      <c r="G34" s="142">
        <f>+VLOOKUP(A34,'Evaluación de riesgos'!$B$13:$O$156,13,0)</f>
        <v>142.54579999999999</v>
      </c>
      <c r="H34" s="143">
        <f t="shared" si="1"/>
        <v>34</v>
      </c>
      <c r="I34" s="111" t="str">
        <f t="shared" si="2"/>
        <v>Cuando en el análisis de los requerimientos en los diferenes componentes del MECI se cuente con aspectos evaluados en nivel 1 (presente) y 1 (funcionando); 2 (presente) y 1 (funcionando).</v>
      </c>
      <c r="J34" s="111" t="s">
        <v>350</v>
      </c>
      <c r="K34" s="111">
        <f>+IF(ISBLANK(VLOOKUP(A34,'Evaluación de riesgos'!$B$16:$F$156,5,0)),"",VLOOKUP(A34,'Evaluación de riesgos'!$B$16:$F$156,5,0))</f>
        <v>3</v>
      </c>
      <c r="L34" s="111">
        <f>+IF(ISBLANK(VLOOKUP(A34,'Evaluación de riesgos'!$B$16:$J$156,9,9)),"",VLOOKUP(A34,'Evaluación de riesgos'!$B$16:$J$156,9,9))</f>
        <v>3</v>
      </c>
      <c r="M34" s="111">
        <f t="shared" si="3"/>
        <v>1</v>
      </c>
      <c r="N34" s="111">
        <f t="shared" si="4"/>
        <v>0.97058823529411764</v>
      </c>
      <c r="O34" s="111"/>
      <c r="P34" s="111"/>
    </row>
    <row r="35" spans="1:16" ht="12.75" customHeight="1" x14ac:dyDescent="0.2">
      <c r="A35" s="111" t="s">
        <v>351</v>
      </c>
      <c r="B35" s="111" t="str">
        <f t="shared" si="0"/>
        <v>8</v>
      </c>
      <c r="C35" s="111" t="str">
        <f>+MID(VLOOKUP(A35,'Evaluación de riesgos'!$B$13:$C$156,2,0),4,LEN(VLOOKUP(A35,'Evaluación de riesgos'!$B$13:$C$156,2,0))-4)</f>
        <v xml:space="preserve"> La Alta Dirección monitorea los riesgos de corrupción con la periodicidad establecida en la Política de Administración del Riesgo</v>
      </c>
      <c r="D35" s="111" t="s">
        <v>292</v>
      </c>
      <c r="E35" s="111" t="str">
        <f>+VLOOKUP(A35,'Evaluación de riesgos'!$B$13:$K$156,3,0)</f>
        <v>Dimensión de Control Interno
Línea Estratégica</v>
      </c>
      <c r="F35" s="111" t="str">
        <f>+VLOOKUP(A35,'Evaluación de riesgos'!$B$13:$K$156,10,0)</f>
        <v>Mantenimiento del control</v>
      </c>
      <c r="G35" s="142">
        <f>+VLOOKUP(A35,'Evaluación de riesgos'!$B$13:$O$156,13,0)</f>
        <v>142.63210000000001</v>
      </c>
      <c r="H35" s="143">
        <f t="shared" si="1"/>
        <v>35</v>
      </c>
      <c r="I35" s="111" t="str">
        <f t="shared" si="2"/>
        <v>Cuando en el análisis de los requerimientos en los diferenes componentes del MECI se cuente con aspectos evaluados en nivel 1 (presente) y 1 (funcionando); 2 (presente) y 1 (funcionando).</v>
      </c>
      <c r="J35" s="111" t="s">
        <v>350</v>
      </c>
      <c r="K35" s="111">
        <f>+IF(ISBLANK(VLOOKUP(A35,'Evaluación de riesgos'!$B$16:$F$156,5,0)),"",VLOOKUP(A35,'Evaluación de riesgos'!$B$16:$F$156,5,0))</f>
        <v>3</v>
      </c>
      <c r="L35" s="111">
        <f>+IF(ISBLANK(VLOOKUP(A35,'Evaluación de riesgos'!$B$16:$J$156,9,9)),"",VLOOKUP(A35,'Evaluación de riesgos'!$B$16:$J$156,9,9))</f>
        <v>3</v>
      </c>
      <c r="M35" s="111">
        <f t="shared" si="3"/>
        <v>1</v>
      </c>
      <c r="N35" s="111">
        <f t="shared" si="4"/>
        <v>0.97058823529411764</v>
      </c>
      <c r="O35" s="111"/>
      <c r="P35" s="111"/>
    </row>
    <row r="36" spans="1:16" ht="12.75" customHeight="1" x14ac:dyDescent="0.2">
      <c r="A36" s="111" t="s">
        <v>352</v>
      </c>
      <c r="B36" s="111" t="str">
        <f t="shared" si="0"/>
        <v>8</v>
      </c>
      <c r="C36" s="111" t="str">
        <f>+MID(VLOOKUP(A36,'Evaluación de riesgos'!$B$13:$C$156,2,0),4,LEN(VLOOKUP(A36,'Evaluación de riesgos'!$B$13:$C$156,2,0))-4)</f>
        <v xml:space="preserve"> Para el desarrollo de las actividades de control, la entidad considera la adecuada división de las funciones y que éstas se encuentren segregadas en diferentes personas para reducir el riesgo de acciones fraudulentas</v>
      </c>
      <c r="D36" s="111" t="s">
        <v>292</v>
      </c>
      <c r="E36" s="111" t="str">
        <f>+VLOOKUP(A36,'Evaluación de riesgos'!$B$13:$K$156,3,0)</f>
        <v>Dimensión de Control Interno
Líneas de Defensa</v>
      </c>
      <c r="F36" s="111" t="str">
        <f>+VLOOKUP(A36,'Evaluación de riesgos'!$B$13:$K$156,10,0)</f>
        <v>Deficiencia de control (diseño o ejecución)</v>
      </c>
      <c r="G36" s="142">
        <f>+VLOOKUP(A36,'Evaluación de riesgos'!$B$13:$O$156,13,0)</f>
        <v>102.7456</v>
      </c>
      <c r="H36" s="143">
        <f t="shared" si="1"/>
        <v>25</v>
      </c>
      <c r="I36" s="111" t="str">
        <f t="shared" si="2"/>
        <v>Cuando en el análisis de los requerimientos en los diferenes componentes del MECI se cuente con aspectos evaluados en nivel 2 (presente) y 2 (funcionando); 3 (presente) y 1 (funcionando); 3 (presente) y 2 (funcionando).</v>
      </c>
      <c r="J36" s="111" t="s">
        <v>350</v>
      </c>
      <c r="K36" s="111">
        <f>+IF(ISBLANK(VLOOKUP(A36,'Evaluación de riesgos'!$B$16:$F$156,5,0)),"",VLOOKUP(A36,'Evaluación de riesgos'!$B$16:$F$156,5,0))</f>
        <v>3</v>
      </c>
      <c r="L36" s="111">
        <f>+IF(ISBLANK(VLOOKUP(A36,'Evaluación de riesgos'!$B$16:$J$156,9,9)),"",VLOOKUP(A36,'Evaluación de riesgos'!$B$16:$J$156,9,9))</f>
        <v>2</v>
      </c>
      <c r="M36" s="111">
        <f t="shared" si="3"/>
        <v>0.5</v>
      </c>
      <c r="N36" s="111">
        <f t="shared" si="4"/>
        <v>0.97058823529411764</v>
      </c>
      <c r="O36" s="111"/>
      <c r="P36" s="111"/>
    </row>
    <row r="37" spans="1:16" ht="12.75" customHeight="1" x14ac:dyDescent="0.2">
      <c r="A37" s="111" t="s">
        <v>353</v>
      </c>
      <c r="B37" s="111" t="str">
        <f t="shared" si="0"/>
        <v>8</v>
      </c>
      <c r="C37" s="111" t="str">
        <f>+MID(VLOOKUP(A37,'Evaluación de riesgos'!$B$13:$C$156,2,0),4,LEN(VLOOKUP(A37,'Evaluación de riesgos'!$B$13:$C$156,2,0))-4)</f>
        <v xml:space="preserve"> La Alta Dirección evalúa fallas en los controles (diseño y ejecución) para definir cursos de acción apropiados para su mejora</v>
      </c>
      <c r="D37" s="111" t="s">
        <v>292</v>
      </c>
      <c r="E37" s="111" t="str">
        <f>+VLOOKUP(A37,'Evaluación de riesgos'!$B$13:$K$156,3,0)</f>
        <v>Dimensión de Control Interno
Línea Estratégica</v>
      </c>
      <c r="F37" s="111" t="str">
        <f>+VLOOKUP(A37,'Evaluación de riesgos'!$B$13:$K$156,10,0)</f>
        <v>Mantenimiento del control</v>
      </c>
      <c r="G37" s="142">
        <f>+VLOOKUP(A37,'Evaluación de riesgos'!$B$13:$O$156,13,0)</f>
        <v>142.87450000000001</v>
      </c>
      <c r="H37" s="143">
        <f t="shared" si="1"/>
        <v>36</v>
      </c>
      <c r="I37" s="111" t="str">
        <f t="shared" si="2"/>
        <v>Cuando en el análisis de los requerimientos en los diferenes componentes del MECI se cuente con aspectos evaluados en nivel 1 (presente) y 1 (funcionando); 2 (presente) y 1 (funcionando).</v>
      </c>
      <c r="J37" s="111" t="s">
        <v>350</v>
      </c>
      <c r="K37" s="111">
        <f>+IF(ISBLANK(VLOOKUP(A37,'Evaluación de riesgos'!$B$16:$F$156,5,0)),"",VLOOKUP(A37,'Evaluación de riesgos'!$B$16:$F$156,5,0))</f>
        <v>3</v>
      </c>
      <c r="L37" s="111">
        <f>+IF(ISBLANK(VLOOKUP(A37,'Evaluación de riesgos'!$B$16:$J$156,9,9)),"",VLOOKUP(A37,'Evaluación de riesgos'!$B$16:$J$156,9,9))</f>
        <v>3</v>
      </c>
      <c r="M37" s="111">
        <f t="shared" si="3"/>
        <v>1</v>
      </c>
      <c r="N37" s="111">
        <f t="shared" si="4"/>
        <v>0.97058823529411764</v>
      </c>
      <c r="O37" s="111"/>
      <c r="P37" s="111"/>
    </row>
    <row r="38" spans="1:16" ht="12.75" customHeight="1" x14ac:dyDescent="0.2">
      <c r="A38" s="111" t="s">
        <v>354</v>
      </c>
      <c r="B38" s="111" t="str">
        <f t="shared" si="0"/>
        <v>9</v>
      </c>
      <c r="C38" s="111" t="str">
        <f>+MID(VLOOKUP(A38,'Evaluación de riesgos'!$B$13:$C$156,2,0),4,LEN(VLOOKUP(A38,'Evaluación de riesgos'!$B$13:$C$156,2,0))-4)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11" t="s">
        <v>292</v>
      </c>
      <c r="E38" s="111" t="str">
        <f>+VLOOKUP(A38,'Evaluación de riesgos'!$B$13:$K$156,3,0)</f>
        <v>Dimensión de Direccionamiento Estratégico 
Política de Planeación Institucional</v>
      </c>
      <c r="F38" s="111" t="str">
        <f>+VLOOKUP(A38,'Evaluación de riesgos'!$B$13:$K$156,10,0)</f>
        <v>Mantenimiento del control</v>
      </c>
      <c r="G38" s="142">
        <f>+VLOOKUP(A38,'Evaluación de riesgos'!$B$13:$O$156,13,0)</f>
        <v>142.96350000000001</v>
      </c>
      <c r="H38" s="143">
        <f t="shared" si="1"/>
        <v>37</v>
      </c>
      <c r="I38" s="111" t="str">
        <f t="shared" si="2"/>
        <v>Cuando en el análisis de los requerimientos en los diferenes componentes del MECI se cuente con aspectos evaluados en nivel 1 (presente) y 1 (funcionando); 2 (presente) y 1 (funcionando).</v>
      </c>
      <c r="J38" s="111" t="s">
        <v>355</v>
      </c>
      <c r="K38" s="111">
        <f>+IF(ISBLANK(VLOOKUP(A38,'Evaluación de riesgos'!$B$16:$F$156,5,0)),"",VLOOKUP(A38,'Evaluación de riesgos'!$B$16:$F$156,5,0))</f>
        <v>3</v>
      </c>
      <c r="L38" s="111">
        <f>+IF(ISBLANK(VLOOKUP(A38,'Evaluación de riesgos'!$B$16:$J$156,9,9)),"",VLOOKUP(A38,'Evaluación de riesgos'!$B$16:$J$156,9,9))</f>
        <v>3</v>
      </c>
      <c r="M38" s="111">
        <f t="shared" si="3"/>
        <v>1</v>
      </c>
      <c r="N38" s="111">
        <f t="shared" si="4"/>
        <v>0.97058823529411764</v>
      </c>
      <c r="O38" s="111"/>
      <c r="P38" s="111"/>
    </row>
    <row r="39" spans="1:16" ht="12.75" customHeight="1" x14ac:dyDescent="0.2">
      <c r="A39" s="111" t="s">
        <v>356</v>
      </c>
      <c r="B39" s="111" t="str">
        <f t="shared" si="0"/>
        <v>9</v>
      </c>
      <c r="C39" s="111" t="str">
        <f>+MID(VLOOKUP(A39,'Evaluación de riesgos'!$B$13:$C$156,2,0),4,LEN(VLOOKUP(A39,'Evaluación de riesgos'!$B$13:$C$156,2,0))-4)</f>
        <v xml:space="preserve"> La Alta Dirección analiza los riesgos asociados a actividades tercerizadas, regionales u otras figuras externas que afecten la prestación del servicio a los usuarios, basados en los informes de la segunda y tercera línea de defensa</v>
      </c>
      <c r="D39" s="111" t="s">
        <v>292</v>
      </c>
      <c r="E39" s="111" t="str">
        <f>+VLOOKUP(A39,'Evaluación de riesgos'!$B$13:$K$156,3,0)</f>
        <v>Dimensión de Control Interno
Líneas de Defensa</v>
      </c>
      <c r="F39" s="111" t="str">
        <f>+VLOOKUP(A39,'Evaluación de riesgos'!$B$13:$K$156,10,0)</f>
        <v>Mantenimiento del control</v>
      </c>
      <c r="G39" s="142">
        <f>+VLOOKUP(A39,'Evaluación de riesgos'!$B$13:$O$156,13,0)</f>
        <v>143.01249999999999</v>
      </c>
      <c r="H39" s="143">
        <f t="shared" si="1"/>
        <v>38</v>
      </c>
      <c r="I39" s="111" t="str">
        <f t="shared" si="2"/>
        <v>Cuando en el análisis de los requerimientos en los diferenes componentes del MECI se cuente con aspectos evaluados en nivel 1 (presente) y 1 (funcionando); 2 (presente) y 1 (funcionando).</v>
      </c>
      <c r="J39" s="111" t="s">
        <v>355</v>
      </c>
      <c r="K39" s="111">
        <f>+IF(ISBLANK(VLOOKUP(A39,'Evaluación de riesgos'!$B$16:$F$156,5,0)),"",VLOOKUP(A39,'Evaluación de riesgos'!$B$16:$F$156,5,0))</f>
        <v>3</v>
      </c>
      <c r="L39" s="111">
        <f>+IF(ISBLANK(VLOOKUP(A39,'Evaluación de riesgos'!$B$16:$J$156,9,9)),"",VLOOKUP(A39,'Evaluación de riesgos'!$B$16:$J$156,9,9))</f>
        <v>3</v>
      </c>
      <c r="M39" s="111">
        <f t="shared" si="3"/>
        <v>1</v>
      </c>
      <c r="N39" s="111">
        <f t="shared" si="4"/>
        <v>0.97058823529411764</v>
      </c>
      <c r="O39" s="111"/>
      <c r="P39" s="111"/>
    </row>
    <row r="40" spans="1:16" ht="12.75" customHeight="1" x14ac:dyDescent="0.2">
      <c r="A40" s="111" t="s">
        <v>357</v>
      </c>
      <c r="B40" s="111" t="str">
        <f t="shared" si="0"/>
        <v>9</v>
      </c>
      <c r="C40" s="111" t="str">
        <f>+MID(VLOOKUP(A40,'Evaluación de riesgos'!$B$13:$C$156,2,0),4,LEN(VLOOKUP(A40,'Evaluación de riesgos'!$B$13:$C$156,2,0))-4)</f>
        <v xml:space="preserve"> La Alta Dirección monitorea los riesgos aceptados revisando que sus condiciones no hayan cambiado y definir su pertinencia para sostenerlos o ajustarlos</v>
      </c>
      <c r="D40" s="111" t="s">
        <v>292</v>
      </c>
      <c r="E40" s="111" t="str">
        <f>+VLOOKUP(A40,'Evaluación de riesgos'!$B$13:$K$156,3,0)</f>
        <v>Dimensión de Control Interno
Línea Estratégica</v>
      </c>
      <c r="F40" s="111" t="str">
        <f>+VLOOKUP(A40,'Evaluación de riesgos'!$B$13:$K$156,10,0)</f>
        <v>Mantenimiento del control</v>
      </c>
      <c r="G40" s="142">
        <f>+VLOOKUP(A40,'Evaluación de riesgos'!$B$13:$O$156,13,0)</f>
        <v>143.12360000000001</v>
      </c>
      <c r="H40" s="143">
        <f t="shared" si="1"/>
        <v>39</v>
      </c>
      <c r="I40" s="111" t="str">
        <f t="shared" si="2"/>
        <v>Cuando en el análisis de los requerimientos en los diferenes componentes del MECI se cuente con aspectos evaluados en nivel 1 (presente) y 1 (funcionando); 2 (presente) y 1 (funcionando).</v>
      </c>
      <c r="J40" s="111" t="s">
        <v>355</v>
      </c>
      <c r="K40" s="111">
        <f>+IF(ISBLANK(VLOOKUP(A40,'Evaluación de riesgos'!$B$16:$F$156,5,0)),"",VLOOKUP(A40,'Evaluación de riesgos'!$B$16:$F$156,5,0))</f>
        <v>3</v>
      </c>
      <c r="L40" s="111">
        <f>+IF(ISBLANK(VLOOKUP(A40,'Evaluación de riesgos'!$B$16:$J$156,9,9)),"",VLOOKUP(A40,'Evaluación de riesgos'!$B$16:$J$156,9,9))</f>
        <v>3</v>
      </c>
      <c r="M40" s="111">
        <f t="shared" si="3"/>
        <v>1</v>
      </c>
      <c r="N40" s="111">
        <f t="shared" si="4"/>
        <v>0.97058823529411764</v>
      </c>
      <c r="O40" s="111"/>
      <c r="P40" s="111"/>
    </row>
    <row r="41" spans="1:16" ht="12.75" customHeight="1" x14ac:dyDescent="0.2">
      <c r="A41" s="111" t="s">
        <v>358</v>
      </c>
      <c r="B41" s="111" t="str">
        <f t="shared" si="0"/>
        <v>9</v>
      </c>
      <c r="C41" s="111" t="str">
        <f>+MID(VLOOKUP(A41,'Evaluación de riesgos'!$B$13:$C$156,2,0),4,LEN(VLOOKUP(A41,'Evaluación de riesgos'!$B$13:$C$156,2,0))-4)</f>
        <v xml:space="preserve"> La Alta Dirección evalúa fallas en los controles (diseño y ejecución) para definir cursos de acción apropiados para su mejora, basados en los informes de la segunda y tercera línea de defensa</v>
      </c>
      <c r="D41" s="111" t="s">
        <v>292</v>
      </c>
      <c r="E41" s="111" t="str">
        <f>+VLOOKUP(A41,'Evaluación de riesgos'!$B$13:$K$156,3,0)</f>
        <v>Dimensión de Control Interno
Líneas de Defensa</v>
      </c>
      <c r="F41" s="111" t="str">
        <f>+VLOOKUP(A41,'Evaluación de riesgos'!$B$13:$K$156,10,0)</f>
        <v>Mantenimiento del control</v>
      </c>
      <c r="G41" s="142">
        <f>+VLOOKUP(A41,'Evaluación de riesgos'!$B$13:$O$156,13,0)</f>
        <v>143.2456</v>
      </c>
      <c r="H41" s="143">
        <f t="shared" si="1"/>
        <v>40</v>
      </c>
      <c r="I41" s="111" t="str">
        <f t="shared" si="2"/>
        <v>Cuando en el análisis de los requerimientos en los diferenes componentes del MECI se cuente con aspectos evaluados en nivel 1 (presente) y 1 (funcionando); 2 (presente) y 1 (funcionando).</v>
      </c>
      <c r="J41" s="111" t="s">
        <v>355</v>
      </c>
      <c r="K41" s="111">
        <f>+IF(ISBLANK(VLOOKUP(A41,'Evaluación de riesgos'!$B$16:$F$156,5,0)),"",VLOOKUP(A41,'Evaluación de riesgos'!$B$16:$F$156,5,0))</f>
        <v>3</v>
      </c>
      <c r="L41" s="111">
        <f>+IF(ISBLANK(VLOOKUP(A41,'Evaluación de riesgos'!$B$16:$J$156,9,9)),"",VLOOKUP(A41,'Evaluación de riesgos'!$B$16:$J$156,9,9))</f>
        <v>3</v>
      </c>
      <c r="M41" s="111">
        <f t="shared" si="3"/>
        <v>1</v>
      </c>
      <c r="N41" s="111">
        <f t="shared" si="4"/>
        <v>0.97058823529411764</v>
      </c>
      <c r="O41" s="111"/>
      <c r="P41" s="111"/>
    </row>
    <row r="42" spans="1:16" ht="12.75" customHeight="1" x14ac:dyDescent="0.2">
      <c r="A42" s="111" t="s">
        <v>359</v>
      </c>
      <c r="B42" s="111" t="str">
        <f t="shared" si="0"/>
        <v>9</v>
      </c>
      <c r="C42" s="111" t="str">
        <f>+MID(VLOOKUP(A42,'Evaluación de riesgos'!$B$13:$C$156,2,0),4,LEN(VLOOKUP(A42,'Evaluación de riesgos'!$B$13:$C$156,2,0))-4)</f>
        <v xml:space="preserve"> La entidad analiza el impacto sobre el control interno por cambios en los diferentes niveles organizacionales</v>
      </c>
      <c r="D42" s="111" t="s">
        <v>292</v>
      </c>
      <c r="E42" s="111" t="str">
        <f>+VLOOKUP(A42,'Evaluación de riesgos'!$B$13:$K$156,3,0)</f>
        <v>Dimensión de Direccionamiento Estratégico y Planeación
Política de Planeación Institucional
Dimensión de Control Interno
Línea Estratégica</v>
      </c>
      <c r="F42" s="111" t="str">
        <f>+VLOOKUP(A42,'Evaluación de riesgos'!$B$13:$K$156,10,0)</f>
        <v>Mantenimiento del control</v>
      </c>
      <c r="G42" s="142">
        <f>+VLOOKUP(A42,'Evaluación de riesgos'!$B$13:$O$156,13,0)</f>
        <v>143.36539999999999</v>
      </c>
      <c r="H42" s="143">
        <f t="shared" si="1"/>
        <v>41</v>
      </c>
      <c r="I42" s="111" t="str">
        <f t="shared" si="2"/>
        <v>Cuando en el análisis de los requerimientos en los diferenes componentes del MECI se cuente con aspectos evaluados en nivel 1 (presente) y 1 (funcionando); 2 (presente) y 1 (funcionando).</v>
      </c>
      <c r="J42" s="111" t="s">
        <v>355</v>
      </c>
      <c r="K42" s="111">
        <f>+IF(ISBLANK(VLOOKUP(A42,'Evaluación de riesgos'!$B$16:$F$156,5,0)),"",VLOOKUP(A42,'Evaluación de riesgos'!$B$16:$F$156,5,0))</f>
        <v>3</v>
      </c>
      <c r="L42" s="111">
        <f>+IF(ISBLANK(VLOOKUP(A42,'Evaluación de riesgos'!$B$16:$J$156,9,9)),"",VLOOKUP(A42,'Evaluación de riesgos'!$B$16:$J$156,9,9))</f>
        <v>3</v>
      </c>
      <c r="M42" s="111">
        <f t="shared" si="3"/>
        <v>1</v>
      </c>
      <c r="N42" s="111">
        <f t="shared" si="4"/>
        <v>0.97058823529411764</v>
      </c>
      <c r="O42" s="111"/>
      <c r="P42" s="111"/>
    </row>
    <row r="43" spans="1:16" ht="12.75" customHeight="1" x14ac:dyDescent="0.2">
      <c r="A43" s="111" t="s">
        <v>360</v>
      </c>
      <c r="B43" s="111" t="str">
        <f t="shared" ref="B43:B82" si="5">+LEFT(A43,2)</f>
        <v>10</v>
      </c>
      <c r="C43" s="111" t="str">
        <f>+MID(VLOOKUP(A43,'Actividades de control'!$B$13:$C$172,2,0),5,LEN(VLOOKUP(A43,'Actividades de control'!$B$13:$C$172,2,0))-5)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11" t="s">
        <v>293</v>
      </c>
      <c r="E43" s="111" t="str">
        <f>+VLOOKUP(A43,'Actividades de control'!$B$18:$K$118,3,0)</f>
        <v>Dimensión de Control Interno
Líneas de Defensa</v>
      </c>
      <c r="F43" s="111" t="str">
        <f>+VLOOKUP(A43,'Actividades de control'!$B$18:$K$118,10,0)</f>
        <v>Mantenimiento del control</v>
      </c>
      <c r="G43" s="111">
        <f>+VLOOKUP(A43,'Actividades de control'!$B$13:$N$172,13,0)</f>
        <v>223.45689999999999</v>
      </c>
      <c r="H43" s="143">
        <f t="shared" si="1"/>
        <v>45</v>
      </c>
      <c r="I43" s="111" t="str">
        <f t="shared" si="2"/>
        <v>Cuando en el análisis de los requerimientos en los diferenes componentes del MECI se cuente con aspectos evaluados en nivel 1 (presente) y 1 (funcionando); 2 (presente) y 1 (funcionando).</v>
      </c>
      <c r="J43" s="111" t="s">
        <v>361</v>
      </c>
      <c r="K43" s="111">
        <f>+IF(ISBLANK(VLOOKUP(A43,'Actividades de control'!$B$21:$F$118,5,0)),"",VLOOKUP(A43,'Actividades de control'!$B$21:$F$118,5,0))</f>
        <v>3</v>
      </c>
      <c r="L43" s="111">
        <f>+IF(ISBLANK(VLOOKUP(A43,'Actividades de control'!$B$21:$J$118,9,0)),"",VLOOKUP(A43,'Actividades de control'!$B$21:$J$118,9,0))</f>
        <v>3</v>
      </c>
      <c r="M43" s="111">
        <f t="shared" si="3"/>
        <v>1</v>
      </c>
      <c r="N43" s="111">
        <f t="shared" si="4"/>
        <v>0.875</v>
      </c>
      <c r="O43" s="111"/>
      <c r="P43" s="111"/>
    </row>
    <row r="44" spans="1:16" ht="12.75" customHeight="1" x14ac:dyDescent="0.2">
      <c r="A44" s="111" t="s">
        <v>362</v>
      </c>
      <c r="B44" s="111" t="str">
        <f t="shared" si="5"/>
        <v>10</v>
      </c>
      <c r="C44" s="111" t="str">
        <f>+MID(VLOOKUP(A44,'Actividades de control'!$B$13:$C$172,2,0),5,LEN(VLOOKUP(A44,'Actividades de control'!$B$13:$C$172,2,0))-5)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11" t="s">
        <v>293</v>
      </c>
      <c r="E44" s="111" t="str">
        <f>+VLOOKUP(A44,'Actividades de control'!$B$18:$K$118,3,0)</f>
        <v>Dimensión de Control Interno
Líneas de Defensa</v>
      </c>
      <c r="F44" s="111" t="str">
        <f>+VLOOKUP(A44,'Actividades de control'!$B$18:$K$118,10,0)</f>
        <v>Mantenimiento del control</v>
      </c>
      <c r="G44" s="111">
        <f>+VLOOKUP(A44,'Actividades de control'!$B$13:$N$172,13,0)</f>
        <v>223.5478</v>
      </c>
      <c r="H44" s="143">
        <f t="shared" si="1"/>
        <v>46</v>
      </c>
      <c r="I44" s="111" t="str">
        <f t="shared" si="2"/>
        <v>Cuando en el análisis de los requerimientos en los diferenes componentes del MECI se cuente con aspectos evaluados en nivel 1 (presente) y 1 (funcionando); 2 (presente) y 1 (funcionando).</v>
      </c>
      <c r="J44" s="111" t="s">
        <v>361</v>
      </c>
      <c r="K44" s="111">
        <f>+IF(ISBLANK(VLOOKUP(A44,'Actividades de control'!$B$21:$F$118,5,0)),"",VLOOKUP(A44,'Actividades de control'!$B$21:$F$118,5,0))</f>
        <v>3</v>
      </c>
      <c r="L44" s="111">
        <f>+IF(ISBLANK(VLOOKUP(A44,'Actividades de control'!$B$21:$J$118,9,0)),"",VLOOKUP(A44,'Actividades de control'!$B$21:$J$118,9,0))</f>
        <v>3</v>
      </c>
      <c r="M44" s="111">
        <f t="shared" si="3"/>
        <v>1</v>
      </c>
      <c r="N44" s="111">
        <f t="shared" si="4"/>
        <v>0.875</v>
      </c>
      <c r="O44" s="111"/>
      <c r="P44" s="111"/>
    </row>
    <row r="45" spans="1:16" ht="12.75" customHeight="1" x14ac:dyDescent="0.2">
      <c r="A45" s="111" t="s">
        <v>363</v>
      </c>
      <c r="B45" s="111" t="str">
        <f t="shared" si="5"/>
        <v>10</v>
      </c>
      <c r="C45" s="111" t="str">
        <f>+MID(VLOOKUP(A45,'Actividades de control'!$B$13:$C$172,2,0),5,LEN(VLOOKUP(A45,'Actividades de control'!$B$13:$C$172,2,0))-5)</f>
        <v xml:space="preserve"> El diseño de otros  sistemas de gestión (bajo normas o estándares internacionales como la ISO), se integran de forma adecuada a la estructura de control de la entidad</v>
      </c>
      <c r="D45" s="111" t="s">
        <v>293</v>
      </c>
      <c r="E45" s="111" t="str">
        <f>+VLOOKUP(A45,'Actividades de control'!$B$18:$K$118,3,0)</f>
        <v xml:space="preserve">
Dimensión de Gestión con Valores para Resultados
Dimensión de Control Interno
Líneas de Defensa</v>
      </c>
      <c r="F45" s="111" t="str">
        <f>+VLOOKUP(A45,'Actividades de control'!$B$18:$K$118,10,0)</f>
        <v>Mantenimiento del control</v>
      </c>
      <c r="G45" s="111">
        <f>+VLOOKUP(A45,'Actividades de control'!$B$13:$N$172,13,0)</f>
        <v>223.64580000000001</v>
      </c>
      <c r="H45" s="143">
        <f t="shared" si="1"/>
        <v>47</v>
      </c>
      <c r="I45" s="111" t="str">
        <f t="shared" si="2"/>
        <v>Cuando en el análisis de los requerimientos en los diferenes componentes del MECI se cuente con aspectos evaluados en nivel 1 (presente) y 1 (funcionando); 2 (presente) y 1 (funcionando).</v>
      </c>
      <c r="J45" s="111" t="s">
        <v>361</v>
      </c>
      <c r="K45" s="111">
        <f>+IF(ISBLANK(VLOOKUP(A45,'Actividades de control'!$B$21:$F$118,5,0)),"",VLOOKUP(A45,'Actividades de control'!$B$21:$F$118,5,0))</f>
        <v>3</v>
      </c>
      <c r="L45" s="111">
        <f>+IF(ISBLANK(VLOOKUP(A45,'Actividades de control'!$B$21:$J$118,9,0)),"",VLOOKUP(A45,'Actividades de control'!$B$21:$J$118,9,0))</f>
        <v>3</v>
      </c>
      <c r="M45" s="111">
        <f t="shared" si="3"/>
        <v>1</v>
      </c>
      <c r="N45" s="111">
        <f t="shared" si="4"/>
        <v>0.875</v>
      </c>
      <c r="O45" s="111"/>
      <c r="P45" s="111"/>
    </row>
    <row r="46" spans="1:16" ht="12.75" customHeight="1" x14ac:dyDescent="0.2">
      <c r="A46" s="111" t="s">
        <v>364</v>
      </c>
      <c r="B46" s="111" t="str">
        <f t="shared" si="5"/>
        <v>11</v>
      </c>
      <c r="C46" s="111" t="str">
        <f>+MID(VLOOKUP(A46,'Actividades de control'!$B$13:$C$172,2,0),5,LEN(VLOOKUP(A46,'Actividades de control'!$B$13:$C$172,2,0))-5)</f>
        <v xml:space="preserve"> La entidad establece actividades de control relevantes sobre las infraestructuras tecnológicas; los procesos de gestión de la seguridad y sobre los procesos de adquisición, desarrollo y mantenimiento de tecnologías</v>
      </c>
      <c r="D46" s="111" t="s">
        <v>293</v>
      </c>
      <c r="E46" s="111" t="str">
        <f>+VLOOKUP(A46,'Actividades de control'!$B$18:$K$118,3,0)</f>
        <v xml:space="preserve">Dimensión de Gestión con Valores para el Resultado
Política de Gobierno Digital 
Política de Seguridad Digital
</v>
      </c>
      <c r="F46" s="111" t="str">
        <f>+VLOOKUP(A46,'Actividades de control'!$B$18:$K$118,10,0)</f>
        <v>Deficiencia de control (diseño o ejecución)</v>
      </c>
      <c r="G46" s="111">
        <f>+VLOOKUP(A46,'Actividades de control'!$B$13:$N$172,13,0)</f>
        <v>183.78960000000001</v>
      </c>
      <c r="H46" s="143">
        <f t="shared" si="1"/>
        <v>42</v>
      </c>
      <c r="I46" s="111" t="str">
        <f t="shared" si="2"/>
        <v>Cuando en el análisis de los requerimientos en los diferenes componentes del MECI se cuente con aspectos evaluados en nivel 2 (presente) y 2 (funcionando); 3 (presente) y 1 (funcionando); 3 (presente) y 2 (funcionando).</v>
      </c>
      <c r="J46" s="111" t="s">
        <v>365</v>
      </c>
      <c r="K46" s="111">
        <f>+IF(ISBLANK(VLOOKUP(A46,'Actividades de control'!$B$21:$F$118,5,0)),"",VLOOKUP(A46,'Actividades de control'!$B$21:$F$118,5,0))</f>
        <v>3</v>
      </c>
      <c r="L46" s="111">
        <f>+IF(ISBLANK(VLOOKUP(A46,'Actividades de control'!$B$21:$J$118,9,0)),"",VLOOKUP(A46,'Actividades de control'!$B$21:$J$118,9,0))</f>
        <v>2</v>
      </c>
      <c r="M46" s="111">
        <f t="shared" si="3"/>
        <v>0.5</v>
      </c>
      <c r="N46" s="111">
        <f t="shared" si="4"/>
        <v>0.875</v>
      </c>
      <c r="O46" s="111"/>
      <c r="P46" s="111"/>
    </row>
    <row r="47" spans="1:16" ht="12.75" customHeight="1" x14ac:dyDescent="0.2">
      <c r="A47" s="111" t="s">
        <v>366</v>
      </c>
      <c r="B47" s="111" t="str">
        <f t="shared" si="5"/>
        <v>11</v>
      </c>
      <c r="C47" s="111" t="str">
        <f>+MID(VLOOKUP(A47,'Actividades de control'!$B$13:$C$172,2,0),5,LEN(VLOOKUP(A47,'Actividades de control'!$B$13:$C$172,2,0))-5)</f>
        <v xml:space="preserve">  Para los proveedores de tecnología  selecciona y desarrolla actividades de control internas sobre las actividades realizadas por el proveedor de servicios</v>
      </c>
      <c r="D47" s="111" t="s">
        <v>293</v>
      </c>
      <c r="E47" s="111" t="str">
        <f>+VLOOKUP(A47,'Actividades de control'!$B$18:$K$118,3,0)</f>
        <v xml:space="preserve">Dimensión de Gestión con Valores para el Resultado
Política de Gobierno Digital 
Política de Seguridad Digital
</v>
      </c>
      <c r="F47" s="111" t="str">
        <f>+VLOOKUP(A47,'Actividades de control'!$B$18:$K$118,10,0)</f>
        <v>Deficiencia de control (diseño o ejecución)</v>
      </c>
      <c r="G47" s="111">
        <f>+VLOOKUP(A47,'Actividades de control'!$B$13:$N$172,13,0)</f>
        <v>183.84559999999999</v>
      </c>
      <c r="H47" s="143">
        <f t="shared" si="1"/>
        <v>43</v>
      </c>
      <c r="I47" s="111" t="str">
        <f t="shared" si="2"/>
        <v>Cuando en el análisis de los requerimientos en los diferenes componentes del MECI se cuente con aspectos evaluados en nivel 2 (presente) y 2 (funcionando); 3 (presente) y 1 (funcionando); 3 (presente) y 2 (funcionando).</v>
      </c>
      <c r="J47" s="111" t="s">
        <v>365</v>
      </c>
      <c r="K47" s="111">
        <f>+IF(ISBLANK(VLOOKUP(A47,'Actividades de control'!$B$21:$F$118,5,0)),"",VLOOKUP(A47,'Actividades de control'!$B$21:$F$118,5,0))</f>
        <v>3</v>
      </c>
      <c r="L47" s="111">
        <f>+IF(ISBLANK(VLOOKUP(A47,'Actividades de control'!$B$21:$J$118,9,0)),"",VLOOKUP(A47,'Actividades de control'!$B$21:$J$118,9,0))</f>
        <v>2</v>
      </c>
      <c r="M47" s="111">
        <f t="shared" si="3"/>
        <v>0.5</v>
      </c>
      <c r="N47" s="111">
        <f t="shared" si="4"/>
        <v>0.875</v>
      </c>
      <c r="O47" s="111"/>
      <c r="P47" s="111"/>
    </row>
    <row r="48" spans="1:16" ht="12.75" customHeight="1" x14ac:dyDescent="0.2">
      <c r="A48" s="111" t="s">
        <v>367</v>
      </c>
      <c r="B48" s="111" t="str">
        <f t="shared" si="5"/>
        <v>11</v>
      </c>
      <c r="C48" s="111" t="str">
        <f>+MID(VLOOKUP(A48,'Actividades de control'!$B$13:$C$172,2,0),5,LEN(VLOOKUP(A48,'Actividades de control'!$B$13:$C$172,2,0))-5)</f>
        <v xml:space="preserve"> Se cuenta con matrices de roles y usuarios siguiendo los principios de segregación de funciones.</v>
      </c>
      <c r="D48" s="111" t="s">
        <v>293</v>
      </c>
      <c r="E48" s="111" t="str">
        <f>+VLOOKUP(A48,'Actividades de control'!$B$18:$K$118,3,0)</f>
        <v xml:space="preserve">Dimensión de Gestión con Valores para el Resultado
Política de Fortalecimiento Organizacional y Simplificación de Procesos.
</v>
      </c>
      <c r="F48" s="111" t="str">
        <f>+VLOOKUP(A48,'Actividades de control'!$B$18:$K$118,10,0)</f>
        <v>Mantenimiento del control</v>
      </c>
      <c r="G48" s="111">
        <f>+VLOOKUP(A48,'Actividades de control'!$B$13:$N$172,13,0)</f>
        <v>223.96539999999999</v>
      </c>
      <c r="H48" s="143">
        <f t="shared" si="1"/>
        <v>48</v>
      </c>
      <c r="I48" s="111" t="str">
        <f t="shared" si="2"/>
        <v>Cuando en el análisis de los requerimientos en los diferenes componentes del MECI se cuente con aspectos evaluados en nivel 1 (presente) y 1 (funcionando); 2 (presente) y 1 (funcionando).</v>
      </c>
      <c r="J48" s="111" t="s">
        <v>365</v>
      </c>
      <c r="K48" s="111">
        <f>+IF(ISBLANK(VLOOKUP(A48,'Actividades de control'!$B$21:$F$118,5,0)),"",VLOOKUP(A48,'Actividades de control'!$B$21:$F$118,5,0))</f>
        <v>3</v>
      </c>
      <c r="L48" s="111">
        <f>+IF(ISBLANK(VLOOKUP(A48,'Actividades de control'!$B$21:$J$118,9,0)),"",VLOOKUP(A48,'Actividades de control'!$B$21:$J$118,9,0))</f>
        <v>3</v>
      </c>
      <c r="M48" s="111">
        <f t="shared" si="3"/>
        <v>1</v>
      </c>
      <c r="N48" s="111">
        <f t="shared" si="4"/>
        <v>0.875</v>
      </c>
      <c r="O48" s="111"/>
      <c r="P48" s="111"/>
    </row>
    <row r="49" spans="1:16" ht="12.75" customHeight="1" x14ac:dyDescent="0.2">
      <c r="A49" s="111" t="s">
        <v>368</v>
      </c>
      <c r="B49" s="111" t="str">
        <f t="shared" si="5"/>
        <v>11</v>
      </c>
      <c r="C49" s="111" t="str">
        <f>+MID(VLOOKUP(A49,'Actividades de control'!$B$13:$C$172,2,0),5,LEN(VLOOKUP(A49,'Actividades de control'!$B$13:$C$172,2,0))-5)</f>
        <v xml:space="preserve"> Se cuenta con información de la 3a línea de defensa, como evaluador independiente en relación con los controles implementados por el proveedor de servicios, para  asegurar que los riesgos relacionados se mitigan.</v>
      </c>
      <c r="D49" s="111" t="s">
        <v>293</v>
      </c>
      <c r="E49" s="111" t="str">
        <f>+VLOOKUP(A49,'Actividades de control'!$B$18:$K$118,3,0)</f>
        <v>Dimensión Control Interno
Tercera Línea de Defensa</v>
      </c>
      <c r="F49" s="111" t="str">
        <f>+VLOOKUP(A49,'Actividades de control'!$B$18:$K$118,10,0)</f>
        <v>Mantenimiento del control</v>
      </c>
      <c r="G49" s="111">
        <f>+VLOOKUP(A49,'Actividades de control'!$B$13:$N$172,13,0)</f>
        <v>224.01230000000001</v>
      </c>
      <c r="H49" s="143">
        <f t="shared" si="1"/>
        <v>49</v>
      </c>
      <c r="I49" s="111" t="str">
        <f t="shared" si="2"/>
        <v>Cuando en el análisis de los requerimientos en los diferenes componentes del MECI se cuente con aspectos evaluados en nivel 1 (presente) y 1 (funcionando); 2 (presente) y 1 (funcionando).</v>
      </c>
      <c r="J49" s="111" t="s">
        <v>365</v>
      </c>
      <c r="K49" s="111">
        <f>+IF(ISBLANK(VLOOKUP(A49,'Actividades de control'!$B$21:$F$118,5,0)),"",VLOOKUP(A49,'Actividades de control'!$B$21:$F$118,5,0))</f>
        <v>3</v>
      </c>
      <c r="L49" s="111">
        <f>+IF(ISBLANK(VLOOKUP(A49,'Actividades de control'!$B$21:$J$118,9,0)),"",VLOOKUP(A49,'Actividades de control'!$B$21:$J$118,9,0))</f>
        <v>3</v>
      </c>
      <c r="M49" s="111">
        <f t="shared" si="3"/>
        <v>1</v>
      </c>
      <c r="N49" s="111">
        <f t="shared" si="4"/>
        <v>0.875</v>
      </c>
      <c r="O49" s="111"/>
      <c r="P49" s="111"/>
    </row>
    <row r="50" spans="1:16" ht="12.75" customHeight="1" x14ac:dyDescent="0.2">
      <c r="A50" s="111" t="s">
        <v>369</v>
      </c>
      <c r="B50" s="111" t="str">
        <f t="shared" si="5"/>
        <v>12</v>
      </c>
      <c r="C50" s="111" t="str">
        <f>+MID(VLOOKUP(A50,'Actividades de control'!$B$13:$C$172,2,0),5,LEN(VLOOKUP(A50,'Actividades de control'!$B$13:$C$172,2,0))-5)</f>
        <v xml:space="preserve"> Se evalúa la actualización de procesos, procedimientos, políticas de operación, instructivos, manuales u otras herramientas para garantizar la aplicación adecuada de las principales actividades de control.
</v>
      </c>
      <c r="D50" s="111" t="s">
        <v>293</v>
      </c>
      <c r="E50" s="111" t="str">
        <f>+VLOOKUP(A50,'Actividades de control'!$B$18:$K$118,3,0)</f>
        <v>Dimensión de Gestión con Valores para el Resultado
Política de Fortalecimiento Organizacional y Simplificación de Procesos.</v>
      </c>
      <c r="F50" s="111" t="str">
        <f>+VLOOKUP(A50,'Actividades de control'!$B$18:$K$118,10,0)</f>
        <v>Deficiencia de control (diseño o ejecución)</v>
      </c>
      <c r="G50" s="111">
        <f>+VLOOKUP(A50,'Actividades de control'!$B$13:$N$172,13,0)</f>
        <v>184.12360000000001</v>
      </c>
      <c r="H50" s="143">
        <f t="shared" si="1"/>
        <v>44</v>
      </c>
      <c r="I50" s="111" t="str">
        <f t="shared" si="2"/>
        <v>Cuando en el análisis de los requerimientos en los diferenes componentes del MECI se cuente con aspectos evaluados en nivel 2 (presente) y 2 (funcionando); 3 (presente) y 1 (funcionando); 3 (presente) y 2 (funcionando).</v>
      </c>
      <c r="J50" s="111" t="s">
        <v>370</v>
      </c>
      <c r="K50" s="111">
        <f>+IF(ISBLANK(VLOOKUP(A50,'Actividades de control'!$B$21:$F$118,5,0)),"",VLOOKUP(A50,'Actividades de control'!$B$21:$F$118,5,0))</f>
        <v>3</v>
      </c>
      <c r="L50" s="111">
        <f>+IF(ISBLANK(VLOOKUP(A50,'Actividades de control'!$B$21:$J$118,9,0)),"",VLOOKUP(A50,'Actividades de control'!$B$21:$J$118,9,0))</f>
        <v>2</v>
      </c>
      <c r="M50" s="111">
        <f t="shared" si="3"/>
        <v>0.5</v>
      </c>
      <c r="N50" s="111">
        <f t="shared" si="4"/>
        <v>0.875</v>
      </c>
      <c r="O50" s="111"/>
      <c r="P50" s="111"/>
    </row>
    <row r="51" spans="1:16" ht="12.75" customHeight="1" x14ac:dyDescent="0.2">
      <c r="A51" s="111" t="s">
        <v>371</v>
      </c>
      <c r="B51" s="111" t="str">
        <f t="shared" si="5"/>
        <v>12</v>
      </c>
      <c r="C51" s="111" t="str">
        <f>+MID(VLOOKUP(A51,'Actividades de control'!$B$13:$C$172,2,0),6,LEN(VLOOKUP(A51,'Actividades de control'!$B$13:$C$172,2,0))-6)</f>
        <v xml:space="preserve"> El diseño de controles se evalúa frente a la gestión del riesgo</v>
      </c>
      <c r="D51" s="111" t="s">
        <v>293</v>
      </c>
      <c r="E51" s="111" t="str">
        <f>+VLOOKUP(A51,'Actividades de control'!$B$18:$K$118,3,0)</f>
        <v xml:space="preserve">Todas las Dimensiones de MIPG 
</v>
      </c>
      <c r="F51" s="111" t="str">
        <f>+VLOOKUP(A51,'Actividades de control'!$B$18:$K$118,10,0)</f>
        <v>Mantenimiento del control</v>
      </c>
      <c r="G51" s="149">
        <f>+VLOOKUP(A51,'Actividades de control'!$B$13:$N$172,13,0)</f>
        <v>224.23650000000001</v>
      </c>
      <c r="H51" s="143">
        <f t="shared" si="1"/>
        <v>50</v>
      </c>
      <c r="I51" s="111" t="str">
        <f t="shared" si="2"/>
        <v>Cuando en el análisis de los requerimientos en los diferenes componentes del MECI se cuente con aspectos evaluados en nivel 1 (presente) y 1 (funcionando); 2 (presente) y 1 (funcionando).</v>
      </c>
      <c r="J51" s="111" t="s">
        <v>370</v>
      </c>
      <c r="K51" s="111">
        <f>+IF(ISBLANK(VLOOKUP(A51,'Actividades de control'!$B$21:$F$118,5,0)),"",VLOOKUP(A51,'Actividades de control'!$B$21:$F$118,5,0))</f>
        <v>3</v>
      </c>
      <c r="L51" s="111">
        <f>+IF(ISBLANK(VLOOKUP(A51,'Actividades de control'!$B$21:$J$118,9,0)),"",VLOOKUP(A51,'Actividades de control'!$B$21:$J$118,9,0))</f>
        <v>3</v>
      </c>
      <c r="M51" s="111">
        <f t="shared" si="3"/>
        <v>1</v>
      </c>
      <c r="N51" s="111">
        <f t="shared" si="4"/>
        <v>0.875</v>
      </c>
      <c r="O51" s="111"/>
      <c r="P51" s="111"/>
    </row>
    <row r="52" spans="1:16" ht="12.75" customHeight="1" x14ac:dyDescent="0.2">
      <c r="A52" s="111" t="s">
        <v>372</v>
      </c>
      <c r="B52" s="111" t="str">
        <f t="shared" si="5"/>
        <v>12</v>
      </c>
      <c r="C52" s="111" t="str">
        <f>+MID(VLOOKUP(A52,'Actividades de control'!$B$13:$C$172,2,0),6,LEN(VLOOKUP(A52,'Actividades de control'!$B$13:$C$172,2,0))-6)</f>
        <v xml:space="preserve"> Monitoreo a los riesgos acorde con la política de administración de riesgo establecida para la entidad.</v>
      </c>
      <c r="D52" s="111" t="s">
        <v>293</v>
      </c>
      <c r="E52" s="111" t="str">
        <f>+VLOOKUP(A52,'Actividades de control'!$B$18:$K$118,3,0)</f>
        <v>Dimensión de Direccionamiento Estratégico y Planeación
Política de Planeación Institucional.</v>
      </c>
      <c r="F52" s="111" t="str">
        <f>+VLOOKUP(A52,'Actividades de control'!$B$18:$K$118,10,0)</f>
        <v>Mantenimiento del control</v>
      </c>
      <c r="G52" s="149">
        <f>+VLOOKUP(A52,'Actividades de control'!$B$13:$N$172,13,0)</f>
        <v>224.23656</v>
      </c>
      <c r="H52" s="143">
        <f t="shared" si="1"/>
        <v>51</v>
      </c>
      <c r="I52" s="111" t="str">
        <f t="shared" si="2"/>
        <v>Cuando en el análisis de los requerimientos en los diferenes componentes del MECI se cuente con aspectos evaluados en nivel 1 (presente) y 1 (funcionando); 2 (presente) y 1 (funcionando).</v>
      </c>
      <c r="J52" s="111" t="s">
        <v>370</v>
      </c>
      <c r="K52" s="111">
        <f>+IF(ISBLANK(VLOOKUP(A52,'Actividades de control'!$B$21:$F$118,5,0)),"",VLOOKUP(A52,'Actividades de control'!$B$21:$F$118,5,0))</f>
        <v>3</v>
      </c>
      <c r="L52" s="111">
        <f>+IF(ISBLANK(VLOOKUP(A52,'Actividades de control'!$B$21:$J$118,9,0)),"",VLOOKUP(A52,'Actividades de control'!$B$21:$J$118,9,0))</f>
        <v>3</v>
      </c>
      <c r="M52" s="111">
        <f t="shared" si="3"/>
        <v>1</v>
      </c>
      <c r="N52" s="111">
        <f t="shared" si="4"/>
        <v>0.875</v>
      </c>
      <c r="O52" s="111"/>
      <c r="P52" s="111"/>
    </row>
    <row r="53" spans="1:16" ht="12.75" customHeight="1" x14ac:dyDescent="0.2">
      <c r="A53" s="111" t="s">
        <v>373</v>
      </c>
      <c r="B53" s="111" t="str">
        <f t="shared" si="5"/>
        <v>12</v>
      </c>
      <c r="C53" s="111" t="str">
        <f>+MID(VLOOKUP(A53,'Actividades de control'!$B$13:$C$172,2,0),6,LEN(VLOOKUP(A53,'Actividades de control'!$B$13:$C$172,2,0))-6)</f>
        <v>Verificación de que los responsables estén ejecutando los controles tal como han sido diseñados</v>
      </c>
      <c r="D53" s="111" t="s">
        <v>293</v>
      </c>
      <c r="E53" s="111" t="str">
        <f>+VLOOKUP(A53,'Actividades de control'!$B$18:$K$118,3,0)</f>
        <v>Dimensión Control Interno
Segunda Línea de Defensa</v>
      </c>
      <c r="F53" s="111" t="str">
        <f>+VLOOKUP(A53,'Actividades de control'!$B$18:$K$118,10,0)</f>
        <v>Mantenimiento del control</v>
      </c>
      <c r="G53" s="149">
        <f>+VLOOKUP(A53,'Actividades de control'!$B$13:$N$172,13,0)</f>
        <v>224.23656800000001</v>
      </c>
      <c r="H53" s="143">
        <f t="shared" si="1"/>
        <v>52</v>
      </c>
      <c r="I53" s="111" t="str">
        <f t="shared" si="2"/>
        <v>Cuando en el análisis de los requerimientos en los diferenes componentes del MECI se cuente con aspectos evaluados en nivel 1 (presente) y 1 (funcionando); 2 (presente) y 1 (funcionando).</v>
      </c>
      <c r="J53" s="111" t="s">
        <v>370</v>
      </c>
      <c r="K53" s="111">
        <f>+IF(ISBLANK(VLOOKUP(A53,'Actividades de control'!$B$21:$F$118,5,0)),"",VLOOKUP(A53,'Actividades de control'!$B$21:$F$118,5,0))</f>
        <v>3</v>
      </c>
      <c r="L53" s="111">
        <f>+IF(ISBLANK(VLOOKUP(A53,'Actividades de control'!$B$21:$J$118,9,0)),"",VLOOKUP(A53,'Actividades de control'!$B$21:$J$118,9,0))</f>
        <v>3</v>
      </c>
      <c r="M53" s="111">
        <f t="shared" si="3"/>
        <v>1</v>
      </c>
      <c r="N53" s="111">
        <f t="shared" si="4"/>
        <v>0.875</v>
      </c>
      <c r="O53" s="111"/>
      <c r="P53" s="111"/>
    </row>
    <row r="54" spans="1:16" ht="12.75" customHeight="1" x14ac:dyDescent="0.2">
      <c r="A54" s="111" t="s">
        <v>374</v>
      </c>
      <c r="B54" s="111" t="str">
        <f t="shared" si="5"/>
        <v>12</v>
      </c>
      <c r="C54" s="111" t="str">
        <f>+MID(VLOOKUP(A54,'Actividades de control'!$B$13:$C$172,2,0),6,LEN(VLOOKUP(A54,'Actividades de control'!$B$13:$C$172,2,0))-6)</f>
        <v xml:space="preserve"> Se evalúa la adecuación de los controles a las especificidades de cada proceso, considerando cambios en regulaciones, estructuras internas u otros aspectos que determinen cambios en su diseño</v>
      </c>
      <c r="D54" s="111" t="s">
        <v>293</v>
      </c>
      <c r="E54" s="111" t="str">
        <f>+VLOOKUP(A54,'Actividades de control'!$B$18:$K$118,3,0)</f>
        <v>Dimensión Control Interno
 Líneas de Defensa</v>
      </c>
      <c r="F54" s="111" t="str">
        <f>+VLOOKUP(A54,'Actividades de control'!$B$18:$K$118,10,0)</f>
        <v>Mantenimiento del control</v>
      </c>
      <c r="G54" s="111">
        <f>+VLOOKUP(A54,'Actividades de control'!$B$13:$N$172,13,0)</f>
        <v>224.3569</v>
      </c>
      <c r="H54" s="143">
        <f t="shared" si="1"/>
        <v>53</v>
      </c>
      <c r="I54" s="111" t="str">
        <f t="shared" si="2"/>
        <v>Cuando en el análisis de los requerimientos en los diferenes componentes del MECI se cuente con aspectos evaluados en nivel 1 (presente) y 1 (funcionando); 2 (presente) y 1 (funcionando).</v>
      </c>
      <c r="J54" s="111" t="s">
        <v>370</v>
      </c>
      <c r="K54" s="111">
        <f>+IF(ISBLANK(VLOOKUP(A54,'Actividades de control'!$B$21:$F$118,5,0)),"",VLOOKUP(A54,'Actividades de control'!$B$21:$F$118,5,0))</f>
        <v>3</v>
      </c>
      <c r="L54" s="111">
        <f>+IF(ISBLANK(VLOOKUP(A54,'Actividades de control'!$B$21:$J$118,9,0)),"",VLOOKUP(A54,'Actividades de control'!$B$21:$J$118,9,0))</f>
        <v>3</v>
      </c>
      <c r="M54" s="111">
        <f t="shared" si="3"/>
        <v>1</v>
      </c>
      <c r="N54" s="111">
        <f t="shared" si="4"/>
        <v>0.875</v>
      </c>
      <c r="O54" s="111"/>
      <c r="P54" s="111"/>
    </row>
    <row r="55" spans="1:16" ht="12.75" customHeight="1" x14ac:dyDescent="0.2">
      <c r="A55" s="111" t="s">
        <v>375</v>
      </c>
      <c r="B55" s="111" t="str">
        <f t="shared" si="5"/>
        <v>13</v>
      </c>
      <c r="C55" s="111" t="str">
        <f>+MID(VLOOKUP(A55,'Info y Comunicación'!$B$13:$C$156,2,0),6,LEN(VLOOKUP(A55,'Info y Comunicación'!$B$13:$C$156,2,0))-6)</f>
        <v>La entidad ha diseñado sistemas de información para capturar y procesar datos y transformarlos en información para alcanzar los requerimientos de información definidos</v>
      </c>
      <c r="D55" s="111" t="s">
        <v>376</v>
      </c>
      <c r="E55" s="111" t="str">
        <f>+VLOOKUP(A55,'Info y Comunicación'!$B$15:$K$134,3,0)</f>
        <v xml:space="preserve">Dimensión de Información y comunicación 
</v>
      </c>
      <c r="F55" s="111" t="str">
        <f>+VLOOKUP(A55,'Info y Comunicación'!$B$15:$K$134,10,0)</f>
        <v>Mantenimiento del control</v>
      </c>
      <c r="G55" s="111">
        <f>+VLOOKUP(A55,'Info y Comunicación'!$B$13:$N$156,13,0)</f>
        <v>304.45690000000002</v>
      </c>
      <c r="H55" s="143">
        <f t="shared" si="1"/>
        <v>59</v>
      </c>
      <c r="I55" s="111" t="str">
        <f t="shared" si="2"/>
        <v>Cuando en el análisis de los requerimientos en los diferenes componentes del MECI se cuente con aspectos evaluados en nivel 1 (presente) y 1 (funcionando); 2 (presente) y 1 (funcionando).</v>
      </c>
      <c r="J55" s="111" t="s">
        <v>377</v>
      </c>
      <c r="K55" s="111">
        <f>+IF(ISBLANK(VLOOKUP(A55,'Info y Comunicación'!$B$19:$F$134,5,0)),"",VLOOKUP(A55,'Info y Comunicación'!$B$19:$F$134,5,0))</f>
        <v>3</v>
      </c>
      <c r="L55" s="111">
        <f>+IF(ISBLANK(VLOOKUP(A55,'Info y Comunicación'!$B$19:$J$134,9,0)),"",VLOOKUP(A55,'Info y Comunicación'!$B$19:$J$134,9,0))</f>
        <v>3</v>
      </c>
      <c r="M55" s="111">
        <f t="shared" si="3"/>
        <v>1</v>
      </c>
      <c r="N55" s="111">
        <f t="shared" si="4"/>
        <v>0.8214285714285714</v>
      </c>
      <c r="O55" s="111"/>
      <c r="P55" s="111"/>
    </row>
    <row r="56" spans="1:16" ht="12.75" customHeight="1" x14ac:dyDescent="0.2">
      <c r="A56" s="111" t="s">
        <v>378</v>
      </c>
      <c r="B56" s="111" t="str">
        <f t="shared" si="5"/>
        <v>13</v>
      </c>
      <c r="C56" s="111" t="str">
        <f>+MID(VLOOKUP(A56,'Info y Comunicación'!$B$13:$C$156,2,0),6,LEN(VLOOKUP(A56,'Info y Comunicación'!$B$13:$C$156,2,0))-6)</f>
        <v xml:space="preserve"> La entidad cuenta con el inventario de información relevante (interno/externa) y cuenta con un mecanismo que permita su actualización</v>
      </c>
      <c r="D56" s="111" t="s">
        <v>376</v>
      </c>
      <c r="E56" s="111" t="str">
        <f>+VLOOKUP(A56,'Info y Comunicación'!$B$15:$K$134,3,0)</f>
        <v>Dimensión de Información y comunicación 
Política de Transparencia y Acceso a la Información Publica</v>
      </c>
      <c r="F56" s="111" t="str">
        <f>+VLOOKUP(A56,'Info y Comunicación'!$B$15:$K$134,10,0)</f>
        <v>Mantenimiento del control</v>
      </c>
      <c r="G56" s="111">
        <f>+VLOOKUP(A56,'Info y Comunicación'!$B$13:$N$156,13,0)</f>
        <v>304.56319999999999</v>
      </c>
      <c r="H56" s="143">
        <f t="shared" si="1"/>
        <v>60</v>
      </c>
      <c r="I56" s="111" t="str">
        <f t="shared" si="2"/>
        <v>Cuando en el análisis de los requerimientos en los diferenes componentes del MECI se cuente con aspectos evaluados en nivel 1 (presente) y 1 (funcionando); 2 (presente) y 1 (funcionando).</v>
      </c>
      <c r="J56" s="111" t="s">
        <v>377</v>
      </c>
      <c r="K56" s="111">
        <f>+IF(ISBLANK(VLOOKUP(A56,'Info y Comunicación'!$B$19:$F$134,5,0)),"",VLOOKUP(A56,'Info y Comunicación'!$B$19:$F$134,5,0))</f>
        <v>3</v>
      </c>
      <c r="L56" s="111">
        <f>+IF(ISBLANK(VLOOKUP(A56,'Info y Comunicación'!$B$19:$J$134,9,0)),"",VLOOKUP(A56,'Info y Comunicación'!$B$19:$J$134,9,0))</f>
        <v>3</v>
      </c>
      <c r="M56" s="111">
        <f t="shared" si="3"/>
        <v>1</v>
      </c>
      <c r="N56" s="111">
        <f t="shared" si="4"/>
        <v>0.8214285714285714</v>
      </c>
      <c r="O56" s="111"/>
      <c r="P56" s="111"/>
    </row>
    <row r="57" spans="1:16" ht="12.75" customHeight="1" x14ac:dyDescent="0.2">
      <c r="A57" s="111" t="s">
        <v>379</v>
      </c>
      <c r="B57" s="111" t="str">
        <f t="shared" si="5"/>
        <v>13</v>
      </c>
      <c r="C57" s="111" t="str">
        <f>+MID(VLOOKUP(A57,'Info y Comunicación'!$B$13:$C$156,2,0),6,LEN(VLOOKUP(A57,'Info y Comunicación'!$B$13:$C$156,2,0))-6)</f>
        <v>La entidad considera un ámbito amplio de fuentes de datos (internas y externas), para la captura y procesamiento posterior de información clave para la consecución de metas y objetivos</v>
      </c>
      <c r="D57" s="111" t="s">
        <v>376</v>
      </c>
      <c r="E57" s="111" t="str">
        <f>+VLOOKUP(A57,'Info y Comunicación'!$B$15:$K$134,3,0)</f>
        <v>Dimensión de Información y comunicación 
Política de Transparencia y Acceso a la Información Publica</v>
      </c>
      <c r="F57" s="111" t="str">
        <f>+VLOOKUP(A57,'Info y Comunicación'!$B$15:$K$134,10,0)</f>
        <v>Deficiencia de control (diseño o ejecución)</v>
      </c>
      <c r="G57" s="111">
        <f>+VLOOKUP(A57,'Info y Comunicación'!$B$13:$N$156,13,0)</f>
        <v>264.63209999999998</v>
      </c>
      <c r="H57" s="143">
        <f t="shared" si="1"/>
        <v>54</v>
      </c>
      <c r="I57" s="111" t="str">
        <f t="shared" si="2"/>
        <v>Cuando en el análisis de los requerimientos en los diferenes componentes del MECI se cuente con aspectos evaluados en nivel 2 (presente) y 2 (funcionando); 3 (presente) y 1 (funcionando); 3 (presente) y 2 (funcionando).</v>
      </c>
      <c r="J57" s="111" t="s">
        <v>377</v>
      </c>
      <c r="K57" s="111">
        <f>+IF(ISBLANK(VLOOKUP(A57,'Info y Comunicación'!$B$19:$F$134,5,0)),"",VLOOKUP(A57,'Info y Comunicación'!$B$19:$F$134,5,0))</f>
        <v>3</v>
      </c>
      <c r="L57" s="111">
        <f>+IF(ISBLANK(VLOOKUP(A57,'Info y Comunicación'!$B$19:$J$134,9,0)),"",VLOOKUP(A57,'Info y Comunicación'!$B$19:$J$134,9,0))</f>
        <v>2</v>
      </c>
      <c r="M57" s="111">
        <f t="shared" si="3"/>
        <v>0.5</v>
      </c>
      <c r="N57" s="111">
        <f t="shared" si="4"/>
        <v>0.8214285714285714</v>
      </c>
      <c r="O57" s="111"/>
      <c r="P57" s="111"/>
    </row>
    <row r="58" spans="1:16" ht="12.75" customHeight="1" x14ac:dyDescent="0.2">
      <c r="A58" s="111" t="s">
        <v>380</v>
      </c>
      <c r="B58" s="111" t="str">
        <f t="shared" si="5"/>
        <v>13</v>
      </c>
      <c r="C58" s="111" t="str">
        <f>+MID(VLOOKUP(A58,'Info y Comunicación'!$B$13:$C$156,2,0),6,LEN(VLOOKUP(A58,'Info y Comunicación'!$B$13:$C$156,2,0))-6)</f>
        <v>La entidad ha desarrollado e implementado actividades de control sobre la integridad, confidencialidad y disponibilidad de los datos e información definidos como relevantes</v>
      </c>
      <c r="D58" s="111" t="s">
        <v>376</v>
      </c>
      <c r="E58" s="111" t="str">
        <f>+VLOOKUP(A58,'Info y Comunicación'!$B$15:$K$134,3,0)</f>
        <v>Dimensión de Información y comunicación 
Política de Transparencia y Acceso a la Información Publica</v>
      </c>
      <c r="F58" s="111" t="str">
        <f>+VLOOKUP(A58,'Info y Comunicación'!$B$15:$K$134,10,0)</f>
        <v>Deficiencia de control (diseño o ejecución)</v>
      </c>
      <c r="G58" s="111">
        <f>+VLOOKUP(A58,'Info y Comunicación'!$B$13:$N$156,13,0)</f>
        <v>264.78960000000001</v>
      </c>
      <c r="H58" s="143">
        <f t="shared" si="1"/>
        <v>55</v>
      </c>
      <c r="I58" s="111" t="str">
        <f t="shared" si="2"/>
        <v>Cuando en el análisis de los requerimientos en los diferenes componentes del MECI se cuente con aspectos evaluados en nivel 2 (presente) y 2 (funcionando); 3 (presente) y 1 (funcionando); 3 (presente) y 2 (funcionando).</v>
      </c>
      <c r="J58" s="111" t="s">
        <v>377</v>
      </c>
      <c r="K58" s="111">
        <f>+IF(ISBLANK(VLOOKUP(A58,'Info y Comunicación'!$B$19:$F$134,5,0)),"",VLOOKUP(A58,'Info y Comunicación'!$B$19:$F$134,5,0))</f>
        <v>3</v>
      </c>
      <c r="L58" s="111">
        <f>+IF(ISBLANK(VLOOKUP(A58,'Info y Comunicación'!$B$19:$J$134,9,0)),"",VLOOKUP(A58,'Info y Comunicación'!$B$19:$J$134,9,0))</f>
        <v>2</v>
      </c>
      <c r="M58" s="111">
        <f t="shared" si="3"/>
        <v>0.5</v>
      </c>
      <c r="N58" s="111">
        <f t="shared" si="4"/>
        <v>0.8214285714285714</v>
      </c>
      <c r="O58" s="111"/>
      <c r="P58" s="111"/>
    </row>
    <row r="59" spans="1:16" ht="12.75" customHeight="1" x14ac:dyDescent="0.2">
      <c r="A59" s="111" t="s">
        <v>381</v>
      </c>
      <c r="B59" s="111" t="str">
        <f t="shared" si="5"/>
        <v>14</v>
      </c>
      <c r="C59" s="111" t="str">
        <f>+MID(VLOOKUP(A59,'Info y Comunicación'!$B$13:$C$156,2,0),6,LEN(VLOOKUP(A59,'Info y Comunicación'!$B$13:$C$156,2,0))-6)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11" t="s">
        <v>376</v>
      </c>
      <c r="E59" s="111" t="str">
        <f>+VLOOKUP(A59,'Info y Comunicación'!$B$15:$K$134,3,0)</f>
        <v xml:space="preserve">Dimensión de Información y comunicación
</v>
      </c>
      <c r="F59" s="111" t="str">
        <f>+VLOOKUP(A59,'Info y Comunicación'!$B$15:$K$134,10,0)</f>
        <v>Mantenimiento del control</v>
      </c>
      <c r="G59" s="111">
        <f>+VLOOKUP(A59,'Info y Comunicación'!$B$13:$N$156,13,0)</f>
        <v>304.8965</v>
      </c>
      <c r="H59" s="143">
        <f t="shared" si="1"/>
        <v>61</v>
      </c>
      <c r="I59" s="111" t="str">
        <f t="shared" si="2"/>
        <v>Cuando en el análisis de los requerimientos en los diferenes componentes del MECI se cuente con aspectos evaluados en nivel 1 (presente) y 1 (funcionando); 2 (presente) y 1 (funcionando).</v>
      </c>
      <c r="J59" s="111" t="s">
        <v>382</v>
      </c>
      <c r="K59" s="111">
        <f>+IF(ISBLANK(VLOOKUP(A59,'Info y Comunicación'!$B$19:$F$134,5,0)),"",VLOOKUP(A59,'Info y Comunicación'!$B$19:$F$134,5,0))</f>
        <v>3</v>
      </c>
      <c r="L59" s="111">
        <f>+IF(ISBLANK(VLOOKUP(A59,'Info y Comunicación'!$B$19:$J$134,9,0)),"",VLOOKUP(A59,'Info y Comunicación'!$B$19:$J$134,9,0))</f>
        <v>3</v>
      </c>
      <c r="M59" s="111">
        <f t="shared" si="3"/>
        <v>1</v>
      </c>
      <c r="N59" s="111">
        <f t="shared" si="4"/>
        <v>0.8214285714285714</v>
      </c>
      <c r="O59" s="111"/>
      <c r="P59" s="111"/>
    </row>
    <row r="60" spans="1:16" ht="12.75" customHeight="1" x14ac:dyDescent="0.2">
      <c r="A60" s="111" t="s">
        <v>383</v>
      </c>
      <c r="B60" s="111" t="str">
        <f t="shared" si="5"/>
        <v>14</v>
      </c>
      <c r="C60" s="111" t="str">
        <f>+MID(VLOOKUP(A60,'Info y Comunicación'!$B$13:$C$156,2,0),6,LEN(VLOOKUP(A60,'Info y Comunicación'!$B$13:$C$156,2,0))-6)</f>
        <v>La entidad cuenta con políticas de operación relacionadas con la administración de la información (niveles de autoridad y responsabilidad</v>
      </c>
      <c r="D60" s="111" t="s">
        <v>376</v>
      </c>
      <c r="E60" s="111" t="str">
        <f>+VLOOKUP(A60,'Info y Comunicación'!$B$15:$K$134,3,0)</f>
        <v xml:space="preserve">Dimensión de Información y comunicación
</v>
      </c>
      <c r="F60" s="111" t="str">
        <f>+VLOOKUP(A60,'Info y Comunicación'!$B$15:$K$134,10,0)</f>
        <v>Deficiencia de control (diseño o ejecución)</v>
      </c>
      <c r="G60" s="111">
        <f>+VLOOKUP(A60,'Info y Comunicación'!$B$13:$N$156,13,0)</f>
        <v>264.98540000000003</v>
      </c>
      <c r="H60" s="143">
        <f t="shared" si="1"/>
        <v>56</v>
      </c>
      <c r="I60" s="111" t="str">
        <f t="shared" si="2"/>
        <v>Cuando en el análisis de los requerimientos en los diferenes componentes del MECI se cuente con aspectos evaluados en nivel 2 (presente) y 2 (funcionando); 3 (presente) y 1 (funcionando); 3 (presente) y 2 (funcionando).</v>
      </c>
      <c r="J60" s="111" t="s">
        <v>382</v>
      </c>
      <c r="K60" s="111">
        <f>+IF(ISBLANK(VLOOKUP(A60,'Info y Comunicación'!$B$19:$F$134,5,0)),"",VLOOKUP(A60,'Info y Comunicación'!$B$19:$F$134,5,0))</f>
        <v>3</v>
      </c>
      <c r="L60" s="111">
        <f>+IF(ISBLANK(VLOOKUP(A60,'Info y Comunicación'!$B$19:$J$134,9,0)),"",VLOOKUP(A60,'Info y Comunicación'!$B$19:$J$134,9,0))</f>
        <v>2</v>
      </c>
      <c r="M60" s="111">
        <f t="shared" si="3"/>
        <v>0.5</v>
      </c>
      <c r="N60" s="111">
        <f t="shared" si="4"/>
        <v>0.8214285714285714</v>
      </c>
      <c r="O60" s="111"/>
      <c r="P60" s="111"/>
    </row>
    <row r="61" spans="1:16" ht="12.75" customHeight="1" x14ac:dyDescent="0.2">
      <c r="A61" s="111" t="s">
        <v>384</v>
      </c>
      <c r="B61" s="111" t="str">
        <f t="shared" si="5"/>
        <v>14</v>
      </c>
      <c r="C61" s="111" t="str">
        <f>+MID(VLOOKUP(A61,'Info y Comunicación'!$B$13:$C$156,2,0),6,LEN(VLOOKUP(A61,'Info y Comunicación'!$B$13:$C$156,2,0))-6)</f>
        <v>La entidad cuenta con canales de información internos para la denuncia anónima o confidencial de posibles situaciones irregulares y se cuenta con mecanismos específicos para su manejo, de manera tal que generen la confianza para utilizarlos</v>
      </c>
      <c r="D61" s="111" t="s">
        <v>376</v>
      </c>
      <c r="E61" s="111" t="str">
        <f>+VLOOKUP(A61,'Info y Comunicación'!$B$15:$K$134,3,0)</f>
        <v xml:space="preserve">Dimensión de Información y comunicación
</v>
      </c>
      <c r="F61" s="111" t="str">
        <f>+VLOOKUP(A61,'Info y Comunicación'!$B$15:$K$134,10,0)</f>
        <v>Mantenimiento del control</v>
      </c>
      <c r="G61" s="111">
        <f>+VLOOKUP(A61,'Info y Comunicación'!$B$13:$N$156,13,0)</f>
        <v>305.01229999999998</v>
      </c>
      <c r="H61" s="143">
        <f t="shared" si="1"/>
        <v>62</v>
      </c>
      <c r="I61" s="111" t="str">
        <f t="shared" si="2"/>
        <v>Cuando en el análisis de los requerimientos en los diferenes componentes del MECI se cuente con aspectos evaluados en nivel 1 (presente) y 1 (funcionando); 2 (presente) y 1 (funcionando).</v>
      </c>
      <c r="J61" s="111" t="s">
        <v>382</v>
      </c>
      <c r="K61" s="111">
        <f>+IF(ISBLANK(VLOOKUP(A61,'Info y Comunicación'!$B$19:$F$134,5,0)),"",VLOOKUP(A61,'Info y Comunicación'!$B$19:$F$134,5,0))</f>
        <v>3</v>
      </c>
      <c r="L61" s="111">
        <f>+IF(ISBLANK(VLOOKUP(A61,'Info y Comunicación'!$B$19:$J$134,9,0)),"",VLOOKUP(A61,'Info y Comunicación'!$B$19:$J$134,9,0))</f>
        <v>3</v>
      </c>
      <c r="M61" s="111">
        <f t="shared" si="3"/>
        <v>1</v>
      </c>
      <c r="N61" s="111">
        <f t="shared" si="4"/>
        <v>0.8214285714285714</v>
      </c>
      <c r="O61" s="111"/>
      <c r="P61" s="111"/>
    </row>
    <row r="62" spans="1:16" ht="12.75" customHeight="1" x14ac:dyDescent="0.2">
      <c r="A62" s="111" t="s">
        <v>385</v>
      </c>
      <c r="B62" s="111" t="str">
        <f t="shared" si="5"/>
        <v>14</v>
      </c>
      <c r="C62" s="111" t="str">
        <f>+MID(VLOOKUP(A62,'Info y Comunicación'!$B$13:$C$156,2,0),6,LEN(VLOOKUP(A62,'Info y Comunicación'!$B$13:$C$156,2,0))-6)</f>
        <v>La entidad establece e implementa políticas y procedimientos para facilitar una comunicación interna efectiva</v>
      </c>
      <c r="D62" s="111" t="s">
        <v>376</v>
      </c>
      <c r="E62" s="111" t="str">
        <f>+VLOOKUP(A62,'Info y Comunicación'!$B$15:$K$134,3,0)</f>
        <v xml:space="preserve">Dimensión de Información y comunicación
</v>
      </c>
      <c r="F62" s="111" t="str">
        <f>+VLOOKUP(A62,'Info y Comunicación'!$B$15:$K$134,10,0)</f>
        <v>Deficiencia de control (diseño o ejecución)</v>
      </c>
      <c r="G62" s="111">
        <f>+VLOOKUP(A62,'Info y Comunicación'!$B$13:$N$156,13,0)</f>
        <v>265.12360000000001</v>
      </c>
      <c r="H62" s="143">
        <f t="shared" si="1"/>
        <v>57</v>
      </c>
      <c r="I62" s="111" t="str">
        <f t="shared" si="2"/>
        <v>Cuando en el análisis de los requerimientos en los diferenes componentes del MECI se cuente con aspectos evaluados en nivel 2 (presente) y 2 (funcionando); 3 (presente) y 1 (funcionando); 3 (presente) y 2 (funcionando).</v>
      </c>
      <c r="J62" s="111" t="s">
        <v>382</v>
      </c>
      <c r="K62" s="111">
        <f>+IF(ISBLANK(VLOOKUP(A62,'Info y Comunicación'!$B$19:$F$134,5,0)),"",VLOOKUP(A62,'Info y Comunicación'!$B$19:$F$134,5,0))</f>
        <v>3</v>
      </c>
      <c r="L62" s="111">
        <f>+IF(ISBLANK(VLOOKUP(A62,'Info y Comunicación'!$B$19:$J$134,9,0)),"",VLOOKUP(A62,'Info y Comunicación'!$B$19:$J$134,9,0))</f>
        <v>2</v>
      </c>
      <c r="M62" s="111">
        <f t="shared" si="3"/>
        <v>0.5</v>
      </c>
      <c r="N62" s="111">
        <f t="shared" si="4"/>
        <v>0.8214285714285714</v>
      </c>
      <c r="O62" s="111"/>
      <c r="P62" s="111"/>
    </row>
    <row r="63" spans="1:16" ht="12.75" customHeight="1" x14ac:dyDescent="0.2">
      <c r="A63" s="111" t="s">
        <v>386</v>
      </c>
      <c r="B63" s="111" t="str">
        <f t="shared" si="5"/>
        <v>15</v>
      </c>
      <c r="C63" s="111" t="str">
        <f>+MID(VLOOKUP(A63,'Info y Comunicación'!$B$13:$C$156,2,0),6,LEN(VLOOKUP(A63,'Info y Comunicación'!$B$13:$C$156,2,0))-6)</f>
        <v>La entidad desarrolla e implementa controles que facilitan la comunicación externa, la cual incluye  políticas y procedimientos. 
Incluye contratistas y proveedores de servicios tercerizados (cuando aplique).</v>
      </c>
      <c r="D63" s="111" t="s">
        <v>376</v>
      </c>
      <c r="E63" s="111" t="str">
        <f>+VLOOKUP(A63,'Info y Comunicación'!$B$15:$K$134,3,0)</f>
        <v xml:space="preserve">
Dimensión de Información y Comunicación
Dimensión de Control Interno
Primera Línea de Defensa</v>
      </c>
      <c r="F63" s="111" t="str">
        <f>+VLOOKUP(A63,'Info y Comunicación'!$B$15:$K$134,10,0)</f>
        <v>Mantenimiento del control</v>
      </c>
      <c r="G63" s="111">
        <f>+VLOOKUP(A63,'Info y Comunicación'!$B$13:$N$156,13,0)</f>
        <v>305.23689999999999</v>
      </c>
      <c r="H63" s="143">
        <f t="shared" si="1"/>
        <v>63</v>
      </c>
      <c r="I63" s="111" t="str">
        <f t="shared" si="2"/>
        <v>Cuando en el análisis de los requerimientos en los diferenes componentes del MECI se cuente con aspectos evaluados en nivel 1 (presente) y 1 (funcionando); 2 (presente) y 1 (funcionando).</v>
      </c>
      <c r="J63" s="111" t="s">
        <v>387</v>
      </c>
      <c r="K63" s="111">
        <f>+IF(ISBLANK(VLOOKUP(A63,'Info y Comunicación'!$B$19:$F$134,5,0)),"",VLOOKUP(A63,'Info y Comunicación'!$B$19:$F$134,5,0))</f>
        <v>3</v>
      </c>
      <c r="L63" s="111">
        <f>+IF(ISBLANK(VLOOKUP(A63,'Info y Comunicación'!$B$19:$J$134,9,0)),"",VLOOKUP(A63,'Info y Comunicación'!$B$19:$J$134,9,0))</f>
        <v>3</v>
      </c>
      <c r="M63" s="111">
        <f t="shared" si="3"/>
        <v>1</v>
      </c>
      <c r="N63" s="111">
        <f t="shared" si="4"/>
        <v>0.8214285714285714</v>
      </c>
      <c r="O63" s="111"/>
      <c r="P63" s="111"/>
    </row>
    <row r="64" spans="1:16" ht="12.75" customHeight="1" x14ac:dyDescent="0.2">
      <c r="A64" s="111" t="s">
        <v>388</v>
      </c>
      <c r="B64" s="111" t="str">
        <f t="shared" si="5"/>
        <v>15</v>
      </c>
      <c r="C64" s="111" t="str">
        <f>+MID(VLOOKUP(A64,'Info y Comunicación'!$B$13:$C$156,2,0),6,LEN(VLOOKUP(A64,'Info y Comunicación'!$B$13:$C$156,2,0))-6)</f>
        <v>La entidad cuenta con canales externos definidos de comunicación, asociados con el tipo de información a divulgar, y éstos son reconocidos a todo nivel de la organización.</v>
      </c>
      <c r="D64" s="111" t="s">
        <v>376</v>
      </c>
      <c r="E64" s="111" t="str">
        <f>+VLOOKUP(A64,'Info y Comunicación'!$B$15:$K$134,3,0)</f>
        <v xml:space="preserve">Dimensión de Información y Comunicación
Política de Transparencia, acceso a la información pública y lucha
contra la corrupción </v>
      </c>
      <c r="F64" s="111" t="str">
        <f>+VLOOKUP(A64,'Info y Comunicación'!$B$15:$K$134,10,0)</f>
        <v>Deficiencia de control (diseño o ejecución)</v>
      </c>
      <c r="G64" s="111">
        <f>+VLOOKUP(A64,'Info y Comunicación'!$B$13:$N$156,13,0)</f>
        <v>265.36540000000002</v>
      </c>
      <c r="H64" s="143">
        <f t="shared" si="1"/>
        <v>58</v>
      </c>
      <c r="I64" s="111" t="str">
        <f t="shared" si="2"/>
        <v>Cuando en el análisis de los requerimientos en los diferenes componentes del MECI se cuente con aspectos evaluados en nivel 2 (presente) y 2 (funcionando); 3 (presente) y 1 (funcionando); 3 (presente) y 2 (funcionando).</v>
      </c>
      <c r="J64" s="111" t="s">
        <v>387</v>
      </c>
      <c r="K64" s="111">
        <f>+IF(ISBLANK(VLOOKUP(A64,'Info y Comunicación'!$B$19:$F$134,5,0)),"",VLOOKUP(A64,'Info y Comunicación'!$B$19:$F$134,5,0))</f>
        <v>3</v>
      </c>
      <c r="L64" s="111">
        <f>+IF(ISBLANK(VLOOKUP(A64,'Info y Comunicación'!$B$19:$J$134,9,0)),"",VLOOKUP(A64,'Info y Comunicación'!$B$19:$J$134,9,0))</f>
        <v>2</v>
      </c>
      <c r="M64" s="111">
        <f t="shared" si="3"/>
        <v>0.5</v>
      </c>
      <c r="N64" s="111">
        <f t="shared" si="4"/>
        <v>0.8214285714285714</v>
      </c>
      <c r="O64" s="111"/>
      <c r="P64" s="111"/>
    </row>
    <row r="65" spans="1:16" ht="12.75" customHeight="1" x14ac:dyDescent="0.2">
      <c r="A65" s="111" t="s">
        <v>389</v>
      </c>
      <c r="B65" s="111" t="str">
        <f t="shared" si="5"/>
        <v>15</v>
      </c>
      <c r="C65" s="111" t="str">
        <f>+MID(VLOOKUP(A65,'Info y Comunicación'!$B$13:$C$156,2,0),6,LEN(VLOOKUP(A65,'Info y Comunicación'!$B$13:$C$156,2,0))-6)</f>
        <v>La entidad cuenta con procesos o procedimiento para el manejo de la información entrante (quién la recibe, quién la clasifica, quién la analiza), y a la respuesta requerida (quién la canaliza y la responde)</v>
      </c>
      <c r="D65" s="111" t="s">
        <v>376</v>
      </c>
      <c r="E65" s="111" t="str">
        <f>+VLOOKUP(A65,'Info y Comunicación'!$B$15:$K$134,3,0)</f>
        <v xml:space="preserve">Dimensión de Información y Comunicación
Política de Gestión Documental
Política de Transparencia, acceso a la información pública y lucha
contra la corrupción </v>
      </c>
      <c r="F65" s="111" t="str">
        <f>+VLOOKUP(A65,'Info y Comunicación'!$B$15:$K$134,10,0)</f>
        <v>Mantenimiento del control</v>
      </c>
      <c r="G65" s="111">
        <f>+VLOOKUP(A65,'Info y Comunicación'!$B$13:$N$156,13,0)</f>
        <v>305.4563</v>
      </c>
      <c r="H65" s="143">
        <f t="shared" si="1"/>
        <v>64</v>
      </c>
      <c r="I65" s="111" t="str">
        <f t="shared" si="2"/>
        <v>Cuando en el análisis de los requerimientos en los diferenes componentes del MECI se cuente con aspectos evaluados en nivel 1 (presente) y 1 (funcionando); 2 (presente) y 1 (funcionando).</v>
      </c>
      <c r="J65" s="111" t="s">
        <v>387</v>
      </c>
      <c r="K65" s="111">
        <f>+IF(ISBLANK(VLOOKUP(A65,'Info y Comunicación'!$B$19:$F$134,5,0)),"",VLOOKUP(A65,'Info y Comunicación'!$B$19:$F$134,5,0))</f>
        <v>3</v>
      </c>
      <c r="L65" s="111">
        <f>+IF(ISBLANK(VLOOKUP(A65,'Info y Comunicación'!$B$19:$J$134,9,0)),"",VLOOKUP(A65,'Info y Comunicación'!$B$19:$J$134,9,0))</f>
        <v>3</v>
      </c>
      <c r="M65" s="111">
        <f t="shared" si="3"/>
        <v>1</v>
      </c>
      <c r="N65" s="111">
        <f t="shared" si="4"/>
        <v>0.8214285714285714</v>
      </c>
      <c r="O65" s="111"/>
      <c r="P65" s="111"/>
    </row>
    <row r="66" spans="1:16" ht="12.75" customHeight="1" x14ac:dyDescent="0.2">
      <c r="A66" s="111" t="s">
        <v>390</v>
      </c>
      <c r="B66" s="111" t="str">
        <f t="shared" si="5"/>
        <v>15</v>
      </c>
      <c r="C66" s="111" t="str">
        <f>+MID(VLOOKUP(A66,'Info y Comunicación'!$B$13:$C$156,2,0),6,LEN(VLOOKUP(A66,'Info y Comunicación'!$B$13:$C$156,2,0))-6)</f>
        <v>La entidad cuenta con procesos o procedimientos encaminados a evaluar periódicamente la efectividad de los canales de comunicación con partes externas, así como sus contenidos, de tal forma que se puedan mejorar.</v>
      </c>
      <c r="D66" s="111" t="s">
        <v>376</v>
      </c>
      <c r="E66" s="111" t="str">
        <f>+VLOOKUP(A66,'Info y Comunicación'!$B$15:$K$134,3,0)</f>
        <v>Dimensión de Información y Comunicación
Política de Control Interno
Líneas de Defensa</v>
      </c>
      <c r="F66" s="111" t="str">
        <f>+VLOOKUP(A66,'Info y Comunicación'!$B$15:$K$134,10,0)</f>
        <v>Mantenimiento del control</v>
      </c>
      <c r="G66" s="111">
        <f>+VLOOKUP(A66,'Info y Comunicación'!$B$13:$N$156,13,0)</f>
        <v>305.56319999999999</v>
      </c>
      <c r="H66" s="143">
        <f t="shared" si="1"/>
        <v>65</v>
      </c>
      <c r="I66" s="111" t="str">
        <f t="shared" si="2"/>
        <v>Cuando en el análisis de los requerimientos en los diferenes componentes del MECI se cuente con aspectos evaluados en nivel 1 (presente) y 1 (funcionando); 2 (presente) y 1 (funcionando).</v>
      </c>
      <c r="J66" s="111" t="s">
        <v>387</v>
      </c>
      <c r="K66" s="111">
        <f>+IF(ISBLANK(VLOOKUP(A66,'Info y Comunicación'!$B$19:$F$134,5,0)),"",VLOOKUP(A66,'Info y Comunicación'!$B$19:$F$134,5,0))</f>
        <v>3</v>
      </c>
      <c r="L66" s="111" t="str">
        <f>+IF(ISBLANK(VLOOKUP(A66,'Info y Comunicación'!$B$19:$J$134,9,0)),"",VLOOKUP(A66,'Info y Comunicación'!$B$19:$J$134,9,0))</f>
        <v>3.0</v>
      </c>
      <c r="M66" s="111">
        <f t="shared" si="3"/>
        <v>1</v>
      </c>
      <c r="N66" s="111">
        <f t="shared" si="4"/>
        <v>0.8214285714285714</v>
      </c>
      <c r="O66" s="111"/>
      <c r="P66" s="111"/>
    </row>
    <row r="67" spans="1:16" ht="12.75" customHeight="1" x14ac:dyDescent="0.2">
      <c r="A67" s="111" t="s">
        <v>391</v>
      </c>
      <c r="B67" s="111" t="str">
        <f t="shared" si="5"/>
        <v>15</v>
      </c>
      <c r="C67" s="111" t="str">
        <f>+MID(VLOOKUP(A67,'Info y Comunicación'!$B$13:$C$156,2,0),6,LEN(VLOOKUP(A67,'Info y Comunicación'!$B$13:$C$156,2,0))-6)</f>
        <v>La entidad analiza periódicamente su caracterización de usuarios o grupos de valor, a fin de actualizarla cuando sea pertinente</v>
      </c>
      <c r="D67" s="111" t="s">
        <v>376</v>
      </c>
      <c r="E67" s="111" t="str">
        <f>+VLOOKUP(A67,'Info y Comunicación'!$B$15:$K$134,3,0)</f>
        <v>Dimensión de Direccionamiento Estratégico y Planeación
Política de Planeación Institucional</v>
      </c>
      <c r="F67" s="111" t="str">
        <f>+VLOOKUP(A67,'Info y Comunicación'!$B$15:$K$134,10,0)</f>
        <v>Mantenimiento del control</v>
      </c>
      <c r="G67" s="111">
        <f>+VLOOKUP(A67,'Info y Comunicación'!$B$13:$N$156,13,0)</f>
        <v>305.63209999999998</v>
      </c>
      <c r="H67" s="143">
        <f t="shared" si="1"/>
        <v>66</v>
      </c>
      <c r="I67" s="111" t="str">
        <f t="shared" si="2"/>
        <v>Cuando en el análisis de los requerimientos en los diferenes componentes del MECI se cuente con aspectos evaluados en nivel 1 (presente) y 1 (funcionando); 2 (presente) y 1 (funcionando).</v>
      </c>
      <c r="J67" s="111" t="s">
        <v>387</v>
      </c>
      <c r="K67" s="111">
        <f>+IF(ISBLANK(VLOOKUP(A67,'Info y Comunicación'!$B$19:$F$134,5,0)),"",VLOOKUP(A67,'Info y Comunicación'!$B$19:$F$134,5,0))</f>
        <v>3</v>
      </c>
      <c r="L67" s="111">
        <f>+IF(ISBLANK(VLOOKUP(A67,'Info y Comunicación'!$B$19:$J$134,9,0)),"",VLOOKUP(A67,'Info y Comunicación'!$B$19:$J$134,9,0))</f>
        <v>3</v>
      </c>
      <c r="M67" s="111">
        <f t="shared" si="3"/>
        <v>1</v>
      </c>
      <c r="N67" s="111">
        <f t="shared" si="4"/>
        <v>0.8214285714285714</v>
      </c>
      <c r="O67" s="111"/>
      <c r="P67" s="111"/>
    </row>
    <row r="68" spans="1:16" ht="12.75" customHeight="1" x14ac:dyDescent="0.2">
      <c r="A68" s="111" t="s">
        <v>392</v>
      </c>
      <c r="B68" s="111" t="str">
        <f t="shared" si="5"/>
        <v>15</v>
      </c>
      <c r="C68" s="111" t="str">
        <f>+MID(VLOOKUP(A68,'Info y Comunicación'!$B$13:$C$156,2,0),6,LEN(VLOOKUP(A68,'Info y Comunicación'!$B$13:$C$156,2,0))-6)</f>
        <v>La entidad analiza periódicamente los resultados frente a la evaluación de percepción por parte de los usuarios o grupos de valor para la incorporación de las mejoras correspondientes</v>
      </c>
      <c r="D68" s="111" t="s">
        <v>376</v>
      </c>
      <c r="E68" s="111" t="str">
        <f>+VLOOKUP(A68,'Info y Comunicación'!$B$15:$K$134,3,0)</f>
        <v>Dimensión de Direccionamiento Estratégico y Planeación
Política de Planeación Institucional</v>
      </c>
      <c r="F68" s="111" t="str">
        <f>+VLOOKUP(A68,'Info y Comunicación'!$B$15:$K$134,10,0)</f>
        <v>Mantenimiento del control</v>
      </c>
      <c r="G68" s="111">
        <f>+VLOOKUP(A68,'Info y Comunicación'!$B$13:$N$156,13,0)</f>
        <v>305.78960000000001</v>
      </c>
      <c r="H68" s="143">
        <f t="shared" si="1"/>
        <v>67</v>
      </c>
      <c r="I68" s="111" t="str">
        <f t="shared" si="2"/>
        <v>Cuando en el análisis de los requerimientos en los diferenes componentes del MECI se cuente con aspectos evaluados en nivel 1 (presente) y 1 (funcionando); 2 (presente) y 1 (funcionando).</v>
      </c>
      <c r="J68" s="111" t="s">
        <v>387</v>
      </c>
      <c r="K68" s="111">
        <f>+IF(ISBLANK(VLOOKUP(A68,'Info y Comunicación'!$B$19:$F$134,5,0)),"",VLOOKUP(A68,'Info y Comunicación'!$B$19:$F$134,5,0))</f>
        <v>3</v>
      </c>
      <c r="L68" s="111">
        <f>+IF(ISBLANK(VLOOKUP(A68,'Info y Comunicación'!$B$19:$J$134,9,0)),"",VLOOKUP(A68,'Info y Comunicación'!$B$19:$J$134,9,0))</f>
        <v>3</v>
      </c>
      <c r="M68" s="111">
        <f t="shared" si="3"/>
        <v>1</v>
      </c>
      <c r="N68" s="111">
        <f t="shared" si="4"/>
        <v>0.8214285714285714</v>
      </c>
      <c r="O68" s="111"/>
      <c r="P68" s="111"/>
    </row>
    <row r="69" spans="1:16" ht="12.75" customHeight="1" x14ac:dyDescent="0.2">
      <c r="A69" s="111" t="s">
        <v>393</v>
      </c>
      <c r="B69" s="111" t="str">
        <f t="shared" si="5"/>
        <v>16</v>
      </c>
      <c r="C69" s="111" t="str">
        <f>+MID(VLOOKUP(A69,'Actividades de Monitoreo'!$B$13:$C$175,2,0),6,LEN(VLOOKUP(A69,'Actividades de Monitoreo'!$B$13:$C$175,2,0))-6)</f>
        <v>El comité Institucional de Coordinación de Control Interno aprueba anualmente el Plan Anual de Auditoría presentado por parte del Jefe de Control Interno o quien haga sus veces y hace el correspondiente seguimiento a sus ejecución</v>
      </c>
      <c r="D69" s="111" t="s">
        <v>394</v>
      </c>
      <c r="E69" s="111" t="str">
        <f>+VLOOKUP(A69,'Actividades de Monitoreo'!$B$17:$K$133,3,0)</f>
        <v>Dimensión de Control Interno
Líneas Estratégica</v>
      </c>
      <c r="F69" s="111" t="str">
        <f>+VLOOKUP(A69,'Actividades de Monitoreo'!$B$17:$K$133,10,0)</f>
        <v>Mantenimiento del control</v>
      </c>
      <c r="G69" s="150">
        <f>+VLOOKUP(A69,'Actividades de Monitoreo'!$B$13:$N$175,13,0)</f>
        <v>385.87450000000001</v>
      </c>
      <c r="H69" s="143">
        <f t="shared" si="1"/>
        <v>69</v>
      </c>
      <c r="I69" s="111" t="str">
        <f t="shared" si="2"/>
        <v>Cuando en el análisis de los requerimientos en los diferenes componentes del MECI se cuente con aspectos evaluados en nivel 1 (presente) y 1 (funcionando); 2 (presente) y 1 (funcionando).</v>
      </c>
      <c r="J69" s="111" t="s">
        <v>395</v>
      </c>
      <c r="K69" s="111">
        <f>+IF(ISBLANK(VLOOKUP(A69,'Actividades de Monitoreo'!$B$20:$F$133,5,0)),"",VLOOKUP(A69,'Actividades de Monitoreo'!$B$20:$F$133,5,0))</f>
        <v>3</v>
      </c>
      <c r="L69" s="111">
        <f>+IF(ISBLANK(VLOOKUP(A69,'Actividades de Monitoreo'!$B$20:$J$133,9,0)),"",VLOOKUP(A69,'Actividades de Monitoreo'!$B$20:$J$133,9,0))</f>
        <v>3</v>
      </c>
      <c r="M69" s="111">
        <f t="shared" si="3"/>
        <v>1</v>
      </c>
      <c r="N69" s="111">
        <f t="shared" si="4"/>
        <v>0.9642857142857143</v>
      </c>
      <c r="O69" s="111"/>
      <c r="P69" s="111"/>
    </row>
    <row r="70" spans="1:16" ht="12.75" customHeight="1" x14ac:dyDescent="0.2">
      <c r="A70" s="111" t="s">
        <v>396</v>
      </c>
      <c r="B70" s="111" t="str">
        <f t="shared" si="5"/>
        <v>16</v>
      </c>
      <c r="C70" s="111" t="str">
        <f>+MID(VLOOKUP(A70,'Actividades de Monitoreo'!$B$13:$C$175,2,0),6,LEN(VLOOKUP(A70,'Actividades de Monitoreo'!$B$13:$C$175,2,0))-6)</f>
        <v xml:space="preserve"> La Alta Dirección periódicamente evalúa los resultados de las evaluaciones (continuas e independientes)  para concluir acerca de la efectividad del Sistema de Control Intern</v>
      </c>
      <c r="D70" s="111" t="s">
        <v>394</v>
      </c>
      <c r="E70" s="111" t="str">
        <f>+VLOOKUP(A70,'Actividades de Monitoreo'!$B$17:$K$133,3,0)</f>
        <v>Dimensión de Control Interno
Líneas Estratégica</v>
      </c>
      <c r="F70" s="111" t="str">
        <f>+VLOOKUP(A70,'Actividades de Monitoreo'!$B$17:$K$133,10,0)</f>
        <v>Mantenimiento del control</v>
      </c>
      <c r="G70" s="150">
        <f>+VLOOKUP(A70,'Actividades de Monitoreo'!$B$13:$N$175,13,0)</f>
        <v>385.96539999999999</v>
      </c>
      <c r="H70" s="143">
        <f t="shared" si="1"/>
        <v>70</v>
      </c>
      <c r="I70" s="111" t="str">
        <f t="shared" si="2"/>
        <v>Cuando en el análisis de los requerimientos en los diferenes componentes del MECI se cuente con aspectos evaluados en nivel 1 (presente) y 1 (funcionando); 2 (presente) y 1 (funcionando).</v>
      </c>
      <c r="J70" s="111" t="s">
        <v>395</v>
      </c>
      <c r="K70" s="111">
        <f>+IF(ISBLANK(VLOOKUP(A70,'Actividades de Monitoreo'!$B$20:$F$133,5,0)),"",VLOOKUP(A70,'Actividades de Monitoreo'!$B$20:$F$133,5,0))</f>
        <v>3</v>
      </c>
      <c r="L70" s="111">
        <f>+IF(ISBLANK(VLOOKUP(A70,'Actividades de Monitoreo'!$B$20:$J$133,9,0)),"",VLOOKUP(A70,'Actividades de Monitoreo'!$B$20:$J$133,9,0))</f>
        <v>3</v>
      </c>
      <c r="M70" s="111">
        <f t="shared" si="3"/>
        <v>1</v>
      </c>
      <c r="N70" s="111">
        <f t="shared" si="4"/>
        <v>0.9642857142857143</v>
      </c>
      <c r="O70" s="111"/>
      <c r="P70" s="111"/>
    </row>
    <row r="71" spans="1:16" ht="12.75" customHeight="1" x14ac:dyDescent="0.2">
      <c r="A71" s="111" t="s">
        <v>397</v>
      </c>
      <c r="B71" s="111" t="str">
        <f t="shared" si="5"/>
        <v>16</v>
      </c>
      <c r="C71" s="111" t="str">
        <f>+MID(VLOOKUP(A71,'Actividades de Monitoreo'!$B$13:$C$175,2,0),6,LEN(VLOOKUP(A71,'Actividades de Monitoreo'!$B$13:$C$175,2,0))-6)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11" t="s">
        <v>394</v>
      </c>
      <c r="E71" s="111" t="str">
        <f>+VLOOKUP(A71,'Actividades de Monitoreo'!$B$17:$K$133,3,0)</f>
        <v>Dimensión de Control Interno
Tercera Línea de Defensa</v>
      </c>
      <c r="F71" s="111" t="str">
        <f>+VLOOKUP(A71,'Actividades de Monitoreo'!$B$17:$K$133,10,0)</f>
        <v>Mantenimiento del control</v>
      </c>
      <c r="G71" s="150">
        <f>+VLOOKUP(A71,'Actividades de Monitoreo'!$B$13:$N$175,13,0)</f>
        <v>386.01229999999998</v>
      </c>
      <c r="H71" s="143">
        <f t="shared" si="1"/>
        <v>71</v>
      </c>
      <c r="I71" s="111" t="str">
        <f t="shared" si="2"/>
        <v>Cuando en el análisis de los requerimientos en los diferenes componentes del MECI se cuente con aspectos evaluados en nivel 1 (presente) y 1 (funcionando); 2 (presente) y 1 (funcionando).</v>
      </c>
      <c r="J71" s="111" t="s">
        <v>395</v>
      </c>
      <c r="K71" s="111">
        <f>+IF(ISBLANK(VLOOKUP(A71,'Actividades de Monitoreo'!$B$20:$F$133,5,0)),"",VLOOKUP(A71,'Actividades de Monitoreo'!$B$20:$F$133,5,0))</f>
        <v>3</v>
      </c>
      <c r="L71" s="111">
        <f>+IF(ISBLANK(VLOOKUP(A71,'Actividades de Monitoreo'!$B$20:$J$133,9,0)),"",VLOOKUP(A71,'Actividades de Monitoreo'!$B$20:$J$133,9,0))</f>
        <v>3</v>
      </c>
      <c r="M71" s="111">
        <f t="shared" si="3"/>
        <v>1</v>
      </c>
      <c r="N71" s="111">
        <f t="shared" si="4"/>
        <v>0.9642857142857143</v>
      </c>
      <c r="O71" s="111"/>
      <c r="P71" s="111"/>
    </row>
    <row r="72" spans="1:16" ht="12.75" customHeight="1" x14ac:dyDescent="0.2">
      <c r="A72" s="111" t="s">
        <v>398</v>
      </c>
      <c r="B72" s="111" t="str">
        <f t="shared" si="5"/>
        <v>16</v>
      </c>
      <c r="C72" s="111" t="str">
        <f>+MID(VLOOKUP(A72,'Actividades de Monitoreo'!$B$13:$C$175,2,0),6,LEN(VLOOKUP(A72,'Actividades de Monitoreo'!$B$13:$C$175,2,0))-6)</f>
        <v>Acorde con el Esquema de Líneas de Defensa se han implementado procedimientos de monitoreo continuo como parte de las actividades de la 2a línea de defensa, a fin de contar con información clave para la toma de decisiones</v>
      </c>
      <c r="D72" s="111" t="s">
        <v>394</v>
      </c>
      <c r="E72" s="111" t="str">
        <f>+VLOOKUP(A72,'Actividades de Monitoreo'!$B$17:$K$133,3,0)</f>
        <v>Dimensión de Control Interno
Segunda Línea de Defensa</v>
      </c>
      <c r="F72" s="111" t="str">
        <f>+VLOOKUP(A72,'Actividades de Monitoreo'!$B$17:$K$133,10,0)</f>
        <v>Mantenimiento del control</v>
      </c>
      <c r="G72" s="150">
        <f>+VLOOKUP(A72,'Actividades de Monitoreo'!$B$13:$N$175,13,0)</f>
        <v>386.12360000000001</v>
      </c>
      <c r="H72" s="143">
        <f t="shared" si="1"/>
        <v>72</v>
      </c>
      <c r="I72" s="111" t="str">
        <f t="shared" si="2"/>
        <v>Cuando en el análisis de los requerimientos en los diferenes componentes del MECI se cuente con aspectos evaluados en nivel 1 (presente) y 1 (funcionando); 2 (presente) y 1 (funcionando).</v>
      </c>
      <c r="J72" s="111" t="s">
        <v>395</v>
      </c>
      <c r="K72" s="111">
        <f>+IF(ISBLANK(VLOOKUP(A72,'Actividades de Monitoreo'!$B$20:$F$133,5,0)),"",VLOOKUP(A72,'Actividades de Monitoreo'!$B$20:$F$133,5,0))</f>
        <v>3</v>
      </c>
      <c r="L72" s="111">
        <f>+IF(ISBLANK(VLOOKUP(A72,'Actividades de Monitoreo'!$B$20:$J$133,9,0)),"",VLOOKUP(A72,'Actividades de Monitoreo'!$B$20:$J$133,9,0))</f>
        <v>3</v>
      </c>
      <c r="M72" s="111">
        <f t="shared" si="3"/>
        <v>1</v>
      </c>
      <c r="N72" s="111">
        <f t="shared" si="4"/>
        <v>0.9642857142857143</v>
      </c>
      <c r="O72" s="111"/>
      <c r="P72" s="111"/>
    </row>
    <row r="73" spans="1:16" ht="12.75" customHeight="1" x14ac:dyDescent="0.2">
      <c r="A73" s="111" t="s">
        <v>399</v>
      </c>
      <c r="B73" s="111" t="str">
        <f t="shared" si="5"/>
        <v>16</v>
      </c>
      <c r="C73" s="111" t="str">
        <f>+MID(VLOOKUP(A73,'Actividades de Monitoreo'!$B$13:$C$175,2,0),6,LEN(VLOOKUP(A73,'Actividades de Monitoreo'!$B$13:$C$175,2,0))-6)</f>
        <v>Frente a las evaluaciones independientes la entidad considera evaluaciones externas de organismos de control, de vigilancia, certificadores, ONG´s u otros que permitan tener una mirada independiente de las operaciones</v>
      </c>
      <c r="D73" s="111" t="s">
        <v>394</v>
      </c>
      <c r="E73" s="111" t="str">
        <f>+VLOOKUP(A73,'Actividades de Monitoreo'!$B$17:$K$133,3,0)</f>
        <v>Dimensión de Control Interno
Líneas de Defensa</v>
      </c>
      <c r="F73" s="111" t="str">
        <f>+VLOOKUP(A73,'Actividades de Monitoreo'!$B$17:$K$133,10,0)</f>
        <v>Mantenimiento del control</v>
      </c>
      <c r="G73" s="150">
        <f>+VLOOKUP(A73,'Actividades de Monitoreo'!$B$13:$N$175,13,0)</f>
        <v>386.21359999999999</v>
      </c>
      <c r="H73" s="143">
        <f t="shared" si="1"/>
        <v>73</v>
      </c>
      <c r="I73" s="111" t="str">
        <f t="shared" si="2"/>
        <v>Cuando en el análisis de los requerimientos en los diferenes componentes del MECI se cuente con aspectos evaluados en nivel 1 (presente) y 1 (funcionando); 2 (presente) y 1 (funcionando).</v>
      </c>
      <c r="J73" s="111" t="s">
        <v>395</v>
      </c>
      <c r="K73" s="111">
        <f>+IF(ISBLANK(VLOOKUP(A73,'Actividades de Monitoreo'!$B$20:$F$133,5,0)),"",VLOOKUP(A73,'Actividades de Monitoreo'!$B$20:$F$133,5,0))</f>
        <v>3</v>
      </c>
      <c r="L73" s="111">
        <f>+IF(ISBLANK(VLOOKUP(A73,'Actividades de Monitoreo'!$B$20:$J$133,9,0)),"",VLOOKUP(A73,'Actividades de Monitoreo'!$B$20:$J$133,9,0))</f>
        <v>3</v>
      </c>
      <c r="M73" s="111">
        <f t="shared" si="3"/>
        <v>1</v>
      </c>
      <c r="N73" s="111">
        <f t="shared" si="4"/>
        <v>0.9642857142857143</v>
      </c>
      <c r="O73" s="111"/>
      <c r="P73" s="111"/>
    </row>
    <row r="74" spans="1:16" ht="12.75" customHeight="1" x14ac:dyDescent="0.2">
      <c r="A74" s="111" t="s">
        <v>400</v>
      </c>
      <c r="B74" s="111" t="str">
        <f t="shared" si="5"/>
        <v>17</v>
      </c>
      <c r="C74" s="111" t="str">
        <f>+MID(VLOOKUP(A74,'Actividades de Monitoreo'!$B$13:$C$175,2,0),6,LEN(VLOOKUP(A74,'Actividades de Monitoreo'!$B$13:$C$175,2,0))-6)</f>
        <v>A partir de la información de las evaluaciones independientes, se evalúan para determinar su efecto en el Sistema de Control Interno de la entidad y su impacto en el logro de los objetivos, a fin de determinar cursos de acción para su mejora</v>
      </c>
      <c r="D74" s="111" t="s">
        <v>394</v>
      </c>
      <c r="E74" s="111" t="str">
        <f>+VLOOKUP(A74,'Actividades de Monitoreo'!$B$17:$K$133,3,0)</f>
        <v>Dimensión de Control Interno
Líneas de Defensa</v>
      </c>
      <c r="F74" s="111" t="str">
        <f>+VLOOKUP(A74,'Actividades de Monitoreo'!$B$17:$K$133,10,0)</f>
        <v>Mantenimiento del control</v>
      </c>
      <c r="G74" s="150">
        <f>+VLOOKUP(A74,'Actividades de Monitoreo'!$B$13:$N$175,13,0)</f>
        <v>386.32580000000002</v>
      </c>
      <c r="H74" s="143">
        <f t="shared" si="1"/>
        <v>74</v>
      </c>
      <c r="I74" s="111" t="str">
        <f t="shared" si="2"/>
        <v>Cuando en el análisis de los requerimientos en los diferenes componentes del MECI se cuente con aspectos evaluados en nivel 1 (presente) y 1 (funcionando); 2 (presente) y 1 (funcionando).</v>
      </c>
      <c r="J74" s="111" t="s">
        <v>401</v>
      </c>
      <c r="K74" s="111">
        <f>+IF(ISBLANK(VLOOKUP(A74,'Actividades de Monitoreo'!$B$20:$F$133,5,0)),"",VLOOKUP(A74,'Actividades de Monitoreo'!$B$20:$F$133,5,0))</f>
        <v>3</v>
      </c>
      <c r="L74" s="111">
        <f>+IF(ISBLANK(VLOOKUP(A74,'Actividades de Monitoreo'!$B$20:$J$133,9,0)),"",VLOOKUP(A74,'Actividades de Monitoreo'!$B$20:$J$133,9,0))</f>
        <v>3</v>
      </c>
      <c r="M74" s="111">
        <f t="shared" si="3"/>
        <v>1</v>
      </c>
      <c r="N74" s="111">
        <f t="shared" si="4"/>
        <v>0.9642857142857143</v>
      </c>
      <c r="O74" s="111"/>
      <c r="P74" s="111"/>
    </row>
    <row r="75" spans="1:16" ht="12.75" customHeight="1" x14ac:dyDescent="0.2">
      <c r="A75" s="111" t="s">
        <v>402</v>
      </c>
      <c r="B75" s="111" t="str">
        <f t="shared" si="5"/>
        <v>17</v>
      </c>
      <c r="C75" s="111" t="str">
        <f>+MID(VLOOKUP(A75,'Actividades de Monitoreo'!$B$13:$C$175,2,0),6,LEN(VLOOKUP(A75,'Actividades de Monitoreo'!$B$13:$C$175,2,0))-6)</f>
        <v>Los informes recibidos de entes externos (organismos de control, auditores externos, entidades de vigilancia entre otros) se consolidan y se concluye sobre el impacto en el Sistema de Control Interno, a fin de determinar los cursos de acción</v>
      </c>
      <c r="D75" s="111" t="s">
        <v>394</v>
      </c>
      <c r="E75" s="111" t="str">
        <f>+VLOOKUP(A75,'Actividades de Monitoreo'!$B$17:$K$133,3,0)</f>
        <v>Dimensión de Control Interno
Líneas de Defensa</v>
      </c>
      <c r="F75" s="111" t="str">
        <f>+VLOOKUP(A75,'Actividades de Monitoreo'!$B$17:$K$133,10,0)</f>
        <v>Mantenimiento del control</v>
      </c>
      <c r="G75" s="150">
        <f>+VLOOKUP(A75,'Actividades de Monitoreo'!$B$13:$N$175,13,0)</f>
        <v>386.45690000000002</v>
      </c>
      <c r="H75" s="143">
        <f t="shared" si="1"/>
        <v>75</v>
      </c>
      <c r="I75" s="111" t="str">
        <f t="shared" si="2"/>
        <v>Cuando en el análisis de los requerimientos en los diferenes componentes del MECI se cuente con aspectos evaluados en nivel 1 (presente) y 1 (funcionando); 2 (presente) y 1 (funcionando).</v>
      </c>
      <c r="J75" s="111" t="s">
        <v>401</v>
      </c>
      <c r="K75" s="111">
        <f>+IF(ISBLANK(VLOOKUP(A75,'Actividades de Monitoreo'!$B$20:$F$133,5,0)),"",VLOOKUP(A75,'Actividades de Monitoreo'!$B$20:$F$133,5,0))</f>
        <v>3</v>
      </c>
      <c r="L75" s="111">
        <f>+IF(ISBLANK(VLOOKUP(A75,'Actividades de Monitoreo'!$B$20:$J$133,9,0)),"",VLOOKUP(A75,'Actividades de Monitoreo'!$B$20:$J$133,9,0))</f>
        <v>3</v>
      </c>
      <c r="M75" s="111">
        <f t="shared" si="3"/>
        <v>1</v>
      </c>
      <c r="N75" s="111">
        <f t="shared" si="4"/>
        <v>0.9642857142857143</v>
      </c>
      <c r="O75" s="111"/>
      <c r="P75" s="111"/>
    </row>
    <row r="76" spans="1:16" ht="12.75" customHeight="1" x14ac:dyDescent="0.2">
      <c r="A76" s="111" t="s">
        <v>403</v>
      </c>
      <c r="B76" s="111" t="str">
        <f t="shared" si="5"/>
        <v>17</v>
      </c>
      <c r="C76" s="111" t="str">
        <f>+MID(VLOOKUP(A76,'Actividades de Monitoreo'!$B$13:$C$175,2,0),6,LEN(VLOOKUP(A76,'Actividades de Monitoreo'!$B$13:$C$175,2,0))-6)</f>
        <v>La entidad cuenta con políticas donde se establezca a quién reportar las deficiencias de control interno como resultado del monitoreo continuo</v>
      </c>
      <c r="D76" s="111" t="s">
        <v>394</v>
      </c>
      <c r="E76" s="111" t="str">
        <f>+VLOOKUP(A76,'Actividades de Monitoreo'!$B$17:$K$133,3,0)</f>
        <v>Dimensión de Control Interno
Líneas de Defensa</v>
      </c>
      <c r="F76" s="111" t="str">
        <f>+VLOOKUP(A76,'Actividades de Monitoreo'!$B$17:$K$133,10,0)</f>
        <v>Mantenimiento del control</v>
      </c>
      <c r="G76" s="150">
        <f>+VLOOKUP(A76,'Actividades de Monitoreo'!$B$13:$N$175,13,0)</f>
        <v>386.56319999999999</v>
      </c>
      <c r="H76" s="143">
        <f t="shared" si="1"/>
        <v>76</v>
      </c>
      <c r="I76" s="111" t="str">
        <f t="shared" si="2"/>
        <v>Cuando en el análisis de los requerimientos en los diferenes componentes del MECI se cuente con aspectos evaluados en nivel 1 (presente) y 1 (funcionando); 2 (presente) y 1 (funcionando).</v>
      </c>
      <c r="J76" s="111" t="s">
        <v>401</v>
      </c>
      <c r="K76" s="111">
        <f>+IF(ISBLANK(VLOOKUP(A76,'Actividades de Monitoreo'!$B$20:$F$133,5,0)),"",VLOOKUP(A76,'Actividades de Monitoreo'!$B$20:$F$133,5,0))</f>
        <v>3</v>
      </c>
      <c r="L76" s="111">
        <f>+IF(ISBLANK(VLOOKUP(A76,'Actividades de Monitoreo'!$B$20:$J$133,9,0)),"",VLOOKUP(A76,'Actividades de Monitoreo'!$B$20:$J$133,9,0))</f>
        <v>3</v>
      </c>
      <c r="M76" s="111">
        <f t="shared" si="3"/>
        <v>1</v>
      </c>
      <c r="N76" s="111">
        <f t="shared" si="4"/>
        <v>0.9642857142857143</v>
      </c>
      <c r="O76" s="111"/>
      <c r="P76" s="111"/>
    </row>
    <row r="77" spans="1:16" ht="12.75" customHeight="1" x14ac:dyDescent="0.2">
      <c r="A77" s="111" t="s">
        <v>404</v>
      </c>
      <c r="B77" s="111" t="str">
        <f t="shared" si="5"/>
        <v>17</v>
      </c>
      <c r="C77" s="111" t="str">
        <f>+MID(VLOOKUP(A77,'Actividades de Monitoreo'!$B$13:$C$175,2,0),6,LEN(VLOOKUP(A77,'Actividades de Monitoreo'!$B$13:$C$175,2,0))-6)</f>
        <v>La Alta Dirección hace seguimiento a las acciones correctivas relacionadas con las deficiencias comunicadas sobre el Sistema de Control Interno y si se han cumplido en el tiempo establecido</v>
      </c>
      <c r="D77" s="111" t="s">
        <v>394</v>
      </c>
      <c r="E77" s="111" t="str">
        <f>+VLOOKUP(A77,'Actividades de Monitoreo'!$B$17:$K$133,3,0)</f>
        <v>Dimensión de Control Interno
Líneas de Defensa</v>
      </c>
      <c r="F77" s="111" t="str">
        <f>+VLOOKUP(A77,'Actividades de Monitoreo'!$B$17:$K$133,10,0)</f>
        <v>Mantenimiento del control</v>
      </c>
      <c r="G77" s="150">
        <f>+VLOOKUP(A77,'Actividades de Monitoreo'!$B$13:$N$175,13,0)</f>
        <v>386.78539999999998</v>
      </c>
      <c r="H77" s="143">
        <f t="shared" si="1"/>
        <v>77</v>
      </c>
      <c r="I77" s="111" t="str">
        <f t="shared" si="2"/>
        <v>Cuando en el análisis de los requerimientos en los diferenes componentes del MECI se cuente con aspectos evaluados en nivel 1 (presente) y 1 (funcionando); 2 (presente) y 1 (funcionando).</v>
      </c>
      <c r="J77" s="111" t="s">
        <v>401</v>
      </c>
      <c r="K77" s="111">
        <f>+IF(ISBLANK(VLOOKUP(A77,'Actividades de Monitoreo'!$B$20:$F$133,5,0)),"",VLOOKUP(A77,'Actividades de Monitoreo'!$B$20:$F$133,5,0))</f>
        <v>3</v>
      </c>
      <c r="L77" s="111">
        <f>+IF(ISBLANK(VLOOKUP(A77,'Actividades de Monitoreo'!$B$20:$J$133,9,0)),"",VLOOKUP(A77,'Actividades de Monitoreo'!$B$20:$J$133,9,0))</f>
        <v>3</v>
      </c>
      <c r="M77" s="111">
        <f t="shared" si="3"/>
        <v>1</v>
      </c>
      <c r="N77" s="111">
        <f t="shared" si="4"/>
        <v>0.9642857142857143</v>
      </c>
      <c r="O77" s="111"/>
      <c r="P77" s="111"/>
    </row>
    <row r="78" spans="1:16" ht="12.75" customHeight="1" x14ac:dyDescent="0.2">
      <c r="A78" s="111" t="s">
        <v>405</v>
      </c>
      <c r="B78" s="111" t="str">
        <f t="shared" si="5"/>
        <v>17</v>
      </c>
      <c r="C78" s="111" t="str">
        <f>+MID(VLOOKUP(A78,'Actividades de Monitoreo'!$B$13:$C$175,2,0),6,LEN(VLOOKUP(A78,'Actividades de Monitoreo'!$B$13:$C$175,2,0))-6)</f>
        <v>Los procesos y/o servicios tercerizados, son evaluados acorde con su nivel de riesgos</v>
      </c>
      <c r="D78" s="111" t="s">
        <v>394</v>
      </c>
      <c r="E78" s="111" t="str">
        <f>+VLOOKUP(A78,'Actividades de Monitoreo'!$B$17:$K$133,3,0)</f>
        <v>Dimensión de Control Interno
Líneas de Defensa</v>
      </c>
      <c r="F78" s="111" t="str">
        <f>+VLOOKUP(A78,'Actividades de Monitoreo'!$B$17:$K$133,10,0)</f>
        <v>Mantenimiento del control</v>
      </c>
      <c r="G78" s="150">
        <f>+VLOOKUP(A78,'Actividades de Monitoreo'!$B$13:$N$175,13,0)</f>
        <v>386.87450000000001</v>
      </c>
      <c r="H78" s="143">
        <f t="shared" si="1"/>
        <v>78</v>
      </c>
      <c r="I78" s="111" t="str">
        <f t="shared" si="2"/>
        <v>Cuando en el análisis de los requerimientos en los diferenes componentes del MECI se cuente con aspectos evaluados en nivel 1 (presente) y 1 (funcionando); 2 (presente) y 1 (funcionando).</v>
      </c>
      <c r="J78" s="111" t="s">
        <v>401</v>
      </c>
      <c r="K78" s="111">
        <f>+IF(ISBLANK(VLOOKUP(A78,'Actividades de Monitoreo'!$B$20:$F$133,5,0)),"",VLOOKUP(A78,'Actividades de Monitoreo'!$B$20:$F$133,5,0))</f>
        <v>3</v>
      </c>
      <c r="L78" s="111">
        <f>+IF(ISBLANK(VLOOKUP(A78,'Actividades de Monitoreo'!$B$20:$J$133,9,0)),"",VLOOKUP(A78,'Actividades de Monitoreo'!$B$20:$J$133,9,0))</f>
        <v>3</v>
      </c>
      <c r="M78" s="111">
        <f t="shared" si="3"/>
        <v>1</v>
      </c>
      <c r="N78" s="111">
        <f t="shared" si="4"/>
        <v>0.9642857142857143</v>
      </c>
      <c r="O78" s="111"/>
      <c r="P78" s="111"/>
    </row>
    <row r="79" spans="1:16" ht="12.75" customHeight="1" x14ac:dyDescent="0.2">
      <c r="A79" s="111" t="s">
        <v>406</v>
      </c>
      <c r="B79" s="111" t="str">
        <f t="shared" si="5"/>
        <v>17</v>
      </c>
      <c r="C79" s="111" t="str">
        <f>+MID(VLOOKUP(A79,'Actividades de Monitoreo'!$B$13:$C$175,2,0),6,LEN(VLOOKUP(A79,'Actividades de Monitoreo'!$B$13:$C$175,2,0))-6)</f>
        <v>Se evalúa la información suministrada por los usuarios (Sistema PQRD), así como de otras partes interesadas para la mejora del  Sistema de Control Interno de la Entidad</v>
      </c>
      <c r="D79" s="111" t="s">
        <v>394</v>
      </c>
      <c r="E79" s="111" t="str">
        <f>+VLOOKUP(A79,'Actividades de Monitoreo'!$B$17:$K$133,3,0)</f>
        <v xml:space="preserve">
Dimensión de Información y Comunicación 
Dimensión de Control Interno
Líneas de Defensa</v>
      </c>
      <c r="F79" s="111" t="str">
        <f>+VLOOKUP(A79,'Actividades de Monitoreo'!$B$17:$K$133,10,0)</f>
        <v>Deficiencia de control (diseño o ejecución)</v>
      </c>
      <c r="G79" s="150">
        <f>+VLOOKUP(A79,'Actividades de Monitoreo'!$B$13:$N$175,13,0)</f>
        <v>346.98739999999998</v>
      </c>
      <c r="H79" s="143">
        <f t="shared" si="1"/>
        <v>68</v>
      </c>
      <c r="I79" s="111" t="str">
        <f t="shared" si="2"/>
        <v>Cuando en el análisis de los requerimientos en los diferenes componentes del MECI se cuente con aspectos evaluados en nivel 2 (presente) y 2 (funcionando); 3 (presente) y 1 (funcionando); 3 (presente) y 2 (funcionando).</v>
      </c>
      <c r="J79" s="111" t="s">
        <v>401</v>
      </c>
      <c r="K79" s="111">
        <f>+IF(ISBLANK(VLOOKUP(A79,'Actividades de Monitoreo'!$B$20:$F$133,5,0)),"",VLOOKUP(A79,'Actividades de Monitoreo'!$B$20:$F$133,5,0))</f>
        <v>3</v>
      </c>
      <c r="L79" s="111">
        <f>+IF(ISBLANK(VLOOKUP(A79,'Actividades de Monitoreo'!$B$20:$J$133,9,0)),"",VLOOKUP(A79,'Actividades de Monitoreo'!$B$20:$J$133,9,0))</f>
        <v>2</v>
      </c>
      <c r="M79" s="111">
        <f t="shared" si="3"/>
        <v>0.5</v>
      </c>
      <c r="N79" s="111">
        <f t="shared" si="4"/>
        <v>0.9642857142857143</v>
      </c>
      <c r="O79" s="111"/>
      <c r="P79" s="111"/>
    </row>
    <row r="80" spans="1:16" ht="12.75" customHeight="1" x14ac:dyDescent="0.2">
      <c r="A80" s="111" t="s">
        <v>407</v>
      </c>
      <c r="B80" s="111" t="str">
        <f t="shared" si="5"/>
        <v>17</v>
      </c>
      <c r="C80" s="111" t="str">
        <f>+MID(VLOOKUP(A80,'Actividades de Monitoreo'!$B$13:$C$175,2,0),6,LEN(VLOOKUP(A80,'Actividades de Monitoreo'!$B$13:$C$175,2,0))-6)</f>
        <v>Verificación del avance y cumplimiento de las acciones incluidas en los planes de mejoramiento producto de las autoevaluaciones. (2ª Línea).</v>
      </c>
      <c r="D80" s="111" t="s">
        <v>394</v>
      </c>
      <c r="E80" s="111" t="str">
        <f>+VLOOKUP(A80,'Actividades de Monitoreo'!$B$17:$K$133,3,0)</f>
        <v xml:space="preserve">
Dimensión de Control Interno
Líneas de Defensa</v>
      </c>
      <c r="F80" s="111" t="str">
        <f>+VLOOKUP(A80,'Actividades de Monitoreo'!$B$17:$K$133,10,0)</f>
        <v>Mantenimiento del control</v>
      </c>
      <c r="G80" s="150">
        <f>+VLOOKUP(A80,'Actividades de Monitoreo'!$B$13:$N$175,13,0)</f>
        <v>386.98745000000002</v>
      </c>
      <c r="H80" s="143">
        <f t="shared" si="1"/>
        <v>79</v>
      </c>
      <c r="I80" s="111" t="str">
        <f t="shared" si="2"/>
        <v>Cuando en el análisis de los requerimientos en los diferenes componentes del MECI se cuente con aspectos evaluados en nivel 1 (presente) y 1 (funcionando); 2 (presente) y 1 (funcionando).</v>
      </c>
      <c r="J80" s="111" t="s">
        <v>401</v>
      </c>
      <c r="K80" s="111">
        <f>+IF(ISBLANK(VLOOKUP(A80,'Actividades de Monitoreo'!$B$20:$F$133,5,0)),"",VLOOKUP(A80,'Actividades de Monitoreo'!$B$20:$F$133,5,0))</f>
        <v>3</v>
      </c>
      <c r="L80" s="111">
        <f>+IF(ISBLANK(VLOOKUP(A80,'Actividades de Monitoreo'!$B$20:$J$133,9,0)),"",VLOOKUP(A80,'Actividades de Monitoreo'!$B$20:$J$133,9,0))</f>
        <v>3</v>
      </c>
      <c r="M80" s="111">
        <f t="shared" si="3"/>
        <v>1</v>
      </c>
      <c r="N80" s="111">
        <f t="shared" si="4"/>
        <v>0.9642857142857143</v>
      </c>
      <c r="O80" s="111"/>
      <c r="P80" s="111"/>
    </row>
    <row r="81" spans="1:16" ht="12.75" customHeight="1" x14ac:dyDescent="0.2">
      <c r="A81" s="111" t="s">
        <v>408</v>
      </c>
      <c r="B81" s="111" t="str">
        <f t="shared" si="5"/>
        <v>17</v>
      </c>
      <c r="C81" s="111" t="str">
        <f>+MID(VLOOKUP(A81,'Actividades de Monitoreo'!$B$13:$C$175,2,0),6,LEN(VLOOKUP(A81,'Actividades de Monitoreo'!$B$13:$C$175,2,0))-6)</f>
        <v>Evaluación de la efectividad de las acciones incluidas en los Planes de mejoramiento producto de las auditorías internas y de entes externos. (3ª Línea</v>
      </c>
      <c r="D81" s="111" t="s">
        <v>394</v>
      </c>
      <c r="E81" s="111" t="str">
        <f>+VLOOKUP(A81,'Actividades de Monitoreo'!$B$17:$K$133,3,0)</f>
        <v xml:space="preserve">
Dimensión de Control Interno
Líneas de Defensa</v>
      </c>
      <c r="F81" s="111" t="str">
        <f>+VLOOKUP(A81,'Actividades de Monitoreo'!$B$17:$K$133,10,0)</f>
        <v>Mantenimiento del control</v>
      </c>
      <c r="G81" s="150">
        <f>+VLOOKUP(A81,'Actividades de Monitoreo'!$B$13:$N$175,13,0)</f>
        <v>386.98745600000001</v>
      </c>
      <c r="H81" s="143">
        <f t="shared" si="1"/>
        <v>80</v>
      </c>
      <c r="I81" s="111" t="str">
        <f t="shared" si="2"/>
        <v>Cuando en el análisis de los requerimientos en los diferenes componentes del MECI se cuente con aspectos evaluados en nivel 1 (presente) y 1 (funcionando); 2 (presente) y 1 (funcionando).</v>
      </c>
      <c r="J81" s="111" t="s">
        <v>401</v>
      </c>
      <c r="K81" s="111">
        <f>+IF(ISBLANK(VLOOKUP(A81,'Actividades de Monitoreo'!$B$20:$F$133,5,0)),"",VLOOKUP(A81,'Actividades de Monitoreo'!$B$20:$F$133,5,0))</f>
        <v>3</v>
      </c>
      <c r="L81" s="111">
        <f>+IF(ISBLANK(VLOOKUP(A81,'Actividades de Monitoreo'!$B$20:$J$133,9,0)),"",VLOOKUP(A81,'Actividades de Monitoreo'!$B$20:$J$133,9,0))</f>
        <v>3</v>
      </c>
      <c r="M81" s="111">
        <f t="shared" si="3"/>
        <v>1</v>
      </c>
      <c r="N81" s="111">
        <f t="shared" si="4"/>
        <v>0.9642857142857143</v>
      </c>
      <c r="O81" s="111"/>
      <c r="P81" s="111"/>
    </row>
    <row r="82" spans="1:16" ht="12.75" customHeight="1" x14ac:dyDescent="0.2">
      <c r="A82" s="111" t="s">
        <v>409</v>
      </c>
      <c r="B82" s="111" t="str">
        <f t="shared" si="5"/>
        <v>17</v>
      </c>
      <c r="C82" s="111" t="str">
        <f>+MID(VLOOKUP(A82,'Actividades de Monitoreo'!$B$13:$C$175,2,0),6,LEN(VLOOKUP(A82,'Actividades de Monitoreo'!$B$13:$C$175,2,0))-6)</f>
        <v>Las deficiencias de control interno son reportadas a los responsables de nivel jerárquico superior, para tomar la acciones correspondientes</v>
      </c>
      <c r="D82" s="111" t="s">
        <v>394</v>
      </c>
      <c r="E82" s="111" t="str">
        <f>+VLOOKUP(A82,'Actividades de Monitoreo'!$B$17:$K$133,3,0)</f>
        <v xml:space="preserve">
Dimensión de Control Interno
Líneas de Defensa</v>
      </c>
      <c r="F82" s="111" t="str">
        <f>+VLOOKUP(A82,'Actividades de Monitoreo'!$B$17:$K$133,10,0)</f>
        <v>Mantenimiento del control</v>
      </c>
      <c r="G82" s="150">
        <f>+VLOOKUP(A82,'Actividades de Monitoreo'!$B$13:$N$175,13,0)</f>
        <v>387.01229999999998</v>
      </c>
      <c r="H82" s="143">
        <f t="shared" si="1"/>
        <v>81</v>
      </c>
      <c r="I82" s="111" t="str">
        <f t="shared" si="2"/>
        <v>Cuando en el análisis de los requerimientos en los diferenes componentes del MECI se cuente con aspectos evaluados en nivel 1 (presente) y 1 (funcionando); 2 (presente) y 1 (funcionando).</v>
      </c>
      <c r="J82" s="111" t="s">
        <v>401</v>
      </c>
      <c r="K82" s="111">
        <f>+IF(ISBLANK(VLOOKUP(A82,'Actividades de Monitoreo'!$B$20:$F$133,5,0)),"",VLOOKUP(A82,'Actividades de Monitoreo'!$B$20:$F$133,5,0))</f>
        <v>3</v>
      </c>
      <c r="L82" s="111">
        <f>+IF(ISBLANK(VLOOKUP(A82,'Actividades de Monitoreo'!$B$20:$J$133,9,0)),"",VLOOKUP(A82,'Actividades de Monitoreo'!$B$20:$J$133,9,0))</f>
        <v>3</v>
      </c>
      <c r="M82" s="111">
        <f t="shared" si="3"/>
        <v>1</v>
      </c>
      <c r="N82" s="111">
        <f t="shared" si="4"/>
        <v>0.9642857142857143</v>
      </c>
      <c r="O82" s="111"/>
      <c r="P82" s="111"/>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3" width="11.42578125" customWidth="1"/>
  </cols>
  <sheetData>
    <row r="1" spans="1:23" ht="16.5" customHeight="1" x14ac:dyDescent="0.3">
      <c r="A1" s="27"/>
      <c r="B1" s="27"/>
      <c r="C1" s="28"/>
      <c r="D1" s="27"/>
      <c r="E1" s="27"/>
      <c r="F1" s="27"/>
      <c r="G1" s="27"/>
      <c r="H1" s="27"/>
      <c r="I1" s="27"/>
      <c r="J1" s="27"/>
      <c r="K1" s="27"/>
      <c r="L1" s="27"/>
      <c r="M1" s="27"/>
      <c r="N1" s="27"/>
      <c r="O1" s="27"/>
      <c r="P1" s="27"/>
      <c r="Q1" s="27"/>
      <c r="R1" s="27"/>
      <c r="S1" s="27"/>
      <c r="T1" s="27"/>
      <c r="U1" s="27"/>
      <c r="V1" s="27"/>
      <c r="W1" s="27"/>
    </row>
    <row r="2" spans="1:23" ht="16.5" customHeight="1" x14ac:dyDescent="0.3">
      <c r="A2" s="27"/>
      <c r="B2" s="318" t="s">
        <v>38</v>
      </c>
      <c r="C2" s="319"/>
      <c r="D2" s="29"/>
      <c r="E2" s="29"/>
      <c r="F2" s="29"/>
      <c r="G2" s="29"/>
      <c r="H2" s="29"/>
      <c r="I2" s="29"/>
      <c r="J2" s="29"/>
      <c r="K2" s="29"/>
      <c r="L2" s="29"/>
      <c r="M2" s="27"/>
      <c r="N2" s="27"/>
      <c r="O2" s="27"/>
      <c r="P2" s="27"/>
      <c r="Q2" s="27"/>
      <c r="R2" s="27"/>
      <c r="S2" s="27"/>
      <c r="T2" s="27"/>
      <c r="U2" s="27"/>
      <c r="V2" s="27"/>
      <c r="W2" s="27"/>
    </row>
    <row r="3" spans="1:23" ht="16.5" customHeight="1" x14ac:dyDescent="0.3">
      <c r="A3" s="27"/>
      <c r="B3" s="27"/>
      <c r="C3" s="28"/>
      <c r="D3" s="27"/>
      <c r="E3" s="27"/>
      <c r="F3" s="27"/>
      <c r="G3" s="27"/>
      <c r="H3" s="27"/>
      <c r="I3" s="27"/>
      <c r="J3" s="27"/>
      <c r="K3" s="27"/>
      <c r="L3" s="27"/>
      <c r="M3" s="27"/>
      <c r="N3" s="27"/>
      <c r="O3" s="27"/>
      <c r="P3" s="27"/>
      <c r="Q3" s="27"/>
      <c r="R3" s="27"/>
      <c r="S3" s="27"/>
      <c r="T3" s="27"/>
      <c r="U3" s="27"/>
      <c r="V3" s="27"/>
      <c r="W3" s="27"/>
    </row>
    <row r="4" spans="1:23"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row>
    <row r="5" spans="1:23"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row>
    <row r="6" spans="1:23"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row>
    <row r="7" spans="1:23"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row>
    <row r="8" spans="1:23"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row>
    <row r="9" spans="1:23"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row>
    <row r="10" spans="1:23"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row>
    <row r="11" spans="1:23"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row>
    <row r="12" spans="1:23"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row>
    <row r="13" spans="1:23"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row>
    <row r="14" spans="1:23"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row>
    <row r="15" spans="1:23"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row>
    <row r="16" spans="1:23"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row>
    <row r="17" spans="1:23"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row>
    <row r="18" spans="1:23"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row>
    <row r="19" spans="1:23"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row>
    <row r="20" spans="1:23"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row>
    <row r="21" spans="1:23"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row>
    <row r="22" spans="1:23"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row>
    <row r="23" spans="1:23"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row>
    <row r="24" spans="1:23"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row>
    <row r="25" spans="1:23"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row>
    <row r="26" spans="1:23"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row>
    <row r="27" spans="1:23"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row>
    <row r="28" spans="1:23"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row>
    <row r="29" spans="1:23"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row>
    <row r="30" spans="1:23"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row>
    <row r="31" spans="1:23"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row>
    <row r="32" spans="1:23"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row>
    <row r="33" spans="1:23"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row>
    <row r="34" spans="1:23"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row>
    <row r="35" spans="1:23"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row>
    <row r="36" spans="1:23"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row>
    <row r="37" spans="1:23"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row>
    <row r="38" spans="1:23"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row>
    <row r="39" spans="1:23"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row>
    <row r="40" spans="1:23"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row>
    <row r="41" spans="1:23"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row>
    <row r="42" spans="1:23"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row>
    <row r="43" spans="1:23"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row>
    <row r="44" spans="1:23"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row>
    <row r="45" spans="1:23"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row>
    <row r="46" spans="1:23"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row>
    <row r="47" spans="1:23"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row>
    <row r="48" spans="1:23"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row>
    <row r="49" spans="1:23"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row>
    <row r="50" spans="1:23"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row>
    <row r="51" spans="1:23"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row>
    <row r="52" spans="1:23"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row>
    <row r="53" spans="1:23"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row>
    <row r="54" spans="1:23"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row>
    <row r="55" spans="1:23"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row>
    <row r="56" spans="1:23"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row>
    <row r="57" spans="1:23"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row>
    <row r="58" spans="1:23"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row>
    <row r="59" spans="1:23"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row>
    <row r="60" spans="1:23"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row>
    <row r="61" spans="1:23"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row>
    <row r="62" spans="1:23"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row>
    <row r="63" spans="1:23"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row>
    <row r="64" spans="1:23"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row>
    <row r="65" spans="1:23"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row>
    <row r="66" spans="1:23"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row>
    <row r="67" spans="1:23"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row>
    <row r="68" spans="1:23"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row>
    <row r="69" spans="1:23"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row>
    <row r="70" spans="1:23"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row>
    <row r="71" spans="1:23"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row>
    <row r="72" spans="1:23"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row>
    <row r="73" spans="1:23"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row>
    <row r="74" spans="1:23"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row>
    <row r="75" spans="1:23"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row>
    <row r="76" spans="1:23"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row>
    <row r="77" spans="1:23"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row>
    <row r="78" spans="1:23"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row>
    <row r="79" spans="1:23"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row>
    <row r="80" spans="1:23"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row>
    <row r="81" spans="1:23"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row>
    <row r="82" spans="1:23"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row>
    <row r="83" spans="1:23"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row>
    <row r="84" spans="1:23"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row>
    <row r="85" spans="1:23"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row>
    <row r="86" spans="1:23"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row>
    <row r="87" spans="1:23"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row>
    <row r="88" spans="1:23"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row>
    <row r="89" spans="1:23"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row>
    <row r="90" spans="1:23"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row>
    <row r="91" spans="1:23"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row>
    <row r="92" spans="1:23"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row>
    <row r="93" spans="1:23"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row>
    <row r="94" spans="1:23"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row>
    <row r="95" spans="1:23"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row>
    <row r="96" spans="1:23"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row>
    <row r="97" spans="1:23"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row>
    <row r="98" spans="1:23"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row>
    <row r="99" spans="1:23"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row>
    <row r="100" spans="1:23"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row>
    <row r="101" spans="1:23"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row>
    <row r="102" spans="1:23"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row>
    <row r="103" spans="1:23"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row>
    <row r="104" spans="1:23"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row>
    <row r="105" spans="1:23"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row>
    <row r="106" spans="1:23"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row>
    <row r="107" spans="1:23"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row>
    <row r="108" spans="1:23"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row>
    <row r="109" spans="1:23"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row>
    <row r="110" spans="1:23"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row>
    <row r="111" spans="1:23"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row>
    <row r="112" spans="1:23"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row>
    <row r="113" spans="1:23"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row>
    <row r="114" spans="1:23"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row>
    <row r="115" spans="1:23"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row>
    <row r="116" spans="1:23"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row>
    <row r="117" spans="1:23"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row>
    <row r="118" spans="1:23"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row>
    <row r="119" spans="1:23"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row>
    <row r="120" spans="1:23"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row>
    <row r="121" spans="1:23"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row>
    <row r="122" spans="1:23"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row>
    <row r="123" spans="1:23"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row>
    <row r="124" spans="1:23"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row>
    <row r="125" spans="1:23"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row>
    <row r="126" spans="1:23"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row>
    <row r="127" spans="1:23"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row>
    <row r="128" spans="1:23"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row>
    <row r="129" spans="1:23"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row>
    <row r="130" spans="1:23"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row>
    <row r="131" spans="1:23"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row>
    <row r="132" spans="1:23"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row>
    <row r="133" spans="1:23"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row>
    <row r="134" spans="1:23"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row>
    <row r="135" spans="1:23"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row>
    <row r="136" spans="1:23"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row>
    <row r="137" spans="1:23"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row>
    <row r="138" spans="1:23"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row>
    <row r="139" spans="1:23"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row>
    <row r="140" spans="1:23"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row>
    <row r="141" spans="1:23"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row>
    <row r="142" spans="1:23"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row>
    <row r="143" spans="1:23"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row>
    <row r="144" spans="1:23"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row>
    <row r="145" spans="1:23"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row>
    <row r="146" spans="1:23"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row>
    <row r="147" spans="1:23"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row>
    <row r="148" spans="1:23"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row>
    <row r="149" spans="1:23"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row>
    <row r="150" spans="1:23"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row>
    <row r="151" spans="1:23"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row>
    <row r="152" spans="1:23"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row>
    <row r="153" spans="1:23"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row>
    <row r="154" spans="1:23"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row>
    <row r="155" spans="1:23"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row>
    <row r="156" spans="1:23"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row>
    <row r="157" spans="1:23"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row>
    <row r="158" spans="1:23"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row>
    <row r="159" spans="1:23"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row>
    <row r="160" spans="1:23"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row>
    <row r="161" spans="1:23"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row>
    <row r="162" spans="1:23"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row>
    <row r="163" spans="1:23"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row>
    <row r="164" spans="1:23"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row>
    <row r="165" spans="1:23"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row>
    <row r="166" spans="1:23"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row>
    <row r="167" spans="1:23"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row>
    <row r="168" spans="1:23"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row>
    <row r="169" spans="1:23"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row>
    <row r="170" spans="1:23"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row>
    <row r="171" spans="1:23"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row>
    <row r="172" spans="1:23"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row>
    <row r="173" spans="1:23"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row>
    <row r="174" spans="1:23"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row>
    <row r="175" spans="1:23"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row>
    <row r="176" spans="1:23"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row>
    <row r="177" spans="1:23"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row>
    <row r="178" spans="1:23"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row>
    <row r="179" spans="1:23"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row>
    <row r="180" spans="1:23"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row>
    <row r="181" spans="1:23"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row>
    <row r="182" spans="1:23"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row>
    <row r="183" spans="1:23"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row>
    <row r="184" spans="1:23"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row>
    <row r="185" spans="1:23"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row>
    <row r="186" spans="1:23"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row>
    <row r="187" spans="1:23"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row>
    <row r="188" spans="1:23"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row>
    <row r="189" spans="1:23"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row>
    <row r="190" spans="1:23"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row>
    <row r="191" spans="1:23"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row>
    <row r="192" spans="1:23"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row>
    <row r="193" spans="1:23"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row>
    <row r="194" spans="1:23"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row>
    <row r="195" spans="1:23"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row>
    <row r="196" spans="1:23"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row>
    <row r="197" spans="1:23"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row>
    <row r="198" spans="1:23"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row>
    <row r="199" spans="1:23"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row>
    <row r="200" spans="1:23"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row>
    <row r="201" spans="1:23"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row>
    <row r="202" spans="1:23"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row>
    <row r="203" spans="1:23"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row>
    <row r="204" spans="1:23"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row>
    <row r="205" spans="1:23"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row>
    <row r="206" spans="1:23"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row>
    <row r="207" spans="1:23"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row>
    <row r="208" spans="1:23"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row>
    <row r="209" spans="1:23"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row>
    <row r="210" spans="1:23"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row>
    <row r="211" spans="1:23"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row>
    <row r="212" spans="1:23"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row>
    <row r="213" spans="1:23"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row>
    <row r="214" spans="1:23"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row>
    <row r="215" spans="1:23"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row>
    <row r="216" spans="1:23"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row>
    <row r="217" spans="1:23"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row>
    <row r="218" spans="1:23"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row>
    <row r="219" spans="1:23"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row>
    <row r="220" spans="1:23"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row>
    <row r="221" spans="1:23"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row>
    <row r="222" spans="1:23"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row>
    <row r="223" spans="1:23"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row>
    <row r="224" spans="1:23"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row>
    <row r="225" spans="1:23"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row>
    <row r="226" spans="1:23"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row>
    <row r="227" spans="1:23"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row>
    <row r="228" spans="1:23"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row>
    <row r="229" spans="1:23"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row>
    <row r="230" spans="1:23"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row>
    <row r="231" spans="1:23"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row>
    <row r="232" spans="1:23"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row>
    <row r="233" spans="1:23"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row>
    <row r="234" spans="1:23"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row>
    <row r="235" spans="1:23"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row>
    <row r="236" spans="1:23"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row>
    <row r="237" spans="1:23"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row>
    <row r="238" spans="1:23"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row>
    <row r="239" spans="1:23"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row>
    <row r="240" spans="1:2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988"/>
  <sheetViews>
    <sheetView showGridLines="0" topLeftCell="E1" zoomScale="86" zoomScaleNormal="86" workbookViewId="0">
      <selection activeCell="AC23" sqref="AC23"/>
    </sheetView>
  </sheetViews>
  <sheetFormatPr baseColWidth="10" defaultColWidth="14.42578125" defaultRowHeight="15" customHeight="1" x14ac:dyDescent="0.2"/>
  <cols>
    <col min="1" max="1" width="11.7109375" style="170" customWidth="1"/>
    <col min="2" max="2" width="3.5703125" style="170" hidden="1" customWidth="1"/>
    <col min="3" max="3" width="46" style="170" customWidth="1"/>
    <col min="4" max="4" width="36.140625" style="215" customWidth="1"/>
    <col min="5" max="5" width="69.5703125" style="170" customWidth="1"/>
    <col min="6" max="6" width="9.42578125" style="170" customWidth="1"/>
    <col min="7" max="7" width="5.42578125" style="170" customWidth="1"/>
    <col min="8" max="8" width="99.85546875" style="170" customWidth="1"/>
    <col min="9" max="9" width="57.28515625" style="170" customWidth="1"/>
    <col min="10" max="10" width="7.42578125" style="170" customWidth="1"/>
    <col min="11" max="11" width="19" style="170" customWidth="1"/>
    <col min="12" max="12" width="3.140625" style="279" customWidth="1"/>
    <col min="13" max="13" width="7.28515625" style="279" customWidth="1"/>
    <col min="14" max="15" width="12.28515625" style="279" customWidth="1"/>
    <col min="16" max="26" width="3.140625" style="279" customWidth="1"/>
    <col min="27" max="37" width="14.42578125" style="279"/>
    <col min="38" max="16384" width="14.42578125" style="170"/>
  </cols>
  <sheetData>
    <row r="1" spans="1:26" ht="16.5" x14ac:dyDescent="0.3">
      <c r="A1" s="168"/>
      <c r="B1" s="168"/>
      <c r="C1" s="168"/>
      <c r="D1" s="169"/>
      <c r="E1" s="168"/>
      <c r="F1" s="168"/>
      <c r="G1" s="168"/>
      <c r="H1" s="168"/>
      <c r="I1" s="168"/>
      <c r="J1" s="168"/>
      <c r="K1" s="168"/>
      <c r="L1" s="38"/>
      <c r="M1" s="38"/>
      <c r="N1" s="39"/>
      <c r="O1" s="39"/>
      <c r="P1" s="38"/>
      <c r="Q1" s="38"/>
      <c r="R1" s="38"/>
      <c r="S1" s="38"/>
      <c r="T1" s="38"/>
      <c r="U1" s="38"/>
      <c r="V1" s="38"/>
      <c r="W1" s="38"/>
      <c r="X1" s="38"/>
      <c r="Y1" s="38"/>
      <c r="Z1" s="38"/>
    </row>
    <row r="2" spans="1:26" ht="16.5" x14ac:dyDescent="0.3">
      <c r="A2" s="168"/>
      <c r="B2" s="168"/>
      <c r="C2" s="168"/>
      <c r="D2" s="169"/>
      <c r="E2" s="168"/>
      <c r="F2" s="168"/>
      <c r="G2" s="168"/>
      <c r="H2" s="168"/>
      <c r="I2" s="168"/>
      <c r="J2" s="168"/>
      <c r="K2" s="168"/>
      <c r="L2" s="38"/>
      <c r="M2" s="38"/>
      <c r="N2" s="39"/>
      <c r="O2" s="39"/>
      <c r="P2" s="38"/>
      <c r="Q2" s="38"/>
      <c r="R2" s="38"/>
      <c r="S2" s="38"/>
      <c r="T2" s="38"/>
      <c r="U2" s="38"/>
      <c r="V2" s="38"/>
      <c r="W2" s="38"/>
      <c r="X2" s="38"/>
      <c r="Y2" s="38"/>
      <c r="Z2" s="38"/>
    </row>
    <row r="3" spans="1:26" ht="16.5" x14ac:dyDescent="0.3">
      <c r="A3" s="168"/>
      <c r="B3" s="168"/>
      <c r="C3" s="168"/>
      <c r="D3" s="169"/>
      <c r="E3" s="168"/>
      <c r="F3" s="168"/>
      <c r="G3" s="168"/>
      <c r="H3" s="168"/>
      <c r="I3" s="168"/>
      <c r="J3" s="168"/>
      <c r="K3" s="168"/>
      <c r="L3" s="38"/>
      <c r="M3" s="38"/>
      <c r="N3" s="39"/>
      <c r="O3" s="39"/>
      <c r="P3" s="38"/>
      <c r="Q3" s="38"/>
      <c r="R3" s="38"/>
      <c r="S3" s="38"/>
      <c r="T3" s="38"/>
      <c r="U3" s="38"/>
      <c r="V3" s="38"/>
      <c r="W3" s="38"/>
      <c r="X3" s="38"/>
      <c r="Y3" s="38"/>
      <c r="Z3" s="38"/>
    </row>
    <row r="4" spans="1:26" ht="9.75" customHeight="1" x14ac:dyDescent="0.3">
      <c r="A4" s="168"/>
      <c r="B4" s="168"/>
      <c r="C4" s="168"/>
      <c r="D4" s="169"/>
      <c r="E4" s="168"/>
      <c r="F4" s="168"/>
      <c r="G4" s="168"/>
      <c r="H4" s="168"/>
      <c r="I4" s="168"/>
      <c r="J4" s="168"/>
      <c r="K4" s="168"/>
      <c r="L4" s="38"/>
      <c r="M4" s="38"/>
      <c r="N4" s="39"/>
      <c r="O4" s="39"/>
      <c r="P4" s="38"/>
      <c r="Q4" s="38"/>
      <c r="R4" s="38"/>
      <c r="S4" s="38"/>
      <c r="T4" s="38"/>
      <c r="U4" s="38"/>
      <c r="V4" s="38"/>
      <c r="W4" s="38"/>
      <c r="X4" s="38"/>
      <c r="Y4" s="38"/>
      <c r="Z4" s="38"/>
    </row>
    <row r="5" spans="1:26" ht="9.75" customHeight="1" x14ac:dyDescent="0.3">
      <c r="A5" s="168"/>
      <c r="B5" s="168"/>
      <c r="C5" s="168"/>
      <c r="D5" s="169"/>
      <c r="E5" s="168"/>
      <c r="F5" s="168"/>
      <c r="G5" s="168"/>
      <c r="H5" s="168"/>
      <c r="I5" s="168"/>
      <c r="J5" s="168"/>
      <c r="K5" s="168"/>
      <c r="L5" s="38"/>
      <c r="M5" s="38"/>
      <c r="N5" s="39"/>
      <c r="O5" s="39"/>
      <c r="P5" s="38"/>
      <c r="Q5" s="38"/>
      <c r="R5" s="38"/>
      <c r="S5" s="38"/>
      <c r="T5" s="38"/>
      <c r="U5" s="38"/>
      <c r="V5" s="38"/>
      <c r="W5" s="38"/>
      <c r="X5" s="38"/>
      <c r="Y5" s="38"/>
      <c r="Z5" s="38"/>
    </row>
    <row r="6" spans="1:26" ht="9.75" customHeight="1" x14ac:dyDescent="0.3">
      <c r="A6" s="168"/>
      <c r="B6" s="168"/>
      <c r="C6" s="168"/>
      <c r="D6" s="169"/>
      <c r="E6" s="168"/>
      <c r="F6" s="168"/>
      <c r="G6" s="168"/>
      <c r="H6" s="168"/>
      <c r="I6" s="168"/>
      <c r="J6" s="168"/>
      <c r="K6" s="168"/>
      <c r="L6" s="38"/>
      <c r="M6" s="38"/>
      <c r="N6" s="39"/>
      <c r="O6" s="39"/>
      <c r="P6" s="38"/>
      <c r="Q6" s="38"/>
      <c r="R6" s="38"/>
      <c r="S6" s="38"/>
      <c r="T6" s="38"/>
      <c r="U6" s="38"/>
      <c r="V6" s="38"/>
      <c r="W6" s="38"/>
      <c r="X6" s="38"/>
      <c r="Y6" s="38"/>
      <c r="Z6" s="38"/>
    </row>
    <row r="7" spans="1:26" ht="9.75" customHeight="1" x14ac:dyDescent="0.3">
      <c r="A7" s="168"/>
      <c r="B7" s="168"/>
      <c r="C7" s="168"/>
      <c r="D7" s="169"/>
      <c r="E7" s="168"/>
      <c r="F7" s="168"/>
      <c r="G7" s="168"/>
      <c r="H7" s="168"/>
      <c r="I7" s="168"/>
      <c r="J7" s="168"/>
      <c r="K7" s="168"/>
      <c r="L7" s="38"/>
      <c r="M7" s="38"/>
      <c r="N7" s="39"/>
      <c r="O7" s="39"/>
      <c r="P7" s="38"/>
      <c r="Q7" s="38"/>
      <c r="R7" s="38"/>
      <c r="S7" s="38"/>
      <c r="T7" s="38"/>
      <c r="U7" s="38"/>
      <c r="V7" s="38"/>
      <c r="W7" s="38"/>
      <c r="X7" s="38"/>
      <c r="Y7" s="38"/>
      <c r="Z7" s="38"/>
    </row>
    <row r="8" spans="1:26" ht="9.75" customHeight="1" x14ac:dyDescent="0.3">
      <c r="A8" s="168"/>
      <c r="B8" s="168"/>
      <c r="C8" s="168"/>
      <c r="D8" s="169"/>
      <c r="E8" s="168"/>
      <c r="F8" s="168"/>
      <c r="G8" s="168"/>
      <c r="H8" s="168"/>
      <c r="I8" s="168"/>
      <c r="J8" s="168"/>
      <c r="K8" s="168"/>
      <c r="L8" s="38"/>
      <c r="M8" s="38"/>
      <c r="N8" s="39"/>
      <c r="O8" s="39"/>
      <c r="P8" s="38"/>
      <c r="Q8" s="38"/>
      <c r="R8" s="38"/>
      <c r="S8" s="38"/>
      <c r="T8" s="38"/>
      <c r="U8" s="38"/>
      <c r="V8" s="38"/>
      <c r="W8" s="38"/>
      <c r="X8" s="38"/>
      <c r="Y8" s="38"/>
      <c r="Z8" s="38"/>
    </row>
    <row r="9" spans="1:26" ht="9.75" customHeight="1" x14ac:dyDescent="0.3">
      <c r="A9" s="168"/>
      <c r="B9" s="168"/>
      <c r="C9" s="168"/>
      <c r="D9" s="169"/>
      <c r="E9" s="168"/>
      <c r="F9" s="168"/>
      <c r="G9" s="168"/>
      <c r="H9" s="168"/>
      <c r="I9" s="168"/>
      <c r="J9" s="168"/>
      <c r="K9" s="168"/>
      <c r="L9" s="38"/>
      <c r="M9" s="38"/>
      <c r="N9" s="39"/>
      <c r="O9" s="39"/>
      <c r="P9" s="38"/>
      <c r="Q9" s="38"/>
      <c r="R9" s="38"/>
      <c r="S9" s="38"/>
      <c r="T9" s="38"/>
      <c r="U9" s="38"/>
      <c r="V9" s="38"/>
      <c r="W9" s="38"/>
      <c r="X9" s="38"/>
      <c r="Y9" s="38"/>
      <c r="Z9" s="38"/>
    </row>
    <row r="10" spans="1:26" ht="9.75" customHeight="1" x14ac:dyDescent="0.3">
      <c r="A10" s="168"/>
      <c r="B10" s="168"/>
      <c r="C10" s="168"/>
      <c r="D10" s="169"/>
      <c r="E10" s="168"/>
      <c r="F10" s="168"/>
      <c r="G10" s="168"/>
      <c r="H10" s="168"/>
      <c r="I10" s="168"/>
      <c r="J10" s="168"/>
      <c r="K10" s="168"/>
      <c r="L10" s="38"/>
      <c r="M10" s="38"/>
      <c r="N10" s="39"/>
      <c r="O10" s="39"/>
      <c r="P10" s="38"/>
      <c r="Q10" s="38"/>
      <c r="R10" s="38"/>
      <c r="S10" s="38"/>
      <c r="T10" s="38"/>
      <c r="U10" s="38"/>
      <c r="V10" s="38"/>
      <c r="W10" s="38"/>
      <c r="X10" s="38"/>
      <c r="Y10" s="38"/>
      <c r="Z10" s="38"/>
    </row>
    <row r="11" spans="1:26" ht="9.75" customHeight="1" x14ac:dyDescent="0.3">
      <c r="A11" s="168"/>
      <c r="B11" s="168"/>
      <c r="C11" s="168"/>
      <c r="D11" s="169"/>
      <c r="E11" s="168"/>
      <c r="F11" s="168"/>
      <c r="G11" s="168"/>
      <c r="H11" s="168"/>
      <c r="I11" s="168"/>
      <c r="J11" s="168"/>
      <c r="K11" s="168"/>
      <c r="L11" s="38"/>
      <c r="M11" s="38"/>
      <c r="N11" s="39"/>
      <c r="O11" s="39"/>
      <c r="P11" s="38"/>
      <c r="Q11" s="38"/>
      <c r="R11" s="38"/>
      <c r="S11" s="38"/>
      <c r="T11" s="38"/>
      <c r="U11" s="38"/>
      <c r="V11" s="38"/>
      <c r="W11" s="38"/>
      <c r="X11" s="38"/>
      <c r="Y11" s="38"/>
      <c r="Z11" s="38"/>
    </row>
    <row r="12" spans="1:26" ht="9.75" customHeight="1" x14ac:dyDescent="0.3">
      <c r="A12" s="168"/>
      <c r="B12" s="168"/>
      <c r="C12" s="168"/>
      <c r="D12" s="169"/>
      <c r="E12" s="168"/>
      <c r="F12" s="168"/>
      <c r="G12" s="168"/>
      <c r="H12" s="168"/>
      <c r="I12" s="168"/>
      <c r="J12" s="168"/>
      <c r="K12" s="168"/>
      <c r="L12" s="38"/>
      <c r="M12" s="38"/>
      <c r="N12" s="39"/>
      <c r="O12" s="39"/>
      <c r="P12" s="38"/>
      <c r="Q12" s="38"/>
      <c r="R12" s="38"/>
      <c r="S12" s="38"/>
      <c r="T12" s="38"/>
      <c r="U12" s="38"/>
      <c r="V12" s="38"/>
      <c r="W12" s="38"/>
      <c r="X12" s="38"/>
      <c r="Y12" s="38"/>
      <c r="Z12" s="38"/>
    </row>
    <row r="13" spans="1:26" ht="9.75" customHeight="1" x14ac:dyDescent="0.3">
      <c r="A13" s="168"/>
      <c r="B13" s="168"/>
      <c r="C13" s="168"/>
      <c r="D13" s="169"/>
      <c r="E13" s="395"/>
      <c r="F13" s="397"/>
      <c r="G13" s="398"/>
      <c r="H13" s="398"/>
      <c r="I13" s="398"/>
      <c r="J13" s="399"/>
      <c r="K13" s="168"/>
      <c r="L13" s="38"/>
      <c r="M13" s="38"/>
      <c r="N13" s="39"/>
      <c r="O13" s="39"/>
      <c r="P13" s="38"/>
      <c r="Q13" s="38"/>
      <c r="R13" s="38"/>
      <c r="S13" s="38"/>
      <c r="T13" s="38"/>
      <c r="U13" s="38"/>
      <c r="V13" s="38"/>
      <c r="W13" s="38"/>
      <c r="X13" s="38"/>
      <c r="Y13" s="38"/>
      <c r="Z13" s="38"/>
    </row>
    <row r="14" spans="1:26" ht="31.5" customHeight="1" x14ac:dyDescent="0.3">
      <c r="A14" s="168"/>
      <c r="B14" s="168"/>
      <c r="C14" s="168"/>
      <c r="D14" s="169"/>
      <c r="E14" s="396"/>
      <c r="F14" s="400"/>
      <c r="G14" s="401"/>
      <c r="H14" s="401"/>
      <c r="I14" s="401"/>
      <c r="J14" s="402"/>
      <c r="K14" s="168"/>
      <c r="L14" s="38"/>
      <c r="M14" s="38"/>
      <c r="N14" s="39"/>
      <c r="O14" s="39"/>
      <c r="P14" s="38"/>
      <c r="Q14" s="38"/>
      <c r="R14" s="38"/>
      <c r="S14" s="38"/>
      <c r="T14" s="38"/>
      <c r="U14" s="38"/>
      <c r="V14" s="38"/>
      <c r="W14" s="38"/>
      <c r="X14" s="38"/>
      <c r="Y14" s="38"/>
      <c r="Z14" s="38"/>
    </row>
    <row r="15" spans="1:26" ht="24.75" customHeight="1" x14ac:dyDescent="0.3">
      <c r="A15" s="168"/>
      <c r="B15" s="168"/>
      <c r="C15" s="168"/>
      <c r="D15" s="169"/>
      <c r="E15" s="169"/>
      <c r="F15" s="403"/>
      <c r="G15" s="404"/>
      <c r="H15" s="404"/>
      <c r="I15" s="404"/>
      <c r="J15" s="319"/>
      <c r="K15" s="168"/>
      <c r="L15" s="38"/>
      <c r="M15" s="38"/>
      <c r="N15" s="39"/>
      <c r="O15" s="39"/>
      <c r="P15" s="38"/>
      <c r="Q15" s="38"/>
      <c r="R15" s="38"/>
      <c r="S15" s="38"/>
      <c r="T15" s="38"/>
      <c r="U15" s="38"/>
      <c r="V15" s="38"/>
      <c r="W15" s="38"/>
      <c r="X15" s="38"/>
      <c r="Y15" s="38"/>
      <c r="Z15" s="38"/>
    </row>
    <row r="16" spans="1:26" ht="20.25" customHeight="1" x14ac:dyDescent="0.3">
      <c r="A16" s="168"/>
      <c r="B16" s="168"/>
      <c r="C16" s="168"/>
      <c r="D16" s="169"/>
      <c r="E16" s="168"/>
      <c r="F16" s="168"/>
      <c r="G16" s="168"/>
      <c r="H16" s="168"/>
      <c r="I16" s="168"/>
      <c r="J16" s="168"/>
      <c r="K16" s="168"/>
      <c r="L16" s="38"/>
      <c r="M16" s="38"/>
      <c r="N16" s="39"/>
      <c r="O16" s="39"/>
      <c r="P16" s="38"/>
      <c r="Q16" s="38"/>
      <c r="R16" s="38"/>
      <c r="S16" s="38"/>
      <c r="T16" s="38"/>
      <c r="U16" s="38"/>
      <c r="V16" s="38"/>
      <c r="W16" s="38"/>
      <c r="X16" s="38"/>
      <c r="Y16" s="38"/>
      <c r="Z16" s="38"/>
    </row>
    <row r="17" spans="1:26" ht="9.75" customHeight="1" x14ac:dyDescent="0.3">
      <c r="A17" s="168"/>
      <c r="B17" s="168"/>
      <c r="C17" s="168"/>
      <c r="D17" s="169"/>
      <c r="E17" s="168"/>
      <c r="F17" s="168"/>
      <c r="G17" s="168"/>
      <c r="H17" s="168"/>
      <c r="I17" s="168"/>
      <c r="J17" s="168"/>
      <c r="K17" s="168"/>
      <c r="L17" s="38"/>
      <c r="M17" s="38"/>
      <c r="N17" s="39"/>
      <c r="O17" s="39"/>
      <c r="P17" s="38"/>
      <c r="Q17" s="38"/>
      <c r="R17" s="38"/>
      <c r="S17" s="38"/>
      <c r="T17" s="38"/>
      <c r="U17" s="38"/>
      <c r="V17" s="38"/>
      <c r="W17" s="38"/>
      <c r="X17" s="38"/>
      <c r="Y17" s="38"/>
      <c r="Z17" s="38"/>
    </row>
    <row r="18" spans="1:26" ht="19.5" customHeight="1" x14ac:dyDescent="0.3">
      <c r="A18" s="168"/>
      <c r="B18" s="168"/>
      <c r="C18" s="405" t="s">
        <v>109</v>
      </c>
      <c r="D18" s="404"/>
      <c r="E18" s="404"/>
      <c r="F18" s="404"/>
      <c r="G18" s="404"/>
      <c r="H18" s="404"/>
      <c r="I18" s="404"/>
      <c r="J18" s="404"/>
      <c r="K18" s="319"/>
      <c r="L18" s="38"/>
      <c r="M18" s="38"/>
      <c r="N18" s="39"/>
      <c r="O18" s="39"/>
      <c r="P18" s="38"/>
      <c r="Q18" s="38"/>
      <c r="R18" s="38"/>
      <c r="S18" s="38"/>
      <c r="T18" s="38"/>
      <c r="U18" s="38"/>
      <c r="V18" s="38"/>
      <c r="W18" s="38"/>
      <c r="X18" s="38"/>
      <c r="Y18" s="38"/>
      <c r="Z18" s="38"/>
    </row>
    <row r="19" spans="1:26" ht="60" customHeight="1" x14ac:dyDescent="0.3">
      <c r="A19" s="168"/>
      <c r="B19" s="168"/>
      <c r="C19" s="406" t="s">
        <v>110</v>
      </c>
      <c r="D19" s="404"/>
      <c r="E19" s="404"/>
      <c r="F19" s="404"/>
      <c r="G19" s="404"/>
      <c r="H19" s="404"/>
      <c r="I19" s="404"/>
      <c r="J19" s="404"/>
      <c r="K19" s="319"/>
      <c r="L19" s="38"/>
      <c r="M19" s="38"/>
      <c r="N19" s="39"/>
      <c r="O19" s="39"/>
      <c r="P19" s="38"/>
      <c r="Q19" s="38"/>
      <c r="R19" s="38"/>
      <c r="S19" s="38"/>
      <c r="T19" s="38"/>
      <c r="U19" s="38"/>
      <c r="V19" s="38"/>
      <c r="W19" s="38"/>
      <c r="X19" s="38"/>
      <c r="Y19" s="38"/>
      <c r="Z19" s="38"/>
    </row>
    <row r="20" spans="1:26" ht="7.5" customHeight="1" x14ac:dyDescent="0.3">
      <c r="A20" s="168"/>
      <c r="B20" s="171"/>
      <c r="C20" s="171"/>
      <c r="D20" s="171"/>
      <c r="E20" s="168"/>
      <c r="F20" s="172"/>
      <c r="G20" s="168"/>
      <c r="H20" s="168"/>
      <c r="I20" s="168"/>
      <c r="J20" s="168"/>
      <c r="K20" s="168"/>
      <c r="L20" s="38"/>
      <c r="M20" s="38"/>
      <c r="N20" s="39"/>
      <c r="O20" s="39"/>
      <c r="P20" s="38"/>
      <c r="Q20" s="38"/>
      <c r="R20" s="38"/>
      <c r="S20" s="38"/>
      <c r="T20" s="38"/>
      <c r="U20" s="38"/>
      <c r="V20" s="38"/>
      <c r="W20" s="38"/>
      <c r="X20" s="38"/>
      <c r="Y20" s="38"/>
      <c r="Z20" s="38"/>
    </row>
    <row r="21" spans="1:26" ht="36.75" customHeight="1" x14ac:dyDescent="0.3">
      <c r="A21" s="168"/>
      <c r="B21" s="389" t="s">
        <v>111</v>
      </c>
      <c r="C21" s="374" t="s">
        <v>112</v>
      </c>
      <c r="D21" s="349" t="s">
        <v>410</v>
      </c>
      <c r="E21" s="358" t="s">
        <v>411</v>
      </c>
      <c r="F21" s="363" t="s">
        <v>412</v>
      </c>
      <c r="G21" s="386" t="s">
        <v>113</v>
      </c>
      <c r="H21" s="387"/>
      <c r="I21" s="285"/>
      <c r="J21" s="363" t="s">
        <v>413</v>
      </c>
      <c r="K21" s="363" t="s">
        <v>114</v>
      </c>
      <c r="L21" s="351"/>
      <c r="M21" s="351"/>
      <c r="N21" s="352"/>
      <c r="O21" s="352"/>
      <c r="P21" s="38"/>
      <c r="Q21" s="38"/>
      <c r="R21" s="38"/>
      <c r="S21" s="38"/>
      <c r="T21" s="38"/>
      <c r="U21" s="38"/>
      <c r="V21" s="38"/>
      <c r="W21" s="38"/>
      <c r="X21" s="38"/>
      <c r="Y21" s="38"/>
      <c r="Z21" s="38"/>
    </row>
    <row r="22" spans="1:26" ht="29.25" customHeight="1" x14ac:dyDescent="0.3">
      <c r="A22" s="168"/>
      <c r="B22" s="337"/>
      <c r="C22" s="337"/>
      <c r="D22" s="356"/>
      <c r="E22" s="337"/>
      <c r="F22" s="337"/>
      <c r="G22" s="347" t="s">
        <v>13</v>
      </c>
      <c r="H22" s="349" t="s">
        <v>15</v>
      </c>
      <c r="I22" s="349" t="s">
        <v>115</v>
      </c>
      <c r="J22" s="337"/>
      <c r="K22" s="337"/>
      <c r="L22" s="321"/>
      <c r="M22" s="321"/>
      <c r="N22" s="321"/>
      <c r="O22" s="321"/>
      <c r="P22" s="38"/>
      <c r="Q22" s="38"/>
      <c r="R22" s="38"/>
      <c r="S22" s="38"/>
      <c r="T22" s="38"/>
      <c r="U22" s="38"/>
      <c r="V22" s="38"/>
      <c r="W22" s="38"/>
      <c r="X22" s="38"/>
      <c r="Y22" s="38"/>
      <c r="Z22" s="38"/>
    </row>
    <row r="23" spans="1:26" ht="79.5" customHeight="1" x14ac:dyDescent="0.3">
      <c r="A23" s="168"/>
      <c r="B23" s="348"/>
      <c r="C23" s="348"/>
      <c r="D23" s="392"/>
      <c r="E23" s="348"/>
      <c r="F23" s="348"/>
      <c r="G23" s="348"/>
      <c r="H23" s="348"/>
      <c r="I23" s="348"/>
      <c r="J23" s="348"/>
      <c r="K23" s="348"/>
      <c r="L23" s="340"/>
      <c r="M23" s="340"/>
      <c r="N23" s="340"/>
      <c r="O23" s="340"/>
      <c r="P23" s="38"/>
      <c r="Q23" s="38"/>
      <c r="R23" s="38"/>
      <c r="S23" s="38"/>
      <c r="T23" s="38"/>
      <c r="U23" s="38"/>
      <c r="V23" s="38"/>
      <c r="W23" s="38"/>
      <c r="X23" s="38"/>
      <c r="Y23" s="38"/>
      <c r="Z23" s="38"/>
    </row>
    <row r="24" spans="1:26" ht="54.75" customHeight="1" x14ac:dyDescent="0.3">
      <c r="A24" s="168"/>
      <c r="B24" s="378" t="str">
        <f>+LEFT(C24,3)</f>
        <v>1.1</v>
      </c>
      <c r="C24" s="379" t="s">
        <v>117</v>
      </c>
      <c r="D24" s="393" t="s">
        <v>116</v>
      </c>
      <c r="E24" s="381" t="s">
        <v>735</v>
      </c>
      <c r="F24" s="388" t="s">
        <v>504</v>
      </c>
      <c r="G24" s="173">
        <v>1</v>
      </c>
      <c r="H24" s="174" t="s">
        <v>503</v>
      </c>
      <c r="I24" s="390" t="s">
        <v>527</v>
      </c>
      <c r="J24" s="391" t="s">
        <v>504</v>
      </c>
      <c r="K24" s="40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39">
        <f>+IF(K24="",0,IF(K24="Deficiencia de control mayor (diseño y ejecución)",4,IF(K24="Deficiencia de control (diseño o ejecución)",20,IF(K24="Oportunidad de mejora",40,60))))</f>
        <v>60</v>
      </c>
      <c r="M24" s="339">
        <v>4.5870000000000001E-2</v>
      </c>
      <c r="N24" s="320">
        <f>+L24+M24</f>
        <v>60.045870000000001</v>
      </c>
      <c r="O24" s="320"/>
      <c r="P24" s="38"/>
      <c r="Q24" s="38"/>
      <c r="R24" s="38"/>
      <c r="S24" s="38"/>
      <c r="T24" s="38"/>
      <c r="U24" s="38"/>
      <c r="V24" s="38"/>
      <c r="W24" s="38"/>
      <c r="X24" s="38"/>
      <c r="Y24" s="38"/>
      <c r="Z24" s="38"/>
    </row>
    <row r="25" spans="1:26" ht="168" customHeight="1" x14ac:dyDescent="0.3">
      <c r="A25" s="168"/>
      <c r="B25" s="323"/>
      <c r="C25" s="325"/>
      <c r="D25" s="327"/>
      <c r="E25" s="333"/>
      <c r="F25" s="366"/>
      <c r="G25" s="175">
        <v>2</v>
      </c>
      <c r="H25" s="176" t="s">
        <v>647</v>
      </c>
      <c r="I25" s="366"/>
      <c r="J25" s="333"/>
      <c r="K25" s="366"/>
      <c r="L25" s="321"/>
      <c r="M25" s="321"/>
      <c r="N25" s="321"/>
      <c r="O25" s="321"/>
      <c r="P25" s="38"/>
      <c r="Q25" s="38"/>
      <c r="R25" s="38"/>
      <c r="S25" s="38"/>
      <c r="T25" s="38"/>
      <c r="U25" s="38"/>
      <c r="V25" s="38"/>
      <c r="W25" s="38"/>
      <c r="X25" s="38"/>
      <c r="Y25" s="38"/>
      <c r="Z25" s="38"/>
    </row>
    <row r="26" spans="1:26" ht="176.25" customHeight="1" x14ac:dyDescent="0.3">
      <c r="A26" s="168"/>
      <c r="B26" s="323"/>
      <c r="C26" s="325"/>
      <c r="D26" s="327"/>
      <c r="E26" s="333"/>
      <c r="F26" s="366"/>
      <c r="G26" s="175">
        <v>3</v>
      </c>
      <c r="H26" s="177" t="s">
        <v>736</v>
      </c>
      <c r="I26" s="366"/>
      <c r="J26" s="333"/>
      <c r="K26" s="366"/>
      <c r="L26" s="321"/>
      <c r="M26" s="321"/>
      <c r="N26" s="321"/>
      <c r="O26" s="321"/>
      <c r="P26" s="38"/>
      <c r="Q26" s="38"/>
      <c r="R26" s="38"/>
      <c r="S26" s="38"/>
      <c r="T26" s="38"/>
      <c r="U26" s="38"/>
      <c r="V26" s="38"/>
      <c r="W26" s="38"/>
      <c r="X26" s="38"/>
      <c r="Y26" s="38"/>
      <c r="Z26" s="38"/>
    </row>
    <row r="27" spans="1:26" ht="67.5" customHeight="1" x14ac:dyDescent="0.3">
      <c r="A27" s="168"/>
      <c r="B27" s="323"/>
      <c r="C27" s="325"/>
      <c r="D27" s="327"/>
      <c r="E27" s="333"/>
      <c r="F27" s="366"/>
      <c r="G27" s="175">
        <v>4</v>
      </c>
      <c r="H27" s="178" t="s">
        <v>505</v>
      </c>
      <c r="I27" s="366"/>
      <c r="J27" s="333"/>
      <c r="K27" s="366"/>
      <c r="L27" s="321"/>
      <c r="M27" s="321"/>
      <c r="N27" s="321"/>
      <c r="O27" s="321"/>
      <c r="P27" s="38"/>
      <c r="Q27" s="38"/>
      <c r="R27" s="38"/>
      <c r="S27" s="38"/>
      <c r="T27" s="38"/>
      <c r="U27" s="38"/>
      <c r="V27" s="38"/>
      <c r="W27" s="38"/>
      <c r="X27" s="38"/>
      <c r="Y27" s="38"/>
      <c r="Z27" s="38"/>
    </row>
    <row r="28" spans="1:26" ht="59.25" customHeight="1" x14ac:dyDescent="0.3">
      <c r="A28" s="179"/>
      <c r="B28" s="323"/>
      <c r="C28" s="325"/>
      <c r="D28" s="328"/>
      <c r="E28" s="334"/>
      <c r="F28" s="366"/>
      <c r="G28" s="175">
        <v>5</v>
      </c>
      <c r="H28" s="178" t="s">
        <v>506</v>
      </c>
      <c r="I28" s="366"/>
      <c r="J28" s="334"/>
      <c r="K28" s="366"/>
      <c r="L28" s="321"/>
      <c r="M28" s="321"/>
      <c r="N28" s="321"/>
      <c r="O28" s="321"/>
      <c r="P28" s="151"/>
      <c r="Q28" s="151"/>
      <c r="R28" s="151"/>
      <c r="S28" s="151"/>
      <c r="T28" s="151"/>
      <c r="U28" s="151"/>
      <c r="V28" s="151"/>
      <c r="W28" s="151"/>
      <c r="X28" s="151"/>
      <c r="Y28" s="151"/>
      <c r="Z28" s="151"/>
    </row>
    <row r="29" spans="1:26" ht="65.25" customHeight="1" thickBot="1" x14ac:dyDescent="0.35">
      <c r="A29" s="168"/>
      <c r="B29" s="323"/>
      <c r="C29" s="325"/>
      <c r="D29" s="327"/>
      <c r="E29" s="333"/>
      <c r="F29" s="366"/>
      <c r="G29" s="175">
        <v>6</v>
      </c>
      <c r="H29" s="178" t="s">
        <v>528</v>
      </c>
      <c r="I29" s="366"/>
      <c r="J29" s="333"/>
      <c r="K29" s="366"/>
      <c r="L29" s="321"/>
      <c r="M29" s="321"/>
      <c r="N29" s="321"/>
      <c r="O29" s="321"/>
      <c r="P29" s="38"/>
      <c r="Q29" s="38"/>
      <c r="R29" s="38"/>
      <c r="S29" s="38"/>
      <c r="T29" s="38"/>
      <c r="U29" s="38"/>
      <c r="V29" s="38"/>
      <c r="W29" s="38"/>
      <c r="X29" s="38"/>
      <c r="Y29" s="38"/>
      <c r="Z29" s="38"/>
    </row>
    <row r="30" spans="1:26" ht="15.75" hidden="1" customHeight="1" x14ac:dyDescent="0.3">
      <c r="A30" s="168"/>
      <c r="B30" s="323"/>
      <c r="C30" s="325"/>
      <c r="D30" s="327"/>
      <c r="E30" s="333"/>
      <c r="F30" s="366"/>
      <c r="G30" s="175">
        <v>7</v>
      </c>
      <c r="H30" s="180"/>
      <c r="I30" s="366"/>
      <c r="J30" s="333"/>
      <c r="K30" s="366"/>
      <c r="L30" s="321"/>
      <c r="M30" s="321"/>
      <c r="N30" s="321"/>
      <c r="O30" s="321"/>
      <c r="P30" s="38"/>
      <c r="Q30" s="38"/>
      <c r="R30" s="38"/>
      <c r="S30" s="38"/>
      <c r="T30" s="38"/>
      <c r="U30" s="38"/>
      <c r="V30" s="38"/>
      <c r="W30" s="38"/>
      <c r="X30" s="38"/>
      <c r="Y30" s="38"/>
      <c r="Z30" s="38"/>
    </row>
    <row r="31" spans="1:26" ht="132" hidden="1" customHeight="1" x14ac:dyDescent="0.3">
      <c r="A31" s="168"/>
      <c r="B31" s="341"/>
      <c r="C31" s="342"/>
      <c r="D31" s="343"/>
      <c r="E31" s="345"/>
      <c r="F31" s="367"/>
      <c r="G31" s="181">
        <v>8</v>
      </c>
      <c r="H31" s="182"/>
      <c r="I31" s="367"/>
      <c r="J31" s="345"/>
      <c r="K31" s="367"/>
      <c r="L31" s="340"/>
      <c r="M31" s="340"/>
      <c r="N31" s="340"/>
      <c r="O31" s="340"/>
      <c r="P31" s="38"/>
      <c r="Q31" s="38"/>
      <c r="R31" s="38"/>
      <c r="S31" s="38"/>
      <c r="T31" s="38"/>
      <c r="U31" s="38"/>
      <c r="V31" s="38"/>
      <c r="W31" s="38"/>
      <c r="X31" s="38"/>
      <c r="Y31" s="38"/>
      <c r="Z31" s="38"/>
    </row>
    <row r="32" spans="1:26" ht="86.25" customHeight="1" x14ac:dyDescent="0.3">
      <c r="A32" s="168"/>
      <c r="B32" s="322" t="str">
        <f>+LEFT(C32,3)</f>
        <v>1.2</v>
      </c>
      <c r="C32" s="324" t="s">
        <v>118</v>
      </c>
      <c r="D32" s="326" t="s">
        <v>116</v>
      </c>
      <c r="E32" s="364" t="s">
        <v>507</v>
      </c>
      <c r="F32" s="332" t="s">
        <v>504</v>
      </c>
      <c r="G32" s="183">
        <v>1</v>
      </c>
      <c r="H32" s="184" t="s">
        <v>648</v>
      </c>
      <c r="I32" s="377" t="s">
        <v>531</v>
      </c>
      <c r="J32" s="370" t="s">
        <v>504</v>
      </c>
      <c r="K32" s="36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39">
        <f>+IF(K32="",0,IF(K32="Deficiencia de control mayor (diseño y ejecución)",4,IF(K32="Deficiencia de control (diseño o ejecución)",20,IF(K32="Oportunidad de mejora",40,60))))</f>
        <v>60</v>
      </c>
      <c r="M32" s="339">
        <v>5.5690000000000003E-2</v>
      </c>
      <c r="N32" s="320">
        <f>+L32+M32</f>
        <v>60.055689999999998</v>
      </c>
      <c r="O32" s="320"/>
      <c r="P32" s="38"/>
      <c r="Q32" s="38"/>
      <c r="R32" s="38"/>
      <c r="S32" s="38"/>
      <c r="T32" s="38"/>
      <c r="U32" s="38"/>
      <c r="V32" s="38"/>
      <c r="W32" s="38"/>
      <c r="X32" s="38"/>
      <c r="Y32" s="38"/>
      <c r="Z32" s="38"/>
    </row>
    <row r="33" spans="1:26" ht="54.75" customHeight="1" x14ac:dyDescent="0.3">
      <c r="A33" s="168"/>
      <c r="B33" s="323"/>
      <c r="C33" s="325"/>
      <c r="D33" s="327"/>
      <c r="E33" s="333"/>
      <c r="F33" s="333"/>
      <c r="G33" s="175">
        <v>2</v>
      </c>
      <c r="H33" s="185" t="s">
        <v>529</v>
      </c>
      <c r="I33" s="333"/>
      <c r="J33" s="371"/>
      <c r="K33" s="366"/>
      <c r="L33" s="321"/>
      <c r="M33" s="321"/>
      <c r="N33" s="321"/>
      <c r="O33" s="321"/>
      <c r="P33" s="38"/>
      <c r="Q33" s="38"/>
      <c r="R33" s="38"/>
      <c r="S33" s="38"/>
      <c r="T33" s="38"/>
      <c r="U33" s="38"/>
      <c r="V33" s="38"/>
      <c r="W33" s="38"/>
      <c r="X33" s="38"/>
      <c r="Y33" s="38"/>
      <c r="Z33" s="38"/>
    </row>
    <row r="34" spans="1:26" ht="48.75" customHeight="1" thickBot="1" x14ac:dyDescent="0.35">
      <c r="A34" s="168"/>
      <c r="B34" s="323"/>
      <c r="C34" s="325"/>
      <c r="D34" s="327"/>
      <c r="E34" s="333"/>
      <c r="F34" s="333"/>
      <c r="G34" s="175">
        <v>3</v>
      </c>
      <c r="H34" s="185" t="s">
        <v>530</v>
      </c>
      <c r="I34" s="333"/>
      <c r="J34" s="371"/>
      <c r="K34" s="366"/>
      <c r="L34" s="321"/>
      <c r="M34" s="321"/>
      <c r="N34" s="321"/>
      <c r="O34" s="321"/>
      <c r="P34" s="38"/>
      <c r="Q34" s="38"/>
      <c r="R34" s="38"/>
      <c r="S34" s="38"/>
      <c r="T34" s="38"/>
      <c r="U34" s="38"/>
      <c r="V34" s="38"/>
      <c r="W34" s="38"/>
      <c r="X34" s="38"/>
      <c r="Y34" s="38"/>
      <c r="Z34" s="38"/>
    </row>
    <row r="35" spans="1:26" ht="15.75" hidden="1" customHeight="1" thickBot="1" x14ac:dyDescent="0.35">
      <c r="A35" s="168"/>
      <c r="B35" s="323"/>
      <c r="C35" s="325"/>
      <c r="D35" s="327"/>
      <c r="E35" s="333"/>
      <c r="F35" s="333"/>
      <c r="G35" s="175">
        <v>4</v>
      </c>
      <c r="H35" s="186"/>
      <c r="I35" s="333"/>
      <c r="J35" s="371"/>
      <c r="K35" s="366"/>
      <c r="L35" s="321"/>
      <c r="M35" s="321"/>
      <c r="N35" s="321"/>
      <c r="O35" s="321"/>
      <c r="P35" s="38"/>
      <c r="Q35" s="38"/>
      <c r="R35" s="38"/>
      <c r="S35" s="38"/>
      <c r="T35" s="38"/>
      <c r="U35" s="38"/>
      <c r="V35" s="38"/>
      <c r="W35" s="38"/>
      <c r="X35" s="38"/>
      <c r="Y35" s="38"/>
      <c r="Z35" s="38"/>
    </row>
    <row r="36" spans="1:26" ht="15.75" hidden="1" customHeight="1" x14ac:dyDescent="0.3">
      <c r="A36" s="168"/>
      <c r="B36" s="323"/>
      <c r="C36" s="325"/>
      <c r="D36" s="327"/>
      <c r="E36" s="333"/>
      <c r="F36" s="333"/>
      <c r="G36" s="175">
        <v>5</v>
      </c>
      <c r="H36" s="186"/>
      <c r="I36" s="333"/>
      <c r="J36" s="371"/>
      <c r="K36" s="366"/>
      <c r="L36" s="321"/>
      <c r="M36" s="321"/>
      <c r="N36" s="321"/>
      <c r="O36" s="321"/>
      <c r="P36" s="38"/>
      <c r="Q36" s="38"/>
      <c r="R36" s="38"/>
      <c r="S36" s="38"/>
      <c r="T36" s="38"/>
      <c r="U36" s="38"/>
      <c r="V36" s="38"/>
      <c r="W36" s="38"/>
      <c r="X36" s="38"/>
      <c r="Y36" s="38"/>
      <c r="Z36" s="38"/>
    </row>
    <row r="37" spans="1:26" ht="25.5" hidden="1" customHeight="1" x14ac:dyDescent="0.3">
      <c r="A37" s="168"/>
      <c r="B37" s="323"/>
      <c r="C37" s="325"/>
      <c r="D37" s="327"/>
      <c r="E37" s="333"/>
      <c r="F37" s="333"/>
      <c r="G37" s="175">
        <v>6</v>
      </c>
      <c r="H37" s="186"/>
      <c r="I37" s="333"/>
      <c r="J37" s="371"/>
      <c r="K37" s="366"/>
      <c r="L37" s="321"/>
      <c r="M37" s="321"/>
      <c r="N37" s="321"/>
      <c r="O37" s="321"/>
      <c r="P37" s="38"/>
      <c r="Q37" s="38"/>
      <c r="R37" s="38"/>
      <c r="S37" s="38"/>
      <c r="T37" s="38"/>
      <c r="U37" s="38"/>
      <c r="V37" s="38"/>
      <c r="W37" s="38"/>
      <c r="X37" s="38"/>
      <c r="Y37" s="38"/>
      <c r="Z37" s="38"/>
    </row>
    <row r="38" spans="1:26" ht="15.75" hidden="1" customHeight="1" x14ac:dyDescent="0.3">
      <c r="A38" s="168"/>
      <c r="B38" s="323"/>
      <c r="C38" s="325"/>
      <c r="D38" s="327"/>
      <c r="E38" s="333"/>
      <c r="F38" s="333"/>
      <c r="G38" s="175">
        <v>7</v>
      </c>
      <c r="H38" s="186"/>
      <c r="I38" s="333"/>
      <c r="J38" s="371"/>
      <c r="K38" s="366"/>
      <c r="L38" s="321"/>
      <c r="M38" s="321"/>
      <c r="N38" s="321"/>
      <c r="O38" s="321"/>
      <c r="P38" s="38"/>
      <c r="Q38" s="38"/>
      <c r="R38" s="38"/>
      <c r="S38" s="38"/>
      <c r="T38" s="38"/>
      <c r="U38" s="38"/>
      <c r="V38" s="38"/>
      <c r="W38" s="38"/>
      <c r="X38" s="38"/>
      <c r="Y38" s="38"/>
      <c r="Z38" s="38"/>
    </row>
    <row r="39" spans="1:26" ht="28.5" hidden="1" customHeight="1" x14ac:dyDescent="0.3">
      <c r="A39" s="168"/>
      <c r="B39" s="341"/>
      <c r="C39" s="342"/>
      <c r="D39" s="343"/>
      <c r="E39" s="345"/>
      <c r="F39" s="345"/>
      <c r="G39" s="187">
        <v>8</v>
      </c>
      <c r="H39" s="188"/>
      <c r="I39" s="345"/>
      <c r="J39" s="372"/>
      <c r="K39" s="367"/>
      <c r="L39" s="340"/>
      <c r="M39" s="340"/>
      <c r="N39" s="340"/>
      <c r="O39" s="340"/>
      <c r="P39" s="38"/>
      <c r="Q39" s="38"/>
      <c r="R39" s="38"/>
      <c r="S39" s="38"/>
      <c r="T39" s="38"/>
      <c r="U39" s="38"/>
      <c r="V39" s="38"/>
      <c r="W39" s="38"/>
      <c r="X39" s="38"/>
      <c r="Y39" s="38"/>
      <c r="Z39" s="38"/>
    </row>
    <row r="40" spans="1:26" ht="198" customHeight="1" x14ac:dyDescent="0.3">
      <c r="A40" s="168"/>
      <c r="B40" s="322" t="str">
        <f>+LEFT(C40,3)</f>
        <v>1.3</v>
      </c>
      <c r="C40" s="324" t="s">
        <v>119</v>
      </c>
      <c r="D40" s="326" t="s">
        <v>120</v>
      </c>
      <c r="E40" s="364" t="s">
        <v>532</v>
      </c>
      <c r="F40" s="385">
        <v>3</v>
      </c>
      <c r="G40" s="189">
        <v>1</v>
      </c>
      <c r="H40" s="190" t="s">
        <v>737</v>
      </c>
      <c r="I40" s="377" t="s">
        <v>565</v>
      </c>
      <c r="J40" s="376">
        <v>2</v>
      </c>
      <c r="K40" s="365" t="str">
        <f>+IF(OR(ISBLANK(F40),ISBLANK(J40)),"",IF(OR(AND(F40=1,J40=1),AND(F40=1,J40=2),AND(F40=1,J40=3)),"Deficiencia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339">
        <f>+IF(K40="",0,IF(K40="Deficiencia de control mayor (diseño y ejecución)",4,IF(K40="Deficiencia de control (diseño o ejecución)",20,IF(K40="Oportunidad de mejora",40,60))))</f>
        <v>20</v>
      </c>
      <c r="M40" s="339">
        <v>6.6895999999999997E-2</v>
      </c>
      <c r="N40" s="411">
        <f>+L40+M40</f>
        <v>20.066896</v>
      </c>
      <c r="O40" s="411"/>
      <c r="P40" s="38"/>
      <c r="Q40" s="38"/>
      <c r="R40" s="38"/>
      <c r="S40" s="38"/>
      <c r="T40" s="38"/>
      <c r="U40" s="38"/>
      <c r="V40" s="38"/>
      <c r="W40" s="38"/>
      <c r="X40" s="38"/>
      <c r="Y40" s="38"/>
      <c r="Z40" s="38"/>
    </row>
    <row r="41" spans="1:26" ht="192" customHeight="1" thickBot="1" x14ac:dyDescent="0.35">
      <c r="A41" s="168"/>
      <c r="B41" s="323"/>
      <c r="C41" s="325"/>
      <c r="D41" s="327"/>
      <c r="E41" s="333"/>
      <c r="F41" s="333"/>
      <c r="G41" s="175">
        <v>2</v>
      </c>
      <c r="H41" s="191" t="s">
        <v>533</v>
      </c>
      <c r="I41" s="333"/>
      <c r="J41" s="371"/>
      <c r="K41" s="366"/>
      <c r="L41" s="321"/>
      <c r="M41" s="321"/>
      <c r="N41" s="321"/>
      <c r="O41" s="321"/>
      <c r="P41" s="38"/>
      <c r="Q41" s="38"/>
      <c r="R41" s="38"/>
      <c r="S41" s="38"/>
      <c r="T41" s="38"/>
      <c r="U41" s="38"/>
      <c r="V41" s="38"/>
      <c r="W41" s="38"/>
      <c r="X41" s="38"/>
      <c r="Y41" s="38"/>
      <c r="Z41" s="38"/>
    </row>
    <row r="42" spans="1:26" ht="207.75" hidden="1" customHeight="1" x14ac:dyDescent="0.3">
      <c r="A42" s="168"/>
      <c r="B42" s="323"/>
      <c r="C42" s="325"/>
      <c r="D42" s="327"/>
      <c r="E42" s="333"/>
      <c r="F42" s="333"/>
      <c r="G42" s="175">
        <v>3</v>
      </c>
      <c r="H42" s="185"/>
      <c r="I42" s="333"/>
      <c r="J42" s="371"/>
      <c r="K42" s="366"/>
      <c r="L42" s="321"/>
      <c r="M42" s="321"/>
      <c r="N42" s="321"/>
      <c r="O42" s="321"/>
      <c r="P42" s="38"/>
      <c r="Q42" s="38"/>
      <c r="R42" s="38"/>
      <c r="S42" s="38"/>
      <c r="T42" s="38"/>
      <c r="U42" s="38"/>
      <c r="V42" s="38"/>
      <c r="W42" s="38"/>
      <c r="X42" s="38"/>
      <c r="Y42" s="38"/>
      <c r="Z42" s="38"/>
    </row>
    <row r="43" spans="1:26" ht="15.75" hidden="1" customHeight="1" x14ac:dyDescent="0.3">
      <c r="A43" s="168"/>
      <c r="B43" s="323"/>
      <c r="C43" s="325"/>
      <c r="D43" s="327"/>
      <c r="E43" s="333"/>
      <c r="F43" s="333"/>
      <c r="G43" s="175">
        <v>4</v>
      </c>
      <c r="H43" s="186"/>
      <c r="I43" s="333"/>
      <c r="J43" s="371"/>
      <c r="K43" s="366"/>
      <c r="L43" s="321"/>
      <c r="M43" s="321"/>
      <c r="N43" s="321"/>
      <c r="O43" s="321"/>
      <c r="P43" s="38"/>
      <c r="Q43" s="38"/>
      <c r="R43" s="38"/>
      <c r="S43" s="38"/>
      <c r="T43" s="38"/>
      <c r="U43" s="38"/>
      <c r="V43" s="38"/>
      <c r="W43" s="38"/>
      <c r="X43" s="38"/>
      <c r="Y43" s="38"/>
      <c r="Z43" s="38"/>
    </row>
    <row r="44" spans="1:26" ht="15.75" hidden="1" customHeight="1" x14ac:dyDescent="0.3">
      <c r="A44" s="168"/>
      <c r="B44" s="323"/>
      <c r="C44" s="325"/>
      <c r="D44" s="327"/>
      <c r="E44" s="333"/>
      <c r="F44" s="333"/>
      <c r="G44" s="175">
        <v>5</v>
      </c>
      <c r="H44" s="186"/>
      <c r="I44" s="333"/>
      <c r="J44" s="371"/>
      <c r="K44" s="366"/>
      <c r="L44" s="321"/>
      <c r="M44" s="321"/>
      <c r="N44" s="321"/>
      <c r="O44" s="321"/>
      <c r="P44" s="38"/>
      <c r="Q44" s="38"/>
      <c r="R44" s="38"/>
      <c r="S44" s="38"/>
      <c r="T44" s="38"/>
      <c r="U44" s="38"/>
      <c r="V44" s="38"/>
      <c r="W44" s="38"/>
      <c r="X44" s="38"/>
      <c r="Y44" s="38"/>
      <c r="Z44" s="38"/>
    </row>
    <row r="45" spans="1:26" ht="15.75" hidden="1" customHeight="1" x14ac:dyDescent="0.3">
      <c r="A45" s="168"/>
      <c r="B45" s="323"/>
      <c r="C45" s="325"/>
      <c r="D45" s="327"/>
      <c r="E45" s="333"/>
      <c r="F45" s="333"/>
      <c r="G45" s="175">
        <v>6</v>
      </c>
      <c r="H45" s="186"/>
      <c r="I45" s="333"/>
      <c r="J45" s="371"/>
      <c r="K45" s="366"/>
      <c r="L45" s="321"/>
      <c r="M45" s="321"/>
      <c r="N45" s="321"/>
      <c r="O45" s="321"/>
      <c r="P45" s="38"/>
      <c r="Q45" s="38"/>
      <c r="R45" s="38"/>
      <c r="S45" s="38"/>
      <c r="T45" s="38"/>
      <c r="U45" s="38"/>
      <c r="V45" s="38"/>
      <c r="W45" s="38"/>
      <c r="X45" s="38"/>
      <c r="Y45" s="38"/>
      <c r="Z45" s="38"/>
    </row>
    <row r="46" spans="1:26" ht="15.75" hidden="1" customHeight="1" x14ac:dyDescent="0.3">
      <c r="A46" s="168"/>
      <c r="B46" s="323"/>
      <c r="C46" s="325"/>
      <c r="D46" s="327"/>
      <c r="E46" s="333"/>
      <c r="F46" s="333"/>
      <c r="G46" s="175">
        <v>7</v>
      </c>
      <c r="H46" s="186"/>
      <c r="I46" s="333"/>
      <c r="J46" s="371"/>
      <c r="K46" s="366"/>
      <c r="L46" s="321"/>
      <c r="M46" s="321"/>
      <c r="N46" s="321"/>
      <c r="O46" s="321"/>
      <c r="P46" s="38"/>
      <c r="Q46" s="38"/>
      <c r="R46" s="38"/>
      <c r="S46" s="38"/>
      <c r="T46" s="38"/>
      <c r="U46" s="38"/>
      <c r="V46" s="38"/>
      <c r="W46" s="38"/>
      <c r="X46" s="38"/>
      <c r="Y46" s="38"/>
      <c r="Z46" s="38"/>
    </row>
    <row r="47" spans="1:26" ht="36.75" hidden="1" customHeight="1" thickBot="1" x14ac:dyDescent="0.35">
      <c r="A47" s="168"/>
      <c r="B47" s="341"/>
      <c r="C47" s="342"/>
      <c r="D47" s="343"/>
      <c r="E47" s="345"/>
      <c r="F47" s="345"/>
      <c r="G47" s="187">
        <v>8</v>
      </c>
      <c r="H47" s="192"/>
      <c r="I47" s="345"/>
      <c r="J47" s="372"/>
      <c r="K47" s="367"/>
      <c r="L47" s="340"/>
      <c r="M47" s="340"/>
      <c r="N47" s="340"/>
      <c r="O47" s="340"/>
      <c r="P47" s="38"/>
      <c r="Q47" s="38"/>
      <c r="R47" s="38"/>
      <c r="S47" s="38"/>
      <c r="T47" s="38"/>
      <c r="U47" s="38"/>
      <c r="V47" s="38"/>
      <c r="W47" s="38"/>
      <c r="X47" s="38"/>
      <c r="Y47" s="38"/>
      <c r="Z47" s="38"/>
    </row>
    <row r="48" spans="1:26" ht="57" customHeight="1" x14ac:dyDescent="0.3">
      <c r="A48" s="168"/>
      <c r="B48" s="322" t="str">
        <f>+LEFT(C48,3)</f>
        <v>1.4</v>
      </c>
      <c r="C48" s="324" t="s">
        <v>121</v>
      </c>
      <c r="D48" s="326" t="s">
        <v>459</v>
      </c>
      <c r="E48" s="364" t="s">
        <v>428</v>
      </c>
      <c r="F48" s="332">
        <v>3</v>
      </c>
      <c r="G48" s="189">
        <v>1</v>
      </c>
      <c r="H48" s="193" t="s">
        <v>508</v>
      </c>
      <c r="I48" s="383" t="s">
        <v>429</v>
      </c>
      <c r="J48" s="332" t="s">
        <v>504</v>
      </c>
      <c r="K48" s="365"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39">
        <f>+IF(K48="",0,IF(K48="Deficiencia de control mayor (diseño y ejecución)",4,IF(K48="Deficiencia de control (diseño o ejecución)",20,IF(K48="Oportunidad de mejora",40,60))))</f>
        <v>60</v>
      </c>
      <c r="M48" s="339">
        <v>6.6909999999999997E-2</v>
      </c>
      <c r="N48" s="409">
        <f>+L48+M48</f>
        <v>60.06691</v>
      </c>
      <c r="O48" s="409"/>
      <c r="P48" s="38"/>
      <c r="Q48" s="38"/>
      <c r="R48" s="38"/>
      <c r="S48" s="38"/>
      <c r="T48" s="38"/>
      <c r="U48" s="38"/>
      <c r="V48" s="38"/>
      <c r="W48" s="38"/>
      <c r="X48" s="38"/>
      <c r="Y48" s="38"/>
      <c r="Z48" s="38"/>
    </row>
    <row r="49" spans="1:26" ht="157.5" customHeight="1" x14ac:dyDescent="0.3">
      <c r="A49" s="179"/>
      <c r="B49" s="378"/>
      <c r="C49" s="379"/>
      <c r="D49" s="380"/>
      <c r="E49" s="381"/>
      <c r="F49" s="382"/>
      <c r="G49" s="173">
        <v>2</v>
      </c>
      <c r="H49" s="194" t="s">
        <v>649</v>
      </c>
      <c r="I49" s="384"/>
      <c r="J49" s="382"/>
      <c r="K49" s="408"/>
      <c r="L49" s="412"/>
      <c r="M49" s="412"/>
      <c r="N49" s="410"/>
      <c r="O49" s="410"/>
      <c r="P49" s="151"/>
      <c r="Q49" s="151"/>
      <c r="R49" s="151"/>
      <c r="S49" s="151"/>
      <c r="T49" s="151"/>
      <c r="U49" s="151"/>
      <c r="V49" s="151"/>
      <c r="W49" s="151"/>
      <c r="X49" s="151"/>
      <c r="Y49" s="151"/>
      <c r="Z49" s="151"/>
    </row>
    <row r="50" spans="1:26" ht="93" customHeight="1" thickBot="1" x14ac:dyDescent="0.35">
      <c r="A50" s="168"/>
      <c r="B50" s="323"/>
      <c r="C50" s="325"/>
      <c r="D50" s="327"/>
      <c r="E50" s="333"/>
      <c r="F50" s="333"/>
      <c r="G50" s="175">
        <v>3</v>
      </c>
      <c r="H50" s="185" t="s">
        <v>650</v>
      </c>
      <c r="I50" s="333"/>
      <c r="J50" s="333"/>
      <c r="K50" s="366"/>
      <c r="L50" s="321"/>
      <c r="M50" s="321"/>
      <c r="N50" s="321"/>
      <c r="O50" s="321"/>
      <c r="P50" s="38"/>
      <c r="Q50" s="38"/>
      <c r="R50" s="38"/>
      <c r="S50" s="38"/>
      <c r="T50" s="38"/>
      <c r="U50" s="38"/>
      <c r="V50" s="38"/>
      <c r="W50" s="38"/>
      <c r="X50" s="38"/>
      <c r="Y50" s="38"/>
      <c r="Z50" s="38"/>
    </row>
    <row r="51" spans="1:26" ht="21.75" hidden="1" customHeight="1" thickBot="1" x14ac:dyDescent="0.35">
      <c r="A51" s="168"/>
      <c r="B51" s="323"/>
      <c r="C51" s="325"/>
      <c r="D51" s="327"/>
      <c r="E51" s="333"/>
      <c r="F51" s="333"/>
      <c r="G51" s="175">
        <v>3</v>
      </c>
      <c r="H51" s="191"/>
      <c r="I51" s="333"/>
      <c r="J51" s="333"/>
      <c r="K51" s="366"/>
      <c r="L51" s="321"/>
      <c r="M51" s="321"/>
      <c r="N51" s="321"/>
      <c r="O51" s="321"/>
      <c r="P51" s="38"/>
      <c r="Q51" s="38"/>
      <c r="R51" s="38"/>
      <c r="S51" s="38"/>
      <c r="T51" s="38"/>
      <c r="U51" s="38"/>
      <c r="V51" s="38"/>
      <c r="W51" s="38"/>
      <c r="X51" s="38"/>
      <c r="Y51" s="38"/>
      <c r="Z51" s="38"/>
    </row>
    <row r="52" spans="1:26" ht="15.75" hidden="1" customHeight="1" x14ac:dyDescent="0.3">
      <c r="A52" s="168"/>
      <c r="B52" s="323"/>
      <c r="C52" s="325"/>
      <c r="D52" s="327"/>
      <c r="E52" s="333"/>
      <c r="F52" s="333"/>
      <c r="G52" s="175">
        <v>4</v>
      </c>
      <c r="H52" s="186"/>
      <c r="I52" s="333"/>
      <c r="J52" s="333"/>
      <c r="K52" s="366"/>
      <c r="L52" s="321"/>
      <c r="M52" s="321"/>
      <c r="N52" s="321"/>
      <c r="O52" s="321"/>
      <c r="P52" s="38"/>
      <c r="Q52" s="38"/>
      <c r="R52" s="38"/>
      <c r="S52" s="38"/>
      <c r="T52" s="38"/>
      <c r="U52" s="38"/>
      <c r="V52" s="38"/>
      <c r="W52" s="38"/>
      <c r="X52" s="38"/>
      <c r="Y52" s="38"/>
      <c r="Z52" s="38"/>
    </row>
    <row r="53" spans="1:26" ht="27" hidden="1" customHeight="1" x14ac:dyDescent="0.3">
      <c r="A53" s="168"/>
      <c r="B53" s="323"/>
      <c r="C53" s="325"/>
      <c r="D53" s="327"/>
      <c r="E53" s="333"/>
      <c r="F53" s="333"/>
      <c r="G53" s="175">
        <v>5</v>
      </c>
      <c r="H53" s="186"/>
      <c r="I53" s="333"/>
      <c r="J53" s="333"/>
      <c r="K53" s="366"/>
      <c r="L53" s="321"/>
      <c r="M53" s="321"/>
      <c r="N53" s="321"/>
      <c r="O53" s="321"/>
      <c r="P53" s="38"/>
      <c r="Q53" s="38"/>
      <c r="R53" s="38"/>
      <c r="S53" s="38"/>
      <c r="T53" s="38"/>
      <c r="U53" s="38"/>
      <c r="V53" s="38"/>
      <c r="W53" s="38"/>
      <c r="X53" s="38"/>
      <c r="Y53" s="38"/>
      <c r="Z53" s="38"/>
    </row>
    <row r="54" spans="1:26" ht="15.75" hidden="1" customHeight="1" x14ac:dyDescent="0.3">
      <c r="A54" s="168"/>
      <c r="B54" s="323"/>
      <c r="C54" s="325"/>
      <c r="D54" s="327"/>
      <c r="E54" s="333"/>
      <c r="F54" s="333"/>
      <c r="G54" s="175">
        <v>6</v>
      </c>
      <c r="H54" s="186"/>
      <c r="I54" s="333"/>
      <c r="J54" s="333"/>
      <c r="K54" s="366"/>
      <c r="L54" s="321"/>
      <c r="M54" s="321"/>
      <c r="N54" s="321"/>
      <c r="O54" s="321"/>
      <c r="P54" s="38"/>
      <c r="Q54" s="38"/>
      <c r="R54" s="38"/>
      <c r="S54" s="38"/>
      <c r="T54" s="38"/>
      <c r="U54" s="38"/>
      <c r="V54" s="38"/>
      <c r="W54" s="38"/>
      <c r="X54" s="38"/>
      <c r="Y54" s="38"/>
      <c r="Z54" s="38"/>
    </row>
    <row r="55" spans="1:26" ht="24" hidden="1" customHeight="1" x14ac:dyDescent="0.3">
      <c r="A55" s="168"/>
      <c r="B55" s="323"/>
      <c r="C55" s="325"/>
      <c r="D55" s="327"/>
      <c r="E55" s="333"/>
      <c r="F55" s="333"/>
      <c r="G55" s="175">
        <v>7</v>
      </c>
      <c r="H55" s="186"/>
      <c r="I55" s="333"/>
      <c r="J55" s="333"/>
      <c r="K55" s="366"/>
      <c r="L55" s="321"/>
      <c r="M55" s="321"/>
      <c r="N55" s="321"/>
      <c r="O55" s="321"/>
      <c r="P55" s="38"/>
      <c r="Q55" s="38"/>
      <c r="R55" s="38"/>
      <c r="S55" s="38"/>
      <c r="T55" s="38"/>
      <c r="U55" s="38"/>
      <c r="V55" s="38"/>
      <c r="W55" s="38"/>
      <c r="X55" s="38"/>
      <c r="Y55" s="38"/>
      <c r="Z55" s="38"/>
    </row>
    <row r="56" spans="1:26" ht="15.75" hidden="1" customHeight="1" x14ac:dyDescent="0.3">
      <c r="A56" s="168"/>
      <c r="B56" s="341"/>
      <c r="C56" s="342"/>
      <c r="D56" s="343"/>
      <c r="E56" s="345"/>
      <c r="F56" s="345"/>
      <c r="G56" s="187">
        <v>8</v>
      </c>
      <c r="H56" s="192"/>
      <c r="I56" s="345"/>
      <c r="J56" s="345"/>
      <c r="K56" s="367"/>
      <c r="L56" s="340"/>
      <c r="M56" s="340"/>
      <c r="N56" s="340"/>
      <c r="O56" s="340"/>
      <c r="P56" s="38"/>
      <c r="Q56" s="38"/>
      <c r="R56" s="38"/>
      <c r="S56" s="38"/>
      <c r="T56" s="38"/>
      <c r="U56" s="38"/>
      <c r="V56" s="38"/>
      <c r="W56" s="38"/>
      <c r="X56" s="38"/>
      <c r="Y56" s="38"/>
      <c r="Z56" s="38"/>
    </row>
    <row r="57" spans="1:26" ht="42" customHeight="1" x14ac:dyDescent="0.3">
      <c r="A57" s="168"/>
      <c r="B57" s="322" t="str">
        <f>+LEFT(C57,3)</f>
        <v>1.5</v>
      </c>
      <c r="C57" s="324" t="s">
        <v>460</v>
      </c>
      <c r="D57" s="326" t="s">
        <v>122</v>
      </c>
      <c r="E57" s="364" t="s">
        <v>491</v>
      </c>
      <c r="F57" s="332">
        <v>3</v>
      </c>
      <c r="G57" s="189">
        <v>1</v>
      </c>
      <c r="H57" s="184" t="s">
        <v>414</v>
      </c>
      <c r="I57" s="383" t="s">
        <v>123</v>
      </c>
      <c r="J57" s="394">
        <v>3</v>
      </c>
      <c r="K57" s="365"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39">
        <f>+IF(K57="",0,IF(K57="Deficiencia de control mayor (diseño y ejecución)",4,IF(K57="Deficiencia de control (diseño o ejecución)",20,IF(K57="Oportunidad de mejora",40,60))))</f>
        <v>60</v>
      </c>
      <c r="M57" s="339">
        <v>7.3568999999999996E-2</v>
      </c>
      <c r="N57" s="320">
        <f>+L57+M57</f>
        <v>60.073568999999999</v>
      </c>
      <c r="O57" s="320"/>
      <c r="P57" s="38"/>
      <c r="Q57" s="38"/>
      <c r="R57" s="38"/>
      <c r="S57" s="38"/>
      <c r="T57" s="38"/>
      <c r="U57" s="38"/>
      <c r="V57" s="38"/>
      <c r="W57" s="38"/>
      <c r="X57" s="38"/>
      <c r="Y57" s="38"/>
      <c r="Z57" s="38"/>
    </row>
    <row r="58" spans="1:26" ht="409.6" customHeight="1" thickBot="1" x14ac:dyDescent="0.35">
      <c r="A58" s="168"/>
      <c r="B58" s="323"/>
      <c r="C58" s="325"/>
      <c r="D58" s="327"/>
      <c r="E58" s="333"/>
      <c r="F58" s="333"/>
      <c r="G58" s="175">
        <v>2</v>
      </c>
      <c r="H58" s="191" t="s">
        <v>738</v>
      </c>
      <c r="I58" s="333"/>
      <c r="J58" s="371"/>
      <c r="K58" s="366"/>
      <c r="L58" s="321"/>
      <c r="M58" s="321"/>
      <c r="N58" s="321"/>
      <c r="O58" s="321"/>
      <c r="P58" s="38"/>
      <c r="Q58" s="38"/>
      <c r="R58" s="38"/>
      <c r="S58" s="38"/>
      <c r="T58" s="38"/>
      <c r="U58" s="38"/>
      <c r="V58" s="38"/>
      <c r="W58" s="38"/>
      <c r="X58" s="38"/>
      <c r="Y58" s="38"/>
      <c r="Z58" s="38"/>
    </row>
    <row r="59" spans="1:26" ht="15.75" hidden="1" customHeight="1" x14ac:dyDescent="0.3">
      <c r="A59" s="168"/>
      <c r="B59" s="323"/>
      <c r="C59" s="325"/>
      <c r="D59" s="327"/>
      <c r="E59" s="333"/>
      <c r="F59" s="333"/>
      <c r="G59" s="175">
        <v>3</v>
      </c>
      <c r="H59" s="186"/>
      <c r="I59" s="333"/>
      <c r="J59" s="371"/>
      <c r="K59" s="366"/>
      <c r="L59" s="321"/>
      <c r="M59" s="321"/>
      <c r="N59" s="321"/>
      <c r="O59" s="321"/>
      <c r="P59" s="38"/>
      <c r="Q59" s="38"/>
      <c r="R59" s="38"/>
      <c r="S59" s="38"/>
      <c r="T59" s="38"/>
      <c r="U59" s="38"/>
      <c r="V59" s="38"/>
      <c r="W59" s="38"/>
      <c r="X59" s="38"/>
      <c r="Y59" s="38"/>
      <c r="Z59" s="38"/>
    </row>
    <row r="60" spans="1:26" ht="42.75" hidden="1" customHeight="1" thickBot="1" x14ac:dyDescent="0.35">
      <c r="A60" s="168"/>
      <c r="B60" s="323"/>
      <c r="C60" s="325"/>
      <c r="D60" s="327"/>
      <c r="E60" s="333"/>
      <c r="F60" s="333"/>
      <c r="G60" s="175">
        <v>4</v>
      </c>
      <c r="H60" s="186"/>
      <c r="I60" s="333"/>
      <c r="J60" s="371"/>
      <c r="K60" s="366"/>
      <c r="L60" s="321"/>
      <c r="M60" s="321"/>
      <c r="N60" s="321"/>
      <c r="O60" s="321"/>
      <c r="P60" s="38"/>
      <c r="Q60" s="38"/>
      <c r="R60" s="38"/>
      <c r="S60" s="38"/>
      <c r="T60" s="38"/>
      <c r="U60" s="38"/>
      <c r="V60" s="38"/>
      <c r="W60" s="38"/>
      <c r="X60" s="38"/>
      <c r="Y60" s="38"/>
      <c r="Z60" s="38"/>
    </row>
    <row r="61" spans="1:26" ht="15.75" hidden="1" customHeight="1" x14ac:dyDescent="0.3">
      <c r="A61" s="168"/>
      <c r="B61" s="323"/>
      <c r="C61" s="325"/>
      <c r="D61" s="327"/>
      <c r="E61" s="333"/>
      <c r="F61" s="333"/>
      <c r="G61" s="175">
        <v>5</v>
      </c>
      <c r="H61" s="186"/>
      <c r="I61" s="333"/>
      <c r="J61" s="371"/>
      <c r="K61" s="366"/>
      <c r="L61" s="321"/>
      <c r="M61" s="321"/>
      <c r="N61" s="321"/>
      <c r="O61" s="321"/>
      <c r="P61" s="38"/>
      <c r="Q61" s="38"/>
      <c r="R61" s="38"/>
      <c r="S61" s="38"/>
      <c r="T61" s="38"/>
      <c r="U61" s="38"/>
      <c r="V61" s="38"/>
      <c r="W61" s="38"/>
      <c r="X61" s="38"/>
      <c r="Y61" s="38"/>
      <c r="Z61" s="38"/>
    </row>
    <row r="62" spans="1:26" ht="54.75" hidden="1" customHeight="1" x14ac:dyDescent="0.3">
      <c r="A62" s="168"/>
      <c r="B62" s="323"/>
      <c r="C62" s="325"/>
      <c r="D62" s="327"/>
      <c r="E62" s="333"/>
      <c r="F62" s="333"/>
      <c r="G62" s="175">
        <v>6</v>
      </c>
      <c r="H62" s="186"/>
      <c r="I62" s="333"/>
      <c r="J62" s="371"/>
      <c r="K62" s="366"/>
      <c r="L62" s="321"/>
      <c r="M62" s="321"/>
      <c r="N62" s="321"/>
      <c r="O62" s="321"/>
      <c r="P62" s="38"/>
      <c r="Q62" s="38"/>
      <c r="R62" s="38"/>
      <c r="S62" s="38"/>
      <c r="T62" s="38"/>
      <c r="U62" s="38"/>
      <c r="V62" s="38"/>
      <c r="W62" s="38"/>
      <c r="X62" s="38"/>
      <c r="Y62" s="38"/>
      <c r="Z62" s="38"/>
    </row>
    <row r="63" spans="1:26" ht="15.75" hidden="1" customHeight="1" x14ac:dyDescent="0.3">
      <c r="A63" s="168"/>
      <c r="B63" s="323"/>
      <c r="C63" s="325"/>
      <c r="D63" s="327"/>
      <c r="E63" s="333"/>
      <c r="F63" s="333"/>
      <c r="G63" s="175">
        <v>7</v>
      </c>
      <c r="H63" s="186"/>
      <c r="I63" s="333"/>
      <c r="J63" s="371"/>
      <c r="K63" s="366"/>
      <c r="L63" s="321"/>
      <c r="M63" s="321"/>
      <c r="N63" s="321"/>
      <c r="O63" s="321"/>
      <c r="P63" s="38"/>
      <c r="Q63" s="38"/>
      <c r="R63" s="38"/>
      <c r="S63" s="38"/>
      <c r="T63" s="38"/>
      <c r="U63" s="38"/>
      <c r="V63" s="38"/>
      <c r="W63" s="38"/>
      <c r="X63" s="38"/>
      <c r="Y63" s="38"/>
      <c r="Z63" s="38"/>
    </row>
    <row r="64" spans="1:26" ht="111.75" hidden="1" customHeight="1" x14ac:dyDescent="0.3">
      <c r="A64" s="168"/>
      <c r="B64" s="341"/>
      <c r="C64" s="342"/>
      <c r="D64" s="343"/>
      <c r="E64" s="345"/>
      <c r="F64" s="345"/>
      <c r="G64" s="187">
        <v>8</v>
      </c>
      <c r="H64" s="192"/>
      <c r="I64" s="345"/>
      <c r="J64" s="372"/>
      <c r="K64" s="367"/>
      <c r="L64" s="340"/>
      <c r="M64" s="340"/>
      <c r="N64" s="340"/>
      <c r="O64" s="340"/>
      <c r="P64" s="38"/>
      <c r="Q64" s="38"/>
      <c r="R64" s="38"/>
      <c r="S64" s="38"/>
      <c r="T64" s="38"/>
      <c r="U64" s="38"/>
      <c r="V64" s="38"/>
      <c r="W64" s="38"/>
      <c r="X64" s="38"/>
      <c r="Y64" s="38"/>
      <c r="Z64" s="38"/>
    </row>
    <row r="65" spans="1:26" ht="36.75" customHeight="1" x14ac:dyDescent="0.3">
      <c r="A65" s="168"/>
      <c r="B65" s="374"/>
      <c r="C65" s="374" t="s">
        <v>739</v>
      </c>
      <c r="D65" s="349" t="s">
        <v>8</v>
      </c>
      <c r="E65" s="358" t="s">
        <v>411</v>
      </c>
      <c r="F65" s="363" t="s">
        <v>412</v>
      </c>
      <c r="G65" s="361" t="s">
        <v>113</v>
      </c>
      <c r="H65" s="309"/>
      <c r="I65" s="362"/>
      <c r="J65" s="363" t="s">
        <v>413</v>
      </c>
      <c r="K65" s="363" t="s">
        <v>124</v>
      </c>
      <c r="L65" s="351"/>
      <c r="M65" s="351"/>
      <c r="N65" s="352"/>
      <c r="O65" s="352"/>
      <c r="P65" s="38"/>
      <c r="Q65" s="38"/>
      <c r="R65" s="38"/>
      <c r="S65" s="38"/>
      <c r="T65" s="38"/>
      <c r="U65" s="38"/>
      <c r="V65" s="38"/>
      <c r="W65" s="38"/>
      <c r="X65" s="38"/>
      <c r="Y65" s="38"/>
      <c r="Z65" s="38"/>
    </row>
    <row r="66" spans="1:26" ht="29.25" customHeight="1" x14ac:dyDescent="0.3">
      <c r="A66" s="168"/>
      <c r="B66" s="337"/>
      <c r="C66" s="337"/>
      <c r="D66" s="356"/>
      <c r="E66" s="337"/>
      <c r="F66" s="337"/>
      <c r="G66" s="347" t="s">
        <v>13</v>
      </c>
      <c r="H66" s="349" t="s">
        <v>15</v>
      </c>
      <c r="I66" s="349" t="s">
        <v>115</v>
      </c>
      <c r="J66" s="337"/>
      <c r="K66" s="337"/>
      <c r="L66" s="321"/>
      <c r="M66" s="321"/>
      <c r="N66" s="321"/>
      <c r="O66" s="321"/>
      <c r="P66" s="38"/>
      <c r="Q66" s="38"/>
      <c r="R66" s="38"/>
      <c r="S66" s="38"/>
      <c r="T66" s="38"/>
      <c r="U66" s="38"/>
      <c r="V66" s="38"/>
      <c r="W66" s="38"/>
      <c r="X66" s="38"/>
      <c r="Y66" s="38"/>
      <c r="Z66" s="38"/>
    </row>
    <row r="67" spans="1:26" ht="45.75" customHeight="1" x14ac:dyDescent="0.3">
      <c r="A67" s="168"/>
      <c r="B67" s="348"/>
      <c r="C67" s="348"/>
      <c r="D67" s="357"/>
      <c r="E67" s="359"/>
      <c r="F67" s="348"/>
      <c r="G67" s="348"/>
      <c r="H67" s="348"/>
      <c r="I67" s="359"/>
      <c r="J67" s="348"/>
      <c r="K67" s="348"/>
      <c r="L67" s="340"/>
      <c r="M67" s="340"/>
      <c r="N67" s="340"/>
      <c r="O67" s="340"/>
      <c r="P67" s="38"/>
      <c r="Q67" s="38"/>
      <c r="R67" s="38"/>
      <c r="S67" s="38"/>
      <c r="T67" s="38"/>
      <c r="U67" s="38"/>
      <c r="V67" s="38"/>
      <c r="W67" s="38"/>
      <c r="X67" s="38"/>
      <c r="Y67" s="38"/>
      <c r="Z67" s="38"/>
    </row>
    <row r="68" spans="1:26" ht="45.75" customHeight="1" x14ac:dyDescent="0.3">
      <c r="A68" s="168"/>
      <c r="B68" s="322" t="str">
        <f>+LEFT(C68,3)</f>
        <v>2.1</v>
      </c>
      <c r="C68" s="324" t="s">
        <v>461</v>
      </c>
      <c r="D68" s="326" t="s">
        <v>462</v>
      </c>
      <c r="E68" s="364" t="s">
        <v>509</v>
      </c>
      <c r="F68" s="332">
        <v>3</v>
      </c>
      <c r="G68" s="189">
        <v>1</v>
      </c>
      <c r="H68" s="184" t="s">
        <v>125</v>
      </c>
      <c r="I68" s="377" t="s">
        <v>492</v>
      </c>
      <c r="J68" s="370">
        <v>3</v>
      </c>
      <c r="K68" s="365" t="str">
        <f>+IF(OR(ISBLANK(F68),ISBLANK(J68)),"",IF(OR(AND(F68=1,J68=1),AND(F68=1,J68=2),AND(F68=1,J68=3)),"Deficiencia de control mayor (diseño y ejecución)",IF(OR(AND(F68=2,J68=2),AND(F68=3,J68=1),AND(F68=3,J68=2),AND(F68=2,J68=1)),"Deficiencia de control (diseño o ejecución)",IF(AND(F68=2,J68=3),"Oportunidad de mejora","Mantenimiento del control"))))</f>
        <v>Mantenimiento del control</v>
      </c>
      <c r="L68" s="339">
        <f>+IF(K68="",0,IF(K68="Deficiencia de control mayor (diseño y ejecución)",4,IF(K68="Deficiencia de control (diseño o ejecución)",20,IF(K68="Oportunidad de mejora",40,60))))</f>
        <v>60</v>
      </c>
      <c r="M68" s="339">
        <v>8.8965299999999997E-2</v>
      </c>
      <c r="N68" s="320">
        <f>+L68+M68</f>
        <v>60.088965299999998</v>
      </c>
      <c r="O68" s="320"/>
      <c r="P68" s="38"/>
      <c r="Q68" s="38"/>
      <c r="R68" s="38"/>
      <c r="S68" s="38"/>
      <c r="T68" s="38"/>
      <c r="U68" s="38"/>
      <c r="V68" s="38"/>
      <c r="W68" s="38"/>
      <c r="X68" s="38"/>
      <c r="Y68" s="38"/>
      <c r="Z68" s="38"/>
    </row>
    <row r="69" spans="1:26" ht="33" customHeight="1" x14ac:dyDescent="0.3">
      <c r="A69" s="168"/>
      <c r="B69" s="323"/>
      <c r="C69" s="325"/>
      <c r="D69" s="327"/>
      <c r="E69" s="333"/>
      <c r="F69" s="333"/>
      <c r="G69" s="175">
        <v>2</v>
      </c>
      <c r="H69" s="195" t="s">
        <v>126</v>
      </c>
      <c r="I69" s="333"/>
      <c r="J69" s="371"/>
      <c r="K69" s="366"/>
      <c r="L69" s="321"/>
      <c r="M69" s="321"/>
      <c r="N69" s="321"/>
      <c r="O69" s="321"/>
      <c r="P69" s="38"/>
      <c r="Q69" s="38"/>
      <c r="R69" s="38"/>
      <c r="S69" s="38"/>
      <c r="T69" s="38"/>
      <c r="U69" s="38"/>
      <c r="V69" s="38"/>
      <c r="W69" s="38"/>
      <c r="X69" s="38"/>
      <c r="Y69" s="38"/>
      <c r="Z69" s="38"/>
    </row>
    <row r="70" spans="1:26" ht="21" customHeight="1" x14ac:dyDescent="0.3">
      <c r="A70" s="168"/>
      <c r="B70" s="323"/>
      <c r="C70" s="325"/>
      <c r="D70" s="327"/>
      <c r="E70" s="333"/>
      <c r="F70" s="333"/>
      <c r="G70" s="175">
        <v>3</v>
      </c>
      <c r="H70" s="195" t="s">
        <v>127</v>
      </c>
      <c r="I70" s="333"/>
      <c r="J70" s="371"/>
      <c r="K70" s="366"/>
      <c r="L70" s="321"/>
      <c r="M70" s="321"/>
      <c r="N70" s="321"/>
      <c r="O70" s="321"/>
      <c r="P70" s="38"/>
      <c r="Q70" s="38"/>
      <c r="R70" s="38"/>
      <c r="S70" s="38"/>
      <c r="T70" s="38"/>
      <c r="U70" s="38"/>
      <c r="V70" s="38"/>
      <c r="W70" s="38"/>
      <c r="X70" s="38"/>
      <c r="Y70" s="38"/>
      <c r="Z70" s="38"/>
    </row>
    <row r="71" spans="1:26" ht="216" customHeight="1" thickBot="1" x14ac:dyDescent="0.35">
      <c r="A71" s="168"/>
      <c r="B71" s="323"/>
      <c r="C71" s="325"/>
      <c r="D71" s="327"/>
      <c r="E71" s="333"/>
      <c r="F71" s="333"/>
      <c r="G71" s="175">
        <v>4</v>
      </c>
      <c r="H71" s="185" t="s">
        <v>651</v>
      </c>
      <c r="I71" s="333"/>
      <c r="J71" s="371"/>
      <c r="K71" s="366"/>
      <c r="L71" s="321"/>
      <c r="M71" s="321"/>
      <c r="N71" s="321"/>
      <c r="O71" s="321"/>
      <c r="P71" s="38"/>
      <c r="Q71" s="38"/>
      <c r="R71" s="38"/>
      <c r="S71" s="38"/>
      <c r="T71" s="38"/>
      <c r="U71" s="38"/>
      <c r="V71" s="38"/>
      <c r="W71" s="38"/>
      <c r="X71" s="38"/>
      <c r="Y71" s="38"/>
      <c r="Z71" s="38"/>
    </row>
    <row r="72" spans="1:26" ht="21" hidden="1" customHeight="1" thickBot="1" x14ac:dyDescent="0.35">
      <c r="A72" s="168"/>
      <c r="B72" s="323"/>
      <c r="C72" s="325"/>
      <c r="D72" s="327"/>
      <c r="E72" s="333"/>
      <c r="F72" s="333"/>
      <c r="G72" s="175">
        <v>5</v>
      </c>
      <c r="H72" s="186"/>
      <c r="I72" s="333"/>
      <c r="J72" s="371"/>
      <c r="K72" s="366"/>
      <c r="L72" s="321"/>
      <c r="M72" s="321"/>
      <c r="N72" s="321"/>
      <c r="O72" s="321"/>
      <c r="P72" s="38"/>
      <c r="Q72" s="38"/>
      <c r="R72" s="38"/>
      <c r="S72" s="38"/>
      <c r="T72" s="38"/>
      <c r="U72" s="38"/>
      <c r="V72" s="38"/>
      <c r="W72" s="38"/>
      <c r="X72" s="38"/>
      <c r="Y72" s="38"/>
      <c r="Z72" s="38"/>
    </row>
    <row r="73" spans="1:26" ht="21" hidden="1" customHeight="1" x14ac:dyDescent="0.3">
      <c r="A73" s="168"/>
      <c r="B73" s="323"/>
      <c r="C73" s="325"/>
      <c r="D73" s="327"/>
      <c r="E73" s="333"/>
      <c r="F73" s="333"/>
      <c r="G73" s="175">
        <v>6</v>
      </c>
      <c r="H73" s="186"/>
      <c r="I73" s="333"/>
      <c r="J73" s="371"/>
      <c r="K73" s="366"/>
      <c r="L73" s="321"/>
      <c r="M73" s="321"/>
      <c r="N73" s="321"/>
      <c r="O73" s="321"/>
      <c r="P73" s="38"/>
      <c r="Q73" s="38"/>
      <c r="R73" s="38"/>
      <c r="S73" s="38"/>
      <c r="T73" s="38"/>
      <c r="U73" s="38"/>
      <c r="V73" s="38"/>
      <c r="W73" s="38"/>
      <c r="X73" s="38"/>
      <c r="Y73" s="38"/>
      <c r="Z73" s="38"/>
    </row>
    <row r="74" spans="1:26" ht="21" hidden="1" customHeight="1" x14ac:dyDescent="0.3">
      <c r="A74" s="168"/>
      <c r="B74" s="323"/>
      <c r="C74" s="325"/>
      <c r="D74" s="327"/>
      <c r="E74" s="333"/>
      <c r="F74" s="333"/>
      <c r="G74" s="175">
        <v>7</v>
      </c>
      <c r="H74" s="186"/>
      <c r="I74" s="333"/>
      <c r="J74" s="371"/>
      <c r="K74" s="366"/>
      <c r="L74" s="321"/>
      <c r="M74" s="321"/>
      <c r="N74" s="321"/>
      <c r="O74" s="321"/>
      <c r="P74" s="38"/>
      <c r="Q74" s="38"/>
      <c r="R74" s="38"/>
      <c r="S74" s="38"/>
      <c r="T74" s="38"/>
      <c r="U74" s="38"/>
      <c r="V74" s="38"/>
      <c r="W74" s="38"/>
      <c r="X74" s="38"/>
      <c r="Y74" s="38"/>
      <c r="Z74" s="38"/>
    </row>
    <row r="75" spans="1:26" ht="21" hidden="1" customHeight="1" x14ac:dyDescent="0.3">
      <c r="A75" s="168"/>
      <c r="B75" s="341"/>
      <c r="C75" s="342"/>
      <c r="D75" s="343"/>
      <c r="E75" s="345"/>
      <c r="F75" s="345"/>
      <c r="G75" s="187">
        <v>8</v>
      </c>
      <c r="H75" s="192"/>
      <c r="I75" s="345"/>
      <c r="J75" s="372"/>
      <c r="K75" s="367"/>
      <c r="L75" s="340"/>
      <c r="M75" s="340"/>
      <c r="N75" s="340"/>
      <c r="O75" s="340"/>
      <c r="P75" s="38"/>
      <c r="Q75" s="38"/>
      <c r="R75" s="38"/>
      <c r="S75" s="38"/>
      <c r="T75" s="38"/>
      <c r="U75" s="38"/>
      <c r="V75" s="38"/>
      <c r="W75" s="38"/>
      <c r="X75" s="38"/>
      <c r="Y75" s="38"/>
      <c r="Z75" s="38"/>
    </row>
    <row r="76" spans="1:26" ht="20.25" customHeight="1" x14ac:dyDescent="0.3">
      <c r="A76" s="168"/>
      <c r="B76" s="322" t="str">
        <f>+LEFT(C76,3)</f>
        <v>2.2</v>
      </c>
      <c r="C76" s="375" t="s">
        <v>128</v>
      </c>
      <c r="D76" s="326" t="s">
        <v>463</v>
      </c>
      <c r="E76" s="364" t="s">
        <v>555</v>
      </c>
      <c r="F76" s="332">
        <v>3</v>
      </c>
      <c r="G76" s="189">
        <v>1</v>
      </c>
      <c r="H76" s="196" t="s">
        <v>464</v>
      </c>
      <c r="I76" s="335" t="s">
        <v>695</v>
      </c>
      <c r="J76" s="376">
        <v>2</v>
      </c>
      <c r="K76" s="365" t="str">
        <f>+IF(OR(ISBLANK(F76),ISBLANK(J76)),"",IF(OR(AND(F76=1,J76=1),AND(F76=1,J76=2),AND(F76=1,J76=3)),"Deficiencia de control mayor (diseño y ejecución)",IF(OR(AND(F76=2,J76=2),AND(F76=3,J76=1),AND(F76=3,J76=2),AND(F76=2,J76=1)),"Deficiencia de control (diseño o ejecución)",IF(AND(F76=2,J76=3),"Oportunidad de mejora","Mantenimiento del control"))))</f>
        <v>Deficiencia de control (diseño o ejecución)</v>
      </c>
      <c r="L76" s="339">
        <f>+IF(K76="",0,IF(K76="Deficiencia de control mayor (diseño y ejecución)",4,IF(K76="Deficiencia de control (diseño o ejecución)",20,IF(K76="Oportunidad de mejora",40,60))))</f>
        <v>20</v>
      </c>
      <c r="M76" s="339">
        <v>9.8965300000000006E-2</v>
      </c>
      <c r="N76" s="320">
        <f>+L76+M76</f>
        <v>20.0989653</v>
      </c>
      <c r="O76" s="320"/>
      <c r="P76" s="38"/>
      <c r="Q76" s="38"/>
      <c r="R76" s="38"/>
      <c r="S76" s="38"/>
      <c r="T76" s="38"/>
      <c r="U76" s="38"/>
      <c r="V76" s="38"/>
      <c r="W76" s="38"/>
      <c r="X76" s="38"/>
      <c r="Y76" s="38"/>
      <c r="Z76" s="38"/>
    </row>
    <row r="77" spans="1:26" ht="70.5" customHeight="1" x14ac:dyDescent="0.3">
      <c r="A77" s="168"/>
      <c r="B77" s="323"/>
      <c r="C77" s="325"/>
      <c r="D77" s="327"/>
      <c r="E77" s="333"/>
      <c r="F77" s="333"/>
      <c r="G77" s="175">
        <v>2</v>
      </c>
      <c r="H77" s="197" t="s">
        <v>553</v>
      </c>
      <c r="I77" s="333"/>
      <c r="J77" s="371"/>
      <c r="K77" s="366"/>
      <c r="L77" s="321"/>
      <c r="M77" s="321"/>
      <c r="N77" s="321"/>
      <c r="O77" s="321"/>
      <c r="P77" s="38"/>
      <c r="Q77" s="38"/>
      <c r="R77" s="38"/>
      <c r="S77" s="38"/>
      <c r="T77" s="38"/>
      <c r="U77" s="38"/>
      <c r="V77" s="38"/>
      <c r="W77" s="38"/>
      <c r="X77" s="38"/>
      <c r="Y77" s="38"/>
      <c r="Z77" s="38"/>
    </row>
    <row r="78" spans="1:26" ht="300.75" customHeight="1" x14ac:dyDescent="0.3">
      <c r="A78" s="168"/>
      <c r="B78" s="323"/>
      <c r="C78" s="325"/>
      <c r="D78" s="327"/>
      <c r="E78" s="333"/>
      <c r="F78" s="333"/>
      <c r="G78" s="175">
        <v>3</v>
      </c>
      <c r="H78" s="198" t="s">
        <v>511</v>
      </c>
      <c r="I78" s="333"/>
      <c r="J78" s="371"/>
      <c r="K78" s="366"/>
      <c r="L78" s="321"/>
      <c r="M78" s="321"/>
      <c r="N78" s="321"/>
      <c r="O78" s="321"/>
      <c r="P78" s="38"/>
      <c r="Q78" s="38"/>
      <c r="R78" s="38"/>
      <c r="S78" s="38"/>
      <c r="T78" s="38"/>
      <c r="U78" s="38"/>
      <c r="V78" s="38"/>
      <c r="W78" s="38"/>
      <c r="X78" s="38"/>
      <c r="Y78" s="38"/>
      <c r="Z78" s="38"/>
    </row>
    <row r="79" spans="1:26" ht="57" customHeight="1" thickBot="1" x14ac:dyDescent="0.35">
      <c r="A79" s="168"/>
      <c r="B79" s="323"/>
      <c r="C79" s="325"/>
      <c r="D79" s="327"/>
      <c r="E79" s="333"/>
      <c r="F79" s="333"/>
      <c r="G79" s="175">
        <v>4</v>
      </c>
      <c r="H79" s="185" t="s">
        <v>510</v>
      </c>
      <c r="I79" s="333"/>
      <c r="J79" s="371"/>
      <c r="K79" s="366"/>
      <c r="L79" s="321"/>
      <c r="M79" s="321"/>
      <c r="N79" s="321"/>
      <c r="O79" s="321"/>
      <c r="P79" s="38"/>
      <c r="Q79" s="38"/>
      <c r="R79" s="38"/>
      <c r="S79" s="38"/>
      <c r="T79" s="38"/>
      <c r="U79" s="38"/>
      <c r="V79" s="38"/>
      <c r="W79" s="38"/>
      <c r="X79" s="38"/>
      <c r="Y79" s="38"/>
      <c r="Z79" s="38"/>
    </row>
    <row r="80" spans="1:26" ht="15.75" hidden="1" customHeight="1" x14ac:dyDescent="0.3">
      <c r="A80" s="168"/>
      <c r="B80" s="323"/>
      <c r="C80" s="325"/>
      <c r="D80" s="327"/>
      <c r="E80" s="333"/>
      <c r="F80" s="333"/>
      <c r="G80" s="175">
        <v>5</v>
      </c>
      <c r="H80" s="186"/>
      <c r="I80" s="333"/>
      <c r="J80" s="371"/>
      <c r="K80" s="366"/>
      <c r="L80" s="321"/>
      <c r="M80" s="321"/>
      <c r="N80" s="321"/>
      <c r="O80" s="321"/>
      <c r="P80" s="38"/>
      <c r="Q80" s="38"/>
      <c r="R80" s="38"/>
      <c r="S80" s="38"/>
      <c r="T80" s="38"/>
      <c r="U80" s="38"/>
      <c r="V80" s="38"/>
      <c r="W80" s="38"/>
      <c r="X80" s="38"/>
      <c r="Y80" s="38"/>
      <c r="Z80" s="38"/>
    </row>
    <row r="81" spans="1:26" ht="15.75" hidden="1" customHeight="1" x14ac:dyDescent="0.3">
      <c r="A81" s="168"/>
      <c r="B81" s="323"/>
      <c r="C81" s="325"/>
      <c r="D81" s="327"/>
      <c r="E81" s="333"/>
      <c r="F81" s="333"/>
      <c r="G81" s="175">
        <v>6</v>
      </c>
      <c r="H81" s="186"/>
      <c r="I81" s="333"/>
      <c r="J81" s="371"/>
      <c r="K81" s="366"/>
      <c r="L81" s="321"/>
      <c r="M81" s="321"/>
      <c r="N81" s="321"/>
      <c r="O81" s="321"/>
      <c r="P81" s="38"/>
      <c r="Q81" s="38"/>
      <c r="R81" s="38"/>
      <c r="S81" s="38"/>
      <c r="T81" s="38"/>
      <c r="U81" s="38"/>
      <c r="V81" s="38"/>
      <c r="W81" s="38"/>
      <c r="X81" s="38"/>
      <c r="Y81" s="38"/>
      <c r="Z81" s="38"/>
    </row>
    <row r="82" spans="1:26" ht="15.75" hidden="1" customHeight="1" x14ac:dyDescent="0.3">
      <c r="A82" s="168"/>
      <c r="B82" s="323"/>
      <c r="C82" s="325"/>
      <c r="D82" s="327"/>
      <c r="E82" s="333"/>
      <c r="F82" s="333"/>
      <c r="G82" s="175">
        <v>7</v>
      </c>
      <c r="H82" s="186"/>
      <c r="I82" s="333"/>
      <c r="J82" s="371"/>
      <c r="K82" s="366"/>
      <c r="L82" s="321"/>
      <c r="M82" s="321"/>
      <c r="N82" s="321"/>
      <c r="O82" s="321"/>
      <c r="P82" s="38"/>
      <c r="Q82" s="38"/>
      <c r="R82" s="38"/>
      <c r="S82" s="38"/>
      <c r="T82" s="38"/>
      <c r="U82" s="38"/>
      <c r="V82" s="38"/>
      <c r="W82" s="38"/>
      <c r="X82" s="38"/>
      <c r="Y82" s="38"/>
      <c r="Z82" s="38"/>
    </row>
    <row r="83" spans="1:26" ht="15.75" hidden="1" customHeight="1" thickBot="1" x14ac:dyDescent="0.35">
      <c r="A83" s="168"/>
      <c r="B83" s="341"/>
      <c r="C83" s="342"/>
      <c r="D83" s="343"/>
      <c r="E83" s="345"/>
      <c r="F83" s="345"/>
      <c r="G83" s="187">
        <v>8</v>
      </c>
      <c r="H83" s="192"/>
      <c r="I83" s="345"/>
      <c r="J83" s="372"/>
      <c r="K83" s="367"/>
      <c r="L83" s="340"/>
      <c r="M83" s="340"/>
      <c r="N83" s="340"/>
      <c r="O83" s="340"/>
      <c r="P83" s="38"/>
      <c r="Q83" s="38"/>
      <c r="R83" s="38"/>
      <c r="S83" s="38"/>
      <c r="T83" s="38"/>
      <c r="U83" s="38"/>
      <c r="V83" s="38"/>
      <c r="W83" s="38"/>
      <c r="X83" s="38"/>
      <c r="Y83" s="38"/>
      <c r="Z83" s="38"/>
    </row>
    <row r="84" spans="1:26" ht="21" customHeight="1" x14ac:dyDescent="0.3">
      <c r="A84" s="168"/>
      <c r="B84" s="322" t="str">
        <f>+LEFT(C84,3)</f>
        <v>2.3</v>
      </c>
      <c r="C84" s="322" t="s">
        <v>129</v>
      </c>
      <c r="D84" s="326" t="s">
        <v>465</v>
      </c>
      <c r="E84" s="364" t="s">
        <v>556</v>
      </c>
      <c r="F84" s="332">
        <v>3</v>
      </c>
      <c r="G84" s="189">
        <v>1</v>
      </c>
      <c r="H84" s="196" t="s">
        <v>466</v>
      </c>
      <c r="I84" s="335" t="s">
        <v>494</v>
      </c>
      <c r="J84" s="370">
        <v>3</v>
      </c>
      <c r="K84" s="365"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339">
        <f>+IF(K84="",0,IF(K84="Deficiencia de control mayor (diseño y ejecución)",4,IF(K84="Deficiencia de control (diseño o ejecución)",20,IF(K84="Oportunidad de mejora",40,60))))</f>
        <v>60</v>
      </c>
      <c r="M84" s="339">
        <v>0.15698000000000001</v>
      </c>
      <c r="N84" s="320">
        <f>+L84+M84</f>
        <v>60.156979999999997</v>
      </c>
      <c r="O84" s="320"/>
      <c r="P84" s="38"/>
      <c r="Q84" s="38"/>
      <c r="R84" s="38"/>
      <c r="S84" s="38"/>
      <c r="T84" s="38"/>
      <c r="U84" s="38"/>
      <c r="V84" s="38"/>
      <c r="W84" s="38"/>
      <c r="X84" s="38"/>
      <c r="Y84" s="38"/>
      <c r="Z84" s="38"/>
    </row>
    <row r="85" spans="1:26" ht="86.25" customHeight="1" x14ac:dyDescent="0.3">
      <c r="A85" s="168"/>
      <c r="B85" s="323"/>
      <c r="C85" s="323"/>
      <c r="D85" s="327"/>
      <c r="E85" s="333"/>
      <c r="F85" s="333"/>
      <c r="G85" s="175">
        <v>2</v>
      </c>
      <c r="H85" s="199" t="s">
        <v>560</v>
      </c>
      <c r="I85" s="333"/>
      <c r="J85" s="371"/>
      <c r="K85" s="366"/>
      <c r="L85" s="321"/>
      <c r="M85" s="321"/>
      <c r="N85" s="321"/>
      <c r="O85" s="321"/>
      <c r="P85" s="38"/>
      <c r="Q85" s="38"/>
      <c r="R85" s="38"/>
      <c r="S85" s="38"/>
      <c r="T85" s="38"/>
      <c r="U85" s="38"/>
      <c r="V85" s="38"/>
      <c r="W85" s="38"/>
      <c r="X85" s="38"/>
      <c r="Y85" s="38"/>
      <c r="Z85" s="38"/>
    </row>
    <row r="86" spans="1:26" ht="69.75" customHeight="1" x14ac:dyDescent="0.3">
      <c r="A86" s="168"/>
      <c r="B86" s="323"/>
      <c r="C86" s="323"/>
      <c r="D86" s="327"/>
      <c r="E86" s="333"/>
      <c r="F86" s="333"/>
      <c r="G86" s="175">
        <v>3</v>
      </c>
      <c r="H86" s="197" t="s">
        <v>512</v>
      </c>
      <c r="I86" s="333"/>
      <c r="J86" s="371"/>
      <c r="K86" s="366"/>
      <c r="L86" s="321"/>
      <c r="M86" s="321"/>
      <c r="N86" s="321"/>
      <c r="O86" s="321"/>
      <c r="P86" s="38"/>
      <c r="Q86" s="38"/>
      <c r="R86" s="38"/>
      <c r="S86" s="38"/>
      <c r="T86" s="38"/>
      <c r="U86" s="38"/>
      <c r="V86" s="38"/>
      <c r="W86" s="38"/>
      <c r="X86" s="38"/>
      <c r="Y86" s="38"/>
      <c r="Z86" s="38"/>
    </row>
    <row r="87" spans="1:26" ht="117.75" customHeight="1" x14ac:dyDescent="0.3">
      <c r="A87" s="168"/>
      <c r="B87" s="323"/>
      <c r="C87" s="323"/>
      <c r="D87" s="327"/>
      <c r="E87" s="333"/>
      <c r="F87" s="333"/>
      <c r="G87" s="175">
        <v>4</v>
      </c>
      <c r="H87" s="185" t="s">
        <v>740</v>
      </c>
      <c r="I87" s="333"/>
      <c r="J87" s="371"/>
      <c r="K87" s="366"/>
      <c r="L87" s="321"/>
      <c r="M87" s="321"/>
      <c r="N87" s="321"/>
      <c r="O87" s="321"/>
      <c r="P87" s="38"/>
      <c r="Q87" s="38"/>
      <c r="R87" s="38"/>
      <c r="S87" s="38"/>
      <c r="T87" s="38"/>
      <c r="U87" s="38"/>
      <c r="V87" s="38"/>
      <c r="W87" s="38"/>
      <c r="X87" s="38"/>
      <c r="Y87" s="38"/>
      <c r="Z87" s="38"/>
    </row>
    <row r="88" spans="1:26" ht="42.75" customHeight="1" thickBot="1" x14ac:dyDescent="0.35">
      <c r="A88" s="168"/>
      <c r="B88" s="323"/>
      <c r="C88" s="323"/>
      <c r="D88" s="327"/>
      <c r="E88" s="333"/>
      <c r="F88" s="333"/>
      <c r="G88" s="175">
        <v>5</v>
      </c>
      <c r="H88" s="185" t="s">
        <v>415</v>
      </c>
      <c r="I88" s="333"/>
      <c r="J88" s="371"/>
      <c r="K88" s="366"/>
      <c r="L88" s="321"/>
      <c r="M88" s="321"/>
      <c r="N88" s="321"/>
      <c r="O88" s="321"/>
      <c r="P88" s="38"/>
      <c r="Q88" s="38"/>
      <c r="R88" s="38"/>
      <c r="S88" s="38"/>
      <c r="T88" s="38"/>
      <c r="U88" s="38"/>
      <c r="V88" s="38"/>
      <c r="W88" s="38"/>
      <c r="X88" s="38"/>
      <c r="Y88" s="38"/>
      <c r="Z88" s="38"/>
    </row>
    <row r="89" spans="1:26" ht="21" hidden="1" customHeight="1" x14ac:dyDescent="0.3">
      <c r="A89" s="168"/>
      <c r="B89" s="323"/>
      <c r="C89" s="323"/>
      <c r="D89" s="327"/>
      <c r="E89" s="333"/>
      <c r="F89" s="333"/>
      <c r="G89" s="175">
        <v>6</v>
      </c>
      <c r="H89" s="186"/>
      <c r="I89" s="333"/>
      <c r="J89" s="371"/>
      <c r="K89" s="366"/>
      <c r="L89" s="321"/>
      <c r="M89" s="321"/>
      <c r="N89" s="321"/>
      <c r="O89" s="321"/>
      <c r="P89" s="38"/>
      <c r="Q89" s="38"/>
      <c r="R89" s="38"/>
      <c r="S89" s="38"/>
      <c r="T89" s="38"/>
      <c r="U89" s="38"/>
      <c r="V89" s="38"/>
      <c r="W89" s="38"/>
      <c r="X89" s="38"/>
      <c r="Y89" s="38"/>
      <c r="Z89" s="38"/>
    </row>
    <row r="90" spans="1:26" ht="21" hidden="1" customHeight="1" x14ac:dyDescent="0.3">
      <c r="A90" s="168"/>
      <c r="B90" s="323"/>
      <c r="C90" s="323"/>
      <c r="D90" s="327"/>
      <c r="E90" s="333"/>
      <c r="F90" s="333"/>
      <c r="G90" s="175">
        <v>7</v>
      </c>
      <c r="H90" s="186"/>
      <c r="I90" s="333"/>
      <c r="J90" s="371"/>
      <c r="K90" s="366"/>
      <c r="L90" s="321"/>
      <c r="M90" s="321"/>
      <c r="N90" s="321"/>
      <c r="O90" s="321"/>
      <c r="P90" s="38"/>
      <c r="Q90" s="38"/>
      <c r="R90" s="38"/>
      <c r="S90" s="38"/>
      <c r="T90" s="38"/>
      <c r="U90" s="38"/>
      <c r="V90" s="38"/>
      <c r="W90" s="38"/>
      <c r="X90" s="38"/>
      <c r="Y90" s="38"/>
      <c r="Z90" s="38"/>
    </row>
    <row r="91" spans="1:26" ht="21" hidden="1" customHeight="1" thickBot="1" x14ac:dyDescent="0.35">
      <c r="A91" s="168"/>
      <c r="B91" s="341"/>
      <c r="C91" s="341"/>
      <c r="D91" s="343"/>
      <c r="E91" s="345"/>
      <c r="F91" s="334"/>
      <c r="G91" s="187">
        <v>8</v>
      </c>
      <c r="H91" s="192"/>
      <c r="I91" s="345"/>
      <c r="J91" s="372"/>
      <c r="K91" s="367"/>
      <c r="L91" s="340"/>
      <c r="M91" s="340"/>
      <c r="N91" s="340"/>
      <c r="O91" s="340"/>
      <c r="P91" s="38"/>
      <c r="Q91" s="38"/>
      <c r="R91" s="38"/>
      <c r="S91" s="38"/>
      <c r="T91" s="38"/>
      <c r="U91" s="38"/>
      <c r="V91" s="38"/>
      <c r="W91" s="38"/>
      <c r="X91" s="38"/>
      <c r="Y91" s="38"/>
      <c r="Z91" s="38"/>
    </row>
    <row r="92" spans="1:26" ht="23.25" customHeight="1" x14ac:dyDescent="0.3">
      <c r="A92" s="168"/>
      <c r="B92" s="374"/>
      <c r="C92" s="374" t="s">
        <v>741</v>
      </c>
      <c r="D92" s="349" t="s">
        <v>8</v>
      </c>
      <c r="E92" s="358" t="s">
        <v>411</v>
      </c>
      <c r="F92" s="360" t="s">
        <v>412</v>
      </c>
      <c r="G92" s="361" t="s">
        <v>113</v>
      </c>
      <c r="H92" s="309"/>
      <c r="I92" s="362"/>
      <c r="J92" s="363" t="s">
        <v>413</v>
      </c>
      <c r="K92" s="363" t="s">
        <v>124</v>
      </c>
      <c r="L92" s="351"/>
      <c r="M92" s="351"/>
      <c r="N92" s="352"/>
      <c r="O92" s="352"/>
      <c r="P92" s="38"/>
      <c r="Q92" s="38"/>
      <c r="R92" s="38"/>
      <c r="S92" s="38"/>
      <c r="T92" s="38"/>
      <c r="U92" s="38"/>
      <c r="V92" s="38"/>
      <c r="W92" s="38"/>
      <c r="X92" s="38"/>
      <c r="Y92" s="38"/>
      <c r="Z92" s="38"/>
    </row>
    <row r="93" spans="1:26" ht="42" customHeight="1" x14ac:dyDescent="0.3">
      <c r="A93" s="168"/>
      <c r="B93" s="337"/>
      <c r="C93" s="337"/>
      <c r="D93" s="356"/>
      <c r="E93" s="337"/>
      <c r="F93" s="346"/>
      <c r="G93" s="347" t="s">
        <v>13</v>
      </c>
      <c r="H93" s="349" t="s">
        <v>15</v>
      </c>
      <c r="I93" s="349" t="s">
        <v>115</v>
      </c>
      <c r="J93" s="337"/>
      <c r="K93" s="337"/>
      <c r="L93" s="321"/>
      <c r="M93" s="321"/>
      <c r="N93" s="321"/>
      <c r="O93" s="321"/>
      <c r="P93" s="38"/>
      <c r="Q93" s="38"/>
      <c r="R93" s="38"/>
      <c r="S93" s="38"/>
      <c r="T93" s="38"/>
      <c r="U93" s="38"/>
      <c r="V93" s="38"/>
      <c r="W93" s="38"/>
      <c r="X93" s="38"/>
      <c r="Y93" s="38"/>
      <c r="Z93" s="38"/>
    </row>
    <row r="94" spans="1:26" ht="87.75" customHeight="1" thickBot="1" x14ac:dyDescent="0.35">
      <c r="A94" s="168"/>
      <c r="B94" s="348"/>
      <c r="C94" s="348"/>
      <c r="D94" s="357"/>
      <c r="E94" s="359"/>
      <c r="F94" s="359"/>
      <c r="G94" s="348"/>
      <c r="H94" s="348"/>
      <c r="I94" s="359"/>
      <c r="J94" s="348"/>
      <c r="K94" s="348"/>
      <c r="L94" s="340"/>
      <c r="M94" s="340"/>
      <c r="N94" s="340"/>
      <c r="O94" s="340"/>
      <c r="P94" s="38"/>
      <c r="Q94" s="38"/>
      <c r="R94" s="38"/>
      <c r="S94" s="38"/>
      <c r="T94" s="38"/>
      <c r="U94" s="38"/>
      <c r="V94" s="38"/>
      <c r="W94" s="38"/>
      <c r="X94" s="38"/>
      <c r="Y94" s="38"/>
      <c r="Z94" s="38"/>
    </row>
    <row r="95" spans="1:26" ht="78.75" customHeight="1" x14ac:dyDescent="0.3">
      <c r="A95" s="168"/>
      <c r="B95" s="322" t="str">
        <f>+LEFT(C95,3)</f>
        <v>3.1</v>
      </c>
      <c r="C95" s="324" t="s">
        <v>467</v>
      </c>
      <c r="D95" s="326" t="s">
        <v>468</v>
      </c>
      <c r="E95" s="329" t="s">
        <v>557</v>
      </c>
      <c r="F95" s="332">
        <v>3</v>
      </c>
      <c r="G95" s="189">
        <v>1</v>
      </c>
      <c r="H95" s="184" t="s">
        <v>534</v>
      </c>
      <c r="I95" s="335" t="s">
        <v>697</v>
      </c>
      <c r="J95" s="370" t="s">
        <v>504</v>
      </c>
      <c r="K95" s="365"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39">
        <f>+IF(K95="",0,IF(K95="Deficiencia de control mayor (diseño y ejecución)",4,IF(K95="Deficiencia de control (diseño o ejecución)",20,IF(K95="Oportunidad de mejora",40,60))))</f>
        <v>60</v>
      </c>
      <c r="M95" s="339">
        <v>0.28965000000000002</v>
      </c>
      <c r="N95" s="320">
        <f>+L95+M95</f>
        <v>60.289650000000002</v>
      </c>
      <c r="O95" s="320"/>
      <c r="P95" s="38"/>
      <c r="Q95" s="38"/>
      <c r="R95" s="38"/>
      <c r="S95" s="38"/>
      <c r="T95" s="38"/>
      <c r="U95" s="38"/>
      <c r="V95" s="38"/>
      <c r="W95" s="38"/>
      <c r="X95" s="38"/>
      <c r="Y95" s="38"/>
      <c r="Z95" s="38"/>
    </row>
    <row r="96" spans="1:26" ht="200.25" customHeight="1" x14ac:dyDescent="0.3">
      <c r="A96" s="168"/>
      <c r="B96" s="323"/>
      <c r="C96" s="325"/>
      <c r="D96" s="327"/>
      <c r="E96" s="330"/>
      <c r="F96" s="333"/>
      <c r="G96" s="175">
        <v>2</v>
      </c>
      <c r="H96" s="197" t="s">
        <v>559</v>
      </c>
      <c r="I96" s="368"/>
      <c r="J96" s="371"/>
      <c r="K96" s="366"/>
      <c r="L96" s="321"/>
      <c r="M96" s="321"/>
      <c r="N96" s="321"/>
      <c r="O96" s="321"/>
      <c r="P96" s="38"/>
      <c r="Q96" s="38"/>
      <c r="R96" s="38"/>
      <c r="S96" s="38"/>
      <c r="T96" s="38"/>
      <c r="U96" s="38"/>
      <c r="V96" s="38"/>
      <c r="W96" s="38"/>
      <c r="X96" s="38"/>
      <c r="Y96" s="38"/>
      <c r="Z96" s="38"/>
    </row>
    <row r="97" spans="1:26" ht="47.25" customHeight="1" thickBot="1" x14ac:dyDescent="0.35">
      <c r="A97" s="168"/>
      <c r="B97" s="323"/>
      <c r="C97" s="325"/>
      <c r="D97" s="327"/>
      <c r="E97" s="330"/>
      <c r="F97" s="333"/>
      <c r="G97" s="175">
        <v>3</v>
      </c>
      <c r="H97" s="185" t="s">
        <v>493</v>
      </c>
      <c r="I97" s="368"/>
      <c r="J97" s="371"/>
      <c r="K97" s="366"/>
      <c r="L97" s="321"/>
      <c r="M97" s="321"/>
      <c r="N97" s="321"/>
      <c r="O97" s="321"/>
      <c r="P97" s="38"/>
      <c r="Q97" s="38"/>
      <c r="R97" s="38"/>
      <c r="S97" s="38"/>
      <c r="T97" s="38"/>
      <c r="U97" s="38"/>
      <c r="V97" s="38"/>
      <c r="W97" s="38"/>
      <c r="X97" s="38"/>
      <c r="Y97" s="38"/>
      <c r="Z97" s="38"/>
    </row>
    <row r="98" spans="1:26" ht="8.25" hidden="1" customHeight="1" x14ac:dyDescent="0.3">
      <c r="A98" s="168"/>
      <c r="B98" s="323"/>
      <c r="C98" s="325"/>
      <c r="D98" s="327"/>
      <c r="E98" s="330"/>
      <c r="F98" s="333"/>
      <c r="G98" s="175">
        <v>4</v>
      </c>
      <c r="H98" s="186"/>
      <c r="I98" s="368"/>
      <c r="J98" s="371"/>
      <c r="K98" s="366"/>
      <c r="L98" s="321"/>
      <c r="M98" s="321"/>
      <c r="N98" s="321"/>
      <c r="O98" s="321"/>
      <c r="P98" s="38"/>
      <c r="Q98" s="38"/>
      <c r="R98" s="38"/>
      <c r="S98" s="38"/>
      <c r="T98" s="38"/>
      <c r="U98" s="38"/>
      <c r="V98" s="38"/>
      <c r="W98" s="38"/>
      <c r="X98" s="38"/>
      <c r="Y98" s="38"/>
      <c r="Z98" s="38"/>
    </row>
    <row r="99" spans="1:26" ht="57.75" hidden="1" customHeight="1" x14ac:dyDescent="0.3">
      <c r="A99" s="168"/>
      <c r="B99" s="323"/>
      <c r="C99" s="325"/>
      <c r="D99" s="327"/>
      <c r="E99" s="330"/>
      <c r="F99" s="333"/>
      <c r="G99" s="175">
        <v>5</v>
      </c>
      <c r="H99" s="186"/>
      <c r="I99" s="368"/>
      <c r="J99" s="371"/>
      <c r="K99" s="366"/>
      <c r="L99" s="321"/>
      <c r="M99" s="321"/>
      <c r="N99" s="321"/>
      <c r="O99" s="321"/>
      <c r="P99" s="38"/>
      <c r="Q99" s="38"/>
      <c r="R99" s="38"/>
      <c r="S99" s="38"/>
      <c r="T99" s="38"/>
      <c r="U99" s="38"/>
      <c r="V99" s="38"/>
      <c r="W99" s="38"/>
      <c r="X99" s="38"/>
      <c r="Y99" s="38"/>
      <c r="Z99" s="38"/>
    </row>
    <row r="100" spans="1:26" ht="39" hidden="1" customHeight="1" x14ac:dyDescent="0.3">
      <c r="A100" s="168"/>
      <c r="B100" s="323"/>
      <c r="C100" s="325"/>
      <c r="D100" s="327"/>
      <c r="E100" s="330"/>
      <c r="F100" s="333"/>
      <c r="G100" s="175">
        <v>6</v>
      </c>
      <c r="H100" s="186"/>
      <c r="I100" s="368"/>
      <c r="J100" s="371"/>
      <c r="K100" s="366"/>
      <c r="L100" s="321"/>
      <c r="M100" s="321"/>
      <c r="N100" s="321"/>
      <c r="O100" s="321"/>
      <c r="P100" s="38"/>
      <c r="Q100" s="38"/>
      <c r="R100" s="38"/>
      <c r="S100" s="38"/>
      <c r="T100" s="38"/>
      <c r="U100" s="38"/>
      <c r="V100" s="38"/>
      <c r="W100" s="38"/>
      <c r="X100" s="38"/>
      <c r="Y100" s="38"/>
      <c r="Z100" s="38"/>
    </row>
    <row r="101" spans="1:26" ht="42" hidden="1" customHeight="1" x14ac:dyDescent="0.3">
      <c r="A101" s="168"/>
      <c r="B101" s="323"/>
      <c r="C101" s="325"/>
      <c r="D101" s="327"/>
      <c r="E101" s="330"/>
      <c r="F101" s="333"/>
      <c r="G101" s="175">
        <v>7</v>
      </c>
      <c r="H101" s="186"/>
      <c r="I101" s="368"/>
      <c r="J101" s="371"/>
      <c r="K101" s="366"/>
      <c r="L101" s="321"/>
      <c r="M101" s="321"/>
      <c r="N101" s="321"/>
      <c r="O101" s="321"/>
      <c r="P101" s="38"/>
      <c r="Q101" s="38"/>
      <c r="R101" s="38"/>
      <c r="S101" s="38"/>
      <c r="T101" s="38"/>
      <c r="U101" s="38"/>
      <c r="V101" s="38"/>
      <c r="W101" s="38"/>
      <c r="X101" s="38"/>
      <c r="Y101" s="38"/>
      <c r="Z101" s="38"/>
    </row>
    <row r="102" spans="1:26" ht="47.25" hidden="1" customHeight="1" thickBot="1" x14ac:dyDescent="0.35">
      <c r="A102" s="168"/>
      <c r="B102" s="341"/>
      <c r="C102" s="342"/>
      <c r="D102" s="343"/>
      <c r="E102" s="344"/>
      <c r="F102" s="345"/>
      <c r="G102" s="187">
        <v>8</v>
      </c>
      <c r="H102" s="192"/>
      <c r="I102" s="369"/>
      <c r="J102" s="372"/>
      <c r="K102" s="367"/>
      <c r="L102" s="340"/>
      <c r="M102" s="340"/>
      <c r="N102" s="340"/>
      <c r="O102" s="340"/>
      <c r="P102" s="38"/>
      <c r="Q102" s="38"/>
      <c r="R102" s="38"/>
      <c r="S102" s="38"/>
      <c r="T102" s="38"/>
      <c r="U102" s="38"/>
      <c r="V102" s="38"/>
      <c r="W102" s="38"/>
      <c r="X102" s="38"/>
      <c r="Y102" s="38"/>
      <c r="Z102" s="38"/>
    </row>
    <row r="103" spans="1:26" ht="65.25" customHeight="1" x14ac:dyDescent="0.3">
      <c r="A103" s="168"/>
      <c r="B103" s="322" t="str">
        <f>+LEFT(C103,3)</f>
        <v>3.2</v>
      </c>
      <c r="C103" s="322" t="s">
        <v>130</v>
      </c>
      <c r="D103" s="326" t="s">
        <v>469</v>
      </c>
      <c r="E103" s="329" t="s">
        <v>652</v>
      </c>
      <c r="F103" s="332">
        <v>3</v>
      </c>
      <c r="G103" s="189">
        <v>1</v>
      </c>
      <c r="H103" s="184" t="s">
        <v>416</v>
      </c>
      <c r="I103" s="335" t="s">
        <v>697</v>
      </c>
      <c r="J103" s="370">
        <v>3</v>
      </c>
      <c r="K103" s="365"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39">
        <f>+IF(K103="",0,IF(K103="Deficiencia de control mayor (diseño y ejecución)",4,IF(K103="Deficiencia de control (diseño o ejecución)",20,IF(K103="Oportunidad de mejora",40,60))))</f>
        <v>60</v>
      </c>
      <c r="M103" s="339">
        <v>0.38965300000000003</v>
      </c>
      <c r="N103" s="320">
        <f>+L103+M103</f>
        <v>60.389653000000003</v>
      </c>
      <c r="O103" s="320"/>
      <c r="P103" s="38"/>
      <c r="Q103" s="38"/>
      <c r="R103" s="38"/>
      <c r="S103" s="38"/>
      <c r="T103" s="38"/>
      <c r="U103" s="38"/>
      <c r="V103" s="38"/>
      <c r="W103" s="38"/>
      <c r="X103" s="38"/>
      <c r="Y103" s="38"/>
      <c r="Z103" s="38"/>
    </row>
    <row r="104" spans="1:26" ht="64.5" customHeight="1" x14ac:dyDescent="0.3">
      <c r="A104" s="168"/>
      <c r="B104" s="323"/>
      <c r="C104" s="323"/>
      <c r="D104" s="327"/>
      <c r="E104" s="330"/>
      <c r="F104" s="333"/>
      <c r="G104" s="175">
        <v>2</v>
      </c>
      <c r="H104" s="185" t="s">
        <v>513</v>
      </c>
      <c r="I104" s="368"/>
      <c r="J104" s="371"/>
      <c r="K104" s="366"/>
      <c r="L104" s="321"/>
      <c r="M104" s="321"/>
      <c r="N104" s="321"/>
      <c r="O104" s="321"/>
      <c r="P104" s="38"/>
      <c r="Q104" s="38"/>
      <c r="R104" s="38"/>
      <c r="S104" s="38"/>
      <c r="T104" s="38"/>
      <c r="U104" s="38"/>
      <c r="V104" s="38"/>
      <c r="W104" s="38"/>
      <c r="X104" s="38"/>
      <c r="Y104" s="38"/>
      <c r="Z104" s="38"/>
    </row>
    <row r="105" spans="1:26" ht="101.25" customHeight="1" x14ac:dyDescent="0.3">
      <c r="A105" s="168"/>
      <c r="B105" s="323"/>
      <c r="C105" s="323"/>
      <c r="D105" s="327"/>
      <c r="E105" s="330"/>
      <c r="F105" s="333"/>
      <c r="G105" s="175">
        <v>3</v>
      </c>
      <c r="H105" s="185" t="s">
        <v>558</v>
      </c>
      <c r="I105" s="368"/>
      <c r="J105" s="371"/>
      <c r="K105" s="366"/>
      <c r="L105" s="321"/>
      <c r="M105" s="321"/>
      <c r="N105" s="321"/>
      <c r="O105" s="321"/>
      <c r="P105" s="38"/>
      <c r="Q105" s="38"/>
      <c r="R105" s="38"/>
      <c r="S105" s="38"/>
      <c r="T105" s="38"/>
      <c r="U105" s="38"/>
      <c r="V105" s="38"/>
      <c r="W105" s="38"/>
      <c r="X105" s="38"/>
      <c r="Y105" s="38"/>
      <c r="Z105" s="38"/>
    </row>
    <row r="106" spans="1:26" ht="85.5" customHeight="1" thickBot="1" x14ac:dyDescent="0.35">
      <c r="A106" s="168"/>
      <c r="B106" s="323"/>
      <c r="C106" s="323"/>
      <c r="D106" s="327"/>
      <c r="E106" s="330"/>
      <c r="F106" s="333"/>
      <c r="G106" s="175">
        <v>4</v>
      </c>
      <c r="H106" s="185" t="s">
        <v>493</v>
      </c>
      <c r="I106" s="368"/>
      <c r="J106" s="371"/>
      <c r="K106" s="366"/>
      <c r="L106" s="321"/>
      <c r="M106" s="321"/>
      <c r="N106" s="321"/>
      <c r="O106" s="321"/>
      <c r="P106" s="38"/>
      <c r="Q106" s="38"/>
      <c r="R106" s="38"/>
      <c r="S106" s="38"/>
      <c r="T106" s="38"/>
      <c r="U106" s="38"/>
      <c r="V106" s="38"/>
      <c r="W106" s="38"/>
      <c r="X106" s="38"/>
      <c r="Y106" s="38"/>
      <c r="Z106" s="38"/>
    </row>
    <row r="107" spans="1:26" ht="117" hidden="1" customHeight="1" x14ac:dyDescent="0.3">
      <c r="A107" s="168"/>
      <c r="B107" s="323"/>
      <c r="C107" s="323"/>
      <c r="D107" s="327"/>
      <c r="E107" s="330"/>
      <c r="F107" s="333"/>
      <c r="G107" s="175">
        <v>5</v>
      </c>
      <c r="H107" s="186"/>
      <c r="I107" s="368"/>
      <c r="J107" s="371"/>
      <c r="K107" s="366"/>
      <c r="L107" s="321"/>
      <c r="M107" s="321"/>
      <c r="N107" s="321"/>
      <c r="O107" s="321"/>
      <c r="P107" s="38"/>
      <c r="Q107" s="38"/>
      <c r="R107" s="38"/>
      <c r="S107" s="38"/>
      <c r="T107" s="38"/>
      <c r="U107" s="38"/>
      <c r="V107" s="38"/>
      <c r="W107" s="38"/>
      <c r="X107" s="38"/>
      <c r="Y107" s="38"/>
      <c r="Z107" s="38"/>
    </row>
    <row r="108" spans="1:26" ht="15.75" hidden="1" customHeight="1" thickBot="1" x14ac:dyDescent="0.35">
      <c r="A108" s="168"/>
      <c r="B108" s="323"/>
      <c r="C108" s="323"/>
      <c r="D108" s="327"/>
      <c r="E108" s="330"/>
      <c r="F108" s="333"/>
      <c r="G108" s="175">
        <v>6</v>
      </c>
      <c r="H108" s="186"/>
      <c r="I108" s="368"/>
      <c r="J108" s="371"/>
      <c r="K108" s="366"/>
      <c r="L108" s="321"/>
      <c r="M108" s="321"/>
      <c r="N108" s="321"/>
      <c r="O108" s="321"/>
      <c r="P108" s="38"/>
      <c r="Q108" s="38"/>
      <c r="R108" s="38"/>
      <c r="S108" s="38"/>
      <c r="T108" s="38"/>
      <c r="U108" s="38"/>
      <c r="V108" s="38"/>
      <c r="W108" s="38"/>
      <c r="X108" s="38"/>
      <c r="Y108" s="38"/>
      <c r="Z108" s="38"/>
    </row>
    <row r="109" spans="1:26" ht="138" hidden="1" customHeight="1" x14ac:dyDescent="0.3">
      <c r="A109" s="168"/>
      <c r="B109" s="323"/>
      <c r="C109" s="323"/>
      <c r="D109" s="327"/>
      <c r="E109" s="330"/>
      <c r="F109" s="333"/>
      <c r="G109" s="175">
        <v>7</v>
      </c>
      <c r="H109" s="186"/>
      <c r="I109" s="368"/>
      <c r="J109" s="371"/>
      <c r="K109" s="366"/>
      <c r="L109" s="321"/>
      <c r="M109" s="321"/>
      <c r="N109" s="321"/>
      <c r="O109" s="321"/>
      <c r="P109" s="38"/>
      <c r="Q109" s="38"/>
      <c r="R109" s="38"/>
      <c r="S109" s="38"/>
      <c r="T109" s="38"/>
      <c r="U109" s="38"/>
      <c r="V109" s="38"/>
      <c r="W109" s="38"/>
      <c r="X109" s="38"/>
      <c r="Y109" s="38"/>
      <c r="Z109" s="38"/>
    </row>
    <row r="110" spans="1:26" ht="88.5" hidden="1" customHeight="1" thickBot="1" x14ac:dyDescent="0.35">
      <c r="A110" s="168"/>
      <c r="B110" s="341"/>
      <c r="C110" s="341"/>
      <c r="D110" s="343"/>
      <c r="E110" s="344"/>
      <c r="F110" s="345"/>
      <c r="G110" s="187">
        <v>8</v>
      </c>
      <c r="H110" s="192"/>
      <c r="I110" s="369"/>
      <c r="J110" s="372"/>
      <c r="K110" s="367"/>
      <c r="L110" s="340"/>
      <c r="M110" s="340"/>
      <c r="N110" s="340"/>
      <c r="O110" s="340"/>
      <c r="P110" s="38"/>
      <c r="Q110" s="38"/>
      <c r="R110" s="38"/>
      <c r="S110" s="38"/>
      <c r="T110" s="38"/>
      <c r="U110" s="38"/>
      <c r="V110" s="38"/>
      <c r="W110" s="38"/>
      <c r="X110" s="38"/>
      <c r="Y110" s="38"/>
      <c r="Z110" s="38"/>
    </row>
    <row r="111" spans="1:26" ht="78.75" customHeight="1" x14ac:dyDescent="0.3">
      <c r="A111" s="168"/>
      <c r="B111" s="322" t="str">
        <f>+LEFT(C111,3)</f>
        <v>3.3</v>
      </c>
      <c r="C111" s="322" t="s">
        <v>131</v>
      </c>
      <c r="D111" s="326" t="s">
        <v>470</v>
      </c>
      <c r="E111" s="364" t="s">
        <v>514</v>
      </c>
      <c r="F111" s="332">
        <v>3</v>
      </c>
      <c r="G111" s="189">
        <v>1</v>
      </c>
      <c r="H111" s="184" t="s">
        <v>515</v>
      </c>
      <c r="I111" s="335" t="s">
        <v>516</v>
      </c>
      <c r="J111" s="370">
        <v>3</v>
      </c>
      <c r="K111" s="365"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39">
        <f>+IF(K111="",0,IF(K111="Deficiencia de control mayor (diseño y ejecución)",4,IF(K111="Deficiencia de control (diseño o ejecución)",20,IF(K111="Oportunidad de mejora",40,60))))</f>
        <v>60</v>
      </c>
      <c r="M111" s="339">
        <v>0.48964999999999997</v>
      </c>
      <c r="N111" s="320">
        <f>+L111+M111</f>
        <v>60.489649999999997</v>
      </c>
      <c r="O111" s="320"/>
      <c r="P111" s="38"/>
      <c r="Q111" s="38"/>
      <c r="R111" s="38"/>
      <c r="S111" s="38"/>
      <c r="T111" s="38"/>
      <c r="U111" s="38"/>
      <c r="V111" s="38"/>
      <c r="W111" s="38"/>
      <c r="X111" s="38"/>
      <c r="Y111" s="38"/>
      <c r="Z111" s="38"/>
    </row>
    <row r="112" spans="1:26" ht="151.5" customHeight="1" x14ac:dyDescent="0.3">
      <c r="A112" s="179"/>
      <c r="B112" s="323"/>
      <c r="C112" s="323"/>
      <c r="D112" s="328"/>
      <c r="E112" s="334"/>
      <c r="F112" s="334"/>
      <c r="G112" s="175">
        <v>2</v>
      </c>
      <c r="H112" s="197" t="s">
        <v>653</v>
      </c>
      <c r="I112" s="328"/>
      <c r="J112" s="373"/>
      <c r="K112" s="366"/>
      <c r="L112" s="321"/>
      <c r="M112" s="321"/>
      <c r="N112" s="321"/>
      <c r="O112" s="321"/>
      <c r="P112" s="151"/>
      <c r="Q112" s="151"/>
      <c r="R112" s="151"/>
      <c r="S112" s="151"/>
      <c r="T112" s="151"/>
      <c r="U112" s="151"/>
      <c r="V112" s="151"/>
      <c r="W112" s="151"/>
      <c r="X112" s="151"/>
      <c r="Y112" s="151"/>
      <c r="Z112" s="151"/>
    </row>
    <row r="113" spans="1:26" ht="128.25" customHeight="1" thickBot="1" x14ac:dyDescent="0.35">
      <c r="A113" s="168"/>
      <c r="B113" s="323"/>
      <c r="C113" s="323"/>
      <c r="D113" s="327"/>
      <c r="E113" s="333"/>
      <c r="F113" s="333"/>
      <c r="G113" s="175">
        <v>3</v>
      </c>
      <c r="H113" s="197" t="s">
        <v>599</v>
      </c>
      <c r="I113" s="327"/>
      <c r="J113" s="371"/>
      <c r="K113" s="366"/>
      <c r="L113" s="321"/>
      <c r="M113" s="321"/>
      <c r="N113" s="321"/>
      <c r="O113" s="321"/>
      <c r="P113" s="38"/>
      <c r="Q113" s="38"/>
      <c r="R113" s="38"/>
      <c r="S113" s="38"/>
      <c r="T113" s="38"/>
      <c r="U113" s="38"/>
      <c r="V113" s="38"/>
      <c r="W113" s="38"/>
      <c r="X113" s="38"/>
      <c r="Y113" s="38"/>
      <c r="Z113" s="38"/>
    </row>
    <row r="114" spans="1:26" ht="96" hidden="1" customHeight="1" thickBot="1" x14ac:dyDescent="0.35">
      <c r="A114" s="168"/>
      <c r="B114" s="323"/>
      <c r="C114" s="323"/>
      <c r="D114" s="327"/>
      <c r="E114" s="333"/>
      <c r="F114" s="333"/>
      <c r="G114" s="175">
        <v>4</v>
      </c>
      <c r="H114" s="185"/>
      <c r="I114" s="327"/>
      <c r="J114" s="371"/>
      <c r="K114" s="366"/>
      <c r="L114" s="321"/>
      <c r="M114" s="321"/>
      <c r="N114" s="321"/>
      <c r="O114" s="321"/>
      <c r="P114" s="38"/>
      <c r="Q114" s="38"/>
      <c r="R114" s="38"/>
      <c r="S114" s="38"/>
      <c r="T114" s="38"/>
      <c r="U114" s="38"/>
      <c r="V114" s="38"/>
      <c r="W114" s="38"/>
      <c r="X114" s="38"/>
      <c r="Y114" s="38"/>
      <c r="Z114" s="38"/>
    </row>
    <row r="115" spans="1:26" ht="21" hidden="1" customHeight="1" x14ac:dyDescent="0.3">
      <c r="A115" s="168"/>
      <c r="B115" s="323"/>
      <c r="C115" s="323"/>
      <c r="D115" s="327"/>
      <c r="E115" s="333"/>
      <c r="F115" s="333"/>
      <c r="G115" s="175">
        <v>5</v>
      </c>
      <c r="H115" s="186"/>
      <c r="I115" s="327"/>
      <c r="J115" s="371"/>
      <c r="K115" s="366"/>
      <c r="L115" s="321"/>
      <c r="M115" s="321"/>
      <c r="N115" s="321"/>
      <c r="O115" s="321"/>
      <c r="P115" s="38"/>
      <c r="Q115" s="38"/>
      <c r="R115" s="38"/>
      <c r="S115" s="38"/>
      <c r="T115" s="38"/>
      <c r="U115" s="38"/>
      <c r="V115" s="38"/>
      <c r="W115" s="38"/>
      <c r="X115" s="38"/>
      <c r="Y115" s="38"/>
      <c r="Z115" s="38"/>
    </row>
    <row r="116" spans="1:26" ht="21" hidden="1" customHeight="1" x14ac:dyDescent="0.3">
      <c r="A116" s="168"/>
      <c r="B116" s="323"/>
      <c r="C116" s="323"/>
      <c r="D116" s="327"/>
      <c r="E116" s="333"/>
      <c r="F116" s="333"/>
      <c r="G116" s="175">
        <v>6</v>
      </c>
      <c r="H116" s="186"/>
      <c r="I116" s="327"/>
      <c r="J116" s="371"/>
      <c r="K116" s="366"/>
      <c r="L116" s="321"/>
      <c r="M116" s="321"/>
      <c r="N116" s="321"/>
      <c r="O116" s="321"/>
      <c r="P116" s="38"/>
      <c r="Q116" s="38"/>
      <c r="R116" s="38"/>
      <c r="S116" s="38"/>
      <c r="T116" s="38"/>
      <c r="U116" s="38"/>
      <c r="V116" s="38"/>
      <c r="W116" s="38"/>
      <c r="X116" s="38"/>
      <c r="Y116" s="38"/>
      <c r="Z116" s="38"/>
    </row>
    <row r="117" spans="1:26" ht="21" hidden="1" customHeight="1" x14ac:dyDescent="0.3">
      <c r="A117" s="168"/>
      <c r="B117" s="323"/>
      <c r="C117" s="323"/>
      <c r="D117" s="327"/>
      <c r="E117" s="333"/>
      <c r="F117" s="333"/>
      <c r="G117" s="175">
        <v>7</v>
      </c>
      <c r="H117" s="186"/>
      <c r="I117" s="327"/>
      <c r="J117" s="371"/>
      <c r="K117" s="366"/>
      <c r="L117" s="321"/>
      <c r="M117" s="321"/>
      <c r="N117" s="321"/>
      <c r="O117" s="321"/>
      <c r="P117" s="38"/>
      <c r="Q117" s="38"/>
      <c r="R117" s="38"/>
      <c r="S117" s="38"/>
      <c r="T117" s="38"/>
      <c r="U117" s="38"/>
      <c r="V117" s="38"/>
      <c r="W117" s="38"/>
      <c r="X117" s="38"/>
      <c r="Y117" s="38"/>
      <c r="Z117" s="38"/>
    </row>
    <row r="118" spans="1:26" ht="75.75" hidden="1" customHeight="1" x14ac:dyDescent="0.3">
      <c r="A118" s="168"/>
      <c r="B118" s="341"/>
      <c r="C118" s="341"/>
      <c r="D118" s="343"/>
      <c r="E118" s="345"/>
      <c r="F118" s="334"/>
      <c r="G118" s="187">
        <v>8</v>
      </c>
      <c r="H118" s="192"/>
      <c r="I118" s="343"/>
      <c r="J118" s="372"/>
      <c r="K118" s="367"/>
      <c r="L118" s="340"/>
      <c r="M118" s="340"/>
      <c r="N118" s="340"/>
      <c r="O118" s="340"/>
      <c r="P118" s="38"/>
      <c r="Q118" s="38"/>
      <c r="R118" s="38"/>
      <c r="S118" s="38"/>
      <c r="T118" s="38"/>
      <c r="U118" s="38"/>
      <c r="V118" s="38"/>
      <c r="W118" s="38"/>
      <c r="X118" s="38"/>
      <c r="Y118" s="38"/>
      <c r="Z118" s="38"/>
    </row>
    <row r="119" spans="1:26" ht="27.75" customHeight="1" x14ac:dyDescent="0.3">
      <c r="A119" s="168"/>
      <c r="B119" s="353"/>
      <c r="C119" s="353" t="s">
        <v>742</v>
      </c>
      <c r="D119" s="349" t="s">
        <v>8</v>
      </c>
      <c r="E119" s="358" t="s">
        <v>411</v>
      </c>
      <c r="F119" s="360" t="s">
        <v>412</v>
      </c>
      <c r="G119" s="361" t="s">
        <v>113</v>
      </c>
      <c r="H119" s="309"/>
      <c r="I119" s="362"/>
      <c r="J119" s="363" t="s">
        <v>413</v>
      </c>
      <c r="K119" s="350" t="s">
        <v>124</v>
      </c>
      <c r="L119" s="351"/>
      <c r="M119" s="351"/>
      <c r="N119" s="352"/>
      <c r="O119" s="352"/>
      <c r="P119" s="38"/>
      <c r="Q119" s="38"/>
      <c r="R119" s="38"/>
      <c r="S119" s="38"/>
      <c r="T119" s="38"/>
      <c r="U119" s="38"/>
      <c r="V119" s="38"/>
      <c r="W119" s="38"/>
      <c r="X119" s="38"/>
      <c r="Y119" s="38"/>
      <c r="Z119" s="38"/>
    </row>
    <row r="120" spans="1:26" ht="66" customHeight="1" x14ac:dyDescent="0.3">
      <c r="A120" s="168"/>
      <c r="B120" s="354"/>
      <c r="C120" s="354"/>
      <c r="D120" s="356"/>
      <c r="E120" s="337"/>
      <c r="F120" s="346"/>
      <c r="G120" s="347" t="s">
        <v>13</v>
      </c>
      <c r="H120" s="349" t="s">
        <v>517</v>
      </c>
      <c r="I120" s="349" t="s">
        <v>115</v>
      </c>
      <c r="J120" s="337"/>
      <c r="K120" s="337"/>
      <c r="L120" s="321"/>
      <c r="M120" s="321"/>
      <c r="N120" s="321"/>
      <c r="O120" s="321"/>
      <c r="P120" s="38"/>
      <c r="Q120" s="38"/>
      <c r="R120" s="38"/>
      <c r="S120" s="38"/>
      <c r="T120" s="38"/>
      <c r="U120" s="38"/>
      <c r="V120" s="38"/>
      <c r="W120" s="38"/>
      <c r="X120" s="38"/>
      <c r="Y120" s="38"/>
      <c r="Z120" s="38"/>
    </row>
    <row r="121" spans="1:26" ht="14.25" customHeight="1" thickBot="1" x14ac:dyDescent="0.35">
      <c r="A121" s="168"/>
      <c r="B121" s="355"/>
      <c r="C121" s="355"/>
      <c r="D121" s="357"/>
      <c r="E121" s="359"/>
      <c r="F121" s="359"/>
      <c r="G121" s="348"/>
      <c r="H121" s="348"/>
      <c r="I121" s="359"/>
      <c r="J121" s="348"/>
      <c r="K121" s="348"/>
      <c r="L121" s="340"/>
      <c r="M121" s="340"/>
      <c r="N121" s="340"/>
      <c r="O121" s="340"/>
      <c r="P121" s="38"/>
      <c r="Q121" s="38"/>
      <c r="R121" s="38"/>
      <c r="S121" s="38"/>
      <c r="T121" s="38"/>
      <c r="U121" s="38"/>
      <c r="V121" s="38"/>
      <c r="W121" s="38"/>
      <c r="X121" s="38"/>
      <c r="Y121" s="38"/>
      <c r="Z121" s="38"/>
    </row>
    <row r="122" spans="1:26" ht="105.75" customHeight="1" x14ac:dyDescent="0.3">
      <c r="A122" s="168"/>
      <c r="B122" s="322" t="str">
        <f>+LEFT(C122,3)</f>
        <v>4.1</v>
      </c>
      <c r="C122" s="322" t="s">
        <v>132</v>
      </c>
      <c r="D122" s="326" t="s">
        <v>654</v>
      </c>
      <c r="E122" s="364" t="s">
        <v>518</v>
      </c>
      <c r="F122" s="332">
        <v>3</v>
      </c>
      <c r="G122" s="189">
        <v>1</v>
      </c>
      <c r="H122" s="184" t="s">
        <v>694</v>
      </c>
      <c r="I122" s="335" t="s">
        <v>133</v>
      </c>
      <c r="J122" s="332">
        <v>3</v>
      </c>
      <c r="K122" s="336" t="str">
        <f>+IF(OR(ISBLANK(F122),ISBLANK(J122)),"",IF(OR(AND(F122=1,J122=1),AND(F122=1,J122=2),AND(F122=1,J122=3)),"Deficiencia de control mayor (diseño y ejecución)",IF(OR(AND(F122=2,J122=2),AND(F122=3,J122=1),AND(F122=3,J122=2),AND(F122=2,J122=1)),"Deficiencia de control (diseño o ejecución)",IF(AND(F122=2,J122=3),"Oportunidad de mejora","Mantenimiento del control"))))</f>
        <v>Mantenimiento del control</v>
      </c>
      <c r="L122" s="339">
        <f>+IF(K122="",0,IF(K122="Deficiencia de control mayor (diseño y ejecución)",4,IF(K122="Deficiencia de control (diseño o ejecución)",20,IF(K122="Oportunidad de mejora",40,60))))</f>
        <v>60</v>
      </c>
      <c r="M122" s="339">
        <v>0.58965000000000001</v>
      </c>
      <c r="N122" s="320">
        <f>+L122+M122</f>
        <v>60.589649999999999</v>
      </c>
      <c r="O122" s="320"/>
      <c r="P122" s="38"/>
      <c r="Q122" s="38"/>
      <c r="R122" s="38"/>
      <c r="S122" s="38"/>
      <c r="T122" s="38"/>
      <c r="U122" s="38"/>
      <c r="V122" s="38"/>
      <c r="W122" s="38"/>
      <c r="X122" s="38"/>
      <c r="Y122" s="38"/>
      <c r="Z122" s="38"/>
    </row>
    <row r="123" spans="1:26" ht="156.75" customHeight="1" x14ac:dyDescent="0.3">
      <c r="A123" s="168"/>
      <c r="B123" s="323"/>
      <c r="C123" s="323"/>
      <c r="D123" s="327"/>
      <c r="E123" s="333"/>
      <c r="F123" s="333"/>
      <c r="G123" s="175">
        <v>2</v>
      </c>
      <c r="H123" s="185" t="s">
        <v>655</v>
      </c>
      <c r="I123" s="333"/>
      <c r="J123" s="333"/>
      <c r="K123" s="337"/>
      <c r="L123" s="321"/>
      <c r="M123" s="321"/>
      <c r="N123" s="321"/>
      <c r="O123" s="321"/>
      <c r="P123" s="38"/>
      <c r="Q123" s="38"/>
      <c r="R123" s="38"/>
      <c r="S123" s="38"/>
      <c r="T123" s="38"/>
      <c r="U123" s="38"/>
      <c r="V123" s="38"/>
      <c r="W123" s="38"/>
      <c r="X123" s="38"/>
      <c r="Y123" s="38"/>
      <c r="Z123" s="38"/>
    </row>
    <row r="124" spans="1:26" ht="66.75" customHeight="1" x14ac:dyDescent="0.3">
      <c r="A124" s="168"/>
      <c r="B124" s="323"/>
      <c r="C124" s="323"/>
      <c r="D124" s="327"/>
      <c r="E124" s="333"/>
      <c r="F124" s="333"/>
      <c r="G124" s="175">
        <v>3</v>
      </c>
      <c r="H124" s="185" t="s">
        <v>535</v>
      </c>
      <c r="I124" s="333"/>
      <c r="J124" s="333"/>
      <c r="K124" s="337"/>
      <c r="L124" s="321"/>
      <c r="M124" s="321"/>
      <c r="N124" s="321"/>
      <c r="O124" s="321"/>
      <c r="P124" s="38"/>
      <c r="Q124" s="38"/>
      <c r="R124" s="38"/>
      <c r="S124" s="38"/>
      <c r="T124" s="38"/>
      <c r="U124" s="38"/>
      <c r="V124" s="38"/>
      <c r="W124" s="38"/>
      <c r="X124" s="38"/>
      <c r="Y124" s="38"/>
      <c r="Z124" s="38"/>
    </row>
    <row r="125" spans="1:26" ht="66.75" customHeight="1" thickBot="1" x14ac:dyDescent="0.35">
      <c r="A125" s="168"/>
      <c r="B125" s="323"/>
      <c r="C125" s="323"/>
      <c r="D125" s="327"/>
      <c r="E125" s="333"/>
      <c r="F125" s="333"/>
      <c r="G125" s="175">
        <v>4</v>
      </c>
      <c r="H125" s="185" t="s">
        <v>692</v>
      </c>
      <c r="I125" s="333"/>
      <c r="J125" s="333"/>
      <c r="K125" s="337"/>
      <c r="L125" s="321"/>
      <c r="M125" s="321"/>
      <c r="N125" s="321"/>
      <c r="O125" s="321"/>
      <c r="P125" s="38"/>
      <c r="Q125" s="38"/>
      <c r="R125" s="38"/>
      <c r="S125" s="38"/>
      <c r="T125" s="38"/>
      <c r="U125" s="38"/>
      <c r="V125" s="38"/>
      <c r="W125" s="38"/>
      <c r="X125" s="38"/>
      <c r="Y125" s="38"/>
      <c r="Z125" s="38"/>
    </row>
    <row r="126" spans="1:26" ht="21" hidden="1" customHeight="1" x14ac:dyDescent="0.3">
      <c r="A126" s="168"/>
      <c r="B126" s="323"/>
      <c r="C126" s="323"/>
      <c r="D126" s="327"/>
      <c r="E126" s="333"/>
      <c r="F126" s="333"/>
      <c r="G126" s="175">
        <v>5</v>
      </c>
      <c r="H126" s="186"/>
      <c r="I126" s="333"/>
      <c r="J126" s="333"/>
      <c r="K126" s="337"/>
      <c r="L126" s="321"/>
      <c r="M126" s="321"/>
      <c r="N126" s="321"/>
      <c r="O126" s="321"/>
      <c r="P126" s="38"/>
      <c r="Q126" s="38"/>
      <c r="R126" s="38"/>
      <c r="S126" s="38"/>
      <c r="T126" s="38"/>
      <c r="U126" s="38"/>
      <c r="V126" s="38"/>
      <c r="W126" s="38"/>
      <c r="X126" s="38"/>
      <c r="Y126" s="38"/>
      <c r="Z126" s="38"/>
    </row>
    <row r="127" spans="1:26" ht="21" hidden="1" customHeight="1" x14ac:dyDescent="0.3">
      <c r="A127" s="168"/>
      <c r="B127" s="323"/>
      <c r="C127" s="323"/>
      <c r="D127" s="327"/>
      <c r="E127" s="333"/>
      <c r="F127" s="333"/>
      <c r="G127" s="175">
        <v>6</v>
      </c>
      <c r="H127" s="186"/>
      <c r="I127" s="333"/>
      <c r="J127" s="333"/>
      <c r="K127" s="337"/>
      <c r="L127" s="321"/>
      <c r="M127" s="321"/>
      <c r="N127" s="321"/>
      <c r="O127" s="321"/>
      <c r="P127" s="38"/>
      <c r="Q127" s="38"/>
      <c r="R127" s="38"/>
      <c r="S127" s="38"/>
      <c r="T127" s="38"/>
      <c r="U127" s="38"/>
      <c r="V127" s="38"/>
      <c r="W127" s="38"/>
      <c r="X127" s="38"/>
      <c r="Y127" s="38"/>
      <c r="Z127" s="38"/>
    </row>
    <row r="128" spans="1:26" ht="21" hidden="1" customHeight="1" x14ac:dyDescent="0.3">
      <c r="A128" s="168"/>
      <c r="B128" s="323"/>
      <c r="C128" s="323"/>
      <c r="D128" s="327"/>
      <c r="E128" s="333"/>
      <c r="F128" s="333"/>
      <c r="G128" s="175">
        <v>7</v>
      </c>
      <c r="H128" s="186"/>
      <c r="I128" s="333"/>
      <c r="J128" s="333"/>
      <c r="K128" s="337"/>
      <c r="L128" s="321"/>
      <c r="M128" s="321"/>
      <c r="N128" s="321"/>
      <c r="O128" s="321"/>
      <c r="P128" s="38"/>
      <c r="Q128" s="38"/>
      <c r="R128" s="38"/>
      <c r="S128" s="38"/>
      <c r="T128" s="38"/>
      <c r="U128" s="38"/>
      <c r="V128" s="38"/>
      <c r="W128" s="38"/>
      <c r="X128" s="38"/>
      <c r="Y128" s="38"/>
      <c r="Z128" s="38"/>
    </row>
    <row r="129" spans="1:26" ht="21" hidden="1" customHeight="1" x14ac:dyDescent="0.3">
      <c r="A129" s="168"/>
      <c r="B129" s="341"/>
      <c r="C129" s="341"/>
      <c r="D129" s="343"/>
      <c r="E129" s="345"/>
      <c r="F129" s="345"/>
      <c r="G129" s="187">
        <v>8</v>
      </c>
      <c r="H129" s="192"/>
      <c r="I129" s="345"/>
      <c r="J129" s="345"/>
      <c r="K129" s="338"/>
      <c r="L129" s="340"/>
      <c r="M129" s="340"/>
      <c r="N129" s="340"/>
      <c r="O129" s="340"/>
      <c r="P129" s="38"/>
      <c r="Q129" s="38"/>
      <c r="R129" s="38"/>
      <c r="S129" s="38"/>
      <c r="T129" s="38"/>
      <c r="U129" s="38"/>
      <c r="V129" s="38"/>
      <c r="W129" s="38"/>
      <c r="X129" s="38"/>
      <c r="Y129" s="38"/>
      <c r="Z129" s="38"/>
    </row>
    <row r="130" spans="1:26" ht="101.25" customHeight="1" x14ac:dyDescent="0.3">
      <c r="A130" s="168"/>
      <c r="B130" s="322" t="str">
        <f>+LEFT(C130,3)</f>
        <v>4.2</v>
      </c>
      <c r="C130" s="324" t="s">
        <v>134</v>
      </c>
      <c r="D130" s="326" t="s">
        <v>654</v>
      </c>
      <c r="E130" s="329" t="s">
        <v>656</v>
      </c>
      <c r="F130" s="332">
        <v>3</v>
      </c>
      <c r="G130" s="189">
        <v>1</v>
      </c>
      <c r="H130" s="184" t="s">
        <v>694</v>
      </c>
      <c r="I130" s="335" t="s">
        <v>657</v>
      </c>
      <c r="J130" s="332">
        <v>3</v>
      </c>
      <c r="K130" s="336" t="str">
        <f>+IF(OR(ISBLANK(F130),ISBLANK(J130)),"",IF(OR(AND(F130=1,J130=1),AND(F130=1,J130=2),AND(F130=1,J130=3)),"Deficiencia de control mayor (diseño y ejecución)",IF(OR(AND(F130=2,J130=2),AND(F130=3,J130=1),AND(F130=3,J130=2),AND(F130=2,J130=1)),"Deficiencia de control (diseño o ejecución)",IF(AND(F130=2,J130=3),"Oportunidad de mejora","Mantenimiento del control"))))</f>
        <v>Mantenimiento del control</v>
      </c>
      <c r="L130" s="339">
        <f>+IF(K130="",0,IF(K130="Deficiencia de control mayor (diseño y ejecución)",4,IF(K130="Deficiencia de control (diseño o ejecución)",20,IF(K130="Oportunidad de mejora",40,60))))</f>
        <v>60</v>
      </c>
      <c r="M130" s="339">
        <v>0.68964999999999999</v>
      </c>
      <c r="N130" s="320">
        <f>+L130+M130</f>
        <v>60.68965</v>
      </c>
      <c r="O130" s="320"/>
      <c r="P130" s="38"/>
      <c r="Q130" s="38"/>
      <c r="R130" s="38"/>
      <c r="S130" s="38"/>
      <c r="T130" s="38"/>
      <c r="U130" s="38"/>
      <c r="V130" s="38"/>
      <c r="W130" s="38"/>
      <c r="X130" s="38"/>
      <c r="Y130" s="38"/>
      <c r="Z130" s="38"/>
    </row>
    <row r="131" spans="1:26" ht="138.75" customHeight="1" x14ac:dyDescent="0.3">
      <c r="A131" s="168"/>
      <c r="B131" s="323"/>
      <c r="C131" s="325"/>
      <c r="D131" s="327"/>
      <c r="E131" s="330"/>
      <c r="F131" s="333"/>
      <c r="G131" s="175">
        <v>2</v>
      </c>
      <c r="H131" s="191" t="s">
        <v>655</v>
      </c>
      <c r="I131" s="333"/>
      <c r="J131" s="333"/>
      <c r="K131" s="337"/>
      <c r="L131" s="321"/>
      <c r="M131" s="321"/>
      <c r="N131" s="321"/>
      <c r="O131" s="321"/>
      <c r="P131" s="38"/>
      <c r="Q131" s="38"/>
      <c r="R131" s="38"/>
      <c r="S131" s="38"/>
      <c r="T131" s="38"/>
      <c r="U131" s="38"/>
      <c r="V131" s="38"/>
      <c r="W131" s="38"/>
      <c r="X131" s="38"/>
      <c r="Y131" s="38"/>
      <c r="Z131" s="38"/>
    </row>
    <row r="132" spans="1:26" ht="409.6" customHeight="1" x14ac:dyDescent="0.3">
      <c r="A132" s="179"/>
      <c r="B132" s="323"/>
      <c r="C132" s="325"/>
      <c r="D132" s="328"/>
      <c r="E132" s="331"/>
      <c r="F132" s="334"/>
      <c r="G132" s="175">
        <v>3</v>
      </c>
      <c r="H132" s="200" t="s">
        <v>658</v>
      </c>
      <c r="I132" s="334"/>
      <c r="J132" s="334"/>
      <c r="K132" s="346"/>
      <c r="L132" s="321"/>
      <c r="M132" s="321"/>
      <c r="N132" s="321"/>
      <c r="O132" s="321"/>
      <c r="P132" s="151"/>
      <c r="Q132" s="151"/>
      <c r="R132" s="151"/>
      <c r="S132" s="151"/>
      <c r="T132" s="151"/>
      <c r="U132" s="151"/>
      <c r="V132" s="151"/>
      <c r="W132" s="151"/>
      <c r="X132" s="151"/>
      <c r="Y132" s="151"/>
      <c r="Z132" s="151"/>
    </row>
    <row r="133" spans="1:26" ht="65.25" customHeight="1" thickBot="1" x14ac:dyDescent="0.35">
      <c r="A133" s="168"/>
      <c r="B133" s="323"/>
      <c r="C133" s="325"/>
      <c r="D133" s="327"/>
      <c r="E133" s="330"/>
      <c r="F133" s="333"/>
      <c r="G133" s="175">
        <v>4</v>
      </c>
      <c r="H133" s="201" t="s">
        <v>692</v>
      </c>
      <c r="I133" s="333"/>
      <c r="J133" s="333"/>
      <c r="K133" s="337"/>
      <c r="L133" s="321"/>
      <c r="M133" s="321"/>
      <c r="N133" s="321"/>
      <c r="O133" s="321"/>
      <c r="P133" s="38"/>
      <c r="Q133" s="38"/>
      <c r="R133" s="38"/>
      <c r="S133" s="38"/>
      <c r="T133" s="38"/>
      <c r="U133" s="38"/>
      <c r="V133" s="38"/>
      <c r="W133" s="38"/>
      <c r="X133" s="38"/>
      <c r="Y133" s="38"/>
      <c r="Z133" s="38"/>
    </row>
    <row r="134" spans="1:26" ht="60" customHeight="1" x14ac:dyDescent="0.3">
      <c r="A134" s="168"/>
      <c r="B134" s="322" t="str">
        <f>+LEFT(C134,3)</f>
        <v>4.3</v>
      </c>
      <c r="C134" s="324" t="s">
        <v>135</v>
      </c>
      <c r="D134" s="326" t="s">
        <v>654</v>
      </c>
      <c r="E134" s="329" t="s">
        <v>519</v>
      </c>
      <c r="F134" s="332">
        <v>3</v>
      </c>
      <c r="G134" s="189">
        <v>1</v>
      </c>
      <c r="H134" s="190" t="s">
        <v>561</v>
      </c>
      <c r="I134" s="335" t="s">
        <v>562</v>
      </c>
      <c r="J134" s="332">
        <v>3</v>
      </c>
      <c r="K134" s="336" t="str">
        <f>+IF(OR(ISBLANK(F134),ISBLANK(J134)),"",IF(OR(AND(F134=1,J134=1),AND(F134=1,J134=2),AND(F134=1,J134=3)),"Deficiencia de control mayor (diseño y ejecución)",IF(OR(AND(F134=2,J134=2),AND(F134=3,J134=1),AND(F134=3,J134=2),AND(F134=2,J134=1)),"Deficiencia de control (diseño o ejecución)",IF(AND(F134=2,J134=3),"Oportunidad de mejora","Mantenimiento del control"))))</f>
        <v>Mantenimiento del control</v>
      </c>
      <c r="L134" s="339">
        <f>+IF(K134="",0,IF(K134="Deficiencia de control mayor (diseño y ejecución)",4,IF(K134="Deficiencia de control (diseño o ejecución)",20,IF(K134="Oportunidad de mejora",40,60))))</f>
        <v>60</v>
      </c>
      <c r="M134" s="339">
        <v>0.78964999999999996</v>
      </c>
      <c r="N134" s="320">
        <f>+L134+M134</f>
        <v>60.789650000000002</v>
      </c>
      <c r="O134" s="320"/>
      <c r="P134" s="38"/>
      <c r="Q134" s="38"/>
      <c r="R134" s="38"/>
      <c r="S134" s="38"/>
      <c r="T134" s="38"/>
      <c r="U134" s="38"/>
      <c r="V134" s="38"/>
      <c r="W134" s="38"/>
      <c r="X134" s="38"/>
      <c r="Y134" s="38"/>
      <c r="Z134" s="38"/>
    </row>
    <row r="135" spans="1:26" ht="228.75" customHeight="1" x14ac:dyDescent="0.3">
      <c r="A135" s="168"/>
      <c r="B135" s="323"/>
      <c r="C135" s="325"/>
      <c r="D135" s="327"/>
      <c r="E135" s="330"/>
      <c r="F135" s="333"/>
      <c r="G135" s="175">
        <v>2</v>
      </c>
      <c r="H135" s="202" t="s">
        <v>743</v>
      </c>
      <c r="I135" s="333"/>
      <c r="J135" s="333"/>
      <c r="K135" s="337"/>
      <c r="L135" s="321"/>
      <c r="M135" s="321"/>
      <c r="N135" s="321"/>
      <c r="O135" s="321"/>
      <c r="P135" s="38"/>
      <c r="Q135" s="38"/>
      <c r="R135" s="38"/>
      <c r="S135" s="38"/>
      <c r="T135" s="38"/>
      <c r="U135" s="38"/>
      <c r="V135" s="38"/>
      <c r="W135" s="38"/>
      <c r="X135" s="38"/>
      <c r="Y135" s="38"/>
      <c r="Z135" s="38"/>
    </row>
    <row r="136" spans="1:26" ht="97.5" customHeight="1" x14ac:dyDescent="0.3">
      <c r="A136" s="168"/>
      <c r="B136" s="323"/>
      <c r="C136" s="325"/>
      <c r="D136" s="327"/>
      <c r="E136" s="330"/>
      <c r="F136" s="333"/>
      <c r="G136" s="175">
        <v>3</v>
      </c>
      <c r="H136" s="203" t="s">
        <v>693</v>
      </c>
      <c r="I136" s="333"/>
      <c r="J136" s="333"/>
      <c r="K136" s="337"/>
      <c r="L136" s="321"/>
      <c r="M136" s="321"/>
      <c r="N136" s="321"/>
      <c r="O136" s="321"/>
      <c r="P136" s="38"/>
      <c r="Q136" s="38"/>
      <c r="R136" s="38"/>
      <c r="S136" s="38"/>
      <c r="T136" s="38"/>
      <c r="U136" s="38"/>
      <c r="V136" s="38"/>
      <c r="W136" s="38"/>
      <c r="X136" s="38"/>
      <c r="Y136" s="38"/>
      <c r="Z136" s="38"/>
    </row>
    <row r="137" spans="1:26" ht="87.75" customHeight="1" x14ac:dyDescent="0.3">
      <c r="A137" s="168"/>
      <c r="B137" s="323"/>
      <c r="C137" s="325"/>
      <c r="D137" s="327"/>
      <c r="E137" s="330"/>
      <c r="F137" s="333"/>
      <c r="G137" s="175">
        <v>4</v>
      </c>
      <c r="H137" s="185" t="s">
        <v>601</v>
      </c>
      <c r="I137" s="333"/>
      <c r="J137" s="333"/>
      <c r="K137" s="337"/>
      <c r="L137" s="321"/>
      <c r="M137" s="321"/>
      <c r="N137" s="321"/>
      <c r="O137" s="321"/>
      <c r="P137" s="38"/>
      <c r="Q137" s="38"/>
      <c r="R137" s="38"/>
      <c r="S137" s="38"/>
      <c r="T137" s="38"/>
      <c r="U137" s="38"/>
      <c r="V137" s="38"/>
      <c r="W137" s="38"/>
      <c r="X137" s="38"/>
      <c r="Y137" s="38"/>
      <c r="Z137" s="38"/>
    </row>
    <row r="138" spans="1:26" ht="75" customHeight="1" x14ac:dyDescent="0.3">
      <c r="A138" s="168"/>
      <c r="B138" s="323"/>
      <c r="C138" s="325"/>
      <c r="D138" s="327"/>
      <c r="E138" s="330"/>
      <c r="F138" s="333"/>
      <c r="G138" s="175">
        <v>5</v>
      </c>
      <c r="H138" s="185" t="s">
        <v>692</v>
      </c>
      <c r="I138" s="333"/>
      <c r="J138" s="333"/>
      <c r="K138" s="337"/>
      <c r="L138" s="321"/>
      <c r="M138" s="321"/>
      <c r="N138" s="321"/>
      <c r="O138" s="321"/>
      <c r="P138" s="38"/>
      <c r="Q138" s="38"/>
      <c r="R138" s="38"/>
      <c r="S138" s="38"/>
      <c r="T138" s="38"/>
      <c r="U138" s="38"/>
      <c r="V138" s="38"/>
      <c r="W138" s="38"/>
      <c r="X138" s="38"/>
      <c r="Y138" s="38"/>
      <c r="Z138" s="38"/>
    </row>
    <row r="139" spans="1:26" ht="62.25" customHeight="1" thickBot="1" x14ac:dyDescent="0.35">
      <c r="A139" s="168"/>
      <c r="B139" s="323"/>
      <c r="C139" s="325"/>
      <c r="D139" s="327"/>
      <c r="E139" s="330"/>
      <c r="F139" s="333"/>
      <c r="G139" s="175">
        <v>6</v>
      </c>
      <c r="H139" s="185" t="s">
        <v>520</v>
      </c>
      <c r="I139" s="333"/>
      <c r="J139" s="333"/>
      <c r="K139" s="337"/>
      <c r="L139" s="321"/>
      <c r="M139" s="321"/>
      <c r="N139" s="321"/>
      <c r="O139" s="321"/>
      <c r="P139" s="38"/>
      <c r="Q139" s="38"/>
      <c r="R139" s="38"/>
      <c r="S139" s="38"/>
      <c r="T139" s="38"/>
      <c r="U139" s="38"/>
      <c r="V139" s="38"/>
      <c r="W139" s="38"/>
      <c r="X139" s="38"/>
      <c r="Y139" s="38"/>
      <c r="Z139" s="38"/>
    </row>
    <row r="140" spans="1:26" ht="21" hidden="1" customHeight="1" x14ac:dyDescent="0.3">
      <c r="A140" s="168"/>
      <c r="B140" s="323"/>
      <c r="C140" s="325"/>
      <c r="D140" s="327"/>
      <c r="E140" s="330"/>
      <c r="F140" s="333"/>
      <c r="G140" s="175">
        <v>7</v>
      </c>
      <c r="H140" s="186"/>
      <c r="I140" s="333"/>
      <c r="J140" s="333"/>
      <c r="K140" s="337"/>
      <c r="L140" s="321"/>
      <c r="M140" s="321"/>
      <c r="N140" s="321"/>
      <c r="O140" s="321"/>
      <c r="P140" s="38"/>
      <c r="Q140" s="38"/>
      <c r="R140" s="38"/>
      <c r="S140" s="38"/>
      <c r="T140" s="38"/>
      <c r="U140" s="38"/>
      <c r="V140" s="38"/>
      <c r="W140" s="38"/>
      <c r="X140" s="38"/>
      <c r="Y140" s="38"/>
      <c r="Z140" s="38"/>
    </row>
    <row r="141" spans="1:26" ht="21" hidden="1" customHeight="1" thickBot="1" x14ac:dyDescent="0.35">
      <c r="A141" s="168"/>
      <c r="B141" s="341"/>
      <c r="C141" s="342"/>
      <c r="D141" s="343"/>
      <c r="E141" s="344"/>
      <c r="F141" s="345"/>
      <c r="G141" s="187">
        <v>8</v>
      </c>
      <c r="H141" s="188"/>
      <c r="I141" s="345"/>
      <c r="J141" s="345"/>
      <c r="K141" s="338"/>
      <c r="L141" s="340"/>
      <c r="M141" s="340"/>
      <c r="N141" s="340"/>
      <c r="O141" s="340"/>
      <c r="P141" s="38"/>
      <c r="Q141" s="38"/>
      <c r="R141" s="38"/>
      <c r="S141" s="38"/>
      <c r="T141" s="38"/>
      <c r="U141" s="38"/>
      <c r="V141" s="38"/>
      <c r="W141" s="38"/>
      <c r="X141" s="38"/>
      <c r="Y141" s="38"/>
      <c r="Z141" s="38"/>
    </row>
    <row r="142" spans="1:26" ht="69" customHeight="1" x14ac:dyDescent="0.3">
      <c r="A142" s="168"/>
      <c r="B142" s="322" t="str">
        <f>+LEFT(C142,3)</f>
        <v>4.4</v>
      </c>
      <c r="C142" s="322" t="s">
        <v>136</v>
      </c>
      <c r="D142" s="326" t="s">
        <v>654</v>
      </c>
      <c r="E142" s="364" t="s">
        <v>551</v>
      </c>
      <c r="F142" s="332">
        <v>3</v>
      </c>
      <c r="G142" s="189">
        <v>1</v>
      </c>
      <c r="H142" s="190" t="s">
        <v>554</v>
      </c>
      <c r="I142" s="335" t="s">
        <v>563</v>
      </c>
      <c r="J142" s="332">
        <v>3</v>
      </c>
      <c r="K142" s="336" t="str">
        <f>+IF(OR(ISBLANK(F142),ISBLANK(J142)),"",IF(OR(AND(F142=1,J142=1),AND(F142=1,J142=2),AND(F142=1,J142=3)),"Deficiencia de control mayor (diseño y ejecución)",IF(OR(AND(F142=2,J142=2),AND(F142=3,J142=1),AND(F142=3,J142=2),AND(F142=2,J142=1)),"Deficiencia de control (diseño o ejecución)",IF(AND(F142=2,J142=3),"Oportunidad de mejora","Mantenimiento del control"))))</f>
        <v>Mantenimiento del control</v>
      </c>
      <c r="L142" s="339">
        <f>+IF(K142="",0,IF(K142="Deficiencia de control mayor (diseño y ejecución)",4,IF(K142="Deficiencia de control (diseño o ejecución)",20,IF(K142="Oportunidad de mejora",40,60))))</f>
        <v>60</v>
      </c>
      <c r="M142" s="339">
        <v>0.88965000000000005</v>
      </c>
      <c r="N142" s="320">
        <f>+L142+M142</f>
        <v>60.889650000000003</v>
      </c>
      <c r="O142" s="320"/>
      <c r="P142" s="38"/>
      <c r="Q142" s="38"/>
      <c r="R142" s="38"/>
      <c r="S142" s="38"/>
      <c r="T142" s="38"/>
      <c r="U142" s="38"/>
      <c r="V142" s="38"/>
      <c r="W142" s="38"/>
      <c r="X142" s="38"/>
      <c r="Y142" s="38"/>
      <c r="Z142" s="38"/>
    </row>
    <row r="143" spans="1:26" ht="99" customHeight="1" thickBot="1" x14ac:dyDescent="0.35">
      <c r="A143" s="168"/>
      <c r="B143" s="323"/>
      <c r="C143" s="323"/>
      <c r="D143" s="327"/>
      <c r="E143" s="333"/>
      <c r="F143" s="333"/>
      <c r="G143" s="175">
        <v>2</v>
      </c>
      <c r="H143" s="185" t="s">
        <v>521</v>
      </c>
      <c r="I143" s="333"/>
      <c r="J143" s="333"/>
      <c r="K143" s="337"/>
      <c r="L143" s="321"/>
      <c r="M143" s="321"/>
      <c r="N143" s="321"/>
      <c r="O143" s="321"/>
      <c r="P143" s="38"/>
      <c r="Q143" s="38"/>
      <c r="R143" s="38"/>
      <c r="S143" s="38"/>
      <c r="T143" s="38"/>
      <c r="U143" s="38"/>
      <c r="V143" s="38"/>
      <c r="W143" s="38"/>
      <c r="X143" s="38"/>
      <c r="Y143" s="38"/>
      <c r="Z143" s="38"/>
    </row>
    <row r="144" spans="1:26" ht="21" hidden="1" customHeight="1" x14ac:dyDescent="0.3">
      <c r="A144" s="168"/>
      <c r="B144" s="323"/>
      <c r="C144" s="323"/>
      <c r="D144" s="327"/>
      <c r="E144" s="333"/>
      <c r="F144" s="333"/>
      <c r="G144" s="175">
        <v>3</v>
      </c>
      <c r="H144" s="186"/>
      <c r="I144" s="333"/>
      <c r="J144" s="333"/>
      <c r="K144" s="337"/>
      <c r="L144" s="321"/>
      <c r="M144" s="321"/>
      <c r="N144" s="321"/>
      <c r="O144" s="321"/>
      <c r="P144" s="38"/>
      <c r="Q144" s="38"/>
      <c r="R144" s="38"/>
      <c r="S144" s="38"/>
      <c r="T144" s="38"/>
      <c r="U144" s="38"/>
      <c r="V144" s="38"/>
      <c r="W144" s="38"/>
      <c r="X144" s="38"/>
      <c r="Y144" s="38"/>
      <c r="Z144" s="38"/>
    </row>
    <row r="145" spans="1:26" ht="21" hidden="1" customHeight="1" thickBot="1" x14ac:dyDescent="0.35">
      <c r="A145" s="168"/>
      <c r="B145" s="323"/>
      <c r="C145" s="323"/>
      <c r="D145" s="327"/>
      <c r="E145" s="333"/>
      <c r="F145" s="333"/>
      <c r="G145" s="175">
        <v>4</v>
      </c>
      <c r="H145" s="186"/>
      <c r="I145" s="333"/>
      <c r="J145" s="333"/>
      <c r="K145" s="337"/>
      <c r="L145" s="321"/>
      <c r="M145" s="321"/>
      <c r="N145" s="321"/>
      <c r="O145" s="321"/>
      <c r="P145" s="38"/>
      <c r="Q145" s="38"/>
      <c r="R145" s="38"/>
      <c r="S145" s="38"/>
      <c r="T145" s="38"/>
      <c r="U145" s="38"/>
      <c r="V145" s="38"/>
      <c r="W145" s="38"/>
      <c r="X145" s="38"/>
      <c r="Y145" s="38"/>
      <c r="Z145" s="38"/>
    </row>
    <row r="146" spans="1:26" ht="21" hidden="1" customHeight="1" x14ac:dyDescent="0.3">
      <c r="A146" s="168"/>
      <c r="B146" s="323"/>
      <c r="C146" s="323"/>
      <c r="D146" s="327"/>
      <c r="E146" s="333"/>
      <c r="F146" s="333"/>
      <c r="G146" s="175">
        <v>5</v>
      </c>
      <c r="H146" s="186"/>
      <c r="I146" s="333"/>
      <c r="J146" s="333"/>
      <c r="K146" s="337"/>
      <c r="L146" s="321"/>
      <c r="M146" s="321"/>
      <c r="N146" s="321"/>
      <c r="O146" s="321"/>
      <c r="P146" s="38"/>
      <c r="Q146" s="38"/>
      <c r="R146" s="38"/>
      <c r="S146" s="38"/>
      <c r="T146" s="38"/>
      <c r="U146" s="38"/>
      <c r="V146" s="38"/>
      <c r="W146" s="38"/>
      <c r="X146" s="38"/>
      <c r="Y146" s="38"/>
      <c r="Z146" s="38"/>
    </row>
    <row r="147" spans="1:26" ht="21" hidden="1" customHeight="1" x14ac:dyDescent="0.3">
      <c r="A147" s="168"/>
      <c r="B147" s="323"/>
      <c r="C147" s="323"/>
      <c r="D147" s="327"/>
      <c r="E147" s="333"/>
      <c r="F147" s="333"/>
      <c r="G147" s="175">
        <v>6</v>
      </c>
      <c r="H147" s="186"/>
      <c r="I147" s="333"/>
      <c r="J147" s="333"/>
      <c r="K147" s="337"/>
      <c r="L147" s="321"/>
      <c r="M147" s="321"/>
      <c r="N147" s="321"/>
      <c r="O147" s="321"/>
      <c r="P147" s="38"/>
      <c r="Q147" s="38"/>
      <c r="R147" s="38"/>
      <c r="S147" s="38"/>
      <c r="T147" s="38"/>
      <c r="U147" s="38"/>
      <c r="V147" s="38"/>
      <c r="W147" s="38"/>
      <c r="X147" s="38"/>
      <c r="Y147" s="38"/>
      <c r="Z147" s="38"/>
    </row>
    <row r="148" spans="1:26" ht="21" hidden="1" customHeight="1" x14ac:dyDescent="0.3">
      <c r="A148" s="168"/>
      <c r="B148" s="323"/>
      <c r="C148" s="323"/>
      <c r="D148" s="327"/>
      <c r="E148" s="333"/>
      <c r="F148" s="333"/>
      <c r="G148" s="175">
        <v>7</v>
      </c>
      <c r="H148" s="186"/>
      <c r="I148" s="333"/>
      <c r="J148" s="333"/>
      <c r="K148" s="337"/>
      <c r="L148" s="321"/>
      <c r="M148" s="321"/>
      <c r="N148" s="321"/>
      <c r="O148" s="321"/>
      <c r="P148" s="38"/>
      <c r="Q148" s="38"/>
      <c r="R148" s="38"/>
      <c r="S148" s="38"/>
      <c r="T148" s="38"/>
      <c r="U148" s="38"/>
      <c r="V148" s="38"/>
      <c r="W148" s="38"/>
      <c r="X148" s="38"/>
      <c r="Y148" s="38"/>
      <c r="Z148" s="38"/>
    </row>
    <row r="149" spans="1:26" ht="21" hidden="1" customHeight="1" x14ac:dyDescent="0.3">
      <c r="A149" s="168"/>
      <c r="B149" s="341"/>
      <c r="C149" s="341"/>
      <c r="D149" s="343"/>
      <c r="E149" s="345"/>
      <c r="F149" s="345"/>
      <c r="G149" s="187">
        <v>8</v>
      </c>
      <c r="H149" s="192"/>
      <c r="I149" s="345"/>
      <c r="J149" s="345"/>
      <c r="K149" s="338"/>
      <c r="L149" s="340"/>
      <c r="M149" s="340"/>
      <c r="N149" s="340"/>
      <c r="O149" s="340"/>
      <c r="P149" s="38"/>
      <c r="Q149" s="38"/>
      <c r="R149" s="38"/>
      <c r="S149" s="38"/>
      <c r="T149" s="38"/>
      <c r="U149" s="38"/>
      <c r="V149" s="38"/>
      <c r="W149" s="38"/>
      <c r="X149" s="38"/>
      <c r="Y149" s="38"/>
      <c r="Z149" s="38"/>
    </row>
    <row r="150" spans="1:26" ht="71.25" customHeight="1" x14ac:dyDescent="0.3">
      <c r="A150" s="168"/>
      <c r="B150" s="322" t="str">
        <f>+LEFT(C150,3)</f>
        <v>4.5</v>
      </c>
      <c r="C150" s="324" t="s">
        <v>138</v>
      </c>
      <c r="D150" s="326" t="s">
        <v>654</v>
      </c>
      <c r="E150" s="329" t="s">
        <v>522</v>
      </c>
      <c r="F150" s="332">
        <v>3</v>
      </c>
      <c r="G150" s="189">
        <v>1</v>
      </c>
      <c r="H150" s="204" t="s">
        <v>659</v>
      </c>
      <c r="I150" s="444" t="s">
        <v>724</v>
      </c>
      <c r="J150" s="332">
        <v>3</v>
      </c>
      <c r="K150" s="336" t="str">
        <f>+IF(OR(ISBLANK(F150),ISBLANK(J150)),"",IF(OR(AND(F150=1,J150=1),AND(F150=1,J150=2),AND(F150=1,J150=3)),"Deficiencia de control mayor (diseño y ejecución)",IF(OR(AND(F150=2,J150=2),AND(F150=3,J150=1),AND(F150=3,J150=2),AND(F150=2,J150=1)),"Deficiencia de control (diseño o ejecución)",IF(AND(F150=2,J150=3),"Oportunidad de mejora","Mantenimiento del control"))))</f>
        <v>Mantenimiento del control</v>
      </c>
      <c r="L150" s="339">
        <f>+IF(K150="",0,IF(K150="Deficiencia de control mayor (diseño y ejecución)",4,IF(K150="Deficiencia de control (diseño o ejecución)",20,IF(K150="Oportunidad de mejora",40,60))))</f>
        <v>60</v>
      </c>
      <c r="M150" s="339">
        <v>0.98965000000000003</v>
      </c>
      <c r="N150" s="411">
        <f>+L150+M150</f>
        <v>60.989649999999997</v>
      </c>
      <c r="O150" s="411"/>
      <c r="P150" s="38"/>
      <c r="Q150" s="38"/>
      <c r="R150" s="38"/>
      <c r="S150" s="38"/>
      <c r="T150" s="38"/>
      <c r="U150" s="38"/>
      <c r="V150" s="38"/>
      <c r="W150" s="38"/>
      <c r="X150" s="38"/>
      <c r="Y150" s="38"/>
      <c r="Z150" s="38"/>
    </row>
    <row r="151" spans="1:26" ht="114.75" customHeight="1" x14ac:dyDescent="0.3">
      <c r="A151" s="168"/>
      <c r="B151" s="323"/>
      <c r="C151" s="325"/>
      <c r="D151" s="327"/>
      <c r="E151" s="330"/>
      <c r="F151" s="333"/>
      <c r="G151" s="175">
        <v>2</v>
      </c>
      <c r="H151" s="203" t="s">
        <v>693</v>
      </c>
      <c r="I151" s="330"/>
      <c r="J151" s="333"/>
      <c r="K151" s="337"/>
      <c r="L151" s="321"/>
      <c r="M151" s="321"/>
      <c r="N151" s="321"/>
      <c r="O151" s="321"/>
      <c r="P151" s="38"/>
      <c r="Q151" s="38"/>
      <c r="R151" s="38"/>
      <c r="S151" s="38"/>
      <c r="T151" s="38"/>
      <c r="U151" s="38"/>
      <c r="V151" s="38"/>
      <c r="W151" s="38"/>
      <c r="X151" s="38"/>
      <c r="Y151" s="38"/>
      <c r="Z151" s="38"/>
    </row>
    <row r="152" spans="1:26" ht="299.25" customHeight="1" x14ac:dyDescent="0.3">
      <c r="A152" s="168"/>
      <c r="B152" s="323"/>
      <c r="C152" s="325"/>
      <c r="D152" s="327"/>
      <c r="E152" s="330"/>
      <c r="F152" s="333"/>
      <c r="G152" s="175">
        <v>3</v>
      </c>
      <c r="H152" s="200" t="s">
        <v>523</v>
      </c>
      <c r="I152" s="330"/>
      <c r="J152" s="333"/>
      <c r="K152" s="337"/>
      <c r="L152" s="321"/>
      <c r="M152" s="321"/>
      <c r="N152" s="321"/>
      <c r="O152" s="321"/>
      <c r="P152" s="38"/>
      <c r="Q152" s="38"/>
      <c r="R152" s="38"/>
      <c r="S152" s="38"/>
      <c r="T152" s="38"/>
      <c r="U152" s="38"/>
      <c r="V152" s="38"/>
      <c r="W152" s="38"/>
      <c r="X152" s="38"/>
      <c r="Y152" s="38"/>
      <c r="Z152" s="38"/>
    </row>
    <row r="153" spans="1:26" ht="86.25" customHeight="1" x14ac:dyDescent="0.3">
      <c r="A153" s="168"/>
      <c r="B153" s="323"/>
      <c r="C153" s="325"/>
      <c r="D153" s="327"/>
      <c r="E153" s="330"/>
      <c r="F153" s="333"/>
      <c r="G153" s="175">
        <v>4</v>
      </c>
      <c r="H153" s="185" t="s">
        <v>564</v>
      </c>
      <c r="I153" s="330"/>
      <c r="J153" s="333"/>
      <c r="K153" s="337"/>
      <c r="L153" s="321"/>
      <c r="M153" s="321"/>
      <c r="N153" s="321"/>
      <c r="O153" s="321"/>
      <c r="P153" s="38"/>
      <c r="Q153" s="38"/>
      <c r="R153" s="38"/>
      <c r="S153" s="38"/>
      <c r="T153" s="38"/>
      <c r="U153" s="38"/>
      <c r="V153" s="38"/>
      <c r="W153" s="38"/>
      <c r="X153" s="38"/>
      <c r="Y153" s="38"/>
      <c r="Z153" s="38"/>
    </row>
    <row r="154" spans="1:26" ht="79.5" customHeight="1" thickBot="1" x14ac:dyDescent="0.35">
      <c r="A154" s="168"/>
      <c r="B154" s="323"/>
      <c r="C154" s="325"/>
      <c r="D154" s="327"/>
      <c r="E154" s="330"/>
      <c r="F154" s="333"/>
      <c r="G154" s="175">
        <v>5</v>
      </c>
      <c r="H154" s="185" t="s">
        <v>692</v>
      </c>
      <c r="I154" s="330"/>
      <c r="J154" s="333"/>
      <c r="K154" s="337"/>
      <c r="L154" s="321"/>
      <c r="M154" s="321"/>
      <c r="N154" s="321"/>
      <c r="O154" s="321"/>
      <c r="P154" s="38"/>
      <c r="Q154" s="38"/>
      <c r="R154" s="38"/>
      <c r="S154" s="38"/>
      <c r="T154" s="38"/>
      <c r="U154" s="38"/>
      <c r="V154" s="38"/>
      <c r="W154" s="38"/>
      <c r="X154" s="38"/>
      <c r="Y154" s="38"/>
      <c r="Z154" s="38"/>
    </row>
    <row r="155" spans="1:26" ht="21" hidden="1" customHeight="1" x14ac:dyDescent="0.3">
      <c r="A155" s="168"/>
      <c r="B155" s="323"/>
      <c r="C155" s="325"/>
      <c r="D155" s="327"/>
      <c r="E155" s="330"/>
      <c r="F155" s="333"/>
      <c r="G155" s="175">
        <v>6</v>
      </c>
      <c r="H155" s="186"/>
      <c r="I155" s="330"/>
      <c r="J155" s="333"/>
      <c r="K155" s="337"/>
      <c r="L155" s="321"/>
      <c r="M155" s="321"/>
      <c r="N155" s="321"/>
      <c r="O155" s="321"/>
      <c r="P155" s="38"/>
      <c r="Q155" s="38"/>
      <c r="R155" s="38"/>
      <c r="S155" s="38"/>
      <c r="T155" s="38"/>
      <c r="U155" s="38"/>
      <c r="V155" s="38"/>
      <c r="W155" s="38"/>
      <c r="X155" s="38"/>
      <c r="Y155" s="38"/>
      <c r="Z155" s="38"/>
    </row>
    <row r="156" spans="1:26" ht="21" hidden="1" customHeight="1" x14ac:dyDescent="0.3">
      <c r="A156" s="168"/>
      <c r="B156" s="323"/>
      <c r="C156" s="325"/>
      <c r="D156" s="327"/>
      <c r="E156" s="330"/>
      <c r="F156" s="333"/>
      <c r="G156" s="175">
        <v>7</v>
      </c>
      <c r="H156" s="186"/>
      <c r="I156" s="330"/>
      <c r="J156" s="333"/>
      <c r="K156" s="337"/>
      <c r="L156" s="321"/>
      <c r="M156" s="321"/>
      <c r="N156" s="321"/>
      <c r="O156" s="321"/>
      <c r="P156" s="38"/>
      <c r="Q156" s="38"/>
      <c r="R156" s="38"/>
      <c r="S156" s="38"/>
      <c r="T156" s="38"/>
      <c r="U156" s="38"/>
      <c r="V156" s="38"/>
      <c r="W156" s="38"/>
      <c r="X156" s="38"/>
      <c r="Y156" s="38"/>
      <c r="Z156" s="38"/>
    </row>
    <row r="157" spans="1:26" ht="21" hidden="1" customHeight="1" x14ac:dyDescent="0.3">
      <c r="A157" s="168"/>
      <c r="B157" s="341"/>
      <c r="C157" s="342"/>
      <c r="D157" s="343"/>
      <c r="E157" s="344"/>
      <c r="F157" s="345"/>
      <c r="G157" s="187">
        <v>8</v>
      </c>
      <c r="H157" s="192"/>
      <c r="I157" s="344"/>
      <c r="J157" s="345"/>
      <c r="K157" s="338"/>
      <c r="L157" s="340"/>
      <c r="M157" s="340"/>
      <c r="N157" s="340"/>
      <c r="O157" s="340"/>
      <c r="P157" s="38"/>
      <c r="Q157" s="38"/>
      <c r="R157" s="38"/>
      <c r="S157" s="38"/>
      <c r="T157" s="38"/>
      <c r="U157" s="38"/>
      <c r="V157" s="38"/>
      <c r="W157" s="38"/>
      <c r="X157" s="38"/>
      <c r="Y157" s="38"/>
      <c r="Z157" s="38"/>
    </row>
    <row r="158" spans="1:26" ht="64.5" customHeight="1" x14ac:dyDescent="0.3">
      <c r="A158" s="168"/>
      <c r="B158" s="322" t="str">
        <f>+LEFT(C158,3)</f>
        <v>4.6</v>
      </c>
      <c r="C158" s="324" t="s">
        <v>139</v>
      </c>
      <c r="D158" s="326" t="s">
        <v>654</v>
      </c>
      <c r="E158" s="364" t="s">
        <v>525</v>
      </c>
      <c r="F158" s="332">
        <v>3</v>
      </c>
      <c r="G158" s="189">
        <v>1</v>
      </c>
      <c r="H158" s="184" t="s">
        <v>524</v>
      </c>
      <c r="I158" s="441" t="s">
        <v>744</v>
      </c>
      <c r="J158" s="376">
        <v>2</v>
      </c>
      <c r="K158" s="439" t="str">
        <f>+IF(OR(ISBLANK(F158),ISBLANK(J158)),"",IF(OR(AND(F158=1,J158=1),AND(F158=1,J158=2),AND(F158=1,J158=3)),"Deficiencia de control mayor (diseño y ejecución)",IF(OR(AND(F158=2,J158=2),AND(F158=3,J158=1),AND(F158=3,J158=2),AND(F158=2,J158=1)),"Deficiencia de control (diseño o ejecución)",IF(AND(F158=2,J158=3),"Oportunidad de mejora","Mantenimiento del control"))))</f>
        <v>Deficiencia de control (diseño o ejecución)</v>
      </c>
      <c r="L158" s="339">
        <f>+IF(K158="",0,IF(K158="Deficiencia de control mayor (diseño y ejecución)",4,IF(K158="Deficiencia de control (diseño o ejecución)",20,IF(K158="Oportunidad de mejora",40,60))))</f>
        <v>20</v>
      </c>
      <c r="M158" s="339">
        <v>0.98965199999999998</v>
      </c>
      <c r="N158" s="409">
        <f>+L158+M158</f>
        <v>20.989652</v>
      </c>
      <c r="O158" s="409"/>
      <c r="P158" s="38"/>
      <c r="Q158" s="38"/>
      <c r="R158" s="38"/>
      <c r="S158" s="38"/>
      <c r="T158" s="38"/>
      <c r="U158" s="38"/>
      <c r="V158" s="38"/>
      <c r="W158" s="38"/>
      <c r="X158" s="38"/>
      <c r="Y158" s="38"/>
      <c r="Z158" s="38"/>
    </row>
    <row r="159" spans="1:26" ht="59.25" customHeight="1" x14ac:dyDescent="0.3">
      <c r="A159" s="168"/>
      <c r="B159" s="323"/>
      <c r="C159" s="325"/>
      <c r="D159" s="327"/>
      <c r="E159" s="333"/>
      <c r="F159" s="333"/>
      <c r="G159" s="175">
        <v>2</v>
      </c>
      <c r="H159" s="185" t="s">
        <v>526</v>
      </c>
      <c r="I159" s="442"/>
      <c r="J159" s="371"/>
      <c r="K159" s="346"/>
      <c r="L159" s="321"/>
      <c r="M159" s="321"/>
      <c r="N159" s="321"/>
      <c r="O159" s="321"/>
      <c r="P159" s="38"/>
      <c r="Q159" s="38"/>
      <c r="R159" s="38"/>
      <c r="S159" s="38"/>
      <c r="T159" s="38"/>
      <c r="U159" s="38"/>
      <c r="V159" s="38"/>
      <c r="W159" s="38"/>
      <c r="X159" s="38"/>
      <c r="Y159" s="38"/>
      <c r="Z159" s="38"/>
    </row>
    <row r="160" spans="1:26" ht="80.25" customHeight="1" x14ac:dyDescent="0.3">
      <c r="A160" s="168"/>
      <c r="B160" s="323"/>
      <c r="C160" s="325"/>
      <c r="D160" s="327"/>
      <c r="E160" s="333"/>
      <c r="F160" s="333"/>
      <c r="G160" s="175">
        <v>3</v>
      </c>
      <c r="H160" s="185" t="s">
        <v>535</v>
      </c>
      <c r="I160" s="442"/>
      <c r="J160" s="371"/>
      <c r="K160" s="346"/>
      <c r="L160" s="321"/>
      <c r="M160" s="321"/>
      <c r="N160" s="321"/>
      <c r="O160" s="321"/>
      <c r="P160" s="38"/>
      <c r="Q160" s="38"/>
      <c r="R160" s="38"/>
      <c r="S160" s="38"/>
      <c r="T160" s="38"/>
      <c r="U160" s="38"/>
      <c r="V160" s="38"/>
      <c r="W160" s="38"/>
      <c r="X160" s="38"/>
      <c r="Y160" s="38"/>
      <c r="Z160" s="38"/>
    </row>
    <row r="161" spans="1:26" ht="75" customHeight="1" thickBot="1" x14ac:dyDescent="0.35">
      <c r="A161" s="168"/>
      <c r="B161" s="323"/>
      <c r="C161" s="325"/>
      <c r="D161" s="327"/>
      <c r="E161" s="333"/>
      <c r="F161" s="333"/>
      <c r="G161" s="175">
        <v>4</v>
      </c>
      <c r="H161" s="185" t="s">
        <v>692</v>
      </c>
      <c r="I161" s="442"/>
      <c r="J161" s="371"/>
      <c r="K161" s="346"/>
      <c r="L161" s="321"/>
      <c r="M161" s="321"/>
      <c r="N161" s="321"/>
      <c r="O161" s="321"/>
      <c r="P161" s="38"/>
      <c r="Q161" s="38"/>
      <c r="R161" s="38"/>
      <c r="S161" s="38"/>
      <c r="T161" s="38"/>
      <c r="U161" s="38"/>
      <c r="V161" s="38"/>
      <c r="W161" s="38"/>
      <c r="X161" s="38"/>
      <c r="Y161" s="38"/>
      <c r="Z161" s="38"/>
    </row>
    <row r="162" spans="1:26" ht="21" hidden="1" customHeight="1" x14ac:dyDescent="0.3">
      <c r="A162" s="168"/>
      <c r="B162" s="323"/>
      <c r="C162" s="325"/>
      <c r="D162" s="327"/>
      <c r="E162" s="333"/>
      <c r="F162" s="333"/>
      <c r="G162" s="175">
        <v>5</v>
      </c>
      <c r="H162" s="186"/>
      <c r="I162" s="442"/>
      <c r="J162" s="371"/>
      <c r="K162" s="346"/>
      <c r="L162" s="321"/>
      <c r="M162" s="321"/>
      <c r="N162" s="321"/>
      <c r="O162" s="321"/>
      <c r="P162" s="38"/>
      <c r="Q162" s="38"/>
      <c r="R162" s="38"/>
      <c r="S162" s="38"/>
      <c r="T162" s="38"/>
      <c r="U162" s="38"/>
      <c r="V162" s="38"/>
      <c r="W162" s="38"/>
      <c r="X162" s="38"/>
      <c r="Y162" s="38"/>
      <c r="Z162" s="38"/>
    </row>
    <row r="163" spans="1:26" ht="21" hidden="1" customHeight="1" x14ac:dyDescent="0.3">
      <c r="A163" s="168"/>
      <c r="B163" s="323"/>
      <c r="C163" s="325"/>
      <c r="D163" s="327"/>
      <c r="E163" s="333"/>
      <c r="F163" s="333"/>
      <c r="G163" s="175">
        <v>6</v>
      </c>
      <c r="H163" s="186"/>
      <c r="I163" s="442"/>
      <c r="J163" s="371"/>
      <c r="K163" s="346"/>
      <c r="L163" s="321"/>
      <c r="M163" s="321"/>
      <c r="N163" s="321"/>
      <c r="O163" s="321"/>
      <c r="P163" s="38"/>
      <c r="Q163" s="38"/>
      <c r="R163" s="38"/>
      <c r="S163" s="38"/>
      <c r="T163" s="38"/>
      <c r="U163" s="38"/>
      <c r="V163" s="38"/>
      <c r="W163" s="38"/>
      <c r="X163" s="38"/>
      <c r="Y163" s="38"/>
      <c r="Z163" s="38"/>
    </row>
    <row r="164" spans="1:26" ht="21" hidden="1" customHeight="1" x14ac:dyDescent="0.3">
      <c r="A164" s="168"/>
      <c r="B164" s="323"/>
      <c r="C164" s="325"/>
      <c r="D164" s="327"/>
      <c r="E164" s="333"/>
      <c r="F164" s="333"/>
      <c r="G164" s="175">
        <v>7</v>
      </c>
      <c r="H164" s="186"/>
      <c r="I164" s="442"/>
      <c r="J164" s="371"/>
      <c r="K164" s="346"/>
      <c r="L164" s="321"/>
      <c r="M164" s="321"/>
      <c r="N164" s="321"/>
      <c r="O164" s="321"/>
      <c r="P164" s="38"/>
      <c r="Q164" s="38"/>
      <c r="R164" s="38"/>
      <c r="S164" s="38"/>
      <c r="T164" s="38"/>
      <c r="U164" s="38"/>
      <c r="V164" s="38"/>
      <c r="W164" s="38"/>
      <c r="X164" s="38"/>
      <c r="Y164" s="38"/>
      <c r="Z164" s="38"/>
    </row>
    <row r="165" spans="1:26" ht="21" hidden="1" customHeight="1" x14ac:dyDescent="0.3">
      <c r="A165" s="168"/>
      <c r="B165" s="341"/>
      <c r="C165" s="342"/>
      <c r="D165" s="343"/>
      <c r="E165" s="345"/>
      <c r="F165" s="345"/>
      <c r="G165" s="187">
        <v>8</v>
      </c>
      <c r="H165" s="192"/>
      <c r="I165" s="443"/>
      <c r="J165" s="372"/>
      <c r="K165" s="440"/>
      <c r="L165" s="340"/>
      <c r="M165" s="340"/>
      <c r="N165" s="340"/>
      <c r="O165" s="340"/>
      <c r="P165" s="38"/>
      <c r="Q165" s="38"/>
      <c r="R165" s="38"/>
      <c r="S165" s="38"/>
      <c r="T165" s="38"/>
      <c r="U165" s="38"/>
      <c r="V165" s="38"/>
      <c r="W165" s="38"/>
      <c r="X165" s="38"/>
      <c r="Y165" s="38"/>
      <c r="Z165" s="38"/>
    </row>
    <row r="166" spans="1:26" ht="30.75" customHeight="1" x14ac:dyDescent="0.3">
      <c r="A166" s="168"/>
      <c r="B166" s="322" t="str">
        <f>+LEFT(C166,3)</f>
        <v>4.7</v>
      </c>
      <c r="C166" s="447" t="s">
        <v>140</v>
      </c>
      <c r="D166" s="326" t="s">
        <v>654</v>
      </c>
      <c r="E166" s="364" t="s">
        <v>141</v>
      </c>
      <c r="F166" s="332">
        <v>3</v>
      </c>
      <c r="G166" s="189">
        <v>1</v>
      </c>
      <c r="H166" s="205" t="s">
        <v>417</v>
      </c>
      <c r="I166" s="441" t="s">
        <v>699</v>
      </c>
      <c r="J166" s="376">
        <v>2</v>
      </c>
      <c r="K166" s="445" t="str">
        <f>+IF(OR(ISBLANK(F166),ISBLANK(J166)),"",IF(OR(AND(F166=1,J166=1),AND(F166=1,J166=2),AND(F166=1,J166=3)),"Deficiencia de control mayor (diseño y ejecución)",IF(OR(AND(F166=2,J166=2),AND(F166=3,J166=1),AND(F166=3,J166=2),AND(F166=2,J166=1)),"Deficiencia de control (diseño o ejecución)",IF(AND(F166=2,J166=3),"Oportunidad de mejora","Mantenimiento del control"))))</f>
        <v>Deficiencia de control (diseño o ejecución)</v>
      </c>
      <c r="L166" s="339">
        <f>+IF(K166="",0,IF(K166="Deficiencia de control mayor (diseño y ejecución)",4,IF(K166="Deficiencia de control (diseño o ejecución)",20,IF(K166="Oportunidad de mejora",40,60))))</f>
        <v>20</v>
      </c>
      <c r="M166" s="339">
        <v>1.8962300000000001</v>
      </c>
      <c r="N166" s="320">
        <f>+L166+M166</f>
        <v>21.896229999999999</v>
      </c>
      <c r="O166" s="320"/>
      <c r="P166" s="38"/>
      <c r="Q166" s="38"/>
      <c r="R166" s="38"/>
      <c r="S166" s="38"/>
      <c r="T166" s="38"/>
      <c r="U166" s="38"/>
      <c r="V166" s="38"/>
      <c r="W166" s="38"/>
      <c r="X166" s="38"/>
      <c r="Y166" s="38"/>
      <c r="Z166" s="38"/>
    </row>
    <row r="167" spans="1:26" ht="34.5" customHeight="1" x14ac:dyDescent="0.3">
      <c r="A167" s="168"/>
      <c r="B167" s="323"/>
      <c r="C167" s="325"/>
      <c r="D167" s="327"/>
      <c r="E167" s="333"/>
      <c r="F167" s="333"/>
      <c r="G167" s="175">
        <v>2</v>
      </c>
      <c r="H167" s="185" t="s">
        <v>566</v>
      </c>
      <c r="I167" s="442"/>
      <c r="J167" s="371"/>
      <c r="K167" s="446"/>
      <c r="L167" s="321"/>
      <c r="M167" s="321"/>
      <c r="N167" s="321"/>
      <c r="O167" s="321"/>
      <c r="P167" s="38"/>
      <c r="Q167" s="38"/>
      <c r="R167" s="38"/>
      <c r="S167" s="38"/>
      <c r="T167" s="38"/>
      <c r="U167" s="38"/>
      <c r="V167" s="38"/>
      <c r="W167" s="38"/>
      <c r="X167" s="38"/>
      <c r="Y167" s="38"/>
      <c r="Z167" s="38"/>
    </row>
    <row r="168" spans="1:26" ht="36.75" customHeight="1" thickBot="1" x14ac:dyDescent="0.35">
      <c r="A168" s="168"/>
      <c r="B168" s="323"/>
      <c r="C168" s="325"/>
      <c r="D168" s="327"/>
      <c r="E168" s="333"/>
      <c r="F168" s="333"/>
      <c r="G168" s="175">
        <v>3</v>
      </c>
      <c r="H168" s="186"/>
      <c r="I168" s="442"/>
      <c r="J168" s="371"/>
      <c r="K168" s="446"/>
      <c r="L168" s="321"/>
      <c r="M168" s="321"/>
      <c r="N168" s="321"/>
      <c r="O168" s="321"/>
      <c r="P168" s="38"/>
      <c r="Q168" s="38"/>
      <c r="R168" s="38"/>
      <c r="S168" s="38"/>
      <c r="T168" s="38"/>
      <c r="U168" s="38"/>
      <c r="V168" s="38"/>
      <c r="W168" s="38"/>
      <c r="X168" s="38"/>
      <c r="Y168" s="38"/>
      <c r="Z168" s="38"/>
    </row>
    <row r="169" spans="1:26" ht="21" hidden="1" customHeight="1" x14ac:dyDescent="0.3">
      <c r="A169" s="168"/>
      <c r="B169" s="323"/>
      <c r="C169" s="325"/>
      <c r="D169" s="327"/>
      <c r="E169" s="333"/>
      <c r="F169" s="333"/>
      <c r="G169" s="175">
        <v>4</v>
      </c>
      <c r="H169" s="186"/>
      <c r="I169" s="442"/>
      <c r="J169" s="371"/>
      <c r="K169" s="446"/>
      <c r="L169" s="321"/>
      <c r="M169" s="321"/>
      <c r="N169" s="321"/>
      <c r="O169" s="321"/>
      <c r="P169" s="38"/>
      <c r="Q169" s="38"/>
      <c r="R169" s="38"/>
      <c r="S169" s="38"/>
      <c r="T169" s="38"/>
      <c r="U169" s="38"/>
      <c r="V169" s="38"/>
      <c r="W169" s="38"/>
      <c r="X169" s="38"/>
      <c r="Y169" s="38"/>
      <c r="Z169" s="38"/>
    </row>
    <row r="170" spans="1:26" ht="21" hidden="1" customHeight="1" x14ac:dyDescent="0.3">
      <c r="A170" s="168"/>
      <c r="B170" s="323"/>
      <c r="C170" s="325"/>
      <c r="D170" s="327"/>
      <c r="E170" s="333"/>
      <c r="F170" s="333"/>
      <c r="G170" s="175">
        <v>5</v>
      </c>
      <c r="H170" s="186"/>
      <c r="I170" s="442"/>
      <c r="J170" s="371"/>
      <c r="K170" s="446"/>
      <c r="L170" s="321"/>
      <c r="M170" s="321"/>
      <c r="N170" s="321"/>
      <c r="O170" s="321"/>
      <c r="P170" s="38"/>
      <c r="Q170" s="38"/>
      <c r="R170" s="38"/>
      <c r="S170" s="38"/>
      <c r="T170" s="38"/>
      <c r="U170" s="38"/>
      <c r="V170" s="38"/>
      <c r="W170" s="38"/>
      <c r="X170" s="38"/>
      <c r="Y170" s="38"/>
      <c r="Z170" s="38"/>
    </row>
    <row r="171" spans="1:26" ht="21" hidden="1" customHeight="1" x14ac:dyDescent="0.3">
      <c r="A171" s="168"/>
      <c r="B171" s="323"/>
      <c r="C171" s="325"/>
      <c r="D171" s="327"/>
      <c r="E171" s="333"/>
      <c r="F171" s="333"/>
      <c r="G171" s="175">
        <v>6</v>
      </c>
      <c r="H171" s="186"/>
      <c r="I171" s="442"/>
      <c r="J171" s="371"/>
      <c r="K171" s="446"/>
      <c r="L171" s="321"/>
      <c r="M171" s="321"/>
      <c r="N171" s="321"/>
      <c r="O171" s="321"/>
      <c r="P171" s="38"/>
      <c r="Q171" s="38"/>
      <c r="R171" s="38"/>
      <c r="S171" s="38"/>
      <c r="T171" s="38"/>
      <c r="U171" s="38"/>
      <c r="V171" s="38"/>
      <c r="W171" s="38"/>
      <c r="X171" s="38"/>
      <c r="Y171" s="38"/>
      <c r="Z171" s="38"/>
    </row>
    <row r="172" spans="1:26" ht="21" hidden="1" customHeight="1" x14ac:dyDescent="0.3">
      <c r="A172" s="168"/>
      <c r="B172" s="323"/>
      <c r="C172" s="325"/>
      <c r="D172" s="327"/>
      <c r="E172" s="333"/>
      <c r="F172" s="333"/>
      <c r="G172" s="175">
        <v>7</v>
      </c>
      <c r="H172" s="186"/>
      <c r="I172" s="442"/>
      <c r="J172" s="371"/>
      <c r="K172" s="446"/>
      <c r="L172" s="321"/>
      <c r="M172" s="321"/>
      <c r="N172" s="321"/>
      <c r="O172" s="321"/>
      <c r="P172" s="38"/>
      <c r="Q172" s="38"/>
      <c r="R172" s="38"/>
      <c r="S172" s="38"/>
      <c r="T172" s="38"/>
      <c r="U172" s="38"/>
      <c r="V172" s="38"/>
      <c r="W172" s="38"/>
      <c r="X172" s="38"/>
      <c r="Y172" s="38"/>
      <c r="Z172" s="38"/>
    </row>
    <row r="173" spans="1:26" ht="21" hidden="1" customHeight="1" x14ac:dyDescent="0.3">
      <c r="A173" s="168"/>
      <c r="B173" s="341"/>
      <c r="C173" s="342"/>
      <c r="D173" s="343"/>
      <c r="E173" s="345"/>
      <c r="F173" s="334"/>
      <c r="G173" s="187">
        <v>8</v>
      </c>
      <c r="H173" s="192"/>
      <c r="I173" s="443"/>
      <c r="J173" s="372"/>
      <c r="K173" s="446"/>
      <c r="L173" s="340"/>
      <c r="M173" s="340"/>
      <c r="N173" s="340"/>
      <c r="O173" s="340"/>
      <c r="P173" s="38"/>
      <c r="Q173" s="38"/>
      <c r="R173" s="38"/>
      <c r="S173" s="38"/>
      <c r="T173" s="38"/>
      <c r="U173" s="38"/>
      <c r="V173" s="38"/>
      <c r="W173" s="38"/>
      <c r="X173" s="38"/>
      <c r="Y173" s="38"/>
      <c r="Z173" s="38"/>
    </row>
    <row r="174" spans="1:26" ht="34.5" customHeight="1" x14ac:dyDescent="0.3">
      <c r="A174" s="168"/>
      <c r="B174" s="353"/>
      <c r="C174" s="353" t="s">
        <v>745</v>
      </c>
      <c r="D174" s="349" t="s">
        <v>8</v>
      </c>
      <c r="E174" s="358" t="s">
        <v>411</v>
      </c>
      <c r="F174" s="360" t="s">
        <v>412</v>
      </c>
      <c r="G174" s="361" t="s">
        <v>113</v>
      </c>
      <c r="H174" s="309"/>
      <c r="I174" s="362"/>
      <c r="J174" s="363" t="s">
        <v>413</v>
      </c>
      <c r="K174" s="415" t="s">
        <v>124</v>
      </c>
      <c r="L174" s="351"/>
      <c r="M174" s="351"/>
      <c r="N174" s="352"/>
      <c r="O174" s="352"/>
      <c r="P174" s="38"/>
      <c r="Q174" s="38"/>
      <c r="R174" s="38"/>
      <c r="S174" s="38"/>
      <c r="T174" s="38"/>
      <c r="U174" s="38"/>
      <c r="V174" s="38"/>
      <c r="W174" s="38"/>
      <c r="X174" s="38"/>
      <c r="Y174" s="38"/>
      <c r="Z174" s="38"/>
    </row>
    <row r="175" spans="1:26" ht="57" customHeight="1" x14ac:dyDescent="0.3">
      <c r="A175" s="168"/>
      <c r="B175" s="354"/>
      <c r="C175" s="354"/>
      <c r="D175" s="356"/>
      <c r="E175" s="337"/>
      <c r="F175" s="346"/>
      <c r="G175" s="347" t="s">
        <v>13</v>
      </c>
      <c r="H175" s="349" t="s">
        <v>15</v>
      </c>
      <c r="I175" s="349" t="s">
        <v>115</v>
      </c>
      <c r="J175" s="337"/>
      <c r="K175" s="337"/>
      <c r="L175" s="321"/>
      <c r="M175" s="321"/>
      <c r="N175" s="321"/>
      <c r="O175" s="321"/>
      <c r="P175" s="38"/>
      <c r="Q175" s="38"/>
      <c r="R175" s="38"/>
      <c r="S175" s="38"/>
      <c r="T175" s="38"/>
      <c r="U175" s="38"/>
      <c r="V175" s="38"/>
      <c r="W175" s="38"/>
      <c r="X175" s="38"/>
      <c r="Y175" s="38"/>
      <c r="Z175" s="38"/>
    </row>
    <row r="176" spans="1:26" ht="24" customHeight="1" thickBot="1" x14ac:dyDescent="0.35">
      <c r="A176" s="168"/>
      <c r="B176" s="355"/>
      <c r="C176" s="355"/>
      <c r="D176" s="357"/>
      <c r="E176" s="359"/>
      <c r="F176" s="359"/>
      <c r="G176" s="348"/>
      <c r="H176" s="348"/>
      <c r="I176" s="359"/>
      <c r="J176" s="348"/>
      <c r="K176" s="348"/>
      <c r="L176" s="340"/>
      <c r="M176" s="340"/>
      <c r="N176" s="340"/>
      <c r="O176" s="340"/>
      <c r="P176" s="38"/>
      <c r="Q176" s="38"/>
      <c r="R176" s="38"/>
      <c r="S176" s="38"/>
      <c r="T176" s="38"/>
      <c r="U176" s="38"/>
      <c r="V176" s="38"/>
      <c r="W176" s="38"/>
      <c r="X176" s="38"/>
      <c r="Y176" s="38"/>
      <c r="Z176" s="38"/>
    </row>
    <row r="177" spans="1:26" ht="126.75" customHeight="1" x14ac:dyDescent="0.3">
      <c r="A177" s="168"/>
      <c r="B177" s="322" t="str">
        <f>+LEFT(C177,3)</f>
        <v>5.1</v>
      </c>
      <c r="C177" s="324" t="s">
        <v>142</v>
      </c>
      <c r="D177" s="326" t="s">
        <v>471</v>
      </c>
      <c r="E177" s="364" t="s">
        <v>495</v>
      </c>
      <c r="F177" s="332">
        <v>3</v>
      </c>
      <c r="G177" s="189">
        <v>1</v>
      </c>
      <c r="H177" s="184" t="s">
        <v>430</v>
      </c>
      <c r="I177" s="335" t="s">
        <v>701</v>
      </c>
      <c r="J177" s="332">
        <v>3</v>
      </c>
      <c r="K177" s="336"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339">
        <f>+IF(K177="",0,IF(K177="Deficiencia de control mayor (diseño y ejecución)",4,IF(K177="Deficiencia de control (diseño o ejecución)",20,IF(K177="Oportunidad de mejora",40,60))))</f>
        <v>60</v>
      </c>
      <c r="M177" s="339">
        <v>1.1896</v>
      </c>
      <c r="N177" s="320">
        <f>+L177+M177</f>
        <v>61.189599999999999</v>
      </c>
      <c r="O177" s="320"/>
      <c r="P177" s="38"/>
      <c r="Q177" s="38"/>
      <c r="R177" s="38"/>
      <c r="S177" s="38"/>
      <c r="T177" s="38"/>
      <c r="U177" s="38"/>
      <c r="V177" s="38"/>
      <c r="W177" s="38"/>
      <c r="X177" s="38"/>
      <c r="Y177" s="38"/>
      <c r="Z177" s="38"/>
    </row>
    <row r="178" spans="1:26" ht="189" customHeight="1" thickBot="1" x14ac:dyDescent="0.35">
      <c r="A178" s="168"/>
      <c r="B178" s="323"/>
      <c r="C178" s="325"/>
      <c r="D178" s="327"/>
      <c r="E178" s="327"/>
      <c r="F178" s="333"/>
      <c r="G178" s="175">
        <v>2</v>
      </c>
      <c r="H178" s="185" t="s">
        <v>536</v>
      </c>
      <c r="I178" s="333"/>
      <c r="J178" s="333"/>
      <c r="K178" s="337"/>
      <c r="L178" s="321"/>
      <c r="M178" s="321"/>
      <c r="N178" s="321"/>
      <c r="O178" s="321"/>
      <c r="P178" s="38"/>
      <c r="Q178" s="38"/>
      <c r="R178" s="38"/>
      <c r="S178" s="38"/>
      <c r="T178" s="38"/>
      <c r="U178" s="38"/>
      <c r="V178" s="38"/>
      <c r="W178" s="38"/>
      <c r="X178" s="38"/>
      <c r="Y178" s="38"/>
      <c r="Z178" s="38"/>
    </row>
    <row r="179" spans="1:26" ht="36" hidden="1" customHeight="1" thickBot="1" x14ac:dyDescent="0.35">
      <c r="A179" s="168"/>
      <c r="B179" s="323"/>
      <c r="C179" s="325"/>
      <c r="D179" s="327"/>
      <c r="E179" s="327"/>
      <c r="F179" s="333"/>
      <c r="G179" s="175">
        <v>3</v>
      </c>
      <c r="H179" s="195"/>
      <c r="I179" s="333"/>
      <c r="J179" s="333"/>
      <c r="K179" s="337"/>
      <c r="L179" s="321"/>
      <c r="M179" s="321"/>
      <c r="N179" s="321"/>
      <c r="O179" s="321"/>
      <c r="P179" s="38"/>
      <c r="Q179" s="38"/>
      <c r="R179" s="38"/>
      <c r="S179" s="38"/>
      <c r="T179" s="38"/>
      <c r="U179" s="38"/>
      <c r="V179" s="38"/>
      <c r="W179" s="38"/>
      <c r="X179" s="38"/>
      <c r="Y179" s="38"/>
      <c r="Z179" s="38"/>
    </row>
    <row r="180" spans="1:26" ht="15.75" hidden="1" customHeight="1" x14ac:dyDescent="0.3">
      <c r="A180" s="168"/>
      <c r="B180" s="323"/>
      <c r="C180" s="325"/>
      <c r="D180" s="327"/>
      <c r="E180" s="327"/>
      <c r="F180" s="333"/>
      <c r="G180" s="175">
        <v>4</v>
      </c>
      <c r="H180" s="195"/>
      <c r="I180" s="333"/>
      <c r="J180" s="333"/>
      <c r="K180" s="337"/>
      <c r="L180" s="321"/>
      <c r="M180" s="321"/>
      <c r="N180" s="321"/>
      <c r="O180" s="321"/>
      <c r="P180" s="38"/>
      <c r="Q180" s="38"/>
      <c r="R180" s="38"/>
      <c r="S180" s="38"/>
      <c r="T180" s="38"/>
      <c r="U180" s="38"/>
      <c r="V180" s="38"/>
      <c r="W180" s="38"/>
      <c r="X180" s="38"/>
      <c r="Y180" s="38"/>
      <c r="Z180" s="38"/>
    </row>
    <row r="181" spans="1:26" ht="15.75" hidden="1" customHeight="1" x14ac:dyDescent="0.3">
      <c r="A181" s="168"/>
      <c r="B181" s="323"/>
      <c r="C181" s="325"/>
      <c r="D181" s="327"/>
      <c r="E181" s="327"/>
      <c r="F181" s="333"/>
      <c r="G181" s="175">
        <v>5</v>
      </c>
      <c r="H181" s="186"/>
      <c r="I181" s="333"/>
      <c r="J181" s="333"/>
      <c r="K181" s="337"/>
      <c r="L181" s="321"/>
      <c r="M181" s="321"/>
      <c r="N181" s="321"/>
      <c r="O181" s="321"/>
      <c r="P181" s="38"/>
      <c r="Q181" s="38"/>
      <c r="R181" s="38"/>
      <c r="S181" s="38"/>
      <c r="T181" s="38"/>
      <c r="U181" s="38"/>
      <c r="V181" s="38"/>
      <c r="W181" s="38"/>
      <c r="X181" s="38"/>
      <c r="Y181" s="38"/>
      <c r="Z181" s="38"/>
    </row>
    <row r="182" spans="1:26" ht="15.75" hidden="1" customHeight="1" x14ac:dyDescent="0.3">
      <c r="A182" s="168"/>
      <c r="B182" s="323"/>
      <c r="C182" s="325"/>
      <c r="D182" s="327"/>
      <c r="E182" s="327"/>
      <c r="F182" s="333"/>
      <c r="G182" s="175">
        <v>6</v>
      </c>
      <c r="H182" s="186"/>
      <c r="I182" s="333"/>
      <c r="J182" s="333"/>
      <c r="K182" s="337"/>
      <c r="L182" s="321"/>
      <c r="M182" s="321"/>
      <c r="N182" s="321"/>
      <c r="O182" s="321"/>
      <c r="P182" s="38"/>
      <c r="Q182" s="38"/>
      <c r="R182" s="38"/>
      <c r="S182" s="38"/>
      <c r="T182" s="38"/>
      <c r="U182" s="38"/>
      <c r="V182" s="38"/>
      <c r="W182" s="38"/>
      <c r="X182" s="38"/>
      <c r="Y182" s="38"/>
      <c r="Z182" s="38"/>
    </row>
    <row r="183" spans="1:26" ht="15.75" hidden="1" customHeight="1" x14ac:dyDescent="0.3">
      <c r="A183" s="168"/>
      <c r="B183" s="323"/>
      <c r="C183" s="325"/>
      <c r="D183" s="327"/>
      <c r="E183" s="327"/>
      <c r="F183" s="333"/>
      <c r="G183" s="175">
        <v>7</v>
      </c>
      <c r="H183" s="186"/>
      <c r="I183" s="333"/>
      <c r="J183" s="333"/>
      <c r="K183" s="337"/>
      <c r="L183" s="321"/>
      <c r="M183" s="321"/>
      <c r="N183" s="321"/>
      <c r="O183" s="321"/>
      <c r="P183" s="38"/>
      <c r="Q183" s="38"/>
      <c r="R183" s="38"/>
      <c r="S183" s="38"/>
      <c r="T183" s="38"/>
      <c r="U183" s="38"/>
      <c r="V183" s="38"/>
      <c r="W183" s="38"/>
      <c r="X183" s="38"/>
      <c r="Y183" s="38"/>
      <c r="Z183" s="38"/>
    </row>
    <row r="184" spans="1:26" ht="172.5" hidden="1" customHeight="1" x14ac:dyDescent="0.3">
      <c r="A184" s="168"/>
      <c r="B184" s="341"/>
      <c r="C184" s="342"/>
      <c r="D184" s="343"/>
      <c r="E184" s="343"/>
      <c r="F184" s="345"/>
      <c r="G184" s="187">
        <v>8</v>
      </c>
      <c r="H184" s="192"/>
      <c r="I184" s="345"/>
      <c r="J184" s="345"/>
      <c r="K184" s="338"/>
      <c r="L184" s="340"/>
      <c r="M184" s="340"/>
      <c r="N184" s="340"/>
      <c r="O184" s="340"/>
      <c r="P184" s="38"/>
      <c r="Q184" s="38"/>
      <c r="R184" s="38"/>
      <c r="S184" s="38"/>
      <c r="T184" s="38"/>
      <c r="U184" s="38"/>
      <c r="V184" s="38"/>
      <c r="W184" s="38"/>
      <c r="X184" s="38"/>
      <c r="Y184" s="38"/>
      <c r="Z184" s="38"/>
    </row>
    <row r="185" spans="1:26" ht="74.25" customHeight="1" x14ac:dyDescent="0.3">
      <c r="A185" s="168"/>
      <c r="B185" s="322" t="str">
        <f>+LEFT(C185,3)</f>
        <v>5.2</v>
      </c>
      <c r="C185" s="324" t="s">
        <v>143</v>
      </c>
      <c r="D185" s="326" t="s">
        <v>472</v>
      </c>
      <c r="E185" s="364" t="s">
        <v>431</v>
      </c>
      <c r="F185" s="332">
        <v>3</v>
      </c>
      <c r="G185" s="189">
        <v>1</v>
      </c>
      <c r="H185" s="184" t="s">
        <v>538</v>
      </c>
      <c r="I185" s="335" t="s">
        <v>567</v>
      </c>
      <c r="J185" s="332">
        <v>3</v>
      </c>
      <c r="K185" s="336" t="str">
        <f>+IF(OR(ISBLANK(F185),ISBLANK(J185)),"",IF(OR(AND(F185=1,J185=1),AND(F185=1,J185=2),AND(F185=1,J185=3)),"Deficiencia de control mayor (diseño y ejecución)",IF(OR(AND(F185=2,J185=2),AND(F185=3,J185=1),AND(F185=3,J185=2),AND(F185=2,J185=1)),"Deficiencia de control (diseño o ejecución)",IF(AND(F185=2,J185=3),"Oportunidad de mejora","Mantenimiento del control"))))</f>
        <v>Mantenimiento del control</v>
      </c>
      <c r="L185" s="339">
        <f>+IF(K185="",0,IF(K185="Deficiencia de control mayor (diseño y ejecución)",4,IF(K185="Deficiencia de control (diseño o ejecución)",20,IF(K185="Oportunidad de mejora",40,60))))</f>
        <v>60</v>
      </c>
      <c r="M185" s="339">
        <v>1.28965</v>
      </c>
      <c r="N185" s="320">
        <f>+L185+M185</f>
        <v>61.289650000000002</v>
      </c>
      <c r="O185" s="320"/>
      <c r="P185" s="38"/>
      <c r="Q185" s="38"/>
      <c r="R185" s="38"/>
      <c r="S185" s="38"/>
      <c r="T185" s="38"/>
      <c r="U185" s="38"/>
      <c r="V185" s="38"/>
      <c r="W185" s="38"/>
      <c r="X185" s="38"/>
      <c r="Y185" s="38"/>
      <c r="Z185" s="38"/>
    </row>
    <row r="186" spans="1:26" ht="96" customHeight="1" x14ac:dyDescent="0.3">
      <c r="A186" s="168"/>
      <c r="B186" s="323"/>
      <c r="C186" s="325"/>
      <c r="D186" s="327"/>
      <c r="E186" s="333"/>
      <c r="F186" s="333"/>
      <c r="G186" s="175">
        <v>2</v>
      </c>
      <c r="H186" s="185" t="s">
        <v>537</v>
      </c>
      <c r="I186" s="333"/>
      <c r="J186" s="333"/>
      <c r="K186" s="337"/>
      <c r="L186" s="321"/>
      <c r="M186" s="321"/>
      <c r="N186" s="321"/>
      <c r="O186" s="321"/>
      <c r="P186" s="38"/>
      <c r="Q186" s="38"/>
      <c r="R186" s="38"/>
      <c r="S186" s="38"/>
      <c r="T186" s="38"/>
      <c r="U186" s="38"/>
      <c r="V186" s="38"/>
      <c r="W186" s="38"/>
      <c r="X186" s="38"/>
      <c r="Y186" s="38"/>
      <c r="Z186" s="38"/>
    </row>
    <row r="187" spans="1:26" ht="69" customHeight="1" thickBot="1" x14ac:dyDescent="0.35">
      <c r="A187" s="168"/>
      <c r="B187" s="323"/>
      <c r="C187" s="325"/>
      <c r="D187" s="327"/>
      <c r="E187" s="333"/>
      <c r="F187" s="333"/>
      <c r="G187" s="175">
        <v>3</v>
      </c>
      <c r="H187" s="185" t="s">
        <v>432</v>
      </c>
      <c r="I187" s="333"/>
      <c r="J187" s="333"/>
      <c r="K187" s="337"/>
      <c r="L187" s="321"/>
      <c r="M187" s="321"/>
      <c r="N187" s="321"/>
      <c r="O187" s="321"/>
      <c r="P187" s="38"/>
      <c r="Q187" s="38"/>
      <c r="R187" s="38"/>
      <c r="S187" s="38"/>
      <c r="T187" s="38"/>
      <c r="U187" s="38"/>
      <c r="V187" s="38"/>
      <c r="W187" s="38"/>
      <c r="X187" s="38"/>
      <c r="Y187" s="38"/>
      <c r="Z187" s="38"/>
    </row>
    <row r="188" spans="1:26" ht="40.5" hidden="1" customHeight="1" thickBot="1" x14ac:dyDescent="0.35">
      <c r="A188" s="168"/>
      <c r="B188" s="323"/>
      <c r="C188" s="325"/>
      <c r="D188" s="327"/>
      <c r="E188" s="333"/>
      <c r="F188" s="333"/>
      <c r="G188" s="175">
        <v>5</v>
      </c>
      <c r="H188" s="186"/>
      <c r="I188" s="333"/>
      <c r="J188" s="333"/>
      <c r="K188" s="337"/>
      <c r="L188" s="321"/>
      <c r="M188" s="321"/>
      <c r="N188" s="321"/>
      <c r="O188" s="321"/>
      <c r="P188" s="38"/>
      <c r="Q188" s="38"/>
      <c r="R188" s="38"/>
      <c r="S188" s="38"/>
      <c r="T188" s="38"/>
      <c r="U188" s="38"/>
      <c r="V188" s="38"/>
      <c r="W188" s="38"/>
      <c r="X188" s="38"/>
      <c r="Y188" s="38"/>
      <c r="Z188" s="38"/>
    </row>
    <row r="189" spans="1:26" ht="15.75" hidden="1" customHeight="1" x14ac:dyDescent="0.3">
      <c r="A189" s="168"/>
      <c r="B189" s="323"/>
      <c r="C189" s="325"/>
      <c r="D189" s="327"/>
      <c r="E189" s="333"/>
      <c r="F189" s="333"/>
      <c r="G189" s="175">
        <v>6</v>
      </c>
      <c r="H189" s="186"/>
      <c r="I189" s="333"/>
      <c r="J189" s="333"/>
      <c r="K189" s="337"/>
      <c r="L189" s="321"/>
      <c r="M189" s="321"/>
      <c r="N189" s="321"/>
      <c r="O189" s="321"/>
      <c r="P189" s="38"/>
      <c r="Q189" s="38"/>
      <c r="R189" s="38"/>
      <c r="S189" s="38"/>
      <c r="T189" s="38"/>
      <c r="U189" s="38"/>
      <c r="V189" s="38"/>
      <c r="W189" s="38"/>
      <c r="X189" s="38"/>
      <c r="Y189" s="38"/>
      <c r="Z189" s="38"/>
    </row>
    <row r="190" spans="1:26" ht="15.75" hidden="1" customHeight="1" x14ac:dyDescent="0.3">
      <c r="A190" s="168"/>
      <c r="B190" s="323"/>
      <c r="C190" s="325"/>
      <c r="D190" s="327"/>
      <c r="E190" s="333"/>
      <c r="F190" s="333"/>
      <c r="G190" s="175">
        <v>7</v>
      </c>
      <c r="H190" s="186"/>
      <c r="I190" s="333"/>
      <c r="J190" s="333"/>
      <c r="K190" s="337"/>
      <c r="L190" s="321"/>
      <c r="M190" s="321"/>
      <c r="N190" s="321"/>
      <c r="O190" s="321"/>
      <c r="P190" s="38"/>
      <c r="Q190" s="38"/>
      <c r="R190" s="38"/>
      <c r="S190" s="38"/>
      <c r="T190" s="38"/>
      <c r="U190" s="38"/>
      <c r="V190" s="38"/>
      <c r="W190" s="38"/>
      <c r="X190" s="38"/>
      <c r="Y190" s="38"/>
      <c r="Z190" s="38"/>
    </row>
    <row r="191" spans="1:26" ht="15.75" hidden="1" customHeight="1" x14ac:dyDescent="0.3">
      <c r="A191" s="168"/>
      <c r="B191" s="341"/>
      <c r="C191" s="342"/>
      <c r="D191" s="343"/>
      <c r="E191" s="345"/>
      <c r="F191" s="345"/>
      <c r="G191" s="187">
        <v>8</v>
      </c>
      <c r="H191" s="192"/>
      <c r="I191" s="345"/>
      <c r="J191" s="345"/>
      <c r="K191" s="338"/>
      <c r="L191" s="340"/>
      <c r="M191" s="340"/>
      <c r="N191" s="340"/>
      <c r="O191" s="340"/>
      <c r="P191" s="38"/>
      <c r="Q191" s="38"/>
      <c r="R191" s="38"/>
      <c r="S191" s="38"/>
      <c r="T191" s="38"/>
      <c r="U191" s="38"/>
      <c r="V191" s="38"/>
      <c r="W191" s="38"/>
      <c r="X191" s="38"/>
      <c r="Y191" s="38"/>
      <c r="Z191" s="38"/>
    </row>
    <row r="192" spans="1:26" ht="103.5" customHeight="1" x14ac:dyDescent="0.3">
      <c r="A192" s="168"/>
      <c r="B192" s="322" t="str">
        <f>+LEFT(C192,3)</f>
        <v>5.3</v>
      </c>
      <c r="C192" s="324" t="s">
        <v>144</v>
      </c>
      <c r="D192" s="326" t="s">
        <v>473</v>
      </c>
      <c r="E192" s="364" t="s">
        <v>496</v>
      </c>
      <c r="F192" s="332">
        <v>3</v>
      </c>
      <c r="G192" s="189">
        <v>1</v>
      </c>
      <c r="H192" s="184" t="s">
        <v>540</v>
      </c>
      <c r="I192" s="416" t="s">
        <v>539</v>
      </c>
      <c r="J192" s="332">
        <v>3</v>
      </c>
      <c r="K192" s="336" t="str">
        <f>+IF(OR(ISBLANK(F192),ISBLANK(J192)),"",IF(OR(AND(F192=1,J192=1),AND(F192=1,J192=2),AND(F192=1,J192=3)),"Deficiencia de control mayor (diseño y ejecución)",IF(OR(AND(F192=2,J192=2),AND(F192=3,J192=1),AND(F192=3,J192=2),AND(F192=2,J192=1)),"Deficiencia de control (diseño o ejecución)",IF(AND(F192=2,J192=3),"Oportunidad de mejora","Mantenimiento del control"))))</f>
        <v>Mantenimiento del control</v>
      </c>
      <c r="L192" s="339">
        <f>+IF(K192="",0,IF(K192="Deficiencia de control mayor (diseño y ejecución)",4,IF(K192="Deficiencia de control (diseño o ejecución)",20,IF(K192="Oportunidad de mejora",40,60))))</f>
        <v>60</v>
      </c>
      <c r="M192" s="339">
        <v>1.3896299999999999</v>
      </c>
      <c r="N192" s="320">
        <f>+L192+M192</f>
        <v>61.389629999999997</v>
      </c>
      <c r="O192" s="320"/>
      <c r="P192" s="38"/>
      <c r="Q192" s="38"/>
      <c r="R192" s="38"/>
      <c r="S192" s="38"/>
      <c r="T192" s="38"/>
      <c r="U192" s="38"/>
      <c r="V192" s="38"/>
      <c r="W192" s="38"/>
      <c r="X192" s="38"/>
      <c r="Y192" s="38"/>
      <c r="Z192" s="38"/>
    </row>
    <row r="193" spans="1:26" ht="129" customHeight="1" thickBot="1" x14ac:dyDescent="0.35">
      <c r="A193" s="168"/>
      <c r="B193" s="323"/>
      <c r="C193" s="325"/>
      <c r="D193" s="327"/>
      <c r="E193" s="327"/>
      <c r="F193" s="333"/>
      <c r="G193" s="175">
        <v>2</v>
      </c>
      <c r="H193" s="185" t="s">
        <v>419</v>
      </c>
      <c r="I193" s="417"/>
      <c r="J193" s="333"/>
      <c r="K193" s="337"/>
      <c r="L193" s="321"/>
      <c r="M193" s="321"/>
      <c r="N193" s="321"/>
      <c r="O193" s="321"/>
      <c r="P193" s="38"/>
      <c r="Q193" s="38"/>
      <c r="R193" s="38"/>
      <c r="S193" s="38"/>
      <c r="T193" s="38"/>
      <c r="U193" s="38"/>
      <c r="V193" s="38"/>
      <c r="W193" s="38"/>
      <c r="X193" s="38"/>
      <c r="Y193" s="38"/>
      <c r="Z193" s="38"/>
    </row>
    <row r="194" spans="1:26" ht="20.25" hidden="1" customHeight="1" x14ac:dyDescent="0.3">
      <c r="A194" s="168"/>
      <c r="B194" s="323"/>
      <c r="C194" s="325"/>
      <c r="D194" s="327"/>
      <c r="E194" s="327"/>
      <c r="F194" s="333"/>
      <c r="G194" s="175">
        <v>3</v>
      </c>
      <c r="H194" s="186"/>
      <c r="I194" s="417"/>
      <c r="J194" s="333"/>
      <c r="K194" s="337"/>
      <c r="L194" s="321"/>
      <c r="M194" s="321"/>
      <c r="N194" s="321"/>
      <c r="O194" s="321"/>
      <c r="P194" s="38"/>
      <c r="Q194" s="38"/>
      <c r="R194" s="38"/>
      <c r="S194" s="38"/>
      <c r="T194" s="38"/>
      <c r="U194" s="38"/>
      <c r="V194" s="38"/>
      <c r="W194" s="38"/>
      <c r="X194" s="38"/>
      <c r="Y194" s="38"/>
      <c r="Z194" s="38"/>
    </row>
    <row r="195" spans="1:26" ht="15.75" hidden="1" customHeight="1" x14ac:dyDescent="0.3">
      <c r="A195" s="168"/>
      <c r="B195" s="323"/>
      <c r="C195" s="325"/>
      <c r="D195" s="327"/>
      <c r="E195" s="327"/>
      <c r="F195" s="333"/>
      <c r="G195" s="175">
        <v>4</v>
      </c>
      <c r="H195" s="186"/>
      <c r="I195" s="417"/>
      <c r="J195" s="333"/>
      <c r="K195" s="337"/>
      <c r="L195" s="321"/>
      <c r="M195" s="321"/>
      <c r="N195" s="321"/>
      <c r="O195" s="321"/>
      <c r="P195" s="38"/>
      <c r="Q195" s="38"/>
      <c r="R195" s="38"/>
      <c r="S195" s="38"/>
      <c r="T195" s="38"/>
      <c r="U195" s="38"/>
      <c r="V195" s="38"/>
      <c r="W195" s="38"/>
      <c r="X195" s="38"/>
      <c r="Y195" s="38"/>
      <c r="Z195" s="38"/>
    </row>
    <row r="196" spans="1:26" ht="15.75" hidden="1" customHeight="1" x14ac:dyDescent="0.3">
      <c r="A196" s="168"/>
      <c r="B196" s="323"/>
      <c r="C196" s="325"/>
      <c r="D196" s="327"/>
      <c r="E196" s="327"/>
      <c r="F196" s="333"/>
      <c r="G196" s="175">
        <v>5</v>
      </c>
      <c r="H196" s="186"/>
      <c r="I196" s="417"/>
      <c r="J196" s="333"/>
      <c r="K196" s="337"/>
      <c r="L196" s="321"/>
      <c r="M196" s="321"/>
      <c r="N196" s="321"/>
      <c r="O196" s="321"/>
      <c r="P196" s="38"/>
      <c r="Q196" s="38"/>
      <c r="R196" s="38"/>
      <c r="S196" s="38"/>
      <c r="T196" s="38"/>
      <c r="U196" s="38"/>
      <c r="V196" s="38"/>
      <c r="W196" s="38"/>
      <c r="X196" s="38"/>
      <c r="Y196" s="38"/>
      <c r="Z196" s="38"/>
    </row>
    <row r="197" spans="1:26" ht="15.75" hidden="1" customHeight="1" x14ac:dyDescent="0.3">
      <c r="A197" s="168"/>
      <c r="B197" s="323"/>
      <c r="C197" s="325"/>
      <c r="D197" s="327"/>
      <c r="E197" s="327"/>
      <c r="F197" s="333"/>
      <c r="G197" s="175">
        <v>6</v>
      </c>
      <c r="H197" s="186"/>
      <c r="I197" s="417"/>
      <c r="J197" s="333"/>
      <c r="K197" s="337"/>
      <c r="L197" s="321"/>
      <c r="M197" s="321"/>
      <c r="N197" s="321"/>
      <c r="O197" s="321"/>
      <c r="P197" s="38"/>
      <c r="Q197" s="38"/>
      <c r="R197" s="38"/>
      <c r="S197" s="38"/>
      <c r="T197" s="38"/>
      <c r="U197" s="38"/>
      <c r="V197" s="38"/>
      <c r="W197" s="38"/>
      <c r="X197" s="38"/>
      <c r="Y197" s="38"/>
      <c r="Z197" s="38"/>
    </row>
    <row r="198" spans="1:26" ht="67.5" hidden="1" customHeight="1" x14ac:dyDescent="0.3">
      <c r="A198" s="168"/>
      <c r="B198" s="323"/>
      <c r="C198" s="325"/>
      <c r="D198" s="327"/>
      <c r="E198" s="327"/>
      <c r="F198" s="333"/>
      <c r="G198" s="175">
        <v>7</v>
      </c>
      <c r="H198" s="186"/>
      <c r="I198" s="417"/>
      <c r="J198" s="333"/>
      <c r="K198" s="337"/>
      <c r="L198" s="321"/>
      <c r="M198" s="321"/>
      <c r="N198" s="321"/>
      <c r="O198" s="321"/>
      <c r="P198" s="38"/>
      <c r="Q198" s="38"/>
      <c r="R198" s="38"/>
      <c r="S198" s="38"/>
      <c r="T198" s="38"/>
      <c r="U198" s="38"/>
      <c r="V198" s="38"/>
      <c r="W198" s="38"/>
      <c r="X198" s="38"/>
      <c r="Y198" s="38"/>
      <c r="Z198" s="38"/>
    </row>
    <row r="199" spans="1:26" ht="21.75" hidden="1" customHeight="1" thickBot="1" x14ac:dyDescent="0.35">
      <c r="A199" s="168"/>
      <c r="B199" s="341"/>
      <c r="C199" s="342"/>
      <c r="D199" s="343"/>
      <c r="E199" s="343"/>
      <c r="F199" s="345"/>
      <c r="G199" s="187">
        <v>8</v>
      </c>
      <c r="H199" s="192"/>
      <c r="I199" s="418"/>
      <c r="J199" s="345"/>
      <c r="K199" s="338"/>
      <c r="L199" s="340"/>
      <c r="M199" s="340"/>
      <c r="N199" s="340"/>
      <c r="O199" s="340"/>
      <c r="P199" s="38"/>
      <c r="Q199" s="38"/>
      <c r="R199" s="38"/>
      <c r="S199" s="38"/>
      <c r="T199" s="38"/>
      <c r="U199" s="38"/>
      <c r="V199" s="38"/>
      <c r="W199" s="38"/>
      <c r="X199" s="38"/>
      <c r="Y199" s="38"/>
      <c r="Z199" s="38"/>
    </row>
    <row r="200" spans="1:26" ht="95.25" customHeight="1" x14ac:dyDescent="0.3">
      <c r="A200" s="168"/>
      <c r="B200" s="322" t="str">
        <f>+LEFT(C200,3)</f>
        <v>5.4</v>
      </c>
      <c r="C200" s="324" t="s">
        <v>145</v>
      </c>
      <c r="D200" s="326" t="s">
        <v>645</v>
      </c>
      <c r="E200" s="335" t="s">
        <v>542</v>
      </c>
      <c r="F200" s="332">
        <v>3</v>
      </c>
      <c r="G200" s="189">
        <v>1</v>
      </c>
      <c r="H200" s="204" t="s">
        <v>552</v>
      </c>
      <c r="I200" s="335" t="s">
        <v>544</v>
      </c>
      <c r="J200" s="332">
        <v>3</v>
      </c>
      <c r="K200" s="336" t="s">
        <v>418</v>
      </c>
      <c r="L200" s="339">
        <f>+IF(K200="",0,IF(K200="Deficiencia de control mayor (diseño y ejecución)",4,IF(K200="Deficiencia de control (diseño o ejecución)",20,IF(K200="Oportunidad de mejora",40,60))))</f>
        <v>60</v>
      </c>
      <c r="M200" s="339">
        <v>1.48963</v>
      </c>
      <c r="N200" s="320">
        <f>+L200+M200</f>
        <v>61.489629999999998</v>
      </c>
      <c r="O200" s="320"/>
      <c r="P200" s="38"/>
      <c r="Q200" s="38"/>
      <c r="R200" s="38"/>
      <c r="S200" s="38"/>
      <c r="T200" s="38"/>
      <c r="U200" s="38"/>
      <c r="V200" s="38"/>
      <c r="W200" s="38"/>
      <c r="X200" s="38"/>
      <c r="Y200" s="38"/>
      <c r="Z200" s="38"/>
    </row>
    <row r="201" spans="1:26" ht="70.5" customHeight="1" x14ac:dyDescent="0.3">
      <c r="A201" s="168"/>
      <c r="B201" s="323"/>
      <c r="C201" s="325"/>
      <c r="D201" s="327"/>
      <c r="E201" s="413"/>
      <c r="F201" s="333"/>
      <c r="G201" s="175">
        <v>2</v>
      </c>
      <c r="H201" s="206" t="s">
        <v>541</v>
      </c>
      <c r="I201" s="333"/>
      <c r="J201" s="333"/>
      <c r="K201" s="337"/>
      <c r="L201" s="321"/>
      <c r="M201" s="321"/>
      <c r="N201" s="321"/>
      <c r="O201" s="321"/>
      <c r="P201" s="38"/>
      <c r="Q201" s="38"/>
      <c r="R201" s="38"/>
      <c r="S201" s="38"/>
      <c r="T201" s="38"/>
      <c r="U201" s="38"/>
      <c r="V201" s="38"/>
      <c r="W201" s="38"/>
      <c r="X201" s="38"/>
      <c r="Y201" s="38"/>
      <c r="Z201" s="38"/>
    </row>
    <row r="202" spans="1:26" ht="88.5" customHeight="1" thickBot="1" x14ac:dyDescent="0.35">
      <c r="A202" s="168"/>
      <c r="B202" s="323"/>
      <c r="C202" s="325"/>
      <c r="D202" s="327"/>
      <c r="E202" s="413"/>
      <c r="F202" s="333"/>
      <c r="G202" s="175">
        <v>3</v>
      </c>
      <c r="H202" s="203" t="s">
        <v>543</v>
      </c>
      <c r="I202" s="333"/>
      <c r="J202" s="333"/>
      <c r="K202" s="337"/>
      <c r="L202" s="321"/>
      <c r="M202" s="321"/>
      <c r="N202" s="321"/>
      <c r="O202" s="321"/>
      <c r="P202" s="38"/>
      <c r="Q202" s="38"/>
      <c r="R202" s="38"/>
      <c r="S202" s="38"/>
      <c r="T202" s="38"/>
      <c r="U202" s="38"/>
      <c r="V202" s="38"/>
      <c r="W202" s="38"/>
      <c r="X202" s="38"/>
      <c r="Y202" s="38"/>
      <c r="Z202" s="38"/>
    </row>
    <row r="203" spans="1:26" ht="20.25" hidden="1" customHeight="1" x14ac:dyDescent="0.3">
      <c r="A203" s="168"/>
      <c r="B203" s="323"/>
      <c r="C203" s="325"/>
      <c r="D203" s="327"/>
      <c r="E203" s="413"/>
      <c r="F203" s="333"/>
      <c r="G203" s="175">
        <v>4</v>
      </c>
      <c r="H203" s="186"/>
      <c r="I203" s="333"/>
      <c r="J203" s="333"/>
      <c r="K203" s="337"/>
      <c r="L203" s="321"/>
      <c r="M203" s="321"/>
      <c r="N203" s="321"/>
      <c r="O203" s="321"/>
      <c r="P203" s="38"/>
      <c r="Q203" s="38"/>
      <c r="R203" s="38"/>
      <c r="S203" s="38"/>
      <c r="T203" s="38"/>
      <c r="U203" s="38"/>
      <c r="V203" s="38"/>
      <c r="W203" s="38"/>
      <c r="X203" s="38"/>
      <c r="Y203" s="38"/>
      <c r="Z203" s="38"/>
    </row>
    <row r="204" spans="1:26" ht="20.25" hidden="1" customHeight="1" x14ac:dyDescent="0.3">
      <c r="A204" s="168"/>
      <c r="B204" s="323"/>
      <c r="C204" s="325"/>
      <c r="D204" s="327"/>
      <c r="E204" s="413"/>
      <c r="F204" s="333"/>
      <c r="G204" s="175">
        <v>5</v>
      </c>
      <c r="H204" s="186"/>
      <c r="I204" s="333"/>
      <c r="J204" s="333"/>
      <c r="K204" s="337"/>
      <c r="L204" s="321"/>
      <c r="M204" s="321"/>
      <c r="N204" s="321"/>
      <c r="O204" s="321"/>
      <c r="P204" s="38"/>
      <c r="Q204" s="38"/>
      <c r="R204" s="38"/>
      <c r="S204" s="38"/>
      <c r="T204" s="38"/>
      <c r="U204" s="38"/>
      <c r="V204" s="38"/>
      <c r="W204" s="38"/>
      <c r="X204" s="38"/>
      <c r="Y204" s="38"/>
      <c r="Z204" s="38"/>
    </row>
    <row r="205" spans="1:26" ht="20.25" hidden="1" customHeight="1" x14ac:dyDescent="0.3">
      <c r="A205" s="168"/>
      <c r="B205" s="323"/>
      <c r="C205" s="325"/>
      <c r="D205" s="327"/>
      <c r="E205" s="413"/>
      <c r="F205" s="333"/>
      <c r="G205" s="175">
        <v>6</v>
      </c>
      <c r="H205" s="186"/>
      <c r="I205" s="333"/>
      <c r="J205" s="333"/>
      <c r="K205" s="337"/>
      <c r="L205" s="321"/>
      <c r="M205" s="321"/>
      <c r="N205" s="321"/>
      <c r="O205" s="321"/>
      <c r="P205" s="38"/>
      <c r="Q205" s="38"/>
      <c r="R205" s="38"/>
      <c r="S205" s="38"/>
      <c r="T205" s="38"/>
      <c r="U205" s="38"/>
      <c r="V205" s="38"/>
      <c r="W205" s="38"/>
      <c r="X205" s="38"/>
      <c r="Y205" s="38"/>
      <c r="Z205" s="38"/>
    </row>
    <row r="206" spans="1:26" ht="37.5" hidden="1" customHeight="1" x14ac:dyDescent="0.3">
      <c r="A206" s="168"/>
      <c r="B206" s="323"/>
      <c r="C206" s="325"/>
      <c r="D206" s="327"/>
      <c r="E206" s="413"/>
      <c r="F206" s="333"/>
      <c r="G206" s="175">
        <v>7</v>
      </c>
      <c r="H206" s="186"/>
      <c r="I206" s="333"/>
      <c r="J206" s="333"/>
      <c r="K206" s="337"/>
      <c r="L206" s="321"/>
      <c r="M206" s="321"/>
      <c r="N206" s="321"/>
      <c r="O206" s="321"/>
      <c r="P206" s="38"/>
      <c r="Q206" s="38"/>
      <c r="R206" s="38"/>
      <c r="S206" s="38"/>
      <c r="T206" s="38"/>
      <c r="U206" s="38"/>
      <c r="V206" s="38"/>
      <c r="W206" s="38"/>
      <c r="X206" s="38"/>
      <c r="Y206" s="38"/>
      <c r="Z206" s="38"/>
    </row>
    <row r="207" spans="1:26" ht="23.25" hidden="1" customHeight="1" thickBot="1" x14ac:dyDescent="0.35">
      <c r="A207" s="168"/>
      <c r="B207" s="341"/>
      <c r="C207" s="342"/>
      <c r="D207" s="343"/>
      <c r="E207" s="414"/>
      <c r="F207" s="345"/>
      <c r="G207" s="187">
        <v>8</v>
      </c>
      <c r="H207" s="192"/>
      <c r="I207" s="345"/>
      <c r="J207" s="345"/>
      <c r="K207" s="338"/>
      <c r="L207" s="340"/>
      <c r="M207" s="340"/>
      <c r="N207" s="340"/>
      <c r="O207" s="340"/>
      <c r="P207" s="38"/>
      <c r="Q207" s="38"/>
      <c r="R207" s="38"/>
      <c r="S207" s="38"/>
      <c r="T207" s="38"/>
      <c r="U207" s="38"/>
      <c r="V207" s="38"/>
      <c r="W207" s="38"/>
      <c r="X207" s="38"/>
      <c r="Y207" s="38"/>
      <c r="Z207" s="38"/>
    </row>
    <row r="208" spans="1:26" ht="56.25" customHeight="1" x14ac:dyDescent="0.3">
      <c r="A208" s="168"/>
      <c r="B208" s="322" t="str">
        <f>+LEFT(C208,3)</f>
        <v>5.5</v>
      </c>
      <c r="C208" s="324" t="s">
        <v>146</v>
      </c>
      <c r="D208" s="326" t="s">
        <v>458</v>
      </c>
      <c r="E208" s="364" t="s">
        <v>545</v>
      </c>
      <c r="F208" s="332">
        <v>3</v>
      </c>
      <c r="G208" s="189">
        <v>1</v>
      </c>
      <c r="H208" s="207" t="s">
        <v>548</v>
      </c>
      <c r="I208" s="377" t="s">
        <v>546</v>
      </c>
      <c r="J208" s="332">
        <v>3</v>
      </c>
      <c r="K208" s="336" t="str">
        <f>+IF(OR(ISBLANK(F208),ISBLANK(J208)),"",IF(OR(AND(F208=1,J208=1),AND(F208=1,J208=2),AND(F208=1,J208=3)),"Deficiencia de control mayor (diseño y ejecución)",IF(OR(AND(F208=2,J208=2),AND(F208=3,J208=1),AND(F208=3,J208=2),AND(F208=2,J208=1)),"Deficiencia de control (diseño o ejecución)",IF(AND(F208=2,J208=3),"Oportunidad de mejora","Mantenimiento del control"))))</f>
        <v>Mantenimiento del control</v>
      </c>
      <c r="L208" s="339">
        <f>+IF(K208="",0,IF(K208="Deficiencia de control mayor (diseño y ejecución)",4,IF(K208="Deficiencia de control (diseño o ejecución)",20,IF(K208="Oportunidad de mejora",40,60))))</f>
        <v>60</v>
      </c>
      <c r="M208" s="339">
        <v>1.58965</v>
      </c>
      <c r="N208" s="320">
        <f>+L208+M208</f>
        <v>61.589649999999999</v>
      </c>
      <c r="O208" s="320"/>
      <c r="P208" s="38"/>
      <c r="Q208" s="38"/>
      <c r="R208" s="38"/>
      <c r="S208" s="38"/>
      <c r="T208" s="38"/>
      <c r="U208" s="38"/>
      <c r="V208" s="38"/>
      <c r="W208" s="38"/>
      <c r="X208" s="38"/>
      <c r="Y208" s="38"/>
      <c r="Z208" s="38"/>
    </row>
    <row r="209" spans="1:26" ht="20.25" customHeight="1" x14ac:dyDescent="0.3">
      <c r="A209" s="168"/>
      <c r="B209" s="323"/>
      <c r="C209" s="325"/>
      <c r="D209" s="327"/>
      <c r="E209" s="333"/>
      <c r="F209" s="333"/>
      <c r="G209" s="175">
        <v>2</v>
      </c>
      <c r="H209" s="207" t="s">
        <v>549</v>
      </c>
      <c r="I209" s="437"/>
      <c r="J209" s="333"/>
      <c r="K209" s="337"/>
      <c r="L209" s="321"/>
      <c r="M209" s="321"/>
      <c r="N209" s="321"/>
      <c r="O209" s="321"/>
      <c r="P209" s="38"/>
      <c r="Q209" s="38"/>
      <c r="R209" s="38"/>
      <c r="S209" s="38"/>
      <c r="T209" s="38"/>
      <c r="U209" s="38"/>
      <c r="V209" s="38"/>
      <c r="W209" s="38"/>
      <c r="X209" s="38"/>
      <c r="Y209" s="38"/>
      <c r="Z209" s="38"/>
    </row>
    <row r="210" spans="1:26" ht="20.25" customHeight="1" x14ac:dyDescent="0.3">
      <c r="A210" s="168"/>
      <c r="B210" s="323"/>
      <c r="C210" s="325"/>
      <c r="D210" s="327"/>
      <c r="E210" s="333"/>
      <c r="F210" s="333"/>
      <c r="G210" s="175">
        <v>3</v>
      </c>
      <c r="H210" s="207" t="s">
        <v>547</v>
      </c>
      <c r="I210" s="437"/>
      <c r="J210" s="333"/>
      <c r="K210" s="337"/>
      <c r="L210" s="321"/>
      <c r="M210" s="321"/>
      <c r="N210" s="321"/>
      <c r="O210" s="321"/>
      <c r="P210" s="38"/>
      <c r="Q210" s="38"/>
      <c r="R210" s="38"/>
      <c r="S210" s="38"/>
      <c r="T210" s="38"/>
      <c r="U210" s="38"/>
      <c r="V210" s="38"/>
      <c r="W210" s="38"/>
      <c r="X210" s="38"/>
      <c r="Y210" s="38"/>
      <c r="Z210" s="38"/>
    </row>
    <row r="211" spans="1:26" ht="65.25" customHeight="1" x14ac:dyDescent="0.3">
      <c r="A211" s="168"/>
      <c r="B211" s="323"/>
      <c r="C211" s="325"/>
      <c r="D211" s="327"/>
      <c r="E211" s="333"/>
      <c r="F211" s="333"/>
      <c r="G211" s="175">
        <v>4</v>
      </c>
      <c r="H211" s="207" t="s">
        <v>568</v>
      </c>
      <c r="I211" s="437"/>
      <c r="J211" s="333"/>
      <c r="K211" s="337"/>
      <c r="L211" s="321"/>
      <c r="M211" s="321"/>
      <c r="N211" s="321"/>
      <c r="O211" s="321"/>
      <c r="P211" s="38"/>
      <c r="Q211" s="38"/>
      <c r="R211" s="38"/>
      <c r="S211" s="38"/>
      <c r="T211" s="38"/>
      <c r="U211" s="38"/>
      <c r="V211" s="38"/>
      <c r="W211" s="38"/>
      <c r="X211" s="38"/>
      <c r="Y211" s="38"/>
      <c r="Z211" s="38"/>
    </row>
    <row r="212" spans="1:26" ht="25.5" customHeight="1" thickBot="1" x14ac:dyDescent="0.35">
      <c r="A212" s="168"/>
      <c r="B212" s="323"/>
      <c r="C212" s="325"/>
      <c r="D212" s="327"/>
      <c r="E212" s="333"/>
      <c r="F212" s="333"/>
      <c r="G212" s="175">
        <v>5</v>
      </c>
      <c r="H212" s="207" t="s">
        <v>152</v>
      </c>
      <c r="I212" s="438"/>
      <c r="J212" s="333"/>
      <c r="K212" s="337"/>
      <c r="L212" s="321"/>
      <c r="M212" s="321"/>
      <c r="N212" s="321"/>
      <c r="O212" s="321"/>
      <c r="P212" s="38"/>
      <c r="Q212" s="38"/>
      <c r="R212" s="38"/>
      <c r="S212" s="38"/>
      <c r="T212" s="38"/>
      <c r="U212" s="38"/>
      <c r="V212" s="38"/>
      <c r="W212" s="38"/>
      <c r="X212" s="38"/>
      <c r="Y212" s="38"/>
      <c r="Z212" s="38"/>
    </row>
    <row r="213" spans="1:26" ht="20.25" hidden="1" customHeight="1" x14ac:dyDescent="0.3">
      <c r="A213" s="168"/>
      <c r="B213" s="323"/>
      <c r="C213" s="325"/>
      <c r="D213" s="327"/>
      <c r="E213" s="333"/>
      <c r="F213" s="333"/>
      <c r="G213" s="175">
        <v>6</v>
      </c>
      <c r="H213" s="207"/>
      <c r="I213" s="207"/>
      <c r="J213" s="333"/>
      <c r="K213" s="337"/>
      <c r="L213" s="321"/>
      <c r="M213" s="321"/>
      <c r="N213" s="321"/>
      <c r="O213" s="321"/>
      <c r="P213" s="38"/>
      <c r="Q213" s="38"/>
      <c r="R213" s="38"/>
      <c r="S213" s="38"/>
      <c r="T213" s="38"/>
      <c r="U213" s="38"/>
      <c r="V213" s="38"/>
      <c r="W213" s="38"/>
      <c r="X213" s="38"/>
      <c r="Y213" s="38"/>
      <c r="Z213" s="38"/>
    </row>
    <row r="214" spans="1:26" ht="20.25" hidden="1" customHeight="1" x14ac:dyDescent="0.3">
      <c r="A214" s="168"/>
      <c r="B214" s="323"/>
      <c r="C214" s="325"/>
      <c r="D214" s="327"/>
      <c r="E214" s="333"/>
      <c r="F214" s="333"/>
      <c r="G214" s="175">
        <v>7</v>
      </c>
      <c r="H214" s="207"/>
      <c r="I214" s="207"/>
      <c r="J214" s="333"/>
      <c r="K214" s="337"/>
      <c r="L214" s="321"/>
      <c r="M214" s="321"/>
      <c r="N214" s="321"/>
      <c r="O214" s="321"/>
      <c r="P214" s="38"/>
      <c r="Q214" s="38"/>
      <c r="R214" s="38"/>
      <c r="S214" s="38"/>
      <c r="T214" s="38"/>
      <c r="U214" s="38"/>
      <c r="V214" s="38"/>
      <c r="W214" s="38"/>
      <c r="X214" s="38"/>
      <c r="Y214" s="38"/>
      <c r="Z214" s="38"/>
    </row>
    <row r="215" spans="1:26" ht="20.25" hidden="1" customHeight="1" x14ac:dyDescent="0.3">
      <c r="A215" s="168"/>
      <c r="B215" s="341"/>
      <c r="C215" s="325"/>
      <c r="D215" s="328"/>
      <c r="E215" s="334"/>
      <c r="F215" s="334"/>
      <c r="G215" s="208">
        <v>8</v>
      </c>
      <c r="H215" s="207"/>
      <c r="I215" s="207"/>
      <c r="J215" s="334"/>
      <c r="K215" s="346"/>
      <c r="L215" s="340"/>
      <c r="M215" s="340"/>
      <c r="N215" s="340"/>
      <c r="O215" s="340"/>
      <c r="P215" s="38"/>
      <c r="Q215" s="38"/>
      <c r="R215" s="38"/>
      <c r="S215" s="38"/>
      <c r="T215" s="38"/>
      <c r="U215" s="38"/>
      <c r="V215" s="38"/>
      <c r="W215" s="38"/>
      <c r="X215" s="38"/>
      <c r="Y215" s="38"/>
      <c r="Z215" s="38"/>
    </row>
    <row r="216" spans="1:26" ht="144" customHeight="1" x14ac:dyDescent="0.3">
      <c r="A216" s="168"/>
      <c r="B216" s="419" t="str">
        <f>+LEFT(C216,3)</f>
        <v>5.6</v>
      </c>
      <c r="C216" s="421" t="s">
        <v>147</v>
      </c>
      <c r="D216" s="424" t="s">
        <v>458</v>
      </c>
      <c r="E216" s="426" t="s">
        <v>646</v>
      </c>
      <c r="F216" s="429">
        <v>3</v>
      </c>
      <c r="G216" s="183">
        <v>1</v>
      </c>
      <c r="H216" s="190" t="s">
        <v>746</v>
      </c>
      <c r="I216" s="431" t="s">
        <v>433</v>
      </c>
      <c r="J216" s="429">
        <v>3</v>
      </c>
      <c r="K216" s="434" t="str">
        <f>+IF(OR(ISBLANK(F216),ISBLANK(J216)),"",IF(OR(AND(F216=1,J216=1),AND(F216=1,J216=2),AND(F216=1,J216=3)),"Deficiencia de control mayor (diseño y ejecución)",IF(OR(AND(F216=2,J216=2),AND(F216=3,J216=1),AND(F216=3,J216=2),AND(F216=2,J216=1)),"Deficiencia de control (diseño o ejecución)",IF(AND(F216=2,J216=3),"Oportunidad de mejora","Mantenimiento del control"))))</f>
        <v>Mantenimiento del control</v>
      </c>
      <c r="L216" s="339">
        <f>+IF(K216="",0,IF(K216="Deficiencia de control mayor (diseño y ejecución)",4,IF(K216="Deficiencia de control (diseño o ejecución)",20,IF(K216="Oportunidad de mejora",40,60))))</f>
        <v>60</v>
      </c>
      <c r="M216" s="339">
        <v>1.6896530000000001</v>
      </c>
      <c r="N216" s="320">
        <f>+L216+M216</f>
        <v>61.689653</v>
      </c>
      <c r="O216" s="320"/>
      <c r="P216" s="38"/>
      <c r="Q216" s="38"/>
      <c r="R216" s="38"/>
      <c r="S216" s="38"/>
      <c r="T216" s="38"/>
      <c r="U216" s="38"/>
      <c r="V216" s="38"/>
      <c r="W216" s="38"/>
      <c r="X216" s="38"/>
      <c r="Y216" s="38"/>
      <c r="Z216" s="38"/>
    </row>
    <row r="217" spans="1:26" ht="57" customHeight="1" x14ac:dyDescent="0.3">
      <c r="A217" s="168"/>
      <c r="B217" s="312"/>
      <c r="C217" s="422"/>
      <c r="D217" s="328"/>
      <c r="E217" s="427"/>
      <c r="F217" s="334"/>
      <c r="G217" s="175">
        <v>2</v>
      </c>
      <c r="H217" s="185" t="s">
        <v>550</v>
      </c>
      <c r="I217" s="432"/>
      <c r="J217" s="334"/>
      <c r="K217" s="435"/>
      <c r="L217" s="321"/>
      <c r="M217" s="321"/>
      <c r="N217" s="321"/>
      <c r="O217" s="321"/>
      <c r="P217" s="38"/>
      <c r="Q217" s="38"/>
      <c r="R217" s="38"/>
      <c r="S217" s="38"/>
      <c r="T217" s="38"/>
      <c r="U217" s="38"/>
      <c r="V217" s="38"/>
      <c r="W217" s="38"/>
      <c r="X217" s="38"/>
      <c r="Y217" s="38"/>
      <c r="Z217" s="38"/>
    </row>
    <row r="218" spans="1:26" ht="75.75" customHeight="1" thickBot="1" x14ac:dyDescent="0.35">
      <c r="A218" s="168"/>
      <c r="B218" s="312"/>
      <c r="C218" s="422"/>
      <c r="D218" s="328"/>
      <c r="E218" s="427"/>
      <c r="F218" s="334"/>
      <c r="G218" s="175">
        <v>3</v>
      </c>
      <c r="H218" s="209" t="s">
        <v>420</v>
      </c>
      <c r="I218" s="432"/>
      <c r="J218" s="334"/>
      <c r="K218" s="435"/>
      <c r="L218" s="321"/>
      <c r="M218" s="321"/>
      <c r="N218" s="321"/>
      <c r="O218" s="321"/>
      <c r="P218" s="38"/>
      <c r="Q218" s="38"/>
      <c r="R218" s="38"/>
      <c r="S218" s="38"/>
      <c r="T218" s="38"/>
      <c r="U218" s="38"/>
      <c r="V218" s="38"/>
      <c r="W218" s="38"/>
      <c r="X218" s="38"/>
      <c r="Y218" s="38"/>
      <c r="Z218" s="38"/>
    </row>
    <row r="219" spans="1:26" ht="24" hidden="1" customHeight="1" x14ac:dyDescent="0.3">
      <c r="A219" s="168"/>
      <c r="B219" s="312"/>
      <c r="C219" s="422"/>
      <c r="D219" s="328"/>
      <c r="E219" s="427"/>
      <c r="F219" s="334"/>
      <c r="G219" s="175">
        <v>4</v>
      </c>
      <c r="H219" s="210"/>
      <c r="I219" s="432"/>
      <c r="J219" s="334"/>
      <c r="K219" s="435"/>
      <c r="L219" s="321"/>
      <c r="M219" s="321"/>
      <c r="N219" s="321"/>
      <c r="O219" s="321"/>
      <c r="P219" s="38"/>
      <c r="Q219" s="38"/>
      <c r="R219" s="38"/>
      <c r="S219" s="38"/>
      <c r="T219" s="38"/>
      <c r="U219" s="38"/>
      <c r="V219" s="38"/>
      <c r="W219" s="38"/>
      <c r="X219" s="38"/>
      <c r="Y219" s="38"/>
      <c r="Z219" s="38"/>
    </row>
    <row r="220" spans="1:26" ht="19.5" hidden="1" customHeight="1" x14ac:dyDescent="0.3">
      <c r="A220" s="168"/>
      <c r="B220" s="312"/>
      <c r="C220" s="422"/>
      <c r="D220" s="328"/>
      <c r="E220" s="427"/>
      <c r="F220" s="334"/>
      <c r="G220" s="175">
        <v>5</v>
      </c>
      <c r="H220" s="186"/>
      <c r="I220" s="432"/>
      <c r="J220" s="334"/>
      <c r="K220" s="435"/>
      <c r="L220" s="321"/>
      <c r="M220" s="321"/>
      <c r="N220" s="321"/>
      <c r="O220" s="321"/>
      <c r="P220" s="38"/>
      <c r="Q220" s="38"/>
      <c r="R220" s="38"/>
      <c r="S220" s="38"/>
      <c r="T220" s="38"/>
      <c r="U220" s="38"/>
      <c r="V220" s="38"/>
      <c r="W220" s="38"/>
      <c r="X220" s="38"/>
      <c r="Y220" s="38"/>
      <c r="Z220" s="38"/>
    </row>
    <row r="221" spans="1:26" ht="19.5" hidden="1" customHeight="1" x14ac:dyDescent="0.3">
      <c r="A221" s="168"/>
      <c r="B221" s="312"/>
      <c r="C221" s="422"/>
      <c r="D221" s="328"/>
      <c r="E221" s="427"/>
      <c r="F221" s="334"/>
      <c r="G221" s="175">
        <v>6</v>
      </c>
      <c r="H221" s="186"/>
      <c r="I221" s="432"/>
      <c r="J221" s="334"/>
      <c r="K221" s="435"/>
      <c r="L221" s="321"/>
      <c r="M221" s="321"/>
      <c r="N221" s="321"/>
      <c r="O221" s="321"/>
      <c r="P221" s="38"/>
      <c r="Q221" s="38"/>
      <c r="R221" s="38"/>
      <c r="S221" s="38"/>
      <c r="T221" s="38"/>
      <c r="U221" s="38"/>
      <c r="V221" s="38"/>
      <c r="W221" s="38"/>
      <c r="X221" s="38"/>
      <c r="Y221" s="38"/>
      <c r="Z221" s="38"/>
    </row>
    <row r="222" spans="1:26" ht="83.25" hidden="1" customHeight="1" x14ac:dyDescent="0.3">
      <c r="A222" s="168"/>
      <c r="B222" s="312"/>
      <c r="C222" s="422"/>
      <c r="D222" s="328"/>
      <c r="E222" s="427"/>
      <c r="F222" s="334"/>
      <c r="G222" s="175">
        <v>7</v>
      </c>
      <c r="H222" s="186"/>
      <c r="I222" s="432"/>
      <c r="J222" s="334"/>
      <c r="K222" s="435"/>
      <c r="L222" s="321"/>
      <c r="M222" s="321"/>
      <c r="N222" s="321"/>
      <c r="O222" s="321"/>
      <c r="P222" s="38"/>
      <c r="Q222" s="38"/>
      <c r="R222" s="38"/>
      <c r="S222" s="38"/>
      <c r="T222" s="38"/>
      <c r="U222" s="38"/>
      <c r="V222" s="38"/>
      <c r="W222" s="38"/>
      <c r="X222" s="38"/>
      <c r="Y222" s="38"/>
      <c r="Z222" s="38"/>
    </row>
    <row r="223" spans="1:26" ht="151.5" hidden="1" customHeight="1" thickBot="1" x14ac:dyDescent="0.35">
      <c r="A223" s="168"/>
      <c r="B223" s="420"/>
      <c r="C223" s="423"/>
      <c r="D223" s="425"/>
      <c r="E223" s="428"/>
      <c r="F223" s="430"/>
      <c r="G223" s="211"/>
      <c r="H223" s="212"/>
      <c r="I223" s="433"/>
      <c r="J223" s="430"/>
      <c r="K223" s="436"/>
      <c r="L223" s="340"/>
      <c r="M223" s="340"/>
      <c r="N223" s="340"/>
      <c r="O223" s="340"/>
      <c r="P223" s="38"/>
      <c r="Q223" s="38"/>
      <c r="R223" s="38"/>
      <c r="S223" s="38"/>
      <c r="T223" s="38"/>
      <c r="U223" s="38"/>
      <c r="V223" s="38"/>
      <c r="W223" s="38"/>
      <c r="X223" s="38"/>
      <c r="Y223" s="38"/>
      <c r="Z223" s="38"/>
    </row>
    <row r="224" spans="1:26" ht="22.5" customHeight="1" x14ac:dyDescent="0.3">
      <c r="A224" s="168"/>
      <c r="B224" s="168"/>
      <c r="C224" s="213"/>
      <c r="D224" s="213"/>
      <c r="E224" s="214"/>
      <c r="F224" s="214"/>
      <c r="G224" s="214"/>
      <c r="H224" s="168"/>
      <c r="I224" s="214"/>
      <c r="J224" s="214"/>
      <c r="K224" s="214"/>
      <c r="L224" s="38"/>
      <c r="M224" s="38"/>
      <c r="N224" s="39"/>
      <c r="O224" s="39"/>
      <c r="P224" s="38"/>
      <c r="Q224" s="38"/>
      <c r="R224" s="38"/>
      <c r="S224" s="38"/>
      <c r="T224" s="38"/>
      <c r="U224" s="38"/>
      <c r="V224" s="38"/>
      <c r="W224" s="38"/>
      <c r="X224" s="38"/>
      <c r="Y224" s="38"/>
      <c r="Z224" s="38"/>
    </row>
    <row r="225" spans="1:26" ht="12" customHeight="1" x14ac:dyDescent="0.3">
      <c r="A225" s="168"/>
      <c r="B225" s="168"/>
      <c r="C225" s="168"/>
      <c r="D225" s="169"/>
      <c r="E225" s="168"/>
      <c r="F225" s="168"/>
      <c r="G225" s="168"/>
      <c r="H225" s="168"/>
      <c r="I225" s="168"/>
      <c r="J225" s="168"/>
      <c r="K225" s="168"/>
      <c r="L225" s="38"/>
      <c r="M225" s="38"/>
      <c r="N225" s="39"/>
      <c r="O225" s="39"/>
      <c r="P225" s="38"/>
      <c r="Q225" s="38"/>
      <c r="R225" s="38"/>
      <c r="S225" s="38"/>
      <c r="T225" s="38"/>
      <c r="U225" s="38"/>
      <c r="V225" s="38"/>
      <c r="W225" s="38"/>
      <c r="X225" s="38"/>
      <c r="Y225" s="38"/>
      <c r="Z225" s="38"/>
    </row>
    <row r="226" spans="1:26" ht="22.5" customHeight="1" x14ac:dyDescent="0.3">
      <c r="A226" s="168"/>
      <c r="B226" s="168"/>
      <c r="C226" s="168"/>
      <c r="D226" s="169"/>
      <c r="E226" s="168"/>
      <c r="F226" s="168"/>
      <c r="G226" s="168"/>
      <c r="H226" s="168"/>
      <c r="I226" s="168"/>
      <c r="J226" s="168"/>
      <c r="K226" s="168"/>
      <c r="L226" s="38"/>
      <c r="M226" s="38"/>
      <c r="N226" s="39"/>
      <c r="O226" s="39"/>
      <c r="P226" s="38"/>
      <c r="Q226" s="38"/>
      <c r="R226" s="38"/>
      <c r="S226" s="38"/>
      <c r="T226" s="38"/>
      <c r="U226" s="38"/>
      <c r="V226" s="38"/>
      <c r="W226" s="38"/>
      <c r="X226" s="38"/>
      <c r="Y226" s="38"/>
      <c r="Z226" s="38"/>
    </row>
    <row r="227" spans="1:26" ht="22.5" customHeight="1" x14ac:dyDescent="0.3">
      <c r="A227" s="168"/>
      <c r="B227" s="168"/>
      <c r="C227" s="168"/>
      <c r="D227" s="169"/>
      <c r="E227" s="168"/>
      <c r="F227" s="168"/>
      <c r="G227" s="168"/>
      <c r="H227" s="168"/>
      <c r="I227" s="168"/>
      <c r="J227" s="168"/>
      <c r="K227" s="168"/>
      <c r="L227" s="38"/>
      <c r="M227" s="38"/>
      <c r="N227" s="39"/>
      <c r="O227" s="39"/>
      <c r="P227" s="38"/>
      <c r="Q227" s="38"/>
      <c r="R227" s="38"/>
      <c r="S227" s="38"/>
      <c r="T227" s="38"/>
      <c r="U227" s="38"/>
      <c r="V227" s="38"/>
      <c r="W227" s="38"/>
      <c r="X227" s="38"/>
      <c r="Y227" s="38"/>
      <c r="Z227" s="38"/>
    </row>
    <row r="228" spans="1:26" ht="22.5" customHeight="1" x14ac:dyDescent="0.3">
      <c r="A228" s="168"/>
      <c r="B228" s="168"/>
      <c r="C228" s="168"/>
      <c r="D228" s="169"/>
      <c r="E228" s="168"/>
      <c r="F228" s="168"/>
      <c r="G228" s="168"/>
      <c r="H228" s="168"/>
      <c r="I228" s="168"/>
      <c r="J228" s="168"/>
      <c r="K228" s="168"/>
      <c r="L228" s="38"/>
      <c r="M228" s="38"/>
      <c r="N228" s="39"/>
      <c r="O228" s="39"/>
      <c r="P228" s="38"/>
      <c r="Q228" s="38"/>
      <c r="R228" s="38"/>
      <c r="S228" s="38"/>
      <c r="T228" s="38"/>
      <c r="U228" s="38"/>
      <c r="V228" s="38"/>
      <c r="W228" s="38"/>
      <c r="X228" s="38"/>
      <c r="Y228" s="38"/>
      <c r="Z228" s="38"/>
    </row>
    <row r="229" spans="1:26" ht="22.5" customHeight="1" x14ac:dyDescent="0.3">
      <c r="A229" s="168"/>
      <c r="B229" s="168"/>
      <c r="C229" s="168"/>
      <c r="D229" s="169"/>
      <c r="E229" s="168"/>
      <c r="F229" s="168"/>
      <c r="G229" s="168"/>
      <c r="H229" s="168"/>
      <c r="I229" s="168"/>
      <c r="J229" s="168"/>
      <c r="K229" s="168"/>
      <c r="L229" s="38"/>
      <c r="M229" s="38"/>
      <c r="N229" s="39"/>
      <c r="O229" s="39"/>
      <c r="P229" s="38"/>
      <c r="Q229" s="38"/>
      <c r="R229" s="38"/>
      <c r="S229" s="38"/>
      <c r="T229" s="38"/>
      <c r="U229" s="38"/>
      <c r="V229" s="38"/>
      <c r="W229" s="38"/>
      <c r="X229" s="38"/>
      <c r="Y229" s="38"/>
      <c r="Z229" s="38"/>
    </row>
    <row r="230" spans="1:26" ht="22.5" customHeight="1" x14ac:dyDescent="0.3">
      <c r="A230" s="168"/>
      <c r="B230" s="168"/>
      <c r="C230" s="168"/>
      <c r="D230" s="169"/>
      <c r="E230" s="168"/>
      <c r="F230" s="168"/>
      <c r="G230" s="168"/>
      <c r="H230" s="168"/>
      <c r="I230" s="168"/>
      <c r="J230" s="168"/>
      <c r="K230" s="168"/>
      <c r="L230" s="38"/>
      <c r="M230" s="38"/>
      <c r="N230" s="39"/>
      <c r="O230" s="39"/>
      <c r="P230" s="38"/>
      <c r="Q230" s="38"/>
      <c r="R230" s="38"/>
      <c r="S230" s="38"/>
      <c r="T230" s="38"/>
      <c r="U230" s="38"/>
      <c r="V230" s="38"/>
      <c r="W230" s="38"/>
      <c r="X230" s="38"/>
      <c r="Y230" s="38"/>
      <c r="Z230" s="38"/>
    </row>
    <row r="231" spans="1:26" ht="22.5" customHeight="1" x14ac:dyDescent="0.3">
      <c r="A231" s="168"/>
      <c r="B231" s="168"/>
      <c r="C231" s="168"/>
      <c r="D231" s="169"/>
      <c r="E231" s="168"/>
      <c r="F231" s="168"/>
      <c r="G231" s="168"/>
      <c r="H231" s="168"/>
      <c r="I231" s="168"/>
      <c r="J231" s="168"/>
      <c r="K231" s="168"/>
      <c r="L231" s="38"/>
      <c r="M231" s="38"/>
      <c r="N231" s="39"/>
      <c r="O231" s="39"/>
      <c r="P231" s="38"/>
      <c r="Q231" s="38"/>
      <c r="R231" s="38"/>
      <c r="S231" s="38"/>
      <c r="T231" s="38"/>
      <c r="U231" s="38"/>
      <c r="V231" s="38"/>
      <c r="W231" s="38"/>
      <c r="X231" s="38"/>
      <c r="Y231" s="38"/>
      <c r="Z231" s="38"/>
    </row>
    <row r="232" spans="1:26" ht="22.5" customHeight="1" x14ac:dyDescent="0.3">
      <c r="A232" s="168"/>
      <c r="B232" s="168"/>
      <c r="C232" s="168"/>
      <c r="D232" s="169"/>
      <c r="E232" s="168"/>
      <c r="F232" s="168"/>
      <c r="G232" s="168"/>
      <c r="H232" s="168"/>
      <c r="I232" s="168"/>
      <c r="J232" s="168"/>
      <c r="K232" s="168"/>
      <c r="L232" s="38"/>
      <c r="M232" s="38"/>
      <c r="N232" s="39"/>
      <c r="O232" s="39"/>
      <c r="P232" s="38"/>
      <c r="Q232" s="38"/>
      <c r="R232" s="38"/>
      <c r="S232" s="38"/>
      <c r="T232" s="38"/>
      <c r="U232" s="38"/>
      <c r="V232" s="38"/>
      <c r="W232" s="38"/>
      <c r="X232" s="38"/>
      <c r="Y232" s="38"/>
      <c r="Z232" s="38"/>
    </row>
    <row r="233" spans="1:26" ht="22.5" customHeight="1" x14ac:dyDescent="0.3">
      <c r="A233" s="168"/>
      <c r="B233" s="168"/>
      <c r="C233" s="168"/>
      <c r="D233" s="169"/>
      <c r="E233" s="168"/>
      <c r="F233" s="168"/>
      <c r="G233" s="168"/>
      <c r="H233" s="168"/>
      <c r="I233" s="168"/>
      <c r="J233" s="168"/>
      <c r="K233" s="168"/>
      <c r="L233" s="38"/>
      <c r="M233" s="38"/>
      <c r="N233" s="39"/>
      <c r="O233" s="39"/>
      <c r="P233" s="38"/>
      <c r="Q233" s="38"/>
      <c r="R233" s="38"/>
      <c r="S233" s="38"/>
      <c r="T233" s="38"/>
      <c r="U233" s="38"/>
      <c r="V233" s="38"/>
      <c r="W233" s="38"/>
      <c r="X233" s="38"/>
      <c r="Y233" s="38"/>
      <c r="Z233" s="38"/>
    </row>
    <row r="234" spans="1:26" ht="22.5" customHeight="1" x14ac:dyDescent="0.3">
      <c r="A234" s="168"/>
      <c r="B234" s="168"/>
      <c r="C234" s="168"/>
      <c r="D234" s="169"/>
      <c r="E234" s="168"/>
      <c r="F234" s="168"/>
      <c r="G234" s="168"/>
      <c r="H234" s="168"/>
      <c r="I234" s="168"/>
      <c r="J234" s="168"/>
      <c r="K234" s="168"/>
      <c r="L234" s="38"/>
      <c r="M234" s="38"/>
      <c r="N234" s="39"/>
      <c r="O234" s="39"/>
      <c r="P234" s="38"/>
      <c r="Q234" s="38"/>
      <c r="R234" s="38"/>
      <c r="S234" s="38"/>
      <c r="T234" s="38"/>
      <c r="U234" s="38"/>
      <c r="V234" s="38"/>
      <c r="W234" s="38"/>
      <c r="X234" s="38"/>
      <c r="Y234" s="38"/>
      <c r="Z234" s="38"/>
    </row>
    <row r="235" spans="1:26" ht="22.5" customHeight="1" x14ac:dyDescent="0.3">
      <c r="A235" s="168"/>
      <c r="B235" s="168"/>
      <c r="C235" s="168"/>
      <c r="D235" s="169"/>
      <c r="E235" s="168"/>
      <c r="F235" s="168"/>
      <c r="G235" s="168"/>
      <c r="H235" s="168"/>
      <c r="I235" s="168"/>
      <c r="J235" s="168"/>
      <c r="K235" s="168"/>
      <c r="L235" s="38"/>
      <c r="M235" s="38"/>
      <c r="N235" s="39"/>
      <c r="O235" s="39"/>
      <c r="P235" s="38"/>
      <c r="Q235" s="38"/>
      <c r="R235" s="38"/>
      <c r="S235" s="38"/>
      <c r="T235" s="38"/>
      <c r="U235" s="38"/>
      <c r="V235" s="38"/>
      <c r="W235" s="38"/>
      <c r="X235" s="38"/>
      <c r="Y235" s="38"/>
      <c r="Z235" s="38"/>
    </row>
    <row r="236" spans="1:26" ht="22.5" customHeight="1" x14ac:dyDescent="0.3">
      <c r="A236" s="168"/>
      <c r="B236" s="168"/>
      <c r="C236" s="168"/>
      <c r="D236" s="169"/>
      <c r="E236" s="168"/>
      <c r="F236" s="168"/>
      <c r="G236" s="168"/>
      <c r="H236" s="168"/>
      <c r="I236" s="168"/>
      <c r="J236" s="168"/>
      <c r="K236" s="168"/>
      <c r="L236" s="38"/>
      <c r="M236" s="38"/>
      <c r="N236" s="39"/>
      <c r="O236" s="39"/>
      <c r="P236" s="38"/>
      <c r="Q236" s="38"/>
      <c r="R236" s="38"/>
      <c r="S236" s="38"/>
      <c r="T236" s="38"/>
      <c r="U236" s="38"/>
      <c r="V236" s="38"/>
      <c r="W236" s="38"/>
      <c r="X236" s="38"/>
      <c r="Y236" s="38"/>
      <c r="Z236" s="38"/>
    </row>
    <row r="237" spans="1:26" ht="22.5" customHeight="1" x14ac:dyDescent="0.3">
      <c r="A237" s="168"/>
      <c r="B237" s="168"/>
      <c r="C237" s="168"/>
      <c r="D237" s="169"/>
      <c r="E237" s="168"/>
      <c r="F237" s="168"/>
      <c r="G237" s="168"/>
      <c r="H237" s="168"/>
      <c r="I237" s="168"/>
      <c r="J237" s="168"/>
      <c r="K237" s="168"/>
      <c r="L237" s="38"/>
      <c r="M237" s="38"/>
      <c r="N237" s="39"/>
      <c r="O237" s="39"/>
      <c r="P237" s="38"/>
      <c r="Q237" s="38"/>
      <c r="R237" s="38"/>
      <c r="S237" s="38"/>
      <c r="T237" s="38"/>
      <c r="U237" s="38"/>
      <c r="V237" s="38"/>
      <c r="W237" s="38"/>
      <c r="X237" s="38"/>
      <c r="Y237" s="38"/>
      <c r="Z237" s="38"/>
    </row>
    <row r="238" spans="1:26" ht="22.5" customHeight="1" x14ac:dyDescent="0.3">
      <c r="A238" s="168"/>
      <c r="B238" s="168"/>
      <c r="C238" s="168"/>
      <c r="D238" s="169"/>
      <c r="E238" s="168"/>
      <c r="F238" s="168"/>
      <c r="G238" s="168"/>
      <c r="H238" s="168"/>
      <c r="I238" s="168"/>
      <c r="J238" s="168"/>
      <c r="K238" s="168"/>
      <c r="L238" s="38"/>
      <c r="M238" s="38"/>
      <c r="N238" s="39"/>
      <c r="O238" s="39"/>
      <c r="P238" s="38"/>
      <c r="Q238" s="38"/>
      <c r="R238" s="38"/>
      <c r="S238" s="38"/>
      <c r="T238" s="38"/>
      <c r="U238" s="38"/>
      <c r="V238" s="38"/>
      <c r="W238" s="38"/>
      <c r="X238" s="38"/>
      <c r="Y238" s="38"/>
      <c r="Z238" s="38"/>
    </row>
    <row r="239" spans="1:26" ht="22.5" customHeight="1" x14ac:dyDescent="0.3">
      <c r="A239" s="168"/>
      <c r="B239" s="168"/>
      <c r="C239" s="168"/>
      <c r="D239" s="169"/>
      <c r="E239" s="168"/>
      <c r="F239" s="168"/>
      <c r="G239" s="168"/>
      <c r="H239" s="168"/>
      <c r="I239" s="168"/>
      <c r="J239" s="168"/>
      <c r="K239" s="168"/>
      <c r="L239" s="38"/>
      <c r="M239" s="38"/>
      <c r="N239" s="39"/>
      <c r="O239" s="39"/>
      <c r="P239" s="38"/>
      <c r="Q239" s="38"/>
      <c r="R239" s="38"/>
      <c r="S239" s="38"/>
      <c r="T239" s="38"/>
      <c r="U239" s="38"/>
      <c r="V239" s="38"/>
      <c r="W239" s="38"/>
      <c r="X239" s="38"/>
      <c r="Y239" s="38"/>
      <c r="Z239" s="38"/>
    </row>
    <row r="240" spans="1:26" ht="22.5" customHeight="1" x14ac:dyDescent="0.3">
      <c r="A240" s="168"/>
      <c r="B240" s="168"/>
      <c r="C240" s="168"/>
      <c r="D240" s="169"/>
      <c r="E240" s="168"/>
      <c r="F240" s="168"/>
      <c r="G240" s="168"/>
      <c r="H240" s="168"/>
      <c r="I240" s="168"/>
      <c r="J240" s="168"/>
      <c r="K240" s="168"/>
      <c r="L240" s="38"/>
      <c r="M240" s="38"/>
      <c r="N240" s="39"/>
      <c r="O240" s="39"/>
      <c r="P240" s="38"/>
      <c r="Q240" s="38"/>
      <c r="R240" s="38"/>
      <c r="S240" s="38"/>
      <c r="T240" s="38"/>
      <c r="U240" s="38"/>
      <c r="V240" s="38"/>
      <c r="W240" s="38"/>
      <c r="X240" s="38"/>
      <c r="Y240" s="38"/>
      <c r="Z240" s="38"/>
    </row>
    <row r="241" spans="1:26" ht="22.5" customHeight="1" x14ac:dyDescent="0.3">
      <c r="A241" s="168"/>
      <c r="B241" s="168"/>
      <c r="C241" s="168"/>
      <c r="D241" s="169"/>
      <c r="E241" s="168"/>
      <c r="F241" s="168"/>
      <c r="G241" s="168"/>
      <c r="H241" s="168"/>
      <c r="I241" s="168"/>
      <c r="J241" s="168"/>
      <c r="K241" s="168"/>
      <c r="L241" s="38"/>
      <c r="M241" s="38"/>
      <c r="N241" s="39"/>
      <c r="O241" s="39"/>
      <c r="P241" s="38"/>
      <c r="Q241" s="38"/>
      <c r="R241" s="38"/>
      <c r="S241" s="38"/>
      <c r="T241" s="38"/>
      <c r="U241" s="38"/>
      <c r="V241" s="38"/>
      <c r="W241" s="38"/>
      <c r="X241" s="38"/>
      <c r="Y241" s="38"/>
      <c r="Z241" s="38"/>
    </row>
    <row r="242" spans="1:26" ht="22.5" customHeight="1" x14ac:dyDescent="0.3">
      <c r="A242" s="168"/>
      <c r="B242" s="168"/>
      <c r="C242" s="168"/>
      <c r="D242" s="169"/>
      <c r="E242" s="168"/>
      <c r="F242" s="168"/>
      <c r="G242" s="168"/>
      <c r="H242" s="168"/>
      <c r="I242" s="168"/>
      <c r="J242" s="168"/>
      <c r="K242" s="168"/>
      <c r="L242" s="38"/>
      <c r="M242" s="38"/>
      <c r="N242" s="39"/>
      <c r="O242" s="39"/>
      <c r="P242" s="38"/>
      <c r="Q242" s="38"/>
      <c r="R242" s="38"/>
      <c r="S242" s="38"/>
      <c r="T242" s="38"/>
      <c r="U242" s="38"/>
      <c r="V242" s="38"/>
      <c r="W242" s="38"/>
      <c r="X242" s="38"/>
      <c r="Y242" s="38"/>
      <c r="Z242" s="38"/>
    </row>
    <row r="243" spans="1:26" ht="22.5" customHeight="1" x14ac:dyDescent="0.3">
      <c r="A243" s="168"/>
      <c r="B243" s="168"/>
      <c r="C243" s="168"/>
      <c r="D243" s="169"/>
      <c r="E243" s="168"/>
      <c r="F243" s="168"/>
      <c r="G243" s="168"/>
      <c r="H243" s="168"/>
      <c r="I243" s="168"/>
      <c r="J243" s="168"/>
      <c r="K243" s="168"/>
      <c r="L243" s="38"/>
      <c r="M243" s="38"/>
      <c r="N243" s="39"/>
      <c r="O243" s="39"/>
      <c r="P243" s="38"/>
      <c r="Q243" s="38"/>
      <c r="R243" s="38"/>
      <c r="S243" s="38"/>
      <c r="T243" s="38"/>
      <c r="U243" s="38"/>
      <c r="V243" s="38"/>
      <c r="W243" s="38"/>
      <c r="X243" s="38"/>
      <c r="Y243" s="38"/>
      <c r="Z243" s="38"/>
    </row>
    <row r="244" spans="1:26" ht="22.5" customHeight="1" x14ac:dyDescent="0.3">
      <c r="A244" s="168"/>
      <c r="B244" s="168"/>
      <c r="C244" s="168"/>
      <c r="D244" s="169"/>
      <c r="E244" s="168"/>
      <c r="F244" s="168"/>
      <c r="G244" s="168"/>
      <c r="H244" s="168"/>
      <c r="I244" s="168"/>
      <c r="J244" s="168"/>
      <c r="K244" s="168"/>
      <c r="L244" s="38"/>
      <c r="M244" s="38"/>
      <c r="N244" s="39"/>
      <c r="O244" s="39"/>
      <c r="P244" s="38"/>
      <c r="Q244" s="38"/>
      <c r="R244" s="38"/>
      <c r="S244" s="38"/>
      <c r="T244" s="38"/>
      <c r="U244" s="38"/>
      <c r="V244" s="38"/>
      <c r="W244" s="38"/>
      <c r="X244" s="38"/>
      <c r="Y244" s="38"/>
      <c r="Z244" s="38"/>
    </row>
    <row r="245" spans="1:26" ht="22.5" customHeight="1" x14ac:dyDescent="0.3">
      <c r="A245" s="168"/>
      <c r="B245" s="168"/>
      <c r="C245" s="168"/>
      <c r="D245" s="169"/>
      <c r="E245" s="168"/>
      <c r="F245" s="168"/>
      <c r="G245" s="168"/>
      <c r="H245" s="168"/>
      <c r="I245" s="168"/>
      <c r="J245" s="168"/>
      <c r="K245" s="168"/>
      <c r="L245" s="38"/>
      <c r="M245" s="38"/>
      <c r="N245" s="39"/>
      <c r="O245" s="39"/>
      <c r="P245" s="38"/>
      <c r="Q245" s="38"/>
      <c r="R245" s="38"/>
      <c r="S245" s="38"/>
      <c r="T245" s="38"/>
      <c r="U245" s="38"/>
      <c r="V245" s="38"/>
      <c r="W245" s="38"/>
      <c r="X245" s="38"/>
      <c r="Y245" s="38"/>
      <c r="Z245" s="38"/>
    </row>
    <row r="246" spans="1:26" ht="22.5" customHeight="1" x14ac:dyDescent="0.3">
      <c r="A246" s="168"/>
      <c r="B246" s="168"/>
      <c r="C246" s="168"/>
      <c r="D246" s="169"/>
      <c r="E246" s="168"/>
      <c r="F246" s="168"/>
      <c r="G246" s="168"/>
      <c r="H246" s="168"/>
      <c r="I246" s="168"/>
      <c r="J246" s="168"/>
      <c r="K246" s="168"/>
      <c r="L246" s="38"/>
      <c r="M246" s="38"/>
      <c r="N246" s="39"/>
      <c r="O246" s="39"/>
      <c r="P246" s="38"/>
      <c r="Q246" s="38"/>
      <c r="R246" s="38"/>
      <c r="S246" s="38"/>
      <c r="T246" s="38"/>
      <c r="U246" s="38"/>
      <c r="V246" s="38"/>
      <c r="W246" s="38"/>
      <c r="X246" s="38"/>
      <c r="Y246" s="38"/>
      <c r="Z246" s="38"/>
    </row>
    <row r="247" spans="1:26" ht="22.5" customHeight="1" x14ac:dyDescent="0.3">
      <c r="A247" s="168"/>
      <c r="B247" s="168"/>
      <c r="C247" s="168"/>
      <c r="D247" s="169"/>
      <c r="E247" s="168"/>
      <c r="F247" s="168"/>
      <c r="G247" s="168"/>
      <c r="H247" s="168"/>
      <c r="I247" s="168"/>
      <c r="J247" s="168"/>
      <c r="K247" s="168"/>
      <c r="L247" s="38"/>
      <c r="M247" s="38"/>
      <c r="N247" s="39"/>
      <c r="O247" s="39"/>
      <c r="P247" s="38"/>
      <c r="Q247" s="38"/>
      <c r="R247" s="38"/>
      <c r="S247" s="38"/>
      <c r="T247" s="38"/>
      <c r="U247" s="38"/>
      <c r="V247" s="38"/>
      <c r="W247" s="38"/>
      <c r="X247" s="38"/>
      <c r="Y247" s="38"/>
      <c r="Z247" s="38"/>
    </row>
    <row r="248" spans="1:26" ht="22.5" customHeight="1" x14ac:dyDescent="0.3">
      <c r="A248" s="168"/>
      <c r="B248" s="168"/>
      <c r="C248" s="168"/>
      <c r="D248" s="169"/>
      <c r="E248" s="168"/>
      <c r="F248" s="168"/>
      <c r="G248" s="168"/>
      <c r="H248" s="168"/>
      <c r="I248" s="168"/>
      <c r="J248" s="168"/>
      <c r="K248" s="168"/>
      <c r="L248" s="38"/>
      <c r="M248" s="38"/>
      <c r="N248" s="39"/>
      <c r="O248" s="39"/>
      <c r="P248" s="38"/>
      <c r="Q248" s="38"/>
      <c r="R248" s="38"/>
      <c r="S248" s="38"/>
      <c r="T248" s="38"/>
      <c r="U248" s="38"/>
      <c r="V248" s="38"/>
      <c r="W248" s="38"/>
      <c r="X248" s="38"/>
      <c r="Y248" s="38"/>
      <c r="Z248" s="38"/>
    </row>
    <row r="249" spans="1:26" ht="22.5" customHeight="1" x14ac:dyDescent="0.3">
      <c r="A249" s="168"/>
      <c r="B249" s="168"/>
      <c r="C249" s="168"/>
      <c r="D249" s="169"/>
      <c r="E249" s="168"/>
      <c r="F249" s="168"/>
      <c r="G249" s="168"/>
      <c r="H249" s="168"/>
      <c r="I249" s="168"/>
      <c r="J249" s="168"/>
      <c r="K249" s="168"/>
      <c r="L249" s="38"/>
      <c r="M249" s="38"/>
      <c r="N249" s="39"/>
      <c r="O249" s="39"/>
      <c r="P249" s="38"/>
      <c r="Q249" s="38"/>
      <c r="R249" s="38"/>
      <c r="S249" s="38"/>
      <c r="T249" s="38"/>
      <c r="U249" s="38"/>
      <c r="V249" s="38"/>
      <c r="W249" s="38"/>
      <c r="X249" s="38"/>
      <c r="Y249" s="38"/>
      <c r="Z249" s="38"/>
    </row>
    <row r="250" spans="1:26" ht="22.5" customHeight="1" x14ac:dyDescent="0.3">
      <c r="A250" s="168"/>
      <c r="B250" s="168"/>
      <c r="C250" s="168"/>
      <c r="D250" s="169"/>
      <c r="E250" s="168"/>
      <c r="F250" s="168"/>
      <c r="G250" s="168"/>
      <c r="H250" s="168"/>
      <c r="I250" s="168"/>
      <c r="J250" s="168"/>
      <c r="K250" s="168"/>
      <c r="L250" s="38"/>
      <c r="M250" s="38"/>
      <c r="N250" s="39"/>
      <c r="O250" s="39"/>
      <c r="P250" s="38"/>
      <c r="Q250" s="38"/>
      <c r="R250" s="38"/>
      <c r="S250" s="38"/>
      <c r="T250" s="38"/>
      <c r="U250" s="38"/>
      <c r="V250" s="38"/>
      <c r="W250" s="38"/>
      <c r="X250" s="38"/>
      <c r="Y250" s="38"/>
      <c r="Z250" s="38"/>
    </row>
    <row r="251" spans="1:26" ht="22.5" customHeight="1" x14ac:dyDescent="0.3">
      <c r="A251" s="168"/>
      <c r="B251" s="168"/>
      <c r="C251" s="168"/>
      <c r="D251" s="169"/>
      <c r="E251" s="168"/>
      <c r="F251" s="168"/>
      <c r="G251" s="168"/>
      <c r="H251" s="168"/>
      <c r="I251" s="168"/>
      <c r="J251" s="168"/>
      <c r="K251" s="168"/>
      <c r="L251" s="38"/>
      <c r="M251" s="38"/>
      <c r="N251" s="39"/>
      <c r="O251" s="39"/>
      <c r="P251" s="38"/>
      <c r="Q251" s="38"/>
      <c r="R251" s="38"/>
      <c r="S251" s="38"/>
      <c r="T251" s="38"/>
      <c r="U251" s="38"/>
      <c r="V251" s="38"/>
      <c r="W251" s="38"/>
      <c r="X251" s="38"/>
      <c r="Y251" s="38"/>
      <c r="Z251" s="38"/>
    </row>
    <row r="252" spans="1:26" ht="22.5" customHeight="1" x14ac:dyDescent="0.3">
      <c r="A252" s="168"/>
      <c r="B252" s="168"/>
      <c r="C252" s="168"/>
      <c r="D252" s="169"/>
      <c r="E252" s="168"/>
      <c r="F252" s="168"/>
      <c r="G252" s="168"/>
      <c r="H252" s="168"/>
      <c r="I252" s="168"/>
      <c r="J252" s="168"/>
      <c r="K252" s="168"/>
      <c r="L252" s="38"/>
      <c r="M252" s="38"/>
      <c r="N252" s="39"/>
      <c r="O252" s="39"/>
      <c r="P252" s="38"/>
      <c r="Q252" s="38"/>
      <c r="R252" s="38"/>
      <c r="S252" s="38"/>
      <c r="T252" s="38"/>
      <c r="U252" s="38"/>
      <c r="V252" s="38"/>
      <c r="W252" s="38"/>
      <c r="X252" s="38"/>
      <c r="Y252" s="38"/>
      <c r="Z252" s="38"/>
    </row>
    <row r="253" spans="1:26" ht="22.5" customHeight="1" x14ac:dyDescent="0.3">
      <c r="A253" s="168"/>
      <c r="B253" s="168"/>
      <c r="C253" s="168"/>
      <c r="D253" s="169"/>
      <c r="E253" s="168"/>
      <c r="F253" s="168"/>
      <c r="G253" s="168"/>
      <c r="H253" s="168"/>
      <c r="I253" s="168"/>
      <c r="J253" s="168"/>
      <c r="K253" s="168"/>
      <c r="L253" s="38"/>
      <c r="M253" s="38"/>
      <c r="N253" s="39"/>
      <c r="O253" s="39"/>
      <c r="P253" s="38"/>
      <c r="Q253" s="38"/>
      <c r="R253" s="38"/>
      <c r="S253" s="38"/>
      <c r="T253" s="38"/>
      <c r="U253" s="38"/>
      <c r="V253" s="38"/>
      <c r="W253" s="38"/>
      <c r="X253" s="38"/>
      <c r="Y253" s="38"/>
      <c r="Z253" s="38"/>
    </row>
    <row r="254" spans="1:26" ht="22.5" customHeight="1" x14ac:dyDescent="0.3">
      <c r="A254" s="168"/>
      <c r="B254" s="168"/>
      <c r="C254" s="168"/>
      <c r="D254" s="169"/>
      <c r="E254" s="168"/>
      <c r="F254" s="168"/>
      <c r="G254" s="168"/>
      <c r="H254" s="168"/>
      <c r="I254" s="168"/>
      <c r="J254" s="168"/>
      <c r="K254" s="168"/>
      <c r="L254" s="38"/>
      <c r="M254" s="38"/>
      <c r="N254" s="39"/>
      <c r="O254" s="39"/>
      <c r="P254" s="38"/>
      <c r="Q254" s="38"/>
      <c r="R254" s="38"/>
      <c r="S254" s="38"/>
      <c r="T254" s="38"/>
      <c r="U254" s="38"/>
      <c r="V254" s="38"/>
      <c r="W254" s="38"/>
      <c r="X254" s="38"/>
      <c r="Y254" s="38"/>
      <c r="Z254" s="38"/>
    </row>
    <row r="255" spans="1:26" ht="22.5" customHeight="1" x14ac:dyDescent="0.3">
      <c r="A255" s="168"/>
      <c r="B255" s="168"/>
      <c r="C255" s="168"/>
      <c r="D255" s="169"/>
      <c r="E255" s="168"/>
      <c r="F255" s="168"/>
      <c r="G255" s="168"/>
      <c r="H255" s="168"/>
      <c r="I255" s="168"/>
      <c r="J255" s="168"/>
      <c r="K255" s="168"/>
      <c r="L255" s="38"/>
      <c r="M255" s="38"/>
      <c r="N255" s="39"/>
      <c r="O255" s="39"/>
      <c r="P255" s="38"/>
      <c r="Q255" s="38"/>
      <c r="R255" s="38"/>
      <c r="S255" s="38"/>
      <c r="T255" s="38"/>
      <c r="U255" s="38"/>
      <c r="V255" s="38"/>
      <c r="W255" s="38"/>
      <c r="X255" s="38"/>
      <c r="Y255" s="38"/>
      <c r="Z255" s="38"/>
    </row>
    <row r="256" spans="1:26" ht="22.5" customHeight="1" x14ac:dyDescent="0.3">
      <c r="A256" s="168"/>
      <c r="B256" s="168"/>
      <c r="C256" s="168"/>
      <c r="D256" s="169"/>
      <c r="E256" s="168"/>
      <c r="F256" s="168"/>
      <c r="G256" s="168"/>
      <c r="H256" s="168"/>
      <c r="I256" s="168"/>
      <c r="J256" s="168"/>
      <c r="K256" s="168"/>
      <c r="L256" s="38"/>
      <c r="M256" s="38"/>
      <c r="N256" s="39"/>
      <c r="O256" s="39"/>
      <c r="P256" s="38"/>
      <c r="Q256" s="38"/>
      <c r="R256" s="38"/>
      <c r="S256" s="38"/>
      <c r="T256" s="38"/>
      <c r="U256" s="38"/>
      <c r="V256" s="38"/>
      <c r="W256" s="38"/>
      <c r="X256" s="38"/>
      <c r="Y256" s="38"/>
      <c r="Z256" s="38"/>
    </row>
    <row r="257" spans="1:26" ht="22.5" customHeight="1" x14ac:dyDescent="0.3">
      <c r="A257" s="168"/>
      <c r="B257" s="168"/>
      <c r="C257" s="168"/>
      <c r="D257" s="169"/>
      <c r="E257" s="168"/>
      <c r="F257" s="168"/>
      <c r="G257" s="168"/>
      <c r="H257" s="168"/>
      <c r="I257" s="168"/>
      <c r="J257" s="168"/>
      <c r="K257" s="168"/>
      <c r="L257" s="38"/>
      <c r="M257" s="38"/>
      <c r="N257" s="39"/>
      <c r="O257" s="39"/>
      <c r="P257" s="38"/>
      <c r="Q257" s="38"/>
      <c r="R257" s="38"/>
      <c r="S257" s="38"/>
      <c r="T257" s="38"/>
      <c r="U257" s="38"/>
      <c r="V257" s="38"/>
      <c r="W257" s="38"/>
      <c r="X257" s="38"/>
      <c r="Y257" s="38"/>
      <c r="Z257" s="38"/>
    </row>
    <row r="258" spans="1:26" ht="22.5" customHeight="1" x14ac:dyDescent="0.3">
      <c r="A258" s="168"/>
      <c r="B258" s="168"/>
      <c r="C258" s="168"/>
      <c r="D258" s="169"/>
      <c r="E258" s="168"/>
      <c r="F258" s="168"/>
      <c r="G258" s="168"/>
      <c r="H258" s="168"/>
      <c r="I258" s="168"/>
      <c r="J258" s="168"/>
      <c r="K258" s="168"/>
      <c r="L258" s="38"/>
      <c r="M258" s="38"/>
      <c r="N258" s="39"/>
      <c r="O258" s="39"/>
      <c r="P258" s="38"/>
      <c r="Q258" s="38"/>
      <c r="R258" s="38"/>
      <c r="S258" s="38"/>
      <c r="T258" s="38"/>
      <c r="U258" s="38"/>
      <c r="V258" s="38"/>
      <c r="W258" s="38"/>
      <c r="X258" s="38"/>
      <c r="Y258" s="38"/>
      <c r="Z258" s="38"/>
    </row>
    <row r="259" spans="1:26" ht="22.5" customHeight="1" x14ac:dyDescent="0.3">
      <c r="A259" s="168"/>
      <c r="B259" s="168"/>
      <c r="C259" s="168"/>
      <c r="D259" s="169"/>
      <c r="E259" s="168"/>
      <c r="F259" s="168"/>
      <c r="G259" s="168"/>
      <c r="H259" s="168"/>
      <c r="I259" s="168"/>
      <c r="J259" s="168"/>
      <c r="K259" s="168"/>
      <c r="L259" s="38"/>
      <c r="M259" s="38"/>
      <c r="N259" s="39"/>
      <c r="O259" s="39"/>
      <c r="P259" s="38"/>
      <c r="Q259" s="38"/>
      <c r="R259" s="38"/>
      <c r="S259" s="38"/>
      <c r="T259" s="38"/>
      <c r="U259" s="38"/>
      <c r="V259" s="38"/>
      <c r="W259" s="38"/>
      <c r="X259" s="38"/>
      <c r="Y259" s="38"/>
      <c r="Z259" s="38"/>
    </row>
    <row r="260" spans="1:26" ht="22.5" customHeight="1" x14ac:dyDescent="0.3">
      <c r="A260" s="168"/>
      <c r="B260" s="168"/>
      <c r="C260" s="168"/>
      <c r="D260" s="169"/>
      <c r="E260" s="168"/>
      <c r="F260" s="168"/>
      <c r="G260" s="168"/>
      <c r="H260" s="168"/>
      <c r="I260" s="168"/>
      <c r="J260" s="168"/>
      <c r="K260" s="168"/>
      <c r="L260" s="38"/>
      <c r="M260" s="38"/>
      <c r="N260" s="39"/>
      <c r="O260" s="39"/>
      <c r="P260" s="38"/>
      <c r="Q260" s="38"/>
      <c r="R260" s="38"/>
      <c r="S260" s="38"/>
      <c r="T260" s="38"/>
      <c r="U260" s="38"/>
      <c r="V260" s="38"/>
      <c r="W260" s="38"/>
      <c r="X260" s="38"/>
      <c r="Y260" s="38"/>
      <c r="Z260" s="38"/>
    </row>
    <row r="261" spans="1:26" ht="22.5" customHeight="1" x14ac:dyDescent="0.3">
      <c r="A261" s="168"/>
      <c r="B261" s="168"/>
      <c r="C261" s="168"/>
      <c r="D261" s="169"/>
      <c r="E261" s="168"/>
      <c r="F261" s="168"/>
      <c r="G261" s="168"/>
      <c r="H261" s="168"/>
      <c r="I261" s="168"/>
      <c r="J261" s="168"/>
      <c r="K261" s="168"/>
      <c r="L261" s="38"/>
      <c r="M261" s="38"/>
      <c r="N261" s="39"/>
      <c r="O261" s="39"/>
      <c r="P261" s="38"/>
      <c r="Q261" s="38"/>
      <c r="R261" s="38"/>
      <c r="S261" s="38"/>
      <c r="T261" s="38"/>
      <c r="U261" s="38"/>
      <c r="V261" s="38"/>
      <c r="W261" s="38"/>
      <c r="X261" s="38"/>
      <c r="Y261" s="38"/>
      <c r="Z261" s="38"/>
    </row>
    <row r="262" spans="1:26" ht="22.5" customHeight="1" x14ac:dyDescent="0.3">
      <c r="A262" s="168"/>
      <c r="B262" s="168"/>
      <c r="C262" s="168"/>
      <c r="D262" s="169"/>
      <c r="E262" s="168"/>
      <c r="F262" s="168"/>
      <c r="G262" s="168"/>
      <c r="H262" s="168"/>
      <c r="I262" s="168"/>
      <c r="J262" s="168"/>
      <c r="K262" s="168"/>
      <c r="L262" s="38"/>
      <c r="M262" s="38"/>
      <c r="N262" s="39"/>
      <c r="O262" s="39"/>
      <c r="P262" s="38"/>
      <c r="Q262" s="38"/>
      <c r="R262" s="38"/>
      <c r="S262" s="38"/>
      <c r="T262" s="38"/>
      <c r="U262" s="38"/>
      <c r="V262" s="38"/>
      <c r="W262" s="38"/>
      <c r="X262" s="38"/>
      <c r="Y262" s="38"/>
      <c r="Z262" s="38"/>
    </row>
    <row r="263" spans="1:26" ht="22.5" customHeight="1" x14ac:dyDescent="0.3">
      <c r="A263" s="168"/>
      <c r="B263" s="168"/>
      <c r="C263" s="168"/>
      <c r="D263" s="169"/>
      <c r="E263" s="168"/>
      <c r="F263" s="168"/>
      <c r="G263" s="168"/>
      <c r="H263" s="168"/>
      <c r="I263" s="168"/>
      <c r="J263" s="168"/>
      <c r="K263" s="168"/>
      <c r="L263" s="38"/>
      <c r="M263" s="38"/>
      <c r="N263" s="39"/>
      <c r="O263" s="39"/>
      <c r="P263" s="38"/>
      <c r="Q263" s="38"/>
      <c r="R263" s="38"/>
      <c r="S263" s="38"/>
      <c r="T263" s="38"/>
      <c r="U263" s="38"/>
      <c r="V263" s="38"/>
      <c r="W263" s="38"/>
      <c r="X263" s="38"/>
      <c r="Y263" s="38"/>
      <c r="Z263" s="38"/>
    </row>
    <row r="264" spans="1:26" ht="22.5" customHeight="1" x14ac:dyDescent="0.3">
      <c r="A264" s="168"/>
      <c r="B264" s="168"/>
      <c r="C264" s="168"/>
      <c r="D264" s="169"/>
      <c r="E264" s="168"/>
      <c r="F264" s="168"/>
      <c r="G264" s="168"/>
      <c r="H264" s="168"/>
      <c r="I264" s="168"/>
      <c r="J264" s="168"/>
      <c r="K264" s="168"/>
      <c r="L264" s="38"/>
      <c r="M264" s="38"/>
      <c r="N264" s="39"/>
      <c r="O264" s="39"/>
      <c r="P264" s="38"/>
      <c r="Q264" s="38"/>
      <c r="R264" s="38"/>
      <c r="S264" s="38"/>
      <c r="T264" s="38"/>
      <c r="U264" s="38"/>
      <c r="V264" s="38"/>
      <c r="W264" s="38"/>
      <c r="X264" s="38"/>
      <c r="Y264" s="38"/>
      <c r="Z264" s="38"/>
    </row>
    <row r="265" spans="1:26" ht="22.5" customHeight="1" x14ac:dyDescent="0.3">
      <c r="A265" s="168"/>
      <c r="B265" s="168"/>
      <c r="C265" s="168"/>
      <c r="D265" s="169"/>
      <c r="E265" s="168"/>
      <c r="F265" s="168"/>
      <c r="G265" s="168"/>
      <c r="H265" s="168"/>
      <c r="I265" s="168"/>
      <c r="J265" s="168"/>
      <c r="K265" s="168"/>
      <c r="L265" s="38"/>
      <c r="M265" s="38"/>
      <c r="N265" s="39"/>
      <c r="O265" s="39"/>
      <c r="P265" s="38"/>
      <c r="Q265" s="38"/>
      <c r="R265" s="38"/>
      <c r="S265" s="38"/>
      <c r="T265" s="38"/>
      <c r="U265" s="38"/>
      <c r="V265" s="38"/>
      <c r="W265" s="38"/>
      <c r="X265" s="38"/>
      <c r="Y265" s="38"/>
      <c r="Z265" s="38"/>
    </row>
    <row r="266" spans="1:26" ht="22.5" customHeight="1" x14ac:dyDescent="0.3">
      <c r="A266" s="168"/>
      <c r="B266" s="168"/>
      <c r="C266" s="168"/>
      <c r="D266" s="169"/>
      <c r="E266" s="168"/>
      <c r="F266" s="168"/>
      <c r="G266" s="168"/>
      <c r="H266" s="168"/>
      <c r="I266" s="168"/>
      <c r="J266" s="168"/>
      <c r="K266" s="168"/>
      <c r="L266" s="38"/>
      <c r="M266" s="38"/>
      <c r="N266" s="39"/>
      <c r="O266" s="39"/>
      <c r="P266" s="38"/>
      <c r="Q266" s="38"/>
      <c r="R266" s="38"/>
      <c r="S266" s="38"/>
      <c r="T266" s="38"/>
      <c r="U266" s="38"/>
      <c r="V266" s="38"/>
      <c r="W266" s="38"/>
      <c r="X266" s="38"/>
      <c r="Y266" s="38"/>
      <c r="Z266" s="38"/>
    </row>
    <row r="267" spans="1:26" ht="22.5" customHeight="1" x14ac:dyDescent="0.3">
      <c r="A267" s="168"/>
      <c r="B267" s="168"/>
      <c r="C267" s="168"/>
      <c r="D267" s="169"/>
      <c r="E267" s="168"/>
      <c r="F267" s="168"/>
      <c r="G267" s="168"/>
      <c r="H267" s="168"/>
      <c r="I267" s="168"/>
      <c r="J267" s="168"/>
      <c r="K267" s="168"/>
      <c r="L267" s="38"/>
      <c r="M267" s="38"/>
      <c r="N267" s="39"/>
      <c r="O267" s="39"/>
      <c r="P267" s="38"/>
      <c r="Q267" s="38"/>
      <c r="R267" s="38"/>
      <c r="S267" s="38"/>
      <c r="T267" s="38"/>
      <c r="U267" s="38"/>
      <c r="V267" s="38"/>
      <c r="W267" s="38"/>
      <c r="X267" s="38"/>
      <c r="Y267" s="38"/>
      <c r="Z267" s="38"/>
    </row>
    <row r="268" spans="1:26" ht="22.5" customHeight="1" x14ac:dyDescent="0.3">
      <c r="A268" s="168"/>
      <c r="B268" s="168"/>
      <c r="C268" s="168"/>
      <c r="D268" s="169"/>
      <c r="E268" s="168"/>
      <c r="F268" s="168"/>
      <c r="G268" s="168"/>
      <c r="H268" s="168"/>
      <c r="I268" s="168"/>
      <c r="J268" s="168"/>
      <c r="K268" s="168"/>
      <c r="L268" s="38"/>
      <c r="M268" s="38"/>
      <c r="N268" s="39"/>
      <c r="O268" s="39"/>
      <c r="P268" s="38"/>
      <c r="Q268" s="38"/>
      <c r="R268" s="38"/>
      <c r="S268" s="38"/>
      <c r="T268" s="38"/>
      <c r="U268" s="38"/>
      <c r="V268" s="38"/>
      <c r="W268" s="38"/>
      <c r="X268" s="38"/>
      <c r="Y268" s="38"/>
      <c r="Z268" s="38"/>
    </row>
    <row r="269" spans="1:26" ht="22.5" customHeight="1" x14ac:dyDescent="0.3">
      <c r="A269" s="168"/>
      <c r="B269" s="168"/>
      <c r="C269" s="168"/>
      <c r="D269" s="169"/>
      <c r="E269" s="168"/>
      <c r="F269" s="168"/>
      <c r="G269" s="168"/>
      <c r="H269" s="168"/>
      <c r="I269" s="168"/>
      <c r="J269" s="168"/>
      <c r="K269" s="168"/>
      <c r="L269" s="38"/>
      <c r="M269" s="38"/>
      <c r="N269" s="39"/>
      <c r="O269" s="39"/>
      <c r="P269" s="38"/>
      <c r="Q269" s="38"/>
      <c r="R269" s="38"/>
      <c r="S269" s="38"/>
      <c r="T269" s="38"/>
      <c r="U269" s="38"/>
      <c r="V269" s="38"/>
      <c r="W269" s="38"/>
      <c r="X269" s="38"/>
      <c r="Y269" s="38"/>
      <c r="Z269" s="38"/>
    </row>
    <row r="270" spans="1:26" ht="22.5" customHeight="1" x14ac:dyDescent="0.3">
      <c r="A270" s="168"/>
      <c r="B270" s="168"/>
      <c r="C270" s="168"/>
      <c r="D270" s="169"/>
      <c r="E270" s="168"/>
      <c r="F270" s="168"/>
      <c r="G270" s="168"/>
      <c r="H270" s="168"/>
      <c r="I270" s="168"/>
      <c r="J270" s="168"/>
      <c r="K270" s="168"/>
      <c r="L270" s="38"/>
      <c r="M270" s="38"/>
      <c r="N270" s="39"/>
      <c r="O270" s="39"/>
      <c r="P270" s="38"/>
      <c r="Q270" s="38"/>
      <c r="R270" s="38"/>
      <c r="S270" s="38"/>
      <c r="T270" s="38"/>
      <c r="U270" s="38"/>
      <c r="V270" s="38"/>
      <c r="W270" s="38"/>
      <c r="X270" s="38"/>
      <c r="Y270" s="38"/>
      <c r="Z270" s="38"/>
    </row>
    <row r="271" spans="1:26" ht="22.5" customHeight="1" x14ac:dyDescent="0.3">
      <c r="A271" s="168"/>
      <c r="B271" s="168"/>
      <c r="C271" s="168"/>
      <c r="D271" s="169"/>
      <c r="E271" s="168"/>
      <c r="F271" s="168"/>
      <c r="G271" s="168"/>
      <c r="H271" s="168"/>
      <c r="I271" s="168"/>
      <c r="J271" s="168"/>
      <c r="K271" s="168"/>
      <c r="L271" s="38"/>
      <c r="M271" s="38"/>
      <c r="N271" s="39"/>
      <c r="O271" s="39"/>
      <c r="P271" s="38"/>
      <c r="Q271" s="38"/>
      <c r="R271" s="38"/>
      <c r="S271" s="38"/>
      <c r="T271" s="38"/>
      <c r="U271" s="38"/>
      <c r="V271" s="38"/>
      <c r="W271" s="38"/>
      <c r="X271" s="38"/>
      <c r="Y271" s="38"/>
      <c r="Z271" s="38"/>
    </row>
    <row r="272" spans="1:26" ht="22.5" customHeight="1" x14ac:dyDescent="0.3">
      <c r="A272" s="168"/>
      <c r="B272" s="168"/>
      <c r="C272" s="168"/>
      <c r="D272" s="169"/>
      <c r="E272" s="168"/>
      <c r="F272" s="168"/>
      <c r="G272" s="168"/>
      <c r="H272" s="168"/>
      <c r="I272" s="168"/>
      <c r="J272" s="168"/>
      <c r="K272" s="168"/>
      <c r="L272" s="38"/>
      <c r="M272" s="38"/>
      <c r="N272" s="39"/>
      <c r="O272" s="39"/>
      <c r="P272" s="38"/>
      <c r="Q272" s="38"/>
      <c r="R272" s="38"/>
      <c r="S272" s="38"/>
      <c r="T272" s="38"/>
      <c r="U272" s="38"/>
      <c r="V272" s="38"/>
      <c r="W272" s="38"/>
      <c r="X272" s="38"/>
      <c r="Y272" s="38"/>
      <c r="Z272" s="38"/>
    </row>
    <row r="273" spans="1:26" ht="22.5" customHeight="1" x14ac:dyDescent="0.3">
      <c r="A273" s="168"/>
      <c r="B273" s="168"/>
      <c r="C273" s="168"/>
      <c r="D273" s="169"/>
      <c r="E273" s="168"/>
      <c r="F273" s="168"/>
      <c r="G273" s="168"/>
      <c r="H273" s="168"/>
      <c r="I273" s="168"/>
      <c r="J273" s="168"/>
      <c r="K273" s="168"/>
      <c r="L273" s="38"/>
      <c r="M273" s="38"/>
      <c r="N273" s="39"/>
      <c r="O273" s="39"/>
      <c r="P273" s="38"/>
      <c r="Q273" s="38"/>
      <c r="R273" s="38"/>
      <c r="S273" s="38"/>
      <c r="T273" s="38"/>
      <c r="U273" s="38"/>
      <c r="V273" s="38"/>
      <c r="W273" s="38"/>
      <c r="X273" s="38"/>
      <c r="Y273" s="38"/>
      <c r="Z273" s="38"/>
    </row>
    <row r="274" spans="1:26" ht="22.5" customHeight="1" x14ac:dyDescent="0.3">
      <c r="A274" s="168"/>
      <c r="B274" s="168"/>
      <c r="C274" s="168"/>
      <c r="D274" s="169"/>
      <c r="E274" s="168"/>
      <c r="F274" s="168"/>
      <c r="G274" s="168"/>
      <c r="H274" s="168"/>
      <c r="I274" s="168"/>
      <c r="J274" s="168"/>
      <c r="K274" s="168"/>
      <c r="L274" s="38"/>
      <c r="M274" s="38"/>
      <c r="N274" s="39"/>
      <c r="O274" s="39"/>
      <c r="P274" s="38"/>
      <c r="Q274" s="38"/>
      <c r="R274" s="38"/>
      <c r="S274" s="38"/>
      <c r="T274" s="38"/>
      <c r="U274" s="38"/>
      <c r="V274" s="38"/>
      <c r="W274" s="38"/>
      <c r="X274" s="38"/>
      <c r="Y274" s="38"/>
      <c r="Z274" s="38"/>
    </row>
    <row r="275" spans="1:26" ht="22.5" customHeight="1" x14ac:dyDescent="0.3">
      <c r="A275" s="168"/>
      <c r="B275" s="168"/>
      <c r="C275" s="168"/>
      <c r="D275" s="169"/>
      <c r="E275" s="168"/>
      <c r="F275" s="168"/>
      <c r="G275" s="168"/>
      <c r="H275" s="168"/>
      <c r="I275" s="168"/>
      <c r="J275" s="168"/>
      <c r="K275" s="168"/>
      <c r="L275" s="38"/>
      <c r="M275" s="38"/>
      <c r="N275" s="39"/>
      <c r="O275" s="39"/>
      <c r="P275" s="38"/>
      <c r="Q275" s="38"/>
      <c r="R275" s="38"/>
      <c r="S275" s="38"/>
      <c r="T275" s="38"/>
      <c r="U275" s="38"/>
      <c r="V275" s="38"/>
      <c r="W275" s="38"/>
      <c r="X275" s="38"/>
      <c r="Y275" s="38"/>
      <c r="Z275" s="38"/>
    </row>
    <row r="276" spans="1:26" ht="22.5" customHeight="1" x14ac:dyDescent="0.3">
      <c r="A276" s="168"/>
      <c r="B276" s="168"/>
      <c r="C276" s="168"/>
      <c r="D276" s="169"/>
      <c r="E276" s="168"/>
      <c r="F276" s="168"/>
      <c r="G276" s="168"/>
      <c r="H276" s="168"/>
      <c r="I276" s="168"/>
      <c r="J276" s="168"/>
      <c r="K276" s="168"/>
      <c r="L276" s="38"/>
      <c r="M276" s="38"/>
      <c r="N276" s="39"/>
      <c r="O276" s="39"/>
      <c r="P276" s="38"/>
      <c r="Q276" s="38"/>
      <c r="R276" s="38"/>
      <c r="S276" s="38"/>
      <c r="T276" s="38"/>
      <c r="U276" s="38"/>
      <c r="V276" s="38"/>
      <c r="W276" s="38"/>
      <c r="X276" s="38"/>
      <c r="Y276" s="38"/>
      <c r="Z276" s="38"/>
    </row>
    <row r="277" spans="1:26" ht="22.5" customHeight="1" x14ac:dyDescent="0.3">
      <c r="A277" s="168"/>
      <c r="B277" s="168"/>
      <c r="C277" s="168"/>
      <c r="D277" s="169"/>
      <c r="E277" s="168"/>
      <c r="F277" s="168"/>
      <c r="G277" s="168"/>
      <c r="H277" s="168"/>
      <c r="I277" s="168"/>
      <c r="J277" s="168"/>
      <c r="K277" s="168"/>
      <c r="L277" s="38"/>
      <c r="M277" s="38"/>
      <c r="N277" s="39"/>
      <c r="O277" s="39"/>
      <c r="P277" s="38"/>
      <c r="Q277" s="38"/>
      <c r="R277" s="38"/>
      <c r="S277" s="38"/>
      <c r="T277" s="38"/>
      <c r="U277" s="38"/>
      <c r="V277" s="38"/>
      <c r="W277" s="38"/>
      <c r="X277" s="38"/>
      <c r="Y277" s="38"/>
      <c r="Z277" s="38"/>
    </row>
    <row r="278" spans="1:26" ht="22.5" customHeight="1" x14ac:dyDescent="0.3">
      <c r="A278" s="168"/>
      <c r="B278" s="168"/>
      <c r="C278" s="168"/>
      <c r="D278" s="169"/>
      <c r="E278" s="168"/>
      <c r="F278" s="168"/>
      <c r="G278" s="168"/>
      <c r="H278" s="168"/>
      <c r="I278" s="168"/>
      <c r="J278" s="168"/>
      <c r="K278" s="168"/>
      <c r="L278" s="38"/>
      <c r="M278" s="38"/>
      <c r="N278" s="39"/>
      <c r="O278" s="39"/>
      <c r="P278" s="38"/>
      <c r="Q278" s="38"/>
      <c r="R278" s="38"/>
      <c r="S278" s="38"/>
      <c r="T278" s="38"/>
      <c r="U278" s="38"/>
      <c r="V278" s="38"/>
      <c r="W278" s="38"/>
      <c r="X278" s="38"/>
      <c r="Y278" s="38"/>
      <c r="Z278" s="38"/>
    </row>
    <row r="279" spans="1:26" ht="22.5" customHeight="1" x14ac:dyDescent="0.3">
      <c r="A279" s="168"/>
      <c r="B279" s="168"/>
      <c r="C279" s="168"/>
      <c r="D279" s="169"/>
      <c r="E279" s="168"/>
      <c r="F279" s="168"/>
      <c r="G279" s="168"/>
      <c r="H279" s="168"/>
      <c r="I279" s="168"/>
      <c r="J279" s="168"/>
      <c r="K279" s="168"/>
      <c r="L279" s="38"/>
      <c r="M279" s="38"/>
      <c r="N279" s="39"/>
      <c r="O279" s="39"/>
      <c r="P279" s="38"/>
      <c r="Q279" s="38"/>
      <c r="R279" s="38"/>
      <c r="S279" s="38"/>
      <c r="T279" s="38"/>
      <c r="U279" s="38"/>
      <c r="V279" s="38"/>
      <c r="W279" s="38"/>
      <c r="X279" s="38"/>
      <c r="Y279" s="38"/>
      <c r="Z279" s="38"/>
    </row>
    <row r="280" spans="1:26" ht="22.5" customHeight="1" x14ac:dyDescent="0.3">
      <c r="A280" s="168"/>
      <c r="B280" s="168"/>
      <c r="C280" s="168"/>
      <c r="D280" s="169"/>
      <c r="E280" s="168"/>
      <c r="F280" s="168"/>
      <c r="G280" s="168"/>
      <c r="H280" s="168"/>
      <c r="I280" s="168"/>
      <c r="J280" s="168"/>
      <c r="K280" s="168"/>
      <c r="L280" s="38"/>
      <c r="M280" s="38"/>
      <c r="N280" s="39"/>
      <c r="O280" s="39"/>
      <c r="P280" s="38"/>
      <c r="Q280" s="38"/>
      <c r="R280" s="38"/>
      <c r="S280" s="38"/>
      <c r="T280" s="38"/>
      <c r="U280" s="38"/>
      <c r="V280" s="38"/>
      <c r="W280" s="38"/>
      <c r="X280" s="38"/>
      <c r="Y280" s="38"/>
      <c r="Z280" s="38"/>
    </row>
    <row r="281" spans="1:26" ht="22.5" customHeight="1" x14ac:dyDescent="0.3">
      <c r="A281" s="168"/>
      <c r="B281" s="168"/>
      <c r="C281" s="168"/>
      <c r="D281" s="169"/>
      <c r="E281" s="168"/>
      <c r="F281" s="168"/>
      <c r="G281" s="168"/>
      <c r="H281" s="168"/>
      <c r="I281" s="168"/>
      <c r="J281" s="168"/>
      <c r="K281" s="168"/>
      <c r="L281" s="38"/>
      <c r="M281" s="38"/>
      <c r="N281" s="39"/>
      <c r="O281" s="39"/>
      <c r="P281" s="38"/>
      <c r="Q281" s="38"/>
      <c r="R281" s="38"/>
      <c r="S281" s="38"/>
      <c r="T281" s="38"/>
      <c r="U281" s="38"/>
      <c r="V281" s="38"/>
      <c r="W281" s="38"/>
      <c r="X281" s="38"/>
      <c r="Y281" s="38"/>
      <c r="Z281" s="38"/>
    </row>
    <row r="282" spans="1:26" ht="22.5" customHeight="1" x14ac:dyDescent="0.3">
      <c r="A282" s="168"/>
      <c r="B282" s="168"/>
      <c r="C282" s="168"/>
      <c r="D282" s="169"/>
      <c r="E282" s="168"/>
      <c r="F282" s="168"/>
      <c r="G282" s="168"/>
      <c r="H282" s="168"/>
      <c r="I282" s="168"/>
      <c r="J282" s="168"/>
      <c r="K282" s="168"/>
      <c r="L282" s="38"/>
      <c r="M282" s="38"/>
      <c r="N282" s="39"/>
      <c r="O282" s="39"/>
      <c r="P282" s="38"/>
      <c r="Q282" s="38"/>
      <c r="R282" s="38"/>
      <c r="S282" s="38"/>
      <c r="T282" s="38"/>
      <c r="U282" s="38"/>
      <c r="V282" s="38"/>
      <c r="W282" s="38"/>
      <c r="X282" s="38"/>
      <c r="Y282" s="38"/>
      <c r="Z282" s="38"/>
    </row>
    <row r="283" spans="1:26" ht="22.5" customHeight="1" x14ac:dyDescent="0.3">
      <c r="A283" s="168"/>
      <c r="B283" s="168"/>
      <c r="C283" s="168"/>
      <c r="D283" s="169"/>
      <c r="E283" s="168"/>
      <c r="F283" s="168"/>
      <c r="G283" s="168"/>
      <c r="H283" s="168"/>
      <c r="I283" s="168"/>
      <c r="J283" s="168"/>
      <c r="K283" s="168"/>
      <c r="L283" s="38"/>
      <c r="M283" s="38"/>
      <c r="N283" s="39"/>
      <c r="O283" s="39"/>
      <c r="P283" s="38"/>
      <c r="Q283" s="38"/>
      <c r="R283" s="38"/>
      <c r="S283" s="38"/>
      <c r="T283" s="38"/>
      <c r="U283" s="38"/>
      <c r="V283" s="38"/>
      <c r="W283" s="38"/>
      <c r="X283" s="38"/>
      <c r="Y283" s="38"/>
      <c r="Z283" s="38"/>
    </row>
    <row r="284" spans="1:26" ht="22.5" customHeight="1" x14ac:dyDescent="0.3">
      <c r="A284" s="168"/>
      <c r="B284" s="168"/>
      <c r="C284" s="168"/>
      <c r="D284" s="169"/>
      <c r="E284" s="168"/>
      <c r="F284" s="168"/>
      <c r="G284" s="168"/>
      <c r="H284" s="168"/>
      <c r="I284" s="168"/>
      <c r="J284" s="168"/>
      <c r="K284" s="168"/>
      <c r="L284" s="38"/>
      <c r="M284" s="38"/>
      <c r="N284" s="39"/>
      <c r="O284" s="39"/>
      <c r="P284" s="38"/>
      <c r="Q284" s="38"/>
      <c r="R284" s="38"/>
      <c r="S284" s="38"/>
      <c r="T284" s="38"/>
      <c r="U284" s="38"/>
      <c r="V284" s="38"/>
      <c r="W284" s="38"/>
      <c r="X284" s="38"/>
      <c r="Y284" s="38"/>
      <c r="Z284" s="38"/>
    </row>
    <row r="285" spans="1:26" ht="22.5" customHeight="1" x14ac:dyDescent="0.3">
      <c r="A285" s="168"/>
      <c r="B285" s="168"/>
      <c r="C285" s="168"/>
      <c r="D285" s="169"/>
      <c r="E285" s="168"/>
      <c r="F285" s="168"/>
      <c r="G285" s="168"/>
      <c r="H285" s="168"/>
      <c r="I285" s="168"/>
      <c r="J285" s="168"/>
      <c r="K285" s="168"/>
      <c r="L285" s="38"/>
      <c r="M285" s="38"/>
      <c r="N285" s="39"/>
      <c r="O285" s="39"/>
      <c r="P285" s="38"/>
      <c r="Q285" s="38"/>
      <c r="R285" s="38"/>
      <c r="S285" s="38"/>
      <c r="T285" s="38"/>
      <c r="U285" s="38"/>
      <c r="V285" s="38"/>
      <c r="W285" s="38"/>
      <c r="X285" s="38"/>
      <c r="Y285" s="38"/>
      <c r="Z285" s="38"/>
    </row>
    <row r="286" spans="1:26" ht="22.5" customHeight="1" x14ac:dyDescent="0.3">
      <c r="A286" s="168"/>
      <c r="B286" s="168"/>
      <c r="C286" s="168"/>
      <c r="D286" s="169"/>
      <c r="E286" s="168"/>
      <c r="F286" s="168"/>
      <c r="G286" s="168"/>
      <c r="H286" s="168"/>
      <c r="I286" s="168"/>
      <c r="J286" s="168"/>
      <c r="K286" s="168"/>
      <c r="L286" s="38"/>
      <c r="M286" s="38"/>
      <c r="N286" s="39"/>
      <c r="O286" s="39"/>
      <c r="P286" s="38"/>
      <c r="Q286" s="38"/>
      <c r="R286" s="38"/>
      <c r="S286" s="38"/>
      <c r="T286" s="38"/>
      <c r="U286" s="38"/>
      <c r="V286" s="38"/>
      <c r="W286" s="38"/>
      <c r="X286" s="38"/>
      <c r="Y286" s="38"/>
      <c r="Z286" s="38"/>
    </row>
    <row r="287" spans="1:26" ht="22.5" customHeight="1" x14ac:dyDescent="0.3">
      <c r="A287" s="168"/>
      <c r="B287" s="168"/>
      <c r="C287" s="168"/>
      <c r="D287" s="169"/>
      <c r="E287" s="168"/>
      <c r="F287" s="168"/>
      <c r="G287" s="168"/>
      <c r="H287" s="168"/>
      <c r="I287" s="168"/>
      <c r="J287" s="168"/>
      <c r="K287" s="168"/>
      <c r="L287" s="38"/>
      <c r="M287" s="38"/>
      <c r="N287" s="39"/>
      <c r="O287" s="39"/>
      <c r="P287" s="38"/>
      <c r="Q287" s="38"/>
      <c r="R287" s="38"/>
      <c r="S287" s="38"/>
      <c r="T287" s="38"/>
      <c r="U287" s="38"/>
      <c r="V287" s="38"/>
      <c r="W287" s="38"/>
      <c r="X287" s="38"/>
      <c r="Y287" s="38"/>
      <c r="Z287" s="38"/>
    </row>
    <row r="288" spans="1:26" ht="22.5" customHeight="1" x14ac:dyDescent="0.3">
      <c r="A288" s="168"/>
      <c r="B288" s="168"/>
      <c r="C288" s="168"/>
      <c r="D288" s="169"/>
      <c r="E288" s="168"/>
      <c r="F288" s="168"/>
      <c r="G288" s="168"/>
      <c r="H288" s="168"/>
      <c r="I288" s="168"/>
      <c r="J288" s="168"/>
      <c r="K288" s="168"/>
      <c r="L288" s="38"/>
      <c r="M288" s="38"/>
      <c r="N288" s="39"/>
      <c r="O288" s="39"/>
      <c r="P288" s="38"/>
      <c r="Q288" s="38"/>
      <c r="R288" s="38"/>
      <c r="S288" s="38"/>
      <c r="T288" s="38"/>
      <c r="U288" s="38"/>
      <c r="V288" s="38"/>
      <c r="W288" s="38"/>
      <c r="X288" s="38"/>
      <c r="Y288" s="38"/>
      <c r="Z288" s="38"/>
    </row>
    <row r="289" spans="1:26" ht="22.5" customHeight="1" x14ac:dyDescent="0.3">
      <c r="A289" s="168"/>
      <c r="B289" s="168"/>
      <c r="C289" s="168"/>
      <c r="D289" s="169"/>
      <c r="E289" s="168"/>
      <c r="F289" s="168"/>
      <c r="G289" s="168"/>
      <c r="H289" s="168"/>
      <c r="I289" s="168"/>
      <c r="J289" s="168"/>
      <c r="K289" s="168"/>
      <c r="L289" s="38"/>
      <c r="M289" s="38"/>
      <c r="N289" s="39"/>
      <c r="O289" s="39"/>
      <c r="P289" s="38"/>
      <c r="Q289" s="38"/>
      <c r="R289" s="38"/>
      <c r="S289" s="38"/>
      <c r="T289" s="38"/>
      <c r="U289" s="38"/>
      <c r="V289" s="38"/>
      <c r="W289" s="38"/>
      <c r="X289" s="38"/>
      <c r="Y289" s="38"/>
      <c r="Z289" s="38"/>
    </row>
    <row r="290" spans="1:26" ht="22.5" customHeight="1" x14ac:dyDescent="0.3">
      <c r="A290" s="168"/>
      <c r="B290" s="168"/>
      <c r="C290" s="168"/>
      <c r="D290" s="169"/>
      <c r="E290" s="168"/>
      <c r="F290" s="168"/>
      <c r="G290" s="168"/>
      <c r="H290" s="168"/>
      <c r="I290" s="168"/>
      <c r="J290" s="168"/>
      <c r="K290" s="168"/>
      <c r="L290" s="38"/>
      <c r="M290" s="38"/>
      <c r="N290" s="39"/>
      <c r="O290" s="39"/>
      <c r="P290" s="38"/>
      <c r="Q290" s="38"/>
      <c r="R290" s="38"/>
      <c r="S290" s="38"/>
      <c r="T290" s="38"/>
      <c r="U290" s="38"/>
      <c r="V290" s="38"/>
      <c r="W290" s="38"/>
      <c r="X290" s="38"/>
      <c r="Y290" s="38"/>
      <c r="Z290" s="38"/>
    </row>
    <row r="291" spans="1:26" ht="22.5" customHeight="1" x14ac:dyDescent="0.3">
      <c r="A291" s="168"/>
      <c r="B291" s="168"/>
      <c r="C291" s="168"/>
      <c r="D291" s="169"/>
      <c r="E291" s="168"/>
      <c r="F291" s="168"/>
      <c r="G291" s="168"/>
      <c r="H291" s="168"/>
      <c r="I291" s="168"/>
      <c r="J291" s="168"/>
      <c r="K291" s="168"/>
      <c r="L291" s="38"/>
      <c r="M291" s="38"/>
      <c r="N291" s="39"/>
      <c r="O291" s="39"/>
      <c r="P291" s="38"/>
      <c r="Q291" s="38"/>
      <c r="R291" s="38"/>
      <c r="S291" s="38"/>
      <c r="T291" s="38"/>
      <c r="U291" s="38"/>
      <c r="V291" s="38"/>
      <c r="W291" s="38"/>
      <c r="X291" s="38"/>
      <c r="Y291" s="38"/>
      <c r="Z291" s="38"/>
    </row>
    <row r="292" spans="1:26" ht="22.5" customHeight="1" x14ac:dyDescent="0.3">
      <c r="A292" s="168"/>
      <c r="B292" s="168"/>
      <c r="C292" s="168"/>
      <c r="D292" s="169"/>
      <c r="E292" s="168"/>
      <c r="F292" s="168"/>
      <c r="G292" s="168"/>
      <c r="H292" s="168"/>
      <c r="I292" s="168"/>
      <c r="J292" s="168"/>
      <c r="K292" s="168"/>
      <c r="L292" s="38"/>
      <c r="M292" s="38"/>
      <c r="N292" s="39"/>
      <c r="O292" s="39"/>
      <c r="P292" s="38"/>
      <c r="Q292" s="38"/>
      <c r="R292" s="38"/>
      <c r="S292" s="38"/>
      <c r="T292" s="38"/>
      <c r="U292" s="38"/>
      <c r="V292" s="38"/>
      <c r="W292" s="38"/>
      <c r="X292" s="38"/>
      <c r="Y292" s="38"/>
      <c r="Z292" s="38"/>
    </row>
    <row r="293" spans="1:26" ht="22.5" customHeight="1" x14ac:dyDescent="0.3">
      <c r="A293" s="168"/>
      <c r="B293" s="168"/>
      <c r="C293" s="168"/>
      <c r="D293" s="169"/>
      <c r="E293" s="168"/>
      <c r="F293" s="168"/>
      <c r="G293" s="168"/>
      <c r="H293" s="168"/>
      <c r="I293" s="168"/>
      <c r="J293" s="168"/>
      <c r="K293" s="168"/>
      <c r="L293" s="38"/>
      <c r="M293" s="38"/>
      <c r="N293" s="39"/>
      <c r="O293" s="39"/>
      <c r="P293" s="38"/>
      <c r="Q293" s="38"/>
      <c r="R293" s="38"/>
      <c r="S293" s="38"/>
      <c r="T293" s="38"/>
      <c r="U293" s="38"/>
      <c r="V293" s="38"/>
      <c r="W293" s="38"/>
      <c r="X293" s="38"/>
      <c r="Y293" s="38"/>
      <c r="Z293" s="38"/>
    </row>
    <row r="294" spans="1:26" ht="22.5" customHeight="1" x14ac:dyDescent="0.3">
      <c r="A294" s="168"/>
      <c r="B294" s="168"/>
      <c r="C294" s="168"/>
      <c r="D294" s="169"/>
      <c r="E294" s="168"/>
      <c r="F294" s="168"/>
      <c r="G294" s="168"/>
      <c r="H294" s="168"/>
      <c r="I294" s="168"/>
      <c r="J294" s="168"/>
      <c r="K294" s="168"/>
      <c r="L294" s="38"/>
      <c r="M294" s="38"/>
      <c r="N294" s="39"/>
      <c r="O294" s="39"/>
      <c r="P294" s="38"/>
      <c r="Q294" s="38"/>
      <c r="R294" s="38"/>
      <c r="S294" s="38"/>
      <c r="T294" s="38"/>
      <c r="U294" s="38"/>
      <c r="V294" s="38"/>
      <c r="W294" s="38"/>
      <c r="X294" s="38"/>
      <c r="Y294" s="38"/>
      <c r="Z294" s="38"/>
    </row>
    <row r="295" spans="1:26" ht="22.5" customHeight="1" x14ac:dyDescent="0.3">
      <c r="A295" s="168"/>
      <c r="B295" s="168"/>
      <c r="C295" s="168"/>
      <c r="D295" s="169"/>
      <c r="E295" s="168"/>
      <c r="F295" s="168"/>
      <c r="G295" s="168"/>
      <c r="H295" s="168"/>
      <c r="I295" s="168"/>
      <c r="J295" s="168"/>
      <c r="K295" s="168"/>
      <c r="L295" s="38"/>
      <c r="M295" s="38"/>
      <c r="N295" s="39"/>
      <c r="O295" s="39"/>
      <c r="P295" s="38"/>
      <c r="Q295" s="38"/>
      <c r="R295" s="38"/>
      <c r="S295" s="38"/>
      <c r="T295" s="38"/>
      <c r="U295" s="38"/>
      <c r="V295" s="38"/>
      <c r="W295" s="38"/>
      <c r="X295" s="38"/>
      <c r="Y295" s="38"/>
      <c r="Z295" s="38"/>
    </row>
    <row r="296" spans="1:26" ht="22.5" customHeight="1" x14ac:dyDescent="0.3">
      <c r="A296" s="168"/>
      <c r="B296" s="168"/>
      <c r="C296" s="168"/>
      <c r="D296" s="169"/>
      <c r="E296" s="168"/>
      <c r="F296" s="168"/>
      <c r="G296" s="168"/>
      <c r="H296" s="168"/>
      <c r="I296" s="168"/>
      <c r="J296" s="168"/>
      <c r="K296" s="168"/>
      <c r="L296" s="38"/>
      <c r="M296" s="38"/>
      <c r="N296" s="39"/>
      <c r="O296" s="39"/>
      <c r="P296" s="38"/>
      <c r="Q296" s="38"/>
      <c r="R296" s="38"/>
      <c r="S296" s="38"/>
      <c r="T296" s="38"/>
      <c r="U296" s="38"/>
      <c r="V296" s="38"/>
      <c r="W296" s="38"/>
      <c r="X296" s="38"/>
      <c r="Y296" s="38"/>
      <c r="Z296" s="38"/>
    </row>
    <row r="297" spans="1:26" ht="22.5" customHeight="1" x14ac:dyDescent="0.3">
      <c r="A297" s="168"/>
      <c r="B297" s="168"/>
      <c r="C297" s="168"/>
      <c r="D297" s="169"/>
      <c r="E297" s="168"/>
      <c r="F297" s="168"/>
      <c r="G297" s="168"/>
      <c r="H297" s="168"/>
      <c r="I297" s="168"/>
      <c r="J297" s="168"/>
      <c r="K297" s="168"/>
      <c r="L297" s="38"/>
      <c r="M297" s="38"/>
      <c r="N297" s="39"/>
      <c r="O297" s="39"/>
      <c r="P297" s="38"/>
      <c r="Q297" s="38"/>
      <c r="R297" s="38"/>
      <c r="S297" s="38"/>
      <c r="T297" s="38"/>
      <c r="U297" s="38"/>
      <c r="V297" s="38"/>
      <c r="W297" s="38"/>
      <c r="X297" s="38"/>
      <c r="Y297" s="38"/>
      <c r="Z297" s="38"/>
    </row>
    <row r="298" spans="1:26" ht="22.5" customHeight="1" x14ac:dyDescent="0.3">
      <c r="A298" s="168"/>
      <c r="B298" s="168"/>
      <c r="C298" s="168"/>
      <c r="D298" s="169"/>
      <c r="E298" s="168"/>
      <c r="F298" s="168"/>
      <c r="G298" s="168"/>
      <c r="H298" s="168"/>
      <c r="I298" s="168"/>
      <c r="J298" s="168"/>
      <c r="K298" s="168"/>
      <c r="L298" s="38"/>
      <c r="M298" s="38"/>
      <c r="N298" s="39"/>
      <c r="O298" s="39"/>
      <c r="P298" s="38"/>
      <c r="Q298" s="38"/>
      <c r="R298" s="38"/>
      <c r="S298" s="38"/>
      <c r="T298" s="38"/>
      <c r="U298" s="38"/>
      <c r="V298" s="38"/>
      <c r="W298" s="38"/>
      <c r="X298" s="38"/>
      <c r="Y298" s="38"/>
      <c r="Z298" s="38"/>
    </row>
    <row r="299" spans="1:26" ht="22.5" customHeight="1" x14ac:dyDescent="0.3">
      <c r="A299" s="168"/>
      <c r="B299" s="168"/>
      <c r="C299" s="168"/>
      <c r="D299" s="169"/>
      <c r="E299" s="168"/>
      <c r="F299" s="168"/>
      <c r="G299" s="168"/>
      <c r="H299" s="168"/>
      <c r="I299" s="168"/>
      <c r="J299" s="168"/>
      <c r="K299" s="168"/>
      <c r="L299" s="38"/>
      <c r="M299" s="38"/>
      <c r="N299" s="39"/>
      <c r="O299" s="39"/>
      <c r="P299" s="38"/>
      <c r="Q299" s="38"/>
      <c r="R299" s="38"/>
      <c r="S299" s="38"/>
      <c r="T299" s="38"/>
      <c r="U299" s="38"/>
      <c r="V299" s="38"/>
      <c r="W299" s="38"/>
      <c r="X299" s="38"/>
      <c r="Y299" s="38"/>
      <c r="Z299" s="38"/>
    </row>
    <row r="300" spans="1:26" ht="22.5" customHeight="1" x14ac:dyDescent="0.3">
      <c r="A300" s="168"/>
      <c r="B300" s="168"/>
      <c r="C300" s="168"/>
      <c r="D300" s="169"/>
      <c r="E300" s="168"/>
      <c r="F300" s="168"/>
      <c r="G300" s="168"/>
      <c r="H300" s="168"/>
      <c r="I300" s="168"/>
      <c r="J300" s="168"/>
      <c r="K300" s="168"/>
      <c r="L300" s="38"/>
      <c r="M300" s="38"/>
      <c r="N300" s="39"/>
      <c r="O300" s="39"/>
      <c r="P300" s="38"/>
      <c r="Q300" s="38"/>
      <c r="R300" s="38"/>
      <c r="S300" s="38"/>
      <c r="T300" s="38"/>
      <c r="U300" s="38"/>
      <c r="V300" s="38"/>
      <c r="W300" s="38"/>
      <c r="X300" s="38"/>
      <c r="Y300" s="38"/>
      <c r="Z300" s="38"/>
    </row>
    <row r="301" spans="1:26" ht="22.5" customHeight="1" x14ac:dyDescent="0.3">
      <c r="A301" s="168"/>
      <c r="B301" s="168"/>
      <c r="C301" s="168"/>
      <c r="D301" s="169"/>
      <c r="E301" s="168"/>
      <c r="F301" s="168"/>
      <c r="G301" s="168"/>
      <c r="H301" s="168"/>
      <c r="I301" s="168"/>
      <c r="J301" s="168"/>
      <c r="K301" s="168"/>
      <c r="L301" s="38"/>
      <c r="M301" s="38"/>
      <c r="N301" s="39"/>
      <c r="O301" s="39"/>
      <c r="P301" s="38"/>
      <c r="Q301" s="38"/>
      <c r="R301" s="38"/>
      <c r="S301" s="38"/>
      <c r="T301" s="38"/>
      <c r="U301" s="38"/>
      <c r="V301" s="38"/>
      <c r="W301" s="38"/>
      <c r="X301" s="38"/>
      <c r="Y301" s="38"/>
      <c r="Z301" s="38"/>
    </row>
    <row r="302" spans="1:26" ht="22.5" customHeight="1" x14ac:dyDescent="0.3">
      <c r="A302" s="168"/>
      <c r="B302" s="168"/>
      <c r="C302" s="168"/>
      <c r="D302" s="169"/>
      <c r="E302" s="168"/>
      <c r="F302" s="168"/>
      <c r="G302" s="168"/>
      <c r="H302" s="168"/>
      <c r="I302" s="168"/>
      <c r="J302" s="168"/>
      <c r="K302" s="168"/>
      <c r="L302" s="38"/>
      <c r="M302" s="38"/>
      <c r="N302" s="39"/>
      <c r="O302" s="39"/>
      <c r="P302" s="38"/>
      <c r="Q302" s="38"/>
      <c r="R302" s="38"/>
      <c r="S302" s="38"/>
      <c r="T302" s="38"/>
      <c r="U302" s="38"/>
      <c r="V302" s="38"/>
      <c r="W302" s="38"/>
      <c r="X302" s="38"/>
      <c r="Y302" s="38"/>
      <c r="Z302" s="38"/>
    </row>
    <row r="303" spans="1:26" ht="22.5" customHeight="1" x14ac:dyDescent="0.3">
      <c r="A303" s="168"/>
      <c r="B303" s="168"/>
      <c r="C303" s="168"/>
      <c r="D303" s="169"/>
      <c r="E303" s="168"/>
      <c r="F303" s="168"/>
      <c r="G303" s="168"/>
      <c r="H303" s="168"/>
      <c r="I303" s="168"/>
      <c r="J303" s="168"/>
      <c r="K303" s="168"/>
      <c r="L303" s="38"/>
      <c r="M303" s="38"/>
      <c r="N303" s="39"/>
      <c r="O303" s="39"/>
      <c r="P303" s="38"/>
      <c r="Q303" s="38"/>
      <c r="R303" s="38"/>
      <c r="S303" s="38"/>
      <c r="T303" s="38"/>
      <c r="U303" s="38"/>
      <c r="V303" s="38"/>
      <c r="W303" s="38"/>
      <c r="X303" s="38"/>
      <c r="Y303" s="38"/>
      <c r="Z303" s="38"/>
    </row>
    <row r="304" spans="1:26" ht="22.5" customHeight="1" x14ac:dyDescent="0.3">
      <c r="A304" s="168"/>
      <c r="B304" s="168"/>
      <c r="C304" s="168"/>
      <c r="D304" s="169"/>
      <c r="E304" s="168"/>
      <c r="F304" s="168"/>
      <c r="G304" s="168"/>
      <c r="H304" s="168"/>
      <c r="I304" s="168"/>
      <c r="J304" s="168"/>
      <c r="K304" s="168"/>
      <c r="L304" s="38"/>
      <c r="M304" s="38"/>
      <c r="N304" s="39"/>
      <c r="O304" s="39"/>
      <c r="P304" s="38"/>
      <c r="Q304" s="38"/>
      <c r="R304" s="38"/>
      <c r="S304" s="38"/>
      <c r="T304" s="38"/>
      <c r="U304" s="38"/>
      <c r="V304" s="38"/>
      <c r="W304" s="38"/>
      <c r="X304" s="38"/>
      <c r="Y304" s="38"/>
      <c r="Z304" s="38"/>
    </row>
    <row r="305" spans="1:26" ht="22.5" customHeight="1" x14ac:dyDescent="0.3">
      <c r="A305" s="168"/>
      <c r="B305" s="168"/>
      <c r="C305" s="168"/>
      <c r="D305" s="169"/>
      <c r="E305" s="168"/>
      <c r="F305" s="168"/>
      <c r="G305" s="168"/>
      <c r="H305" s="168"/>
      <c r="I305" s="168"/>
      <c r="J305" s="168"/>
      <c r="K305" s="168"/>
      <c r="L305" s="38"/>
      <c r="M305" s="38"/>
      <c r="N305" s="39"/>
      <c r="O305" s="39"/>
      <c r="P305" s="38"/>
      <c r="Q305" s="38"/>
      <c r="R305" s="38"/>
      <c r="S305" s="38"/>
      <c r="T305" s="38"/>
      <c r="U305" s="38"/>
      <c r="V305" s="38"/>
      <c r="W305" s="38"/>
      <c r="X305" s="38"/>
      <c r="Y305" s="38"/>
      <c r="Z305" s="38"/>
    </row>
    <row r="306" spans="1:26" ht="22.5" customHeight="1" x14ac:dyDescent="0.3">
      <c r="A306" s="168"/>
      <c r="B306" s="168"/>
      <c r="C306" s="168"/>
      <c r="D306" s="169"/>
      <c r="E306" s="168"/>
      <c r="F306" s="168"/>
      <c r="G306" s="168"/>
      <c r="H306" s="168"/>
      <c r="I306" s="168"/>
      <c r="J306" s="168"/>
      <c r="K306" s="168"/>
      <c r="L306" s="38"/>
      <c r="M306" s="38"/>
      <c r="N306" s="39"/>
      <c r="O306" s="39"/>
      <c r="P306" s="38"/>
      <c r="Q306" s="38"/>
      <c r="R306" s="38"/>
      <c r="S306" s="38"/>
      <c r="T306" s="38"/>
      <c r="U306" s="38"/>
      <c r="V306" s="38"/>
      <c r="W306" s="38"/>
      <c r="X306" s="38"/>
      <c r="Y306" s="38"/>
      <c r="Z306" s="38"/>
    </row>
    <row r="307" spans="1:26" ht="22.5" customHeight="1" x14ac:dyDescent="0.3">
      <c r="A307" s="168"/>
      <c r="B307" s="168"/>
      <c r="C307" s="168"/>
      <c r="D307" s="169"/>
      <c r="E307" s="168"/>
      <c r="F307" s="168"/>
      <c r="G307" s="168"/>
      <c r="H307" s="168"/>
      <c r="I307" s="168"/>
      <c r="J307" s="168"/>
      <c r="K307" s="168"/>
      <c r="L307" s="38"/>
      <c r="M307" s="38"/>
      <c r="N307" s="39"/>
      <c r="O307" s="39"/>
      <c r="P307" s="38"/>
      <c r="Q307" s="38"/>
      <c r="R307" s="38"/>
      <c r="S307" s="38"/>
      <c r="T307" s="38"/>
      <c r="U307" s="38"/>
      <c r="V307" s="38"/>
      <c r="W307" s="38"/>
      <c r="X307" s="38"/>
      <c r="Y307" s="38"/>
      <c r="Z307" s="38"/>
    </row>
    <row r="308" spans="1:26" ht="22.5" customHeight="1" x14ac:dyDescent="0.3">
      <c r="A308" s="168"/>
      <c r="B308" s="168"/>
      <c r="C308" s="168"/>
      <c r="D308" s="169"/>
      <c r="E308" s="168"/>
      <c r="F308" s="168"/>
      <c r="G308" s="168"/>
      <c r="H308" s="168"/>
      <c r="I308" s="168"/>
      <c r="J308" s="168"/>
      <c r="K308" s="168"/>
      <c r="L308" s="38"/>
      <c r="M308" s="38"/>
      <c r="N308" s="39"/>
      <c r="O308" s="39"/>
      <c r="P308" s="38"/>
      <c r="Q308" s="38"/>
      <c r="R308" s="38"/>
      <c r="S308" s="38"/>
      <c r="T308" s="38"/>
      <c r="U308" s="38"/>
      <c r="V308" s="38"/>
      <c r="W308" s="38"/>
      <c r="X308" s="38"/>
      <c r="Y308" s="38"/>
      <c r="Z308" s="38"/>
    </row>
    <row r="309" spans="1:26" ht="22.5" customHeight="1" x14ac:dyDescent="0.3">
      <c r="A309" s="168"/>
      <c r="B309" s="168"/>
      <c r="C309" s="168"/>
      <c r="D309" s="169"/>
      <c r="E309" s="168"/>
      <c r="F309" s="168"/>
      <c r="G309" s="168"/>
      <c r="H309" s="168"/>
      <c r="I309" s="168"/>
      <c r="J309" s="168"/>
      <c r="K309" s="168"/>
      <c r="L309" s="38"/>
      <c r="M309" s="38"/>
      <c r="N309" s="39"/>
      <c r="O309" s="39"/>
      <c r="P309" s="38"/>
      <c r="Q309" s="38"/>
      <c r="R309" s="38"/>
      <c r="S309" s="38"/>
      <c r="T309" s="38"/>
      <c r="U309" s="38"/>
      <c r="V309" s="38"/>
      <c r="W309" s="38"/>
      <c r="X309" s="38"/>
      <c r="Y309" s="38"/>
      <c r="Z309" s="38"/>
    </row>
    <row r="310" spans="1:26" ht="22.5" customHeight="1" x14ac:dyDescent="0.3">
      <c r="A310" s="168"/>
      <c r="B310" s="168"/>
      <c r="C310" s="168"/>
      <c r="D310" s="169"/>
      <c r="E310" s="168"/>
      <c r="F310" s="168"/>
      <c r="G310" s="168"/>
      <c r="H310" s="168"/>
      <c r="I310" s="168"/>
      <c r="J310" s="168"/>
      <c r="K310" s="168"/>
      <c r="L310" s="38"/>
      <c r="M310" s="38"/>
      <c r="N310" s="39"/>
      <c r="O310" s="39"/>
      <c r="P310" s="38"/>
      <c r="Q310" s="38"/>
      <c r="R310" s="38"/>
      <c r="S310" s="38"/>
      <c r="T310" s="38"/>
      <c r="U310" s="38"/>
      <c r="V310" s="38"/>
      <c r="W310" s="38"/>
      <c r="X310" s="38"/>
      <c r="Y310" s="38"/>
      <c r="Z310" s="38"/>
    </row>
    <row r="311" spans="1:26" ht="22.5" customHeight="1" x14ac:dyDescent="0.3">
      <c r="A311" s="168"/>
      <c r="B311" s="168"/>
      <c r="C311" s="168"/>
      <c r="D311" s="169"/>
      <c r="E311" s="168"/>
      <c r="F311" s="168"/>
      <c r="G311" s="168"/>
      <c r="H311" s="168"/>
      <c r="I311" s="168"/>
      <c r="J311" s="168"/>
      <c r="K311" s="168"/>
      <c r="L311" s="38"/>
      <c r="M311" s="38"/>
      <c r="N311" s="39"/>
      <c r="O311" s="39"/>
      <c r="P311" s="38"/>
      <c r="Q311" s="38"/>
      <c r="R311" s="38"/>
      <c r="S311" s="38"/>
      <c r="T311" s="38"/>
      <c r="U311" s="38"/>
      <c r="V311" s="38"/>
      <c r="W311" s="38"/>
      <c r="X311" s="38"/>
      <c r="Y311" s="38"/>
      <c r="Z311" s="38"/>
    </row>
    <row r="312" spans="1:26" ht="22.5" customHeight="1" x14ac:dyDescent="0.3">
      <c r="A312" s="168"/>
      <c r="B312" s="168"/>
      <c r="C312" s="168"/>
      <c r="D312" s="169"/>
      <c r="E312" s="168"/>
      <c r="F312" s="168"/>
      <c r="G312" s="168"/>
      <c r="H312" s="168"/>
      <c r="I312" s="168"/>
      <c r="J312" s="168"/>
      <c r="K312" s="168"/>
      <c r="L312" s="38"/>
      <c r="M312" s="38"/>
      <c r="N312" s="39"/>
      <c r="O312" s="39"/>
      <c r="P312" s="38"/>
      <c r="Q312" s="38"/>
      <c r="R312" s="38"/>
      <c r="S312" s="38"/>
      <c r="T312" s="38"/>
      <c r="U312" s="38"/>
      <c r="V312" s="38"/>
      <c r="W312" s="38"/>
      <c r="X312" s="38"/>
      <c r="Y312" s="38"/>
      <c r="Z312" s="38"/>
    </row>
    <row r="313" spans="1:26" ht="22.5" customHeight="1" x14ac:dyDescent="0.3">
      <c r="A313" s="168"/>
      <c r="B313" s="168"/>
      <c r="C313" s="168"/>
      <c r="D313" s="169"/>
      <c r="E313" s="168"/>
      <c r="F313" s="168"/>
      <c r="G313" s="168"/>
      <c r="H313" s="168"/>
      <c r="I313" s="168"/>
      <c r="J313" s="168"/>
      <c r="K313" s="168"/>
      <c r="L313" s="38"/>
      <c r="M313" s="38"/>
      <c r="N313" s="39"/>
      <c r="O313" s="39"/>
      <c r="P313" s="38"/>
      <c r="Q313" s="38"/>
      <c r="R313" s="38"/>
      <c r="S313" s="38"/>
      <c r="T313" s="38"/>
      <c r="U313" s="38"/>
      <c r="V313" s="38"/>
      <c r="W313" s="38"/>
      <c r="X313" s="38"/>
      <c r="Y313" s="38"/>
      <c r="Z313" s="38"/>
    </row>
    <row r="314" spans="1:26" ht="22.5" customHeight="1" x14ac:dyDescent="0.3">
      <c r="A314" s="168"/>
      <c r="B314" s="168"/>
      <c r="C314" s="168"/>
      <c r="D314" s="169"/>
      <c r="E314" s="168"/>
      <c r="F314" s="168"/>
      <c r="G314" s="168"/>
      <c r="H314" s="168"/>
      <c r="I314" s="168"/>
      <c r="J314" s="168"/>
      <c r="K314" s="168"/>
      <c r="L314" s="38"/>
      <c r="M314" s="38"/>
      <c r="N314" s="39"/>
      <c r="O314" s="39"/>
      <c r="P314" s="38"/>
      <c r="Q314" s="38"/>
      <c r="R314" s="38"/>
      <c r="S314" s="38"/>
      <c r="T314" s="38"/>
      <c r="U314" s="38"/>
      <c r="V314" s="38"/>
      <c r="W314" s="38"/>
      <c r="X314" s="38"/>
      <c r="Y314" s="38"/>
      <c r="Z314" s="38"/>
    </row>
    <row r="315" spans="1:26" ht="22.5" customHeight="1" x14ac:dyDescent="0.3">
      <c r="A315" s="168"/>
      <c r="B315" s="168"/>
      <c r="C315" s="168"/>
      <c r="D315" s="169"/>
      <c r="E315" s="168"/>
      <c r="F315" s="168"/>
      <c r="G315" s="168"/>
      <c r="H315" s="168"/>
      <c r="I315" s="168"/>
      <c r="J315" s="168"/>
      <c r="K315" s="168"/>
      <c r="L315" s="38"/>
      <c r="M315" s="38"/>
      <c r="N315" s="39"/>
      <c r="O315" s="39"/>
      <c r="P315" s="38"/>
      <c r="Q315" s="38"/>
      <c r="R315" s="38"/>
      <c r="S315" s="38"/>
      <c r="T315" s="38"/>
      <c r="U315" s="38"/>
      <c r="V315" s="38"/>
      <c r="W315" s="38"/>
      <c r="X315" s="38"/>
      <c r="Y315" s="38"/>
      <c r="Z315" s="38"/>
    </row>
    <row r="316" spans="1:26" ht="22.5" customHeight="1" x14ac:dyDescent="0.3">
      <c r="A316" s="168"/>
      <c r="B316" s="168"/>
      <c r="C316" s="168"/>
      <c r="D316" s="169"/>
      <c r="E316" s="168"/>
      <c r="F316" s="168"/>
      <c r="G316" s="168"/>
      <c r="H316" s="168"/>
      <c r="I316" s="168"/>
      <c r="J316" s="168"/>
      <c r="K316" s="168"/>
      <c r="L316" s="38"/>
      <c r="M316" s="38"/>
      <c r="N316" s="39"/>
      <c r="O316" s="39"/>
      <c r="P316" s="38"/>
      <c r="Q316" s="38"/>
      <c r="R316" s="38"/>
      <c r="S316" s="38"/>
      <c r="T316" s="38"/>
      <c r="U316" s="38"/>
      <c r="V316" s="38"/>
      <c r="W316" s="38"/>
      <c r="X316" s="38"/>
      <c r="Y316" s="38"/>
      <c r="Z316" s="38"/>
    </row>
    <row r="317" spans="1:26" ht="22.5" customHeight="1" x14ac:dyDescent="0.3">
      <c r="A317" s="168"/>
      <c r="B317" s="168"/>
      <c r="C317" s="168"/>
      <c r="D317" s="169"/>
      <c r="E317" s="168"/>
      <c r="F317" s="168"/>
      <c r="G317" s="168"/>
      <c r="H317" s="168"/>
      <c r="I317" s="168"/>
      <c r="J317" s="168"/>
      <c r="K317" s="168"/>
      <c r="L317" s="38"/>
      <c r="M317" s="38"/>
      <c r="N317" s="39"/>
      <c r="O317" s="39"/>
      <c r="P317" s="38"/>
      <c r="Q317" s="38"/>
      <c r="R317" s="38"/>
      <c r="S317" s="38"/>
      <c r="T317" s="38"/>
      <c r="U317" s="38"/>
      <c r="V317" s="38"/>
      <c r="W317" s="38"/>
      <c r="X317" s="38"/>
      <c r="Y317" s="38"/>
      <c r="Z317" s="38"/>
    </row>
    <row r="318" spans="1:26" ht="22.5" customHeight="1" x14ac:dyDescent="0.3">
      <c r="A318" s="168"/>
      <c r="B318" s="168"/>
      <c r="C318" s="168"/>
      <c r="D318" s="169"/>
      <c r="E318" s="168"/>
      <c r="F318" s="168"/>
      <c r="G318" s="168"/>
      <c r="H318" s="168"/>
      <c r="I318" s="168"/>
      <c r="J318" s="168"/>
      <c r="K318" s="168"/>
      <c r="L318" s="38"/>
      <c r="M318" s="38"/>
      <c r="N318" s="39"/>
      <c r="O318" s="39"/>
      <c r="P318" s="38"/>
      <c r="Q318" s="38"/>
      <c r="R318" s="38"/>
      <c r="S318" s="38"/>
      <c r="T318" s="38"/>
      <c r="U318" s="38"/>
      <c r="V318" s="38"/>
      <c r="W318" s="38"/>
      <c r="X318" s="38"/>
      <c r="Y318" s="38"/>
      <c r="Z318" s="38"/>
    </row>
    <row r="319" spans="1:26" ht="22.5" customHeight="1" x14ac:dyDescent="0.3">
      <c r="A319" s="168"/>
      <c r="B319" s="168"/>
      <c r="C319" s="168"/>
      <c r="D319" s="169"/>
      <c r="E319" s="168"/>
      <c r="F319" s="168"/>
      <c r="G319" s="168"/>
      <c r="H319" s="168"/>
      <c r="I319" s="168"/>
      <c r="J319" s="168"/>
      <c r="K319" s="168"/>
      <c r="L319" s="38"/>
      <c r="M319" s="38"/>
      <c r="N319" s="39"/>
      <c r="O319" s="39"/>
      <c r="P319" s="38"/>
      <c r="Q319" s="38"/>
      <c r="R319" s="38"/>
      <c r="S319" s="38"/>
      <c r="T319" s="38"/>
      <c r="U319" s="38"/>
      <c r="V319" s="38"/>
      <c r="W319" s="38"/>
      <c r="X319" s="38"/>
      <c r="Y319" s="38"/>
      <c r="Z319" s="38"/>
    </row>
    <row r="320" spans="1:26" ht="22.5" customHeight="1" x14ac:dyDescent="0.3">
      <c r="A320" s="168"/>
      <c r="B320" s="168"/>
      <c r="C320" s="168"/>
      <c r="D320" s="169"/>
      <c r="E320" s="168"/>
      <c r="F320" s="168"/>
      <c r="G320" s="168"/>
      <c r="H320" s="168"/>
      <c r="I320" s="168"/>
      <c r="J320" s="168"/>
      <c r="K320" s="168"/>
      <c r="L320" s="38"/>
      <c r="M320" s="38"/>
      <c r="N320" s="39"/>
      <c r="O320" s="39"/>
      <c r="P320" s="38"/>
      <c r="Q320" s="38"/>
      <c r="R320" s="38"/>
      <c r="S320" s="38"/>
      <c r="T320" s="38"/>
      <c r="U320" s="38"/>
      <c r="V320" s="38"/>
      <c r="W320" s="38"/>
      <c r="X320" s="38"/>
      <c r="Y320" s="38"/>
      <c r="Z320" s="38"/>
    </row>
    <row r="321" spans="1:26" ht="22.5" customHeight="1" x14ac:dyDescent="0.3">
      <c r="A321" s="168"/>
      <c r="B321" s="168"/>
      <c r="C321" s="168"/>
      <c r="D321" s="169"/>
      <c r="E321" s="168"/>
      <c r="F321" s="168"/>
      <c r="G321" s="168"/>
      <c r="H321" s="168"/>
      <c r="I321" s="168"/>
      <c r="J321" s="168"/>
      <c r="K321" s="168"/>
      <c r="L321" s="38"/>
      <c r="M321" s="38"/>
      <c r="N321" s="39"/>
      <c r="O321" s="39"/>
      <c r="P321" s="38"/>
      <c r="Q321" s="38"/>
      <c r="R321" s="38"/>
      <c r="S321" s="38"/>
      <c r="T321" s="38"/>
      <c r="U321" s="38"/>
      <c r="V321" s="38"/>
      <c r="W321" s="38"/>
      <c r="X321" s="38"/>
      <c r="Y321" s="38"/>
      <c r="Z321" s="38"/>
    </row>
    <row r="322" spans="1:26" ht="22.5" customHeight="1" x14ac:dyDescent="0.3">
      <c r="A322" s="168"/>
      <c r="B322" s="168"/>
      <c r="C322" s="168"/>
      <c r="D322" s="169"/>
      <c r="E322" s="168"/>
      <c r="F322" s="168"/>
      <c r="G322" s="168"/>
      <c r="H322" s="168"/>
      <c r="I322" s="168"/>
      <c r="J322" s="168"/>
      <c r="K322" s="168"/>
      <c r="L322" s="38"/>
      <c r="M322" s="38"/>
      <c r="N322" s="39"/>
      <c r="O322" s="39"/>
      <c r="P322" s="38"/>
      <c r="Q322" s="38"/>
      <c r="R322" s="38"/>
      <c r="S322" s="38"/>
      <c r="T322" s="38"/>
      <c r="U322" s="38"/>
      <c r="V322" s="38"/>
      <c r="W322" s="38"/>
      <c r="X322" s="38"/>
      <c r="Y322" s="38"/>
      <c r="Z322" s="38"/>
    </row>
    <row r="323" spans="1:26" ht="22.5" customHeight="1" x14ac:dyDescent="0.3">
      <c r="A323" s="168"/>
      <c r="B323" s="168"/>
      <c r="C323" s="168"/>
      <c r="D323" s="169"/>
      <c r="E323" s="168"/>
      <c r="F323" s="168"/>
      <c r="G323" s="168"/>
      <c r="H323" s="168"/>
      <c r="I323" s="168"/>
      <c r="J323" s="168"/>
      <c r="K323" s="168"/>
      <c r="L323" s="38"/>
      <c r="M323" s="38"/>
      <c r="N323" s="39"/>
      <c r="O323" s="39"/>
      <c r="P323" s="38"/>
      <c r="Q323" s="38"/>
      <c r="R323" s="38"/>
      <c r="S323" s="38"/>
      <c r="T323" s="38"/>
      <c r="U323" s="38"/>
      <c r="V323" s="38"/>
      <c r="W323" s="38"/>
      <c r="X323" s="38"/>
      <c r="Y323" s="38"/>
      <c r="Z323" s="38"/>
    </row>
    <row r="324" spans="1:26" ht="22.5" customHeight="1" x14ac:dyDescent="0.3">
      <c r="A324" s="168"/>
      <c r="B324" s="168"/>
      <c r="C324" s="168"/>
      <c r="D324" s="169"/>
      <c r="E324" s="168"/>
      <c r="F324" s="168"/>
      <c r="G324" s="168"/>
      <c r="H324" s="168"/>
      <c r="I324" s="168"/>
      <c r="J324" s="168"/>
      <c r="K324" s="168"/>
      <c r="L324" s="38"/>
      <c r="M324" s="38"/>
      <c r="N324" s="39"/>
      <c r="O324" s="39"/>
      <c r="P324" s="38"/>
      <c r="Q324" s="38"/>
      <c r="R324" s="38"/>
      <c r="S324" s="38"/>
      <c r="T324" s="38"/>
      <c r="U324" s="38"/>
      <c r="V324" s="38"/>
      <c r="W324" s="38"/>
      <c r="X324" s="38"/>
      <c r="Y324" s="38"/>
      <c r="Z324" s="38"/>
    </row>
    <row r="325" spans="1:26" ht="22.5" customHeight="1" x14ac:dyDescent="0.3">
      <c r="A325" s="168"/>
      <c r="B325" s="168"/>
      <c r="C325" s="168"/>
      <c r="D325" s="169"/>
      <c r="E325" s="168"/>
      <c r="F325" s="168"/>
      <c r="G325" s="168"/>
      <c r="H325" s="168"/>
      <c r="I325" s="168"/>
      <c r="J325" s="168"/>
      <c r="K325" s="168"/>
      <c r="L325" s="38"/>
      <c r="M325" s="38"/>
      <c r="N325" s="39"/>
      <c r="O325" s="39"/>
      <c r="P325" s="38"/>
      <c r="Q325" s="38"/>
      <c r="R325" s="38"/>
      <c r="S325" s="38"/>
      <c r="T325" s="38"/>
      <c r="U325" s="38"/>
      <c r="V325" s="38"/>
      <c r="W325" s="38"/>
      <c r="X325" s="38"/>
      <c r="Y325" s="38"/>
      <c r="Z325" s="38"/>
    </row>
    <row r="326" spans="1:26" ht="22.5" customHeight="1" x14ac:dyDescent="0.3">
      <c r="A326" s="168"/>
      <c r="B326" s="168"/>
      <c r="C326" s="168"/>
      <c r="D326" s="169"/>
      <c r="E326" s="168"/>
      <c r="F326" s="168"/>
      <c r="G326" s="168"/>
      <c r="H326" s="168"/>
      <c r="I326" s="168"/>
      <c r="J326" s="168"/>
      <c r="K326" s="168"/>
      <c r="L326" s="38"/>
      <c r="M326" s="38"/>
      <c r="N326" s="39"/>
      <c r="O326" s="39"/>
      <c r="P326" s="38"/>
      <c r="Q326" s="38"/>
      <c r="R326" s="38"/>
      <c r="S326" s="38"/>
      <c r="T326" s="38"/>
      <c r="U326" s="38"/>
      <c r="V326" s="38"/>
      <c r="W326" s="38"/>
      <c r="X326" s="38"/>
      <c r="Y326" s="38"/>
      <c r="Z326" s="38"/>
    </row>
    <row r="327" spans="1:26" ht="22.5" customHeight="1" x14ac:dyDescent="0.3">
      <c r="A327" s="168"/>
      <c r="B327" s="168"/>
      <c r="C327" s="168"/>
      <c r="D327" s="169"/>
      <c r="E327" s="168"/>
      <c r="F327" s="168"/>
      <c r="G327" s="168"/>
      <c r="H327" s="168"/>
      <c r="I327" s="168"/>
      <c r="J327" s="168"/>
      <c r="K327" s="168"/>
      <c r="L327" s="38"/>
      <c r="M327" s="38"/>
      <c r="N327" s="39"/>
      <c r="O327" s="39"/>
      <c r="P327" s="38"/>
      <c r="Q327" s="38"/>
      <c r="R327" s="38"/>
      <c r="S327" s="38"/>
      <c r="T327" s="38"/>
      <c r="U327" s="38"/>
      <c r="V327" s="38"/>
      <c r="W327" s="38"/>
      <c r="X327" s="38"/>
      <c r="Y327" s="38"/>
      <c r="Z327" s="38"/>
    </row>
    <row r="328" spans="1:26" ht="22.5" customHeight="1" x14ac:dyDescent="0.3">
      <c r="A328" s="168"/>
      <c r="B328" s="168"/>
      <c r="C328" s="168"/>
      <c r="D328" s="169"/>
      <c r="E328" s="168"/>
      <c r="F328" s="168"/>
      <c r="G328" s="168"/>
      <c r="H328" s="168"/>
      <c r="I328" s="168"/>
      <c r="J328" s="168"/>
      <c r="K328" s="168"/>
      <c r="L328" s="38"/>
      <c r="M328" s="38"/>
      <c r="N328" s="39"/>
      <c r="O328" s="39"/>
      <c r="P328" s="38"/>
      <c r="Q328" s="38"/>
      <c r="R328" s="38"/>
      <c r="S328" s="38"/>
      <c r="T328" s="38"/>
      <c r="U328" s="38"/>
      <c r="V328" s="38"/>
      <c r="W328" s="38"/>
      <c r="X328" s="38"/>
      <c r="Y328" s="38"/>
      <c r="Z328" s="38"/>
    </row>
    <row r="329" spans="1:26" ht="22.5" customHeight="1" x14ac:dyDescent="0.3">
      <c r="A329" s="168"/>
      <c r="B329" s="168"/>
      <c r="C329" s="168"/>
      <c r="D329" s="169"/>
      <c r="E329" s="168"/>
      <c r="F329" s="168"/>
      <c r="G329" s="168"/>
      <c r="H329" s="168"/>
      <c r="I329" s="168"/>
      <c r="J329" s="168"/>
      <c r="K329" s="168"/>
      <c r="L329" s="38"/>
      <c r="M329" s="38"/>
      <c r="N329" s="39"/>
      <c r="O329" s="39"/>
      <c r="P329" s="38"/>
      <c r="Q329" s="38"/>
      <c r="R329" s="38"/>
      <c r="S329" s="38"/>
      <c r="T329" s="38"/>
      <c r="U329" s="38"/>
      <c r="V329" s="38"/>
      <c r="W329" s="38"/>
      <c r="X329" s="38"/>
      <c r="Y329" s="38"/>
      <c r="Z329" s="38"/>
    </row>
    <row r="330" spans="1:26" ht="22.5" customHeight="1" x14ac:dyDescent="0.3">
      <c r="A330" s="168"/>
      <c r="B330" s="168"/>
      <c r="C330" s="168"/>
      <c r="D330" s="169"/>
      <c r="E330" s="168"/>
      <c r="F330" s="168"/>
      <c r="G330" s="168"/>
      <c r="H330" s="168"/>
      <c r="I330" s="168"/>
      <c r="J330" s="168"/>
      <c r="K330" s="168"/>
      <c r="L330" s="38"/>
      <c r="M330" s="38"/>
      <c r="N330" s="39"/>
      <c r="O330" s="39"/>
      <c r="P330" s="38"/>
      <c r="Q330" s="38"/>
      <c r="R330" s="38"/>
      <c r="S330" s="38"/>
      <c r="T330" s="38"/>
      <c r="U330" s="38"/>
      <c r="V330" s="38"/>
      <c r="W330" s="38"/>
      <c r="X330" s="38"/>
      <c r="Y330" s="38"/>
      <c r="Z330" s="38"/>
    </row>
    <row r="331" spans="1:26" ht="22.5" customHeight="1" x14ac:dyDescent="0.3">
      <c r="A331" s="168"/>
      <c r="B331" s="168"/>
      <c r="C331" s="168"/>
      <c r="D331" s="169"/>
      <c r="E331" s="168"/>
      <c r="F331" s="168"/>
      <c r="G331" s="168"/>
      <c r="H331" s="168"/>
      <c r="I331" s="168"/>
      <c r="J331" s="168"/>
      <c r="K331" s="168"/>
      <c r="L331" s="38"/>
      <c r="M331" s="38"/>
      <c r="N331" s="39"/>
      <c r="O331" s="39"/>
      <c r="P331" s="38"/>
      <c r="Q331" s="38"/>
      <c r="R331" s="38"/>
      <c r="S331" s="38"/>
      <c r="T331" s="38"/>
      <c r="U331" s="38"/>
      <c r="V331" s="38"/>
      <c r="W331" s="38"/>
      <c r="X331" s="38"/>
      <c r="Y331" s="38"/>
      <c r="Z331" s="38"/>
    </row>
    <row r="332" spans="1:26" ht="22.5" customHeight="1" x14ac:dyDescent="0.3">
      <c r="A332" s="168"/>
      <c r="B332" s="168"/>
      <c r="C332" s="168"/>
      <c r="D332" s="169"/>
      <c r="E332" s="168"/>
      <c r="F332" s="168"/>
      <c r="G332" s="168"/>
      <c r="H332" s="168"/>
      <c r="I332" s="168"/>
      <c r="J332" s="168"/>
      <c r="K332" s="168"/>
      <c r="L332" s="38"/>
      <c r="M332" s="38"/>
      <c r="N332" s="39"/>
      <c r="O332" s="39"/>
      <c r="P332" s="38"/>
      <c r="Q332" s="38"/>
      <c r="R332" s="38"/>
      <c r="S332" s="38"/>
      <c r="T332" s="38"/>
      <c r="U332" s="38"/>
      <c r="V332" s="38"/>
      <c r="W332" s="38"/>
      <c r="X332" s="38"/>
      <c r="Y332" s="38"/>
      <c r="Z332" s="38"/>
    </row>
    <row r="333" spans="1:26" ht="22.5" customHeight="1" x14ac:dyDescent="0.3">
      <c r="A333" s="168"/>
      <c r="B333" s="168"/>
      <c r="C333" s="168"/>
      <c r="D333" s="169"/>
      <c r="E333" s="168"/>
      <c r="F333" s="168"/>
      <c r="G333" s="168"/>
      <c r="H333" s="168"/>
      <c r="I333" s="168"/>
      <c r="J333" s="168"/>
      <c r="K333" s="168"/>
      <c r="L333" s="38"/>
      <c r="M333" s="38"/>
      <c r="N333" s="39"/>
      <c r="O333" s="39"/>
      <c r="P333" s="38"/>
      <c r="Q333" s="38"/>
      <c r="R333" s="38"/>
      <c r="S333" s="38"/>
      <c r="T333" s="38"/>
      <c r="U333" s="38"/>
      <c r="V333" s="38"/>
      <c r="W333" s="38"/>
      <c r="X333" s="38"/>
      <c r="Y333" s="38"/>
      <c r="Z333" s="38"/>
    </row>
    <row r="334" spans="1:26" ht="22.5" customHeight="1" x14ac:dyDescent="0.3">
      <c r="A334" s="168"/>
      <c r="B334" s="168"/>
      <c r="C334" s="168"/>
      <c r="D334" s="169"/>
      <c r="E334" s="168"/>
      <c r="F334" s="168"/>
      <c r="G334" s="168"/>
      <c r="H334" s="168"/>
      <c r="I334" s="168"/>
      <c r="J334" s="168"/>
      <c r="K334" s="168"/>
      <c r="L334" s="38"/>
      <c r="M334" s="38"/>
      <c r="N334" s="39"/>
      <c r="O334" s="39"/>
      <c r="P334" s="38"/>
      <c r="Q334" s="38"/>
      <c r="R334" s="38"/>
      <c r="S334" s="38"/>
      <c r="T334" s="38"/>
      <c r="U334" s="38"/>
      <c r="V334" s="38"/>
      <c r="W334" s="38"/>
      <c r="X334" s="38"/>
      <c r="Y334" s="38"/>
      <c r="Z334" s="38"/>
    </row>
    <row r="335" spans="1:26" ht="22.5" customHeight="1" x14ac:dyDescent="0.3">
      <c r="A335" s="168"/>
      <c r="B335" s="168"/>
      <c r="C335" s="168"/>
      <c r="D335" s="169"/>
      <c r="E335" s="168"/>
      <c r="F335" s="168"/>
      <c r="G335" s="168"/>
      <c r="H335" s="168"/>
      <c r="I335" s="168"/>
      <c r="J335" s="168"/>
      <c r="K335" s="168"/>
      <c r="L335" s="38"/>
      <c r="M335" s="38"/>
      <c r="N335" s="39"/>
      <c r="O335" s="39"/>
      <c r="P335" s="38"/>
      <c r="Q335" s="38"/>
      <c r="R335" s="38"/>
      <c r="S335" s="38"/>
      <c r="T335" s="38"/>
      <c r="U335" s="38"/>
      <c r="V335" s="38"/>
      <c r="W335" s="38"/>
      <c r="X335" s="38"/>
      <c r="Y335" s="38"/>
      <c r="Z335" s="38"/>
    </row>
    <row r="336" spans="1:26" ht="22.5" customHeight="1" x14ac:dyDescent="0.3">
      <c r="A336" s="168"/>
      <c r="B336" s="168"/>
      <c r="C336" s="168"/>
      <c r="D336" s="169"/>
      <c r="E336" s="168"/>
      <c r="F336" s="168"/>
      <c r="G336" s="168"/>
      <c r="H336" s="168"/>
      <c r="I336" s="168"/>
      <c r="J336" s="168"/>
      <c r="K336" s="168"/>
      <c r="L336" s="38"/>
      <c r="M336" s="38"/>
      <c r="N336" s="39"/>
      <c r="O336" s="39"/>
      <c r="P336" s="38"/>
      <c r="Q336" s="38"/>
      <c r="R336" s="38"/>
      <c r="S336" s="38"/>
      <c r="T336" s="38"/>
      <c r="U336" s="38"/>
      <c r="V336" s="38"/>
      <c r="W336" s="38"/>
      <c r="X336" s="38"/>
      <c r="Y336" s="38"/>
      <c r="Z336" s="38"/>
    </row>
    <row r="337" spans="1:26" ht="22.5" customHeight="1" x14ac:dyDescent="0.3">
      <c r="A337" s="168"/>
      <c r="B337" s="168"/>
      <c r="C337" s="168"/>
      <c r="D337" s="169"/>
      <c r="E337" s="168"/>
      <c r="F337" s="168"/>
      <c r="G337" s="168"/>
      <c r="H337" s="168"/>
      <c r="I337" s="168"/>
      <c r="J337" s="168"/>
      <c r="K337" s="168"/>
      <c r="L337" s="38"/>
      <c r="M337" s="38"/>
      <c r="N337" s="39"/>
      <c r="O337" s="39"/>
      <c r="P337" s="38"/>
      <c r="Q337" s="38"/>
      <c r="R337" s="38"/>
      <c r="S337" s="38"/>
      <c r="T337" s="38"/>
      <c r="U337" s="38"/>
      <c r="V337" s="38"/>
      <c r="W337" s="38"/>
      <c r="X337" s="38"/>
      <c r="Y337" s="38"/>
      <c r="Z337" s="38"/>
    </row>
    <row r="338" spans="1:26" ht="22.5" customHeight="1" x14ac:dyDescent="0.3">
      <c r="A338" s="168"/>
      <c r="B338" s="168"/>
      <c r="C338" s="168"/>
      <c r="D338" s="169"/>
      <c r="E338" s="168"/>
      <c r="F338" s="168"/>
      <c r="G338" s="168"/>
      <c r="H338" s="168"/>
      <c r="I338" s="168"/>
      <c r="J338" s="168"/>
      <c r="K338" s="168"/>
      <c r="L338" s="38"/>
      <c r="M338" s="38"/>
      <c r="N338" s="39"/>
      <c r="O338" s="39"/>
      <c r="P338" s="38"/>
      <c r="Q338" s="38"/>
      <c r="R338" s="38"/>
      <c r="S338" s="38"/>
      <c r="T338" s="38"/>
      <c r="U338" s="38"/>
      <c r="V338" s="38"/>
      <c r="W338" s="38"/>
      <c r="X338" s="38"/>
      <c r="Y338" s="38"/>
      <c r="Z338" s="38"/>
    </row>
    <row r="339" spans="1:26" ht="22.5" customHeight="1" x14ac:dyDescent="0.3">
      <c r="A339" s="168"/>
      <c r="B339" s="168"/>
      <c r="C339" s="168"/>
      <c r="D339" s="169"/>
      <c r="E339" s="168"/>
      <c r="F339" s="168"/>
      <c r="G339" s="168"/>
      <c r="H339" s="168"/>
      <c r="I339" s="168"/>
      <c r="J339" s="168"/>
      <c r="K339" s="168"/>
      <c r="L339" s="38"/>
      <c r="M339" s="38"/>
      <c r="N339" s="39"/>
      <c r="O339" s="39"/>
      <c r="P339" s="38"/>
      <c r="Q339" s="38"/>
      <c r="R339" s="38"/>
      <c r="S339" s="38"/>
      <c r="T339" s="38"/>
      <c r="U339" s="38"/>
      <c r="V339" s="38"/>
      <c r="W339" s="38"/>
      <c r="X339" s="38"/>
      <c r="Y339" s="38"/>
      <c r="Z339" s="38"/>
    </row>
    <row r="340" spans="1:26" ht="22.5" customHeight="1" x14ac:dyDescent="0.3">
      <c r="A340" s="168"/>
      <c r="B340" s="168"/>
      <c r="C340" s="168"/>
      <c r="D340" s="169"/>
      <c r="E340" s="168"/>
      <c r="F340" s="168"/>
      <c r="G340" s="168"/>
      <c r="H340" s="168"/>
      <c r="I340" s="168"/>
      <c r="J340" s="168"/>
      <c r="K340" s="168"/>
      <c r="L340" s="38"/>
      <c r="M340" s="38"/>
      <c r="N340" s="39"/>
      <c r="O340" s="39"/>
      <c r="P340" s="38"/>
      <c r="Q340" s="38"/>
      <c r="R340" s="38"/>
      <c r="S340" s="38"/>
      <c r="T340" s="38"/>
      <c r="U340" s="38"/>
      <c r="V340" s="38"/>
      <c r="W340" s="38"/>
      <c r="X340" s="38"/>
      <c r="Y340" s="38"/>
      <c r="Z340" s="38"/>
    </row>
    <row r="341" spans="1:26" ht="15.75" customHeight="1" x14ac:dyDescent="0.3">
      <c r="A341" s="168"/>
      <c r="B341" s="168"/>
      <c r="C341" s="168"/>
      <c r="D341" s="169"/>
      <c r="E341" s="168"/>
      <c r="F341" s="168"/>
      <c r="G341" s="168"/>
      <c r="H341" s="168"/>
      <c r="I341" s="168"/>
      <c r="J341" s="168"/>
      <c r="K341" s="168"/>
      <c r="L341" s="38"/>
      <c r="M341" s="38"/>
      <c r="N341" s="39"/>
      <c r="O341" s="39"/>
      <c r="P341" s="38"/>
      <c r="Q341" s="38"/>
      <c r="R341" s="38"/>
      <c r="S341" s="38"/>
      <c r="T341" s="38"/>
      <c r="U341" s="38"/>
      <c r="V341" s="38"/>
      <c r="W341" s="38"/>
      <c r="X341" s="38"/>
      <c r="Y341" s="38"/>
      <c r="Z341" s="38"/>
    </row>
    <row r="342" spans="1:26" ht="15.75" customHeight="1" x14ac:dyDescent="0.3">
      <c r="A342" s="168"/>
      <c r="B342" s="168"/>
      <c r="C342" s="168"/>
      <c r="D342" s="169"/>
      <c r="E342" s="168"/>
      <c r="F342" s="168"/>
      <c r="G342" s="168"/>
      <c r="H342" s="168"/>
      <c r="I342" s="168"/>
      <c r="J342" s="168"/>
      <c r="K342" s="168"/>
      <c r="L342" s="38"/>
      <c r="M342" s="38"/>
      <c r="N342" s="39"/>
      <c r="O342" s="39"/>
      <c r="P342" s="38"/>
      <c r="Q342" s="38"/>
      <c r="R342" s="38"/>
      <c r="S342" s="38"/>
      <c r="T342" s="38"/>
      <c r="U342" s="38"/>
      <c r="V342" s="38"/>
      <c r="W342" s="38"/>
      <c r="X342" s="38"/>
      <c r="Y342" s="38"/>
      <c r="Z342" s="38"/>
    </row>
    <row r="343" spans="1:26" ht="15.75" customHeight="1" x14ac:dyDescent="0.3">
      <c r="A343" s="168"/>
      <c r="B343" s="168"/>
      <c r="C343" s="168"/>
      <c r="D343" s="169"/>
      <c r="E343" s="168"/>
      <c r="F343" s="168"/>
      <c r="G343" s="168"/>
      <c r="H343" s="168"/>
      <c r="I343" s="168"/>
      <c r="J343" s="168"/>
      <c r="K343" s="168"/>
      <c r="L343" s="38"/>
      <c r="M343" s="38"/>
      <c r="N343" s="39"/>
      <c r="O343" s="39"/>
      <c r="P343" s="38"/>
      <c r="Q343" s="38"/>
      <c r="R343" s="38"/>
      <c r="S343" s="38"/>
      <c r="T343" s="38"/>
      <c r="U343" s="38"/>
      <c r="V343" s="38"/>
      <c r="W343" s="38"/>
      <c r="X343" s="38"/>
      <c r="Y343" s="38"/>
      <c r="Z343" s="38"/>
    </row>
    <row r="344" spans="1:26" ht="15.75" customHeight="1" x14ac:dyDescent="0.3">
      <c r="A344" s="168"/>
      <c r="B344" s="168"/>
      <c r="C344" s="168"/>
      <c r="D344" s="169"/>
      <c r="E344" s="168"/>
      <c r="F344" s="168"/>
      <c r="G344" s="168"/>
      <c r="H344" s="168"/>
      <c r="I344" s="168"/>
      <c r="J344" s="168"/>
      <c r="K344" s="168"/>
      <c r="L344" s="38"/>
      <c r="M344" s="38"/>
      <c r="N344" s="39"/>
      <c r="O344" s="39"/>
      <c r="P344" s="38"/>
      <c r="Q344" s="38"/>
      <c r="R344" s="38"/>
      <c r="S344" s="38"/>
      <c r="T344" s="38"/>
      <c r="U344" s="38"/>
      <c r="V344" s="38"/>
      <c r="W344" s="38"/>
      <c r="X344" s="38"/>
      <c r="Y344" s="38"/>
      <c r="Z344" s="38"/>
    </row>
    <row r="345" spans="1:26" ht="15.75" customHeight="1" x14ac:dyDescent="0.3">
      <c r="A345" s="168"/>
      <c r="B345" s="168"/>
      <c r="C345" s="168"/>
      <c r="D345" s="169"/>
      <c r="E345" s="168"/>
      <c r="F345" s="168"/>
      <c r="G345" s="168"/>
      <c r="H345" s="168"/>
      <c r="I345" s="168"/>
      <c r="J345" s="168"/>
      <c r="K345" s="168"/>
      <c r="L345" s="38"/>
      <c r="M345" s="38"/>
      <c r="N345" s="39"/>
      <c r="O345" s="39"/>
      <c r="P345" s="38"/>
      <c r="Q345" s="38"/>
      <c r="R345" s="38"/>
      <c r="S345" s="38"/>
      <c r="T345" s="38"/>
      <c r="U345" s="38"/>
      <c r="V345" s="38"/>
      <c r="W345" s="38"/>
      <c r="X345" s="38"/>
      <c r="Y345" s="38"/>
      <c r="Z345" s="38"/>
    </row>
    <row r="346" spans="1:26" ht="15.75" customHeight="1" x14ac:dyDescent="0.3">
      <c r="A346" s="168"/>
      <c r="B346" s="168"/>
      <c r="C346" s="168"/>
      <c r="D346" s="169"/>
      <c r="E346" s="168"/>
      <c r="F346" s="168"/>
      <c r="G346" s="168"/>
      <c r="H346" s="168"/>
      <c r="I346" s="168"/>
      <c r="J346" s="168"/>
      <c r="K346" s="168"/>
      <c r="L346" s="38"/>
      <c r="M346" s="38"/>
      <c r="N346" s="39"/>
      <c r="O346" s="39"/>
      <c r="P346" s="38"/>
      <c r="Q346" s="38"/>
      <c r="R346" s="38"/>
      <c r="S346" s="38"/>
      <c r="T346" s="38"/>
      <c r="U346" s="38"/>
      <c r="V346" s="38"/>
      <c r="W346" s="38"/>
      <c r="X346" s="38"/>
      <c r="Y346" s="38"/>
      <c r="Z346" s="38"/>
    </row>
    <row r="347" spans="1:26" ht="15.75" customHeight="1" x14ac:dyDescent="0.3">
      <c r="A347" s="168"/>
      <c r="B347" s="168"/>
      <c r="C347" s="168"/>
      <c r="D347" s="169"/>
      <c r="E347" s="168"/>
      <c r="F347" s="168"/>
      <c r="G347" s="168"/>
      <c r="H347" s="168"/>
      <c r="I347" s="168"/>
      <c r="J347" s="168"/>
      <c r="K347" s="168"/>
      <c r="L347" s="38"/>
      <c r="M347" s="38"/>
      <c r="N347" s="39"/>
      <c r="O347" s="39"/>
      <c r="P347" s="38"/>
      <c r="Q347" s="38"/>
      <c r="R347" s="38"/>
      <c r="S347" s="38"/>
      <c r="T347" s="38"/>
      <c r="U347" s="38"/>
      <c r="V347" s="38"/>
      <c r="W347" s="38"/>
      <c r="X347" s="38"/>
      <c r="Y347" s="38"/>
      <c r="Z347" s="38"/>
    </row>
    <row r="348" spans="1:26" ht="15.75" customHeight="1" x14ac:dyDescent="0.3">
      <c r="A348" s="168"/>
      <c r="B348" s="168"/>
      <c r="C348" s="168"/>
      <c r="D348" s="169"/>
      <c r="E348" s="168"/>
      <c r="F348" s="168"/>
      <c r="G348" s="168"/>
      <c r="H348" s="168"/>
      <c r="I348" s="168"/>
      <c r="J348" s="168"/>
      <c r="K348" s="168"/>
      <c r="L348" s="38"/>
      <c r="M348" s="38"/>
      <c r="N348" s="39"/>
      <c r="O348" s="39"/>
      <c r="P348" s="38"/>
      <c r="Q348" s="38"/>
      <c r="R348" s="38"/>
      <c r="S348" s="38"/>
      <c r="T348" s="38"/>
      <c r="U348" s="38"/>
      <c r="V348" s="38"/>
      <c r="W348" s="38"/>
      <c r="X348" s="38"/>
      <c r="Y348" s="38"/>
      <c r="Z348" s="38"/>
    </row>
    <row r="349" spans="1:26" ht="15.75" customHeight="1" x14ac:dyDescent="0.3">
      <c r="A349" s="168"/>
      <c r="B349" s="168"/>
      <c r="C349" s="168"/>
      <c r="D349" s="169"/>
      <c r="E349" s="168"/>
      <c r="F349" s="168"/>
      <c r="G349" s="168"/>
      <c r="H349" s="168"/>
      <c r="I349" s="168"/>
      <c r="J349" s="168"/>
      <c r="K349" s="168"/>
      <c r="L349" s="38"/>
      <c r="M349" s="38"/>
      <c r="N349" s="39"/>
      <c r="O349" s="39"/>
      <c r="P349" s="38"/>
      <c r="Q349" s="38"/>
      <c r="R349" s="38"/>
      <c r="S349" s="38"/>
      <c r="T349" s="38"/>
      <c r="U349" s="38"/>
      <c r="V349" s="38"/>
      <c r="W349" s="38"/>
      <c r="X349" s="38"/>
      <c r="Y349" s="38"/>
      <c r="Z349" s="38"/>
    </row>
    <row r="350" spans="1:26" ht="15.75" customHeight="1" x14ac:dyDescent="0.3">
      <c r="A350" s="168"/>
      <c r="B350" s="168"/>
      <c r="C350" s="168"/>
      <c r="D350" s="169"/>
      <c r="E350" s="168"/>
      <c r="F350" s="168"/>
      <c r="G350" s="168"/>
      <c r="H350" s="168"/>
      <c r="I350" s="168"/>
      <c r="J350" s="168"/>
      <c r="K350" s="168"/>
      <c r="L350" s="38"/>
      <c r="M350" s="38"/>
      <c r="N350" s="39"/>
      <c r="O350" s="39"/>
      <c r="P350" s="38"/>
      <c r="Q350" s="38"/>
      <c r="R350" s="38"/>
      <c r="S350" s="38"/>
      <c r="T350" s="38"/>
      <c r="U350" s="38"/>
      <c r="V350" s="38"/>
      <c r="W350" s="38"/>
      <c r="X350" s="38"/>
      <c r="Y350" s="38"/>
      <c r="Z350" s="38"/>
    </row>
    <row r="351" spans="1:26" ht="15.75" customHeight="1" x14ac:dyDescent="0.3">
      <c r="A351" s="168"/>
      <c r="B351" s="168"/>
      <c r="C351" s="168"/>
      <c r="D351" s="169"/>
      <c r="E351" s="168"/>
      <c r="F351" s="168"/>
      <c r="G351" s="168"/>
      <c r="H351" s="168"/>
      <c r="I351" s="168"/>
      <c r="J351" s="168"/>
      <c r="K351" s="168"/>
      <c r="L351" s="38"/>
      <c r="M351" s="38"/>
      <c r="N351" s="39"/>
      <c r="O351" s="39"/>
      <c r="P351" s="38"/>
      <c r="Q351" s="38"/>
      <c r="R351" s="38"/>
      <c r="S351" s="38"/>
      <c r="T351" s="38"/>
      <c r="U351" s="38"/>
      <c r="V351" s="38"/>
      <c r="W351" s="38"/>
      <c r="X351" s="38"/>
      <c r="Y351" s="38"/>
      <c r="Z351" s="38"/>
    </row>
    <row r="352" spans="1:26" ht="15.75" customHeight="1" x14ac:dyDescent="0.3">
      <c r="A352" s="168"/>
      <c r="B352" s="168"/>
      <c r="C352" s="168"/>
      <c r="D352" s="169"/>
      <c r="E352" s="168"/>
      <c r="F352" s="168"/>
      <c r="G352" s="168"/>
      <c r="H352" s="168"/>
      <c r="I352" s="168"/>
      <c r="J352" s="168"/>
      <c r="K352" s="168"/>
      <c r="L352" s="38"/>
      <c r="M352" s="38"/>
      <c r="N352" s="39"/>
      <c r="O352" s="39"/>
      <c r="P352" s="38"/>
      <c r="Q352" s="38"/>
      <c r="R352" s="38"/>
      <c r="S352" s="38"/>
      <c r="T352" s="38"/>
      <c r="U352" s="38"/>
      <c r="V352" s="38"/>
      <c r="W352" s="38"/>
      <c r="X352" s="38"/>
      <c r="Y352" s="38"/>
      <c r="Z352" s="38"/>
    </row>
    <row r="353" spans="1:26" ht="15.75" customHeight="1" x14ac:dyDescent="0.3">
      <c r="A353" s="168"/>
      <c r="B353" s="168"/>
      <c r="C353" s="168"/>
      <c r="D353" s="169"/>
      <c r="E353" s="168"/>
      <c r="F353" s="168"/>
      <c r="G353" s="168"/>
      <c r="H353" s="168"/>
      <c r="I353" s="168"/>
      <c r="J353" s="168"/>
      <c r="K353" s="168"/>
      <c r="L353" s="38"/>
      <c r="M353" s="38"/>
      <c r="N353" s="39"/>
      <c r="O353" s="39"/>
      <c r="P353" s="38"/>
      <c r="Q353" s="38"/>
      <c r="R353" s="38"/>
      <c r="S353" s="38"/>
      <c r="T353" s="38"/>
      <c r="U353" s="38"/>
      <c r="V353" s="38"/>
      <c r="W353" s="38"/>
      <c r="X353" s="38"/>
      <c r="Y353" s="38"/>
      <c r="Z353" s="38"/>
    </row>
    <row r="354" spans="1:26" ht="15.75" customHeight="1" x14ac:dyDescent="0.3">
      <c r="A354" s="168"/>
      <c r="B354" s="168"/>
      <c r="C354" s="168"/>
      <c r="D354" s="169"/>
      <c r="E354" s="168"/>
      <c r="F354" s="168"/>
      <c r="G354" s="168"/>
      <c r="H354" s="168"/>
      <c r="I354" s="168"/>
      <c r="J354" s="168"/>
      <c r="K354" s="168"/>
      <c r="L354" s="38"/>
      <c r="M354" s="38"/>
      <c r="N354" s="39"/>
      <c r="O354" s="39"/>
      <c r="P354" s="38"/>
      <c r="Q354" s="38"/>
      <c r="R354" s="38"/>
      <c r="S354" s="38"/>
      <c r="T354" s="38"/>
      <c r="U354" s="38"/>
      <c r="V354" s="38"/>
      <c r="W354" s="38"/>
      <c r="X354" s="38"/>
      <c r="Y354" s="38"/>
      <c r="Z354" s="38"/>
    </row>
    <row r="355" spans="1:26" ht="15.75" customHeight="1" x14ac:dyDescent="0.3">
      <c r="A355" s="168"/>
      <c r="B355" s="168"/>
      <c r="C355" s="168"/>
      <c r="D355" s="169"/>
      <c r="E355" s="168"/>
      <c r="F355" s="168"/>
      <c r="G355" s="168"/>
      <c r="H355" s="168"/>
      <c r="I355" s="168"/>
      <c r="J355" s="168"/>
      <c r="K355" s="168"/>
      <c r="L355" s="38"/>
      <c r="M355" s="38"/>
      <c r="N355" s="39"/>
      <c r="O355" s="39"/>
      <c r="P355" s="38"/>
      <c r="Q355" s="38"/>
      <c r="R355" s="38"/>
      <c r="S355" s="38"/>
      <c r="T355" s="38"/>
      <c r="U355" s="38"/>
      <c r="V355" s="38"/>
      <c r="W355" s="38"/>
      <c r="X355" s="38"/>
      <c r="Y355" s="38"/>
      <c r="Z355" s="38"/>
    </row>
    <row r="356" spans="1:26" ht="15.75" customHeight="1" x14ac:dyDescent="0.3">
      <c r="A356" s="168"/>
      <c r="B356" s="168"/>
      <c r="C356" s="168"/>
      <c r="D356" s="169"/>
      <c r="E356" s="168"/>
      <c r="F356" s="168"/>
      <c r="G356" s="168"/>
      <c r="H356" s="168"/>
      <c r="I356" s="168"/>
      <c r="J356" s="168"/>
      <c r="K356" s="168"/>
      <c r="L356" s="38"/>
      <c r="M356" s="38"/>
      <c r="N356" s="39"/>
      <c r="O356" s="39"/>
      <c r="P356" s="38"/>
      <c r="Q356" s="38"/>
      <c r="R356" s="38"/>
      <c r="S356" s="38"/>
      <c r="T356" s="38"/>
      <c r="U356" s="38"/>
      <c r="V356" s="38"/>
      <c r="W356" s="38"/>
      <c r="X356" s="38"/>
      <c r="Y356" s="38"/>
      <c r="Z356" s="38"/>
    </row>
    <row r="357" spans="1:26" ht="15.75" customHeight="1" x14ac:dyDescent="0.3">
      <c r="A357" s="168"/>
      <c r="B357" s="168"/>
      <c r="C357" s="168"/>
      <c r="D357" s="169"/>
      <c r="E357" s="168"/>
      <c r="F357" s="168"/>
      <c r="G357" s="168"/>
      <c r="H357" s="168"/>
      <c r="I357" s="168"/>
      <c r="J357" s="168"/>
      <c r="K357" s="168"/>
      <c r="L357" s="38"/>
      <c r="M357" s="38"/>
      <c r="N357" s="39"/>
      <c r="O357" s="39"/>
      <c r="P357" s="38"/>
      <c r="Q357" s="38"/>
      <c r="R357" s="38"/>
      <c r="S357" s="38"/>
      <c r="T357" s="38"/>
      <c r="U357" s="38"/>
      <c r="V357" s="38"/>
      <c r="W357" s="38"/>
      <c r="X357" s="38"/>
      <c r="Y357" s="38"/>
      <c r="Z357" s="38"/>
    </row>
    <row r="358" spans="1:26" ht="15.75" customHeight="1" x14ac:dyDescent="0.3">
      <c r="A358" s="168"/>
      <c r="B358" s="168"/>
      <c r="C358" s="168"/>
      <c r="D358" s="169"/>
      <c r="E358" s="168"/>
      <c r="F358" s="168"/>
      <c r="G358" s="168"/>
      <c r="H358" s="168"/>
      <c r="I358" s="168"/>
      <c r="J358" s="168"/>
      <c r="K358" s="168"/>
      <c r="L358" s="38"/>
      <c r="M358" s="38"/>
      <c r="N358" s="39"/>
      <c r="O358" s="39"/>
      <c r="P358" s="38"/>
      <c r="Q358" s="38"/>
      <c r="R358" s="38"/>
      <c r="S358" s="38"/>
      <c r="T358" s="38"/>
      <c r="U358" s="38"/>
      <c r="V358" s="38"/>
      <c r="W358" s="38"/>
      <c r="X358" s="38"/>
      <c r="Y358" s="38"/>
      <c r="Z358" s="38"/>
    </row>
    <row r="359" spans="1:26" ht="15.75" customHeight="1" x14ac:dyDescent="0.3">
      <c r="A359" s="168"/>
      <c r="B359" s="168"/>
      <c r="C359" s="168"/>
      <c r="D359" s="169"/>
      <c r="E359" s="168"/>
      <c r="F359" s="168"/>
      <c r="G359" s="168"/>
      <c r="H359" s="168"/>
      <c r="I359" s="168"/>
      <c r="J359" s="168"/>
      <c r="K359" s="168"/>
      <c r="L359" s="38"/>
      <c r="M359" s="38"/>
      <c r="N359" s="39"/>
      <c r="O359" s="39"/>
      <c r="P359" s="38"/>
      <c r="Q359" s="38"/>
      <c r="R359" s="38"/>
      <c r="S359" s="38"/>
      <c r="T359" s="38"/>
      <c r="U359" s="38"/>
      <c r="V359" s="38"/>
      <c r="W359" s="38"/>
      <c r="X359" s="38"/>
      <c r="Y359" s="38"/>
      <c r="Z359" s="38"/>
    </row>
    <row r="360" spans="1:26" ht="15.75" customHeight="1" x14ac:dyDescent="0.3">
      <c r="A360" s="168"/>
      <c r="B360" s="168"/>
      <c r="C360" s="168"/>
      <c r="D360" s="169"/>
      <c r="E360" s="168"/>
      <c r="F360" s="168"/>
      <c r="G360" s="168"/>
      <c r="H360" s="168"/>
      <c r="I360" s="168"/>
      <c r="J360" s="168"/>
      <c r="K360" s="168"/>
      <c r="L360" s="38"/>
      <c r="M360" s="38"/>
      <c r="N360" s="39"/>
      <c r="O360" s="39"/>
      <c r="P360" s="38"/>
      <c r="Q360" s="38"/>
      <c r="R360" s="38"/>
      <c r="S360" s="38"/>
      <c r="T360" s="38"/>
      <c r="U360" s="38"/>
      <c r="V360" s="38"/>
      <c r="W360" s="38"/>
      <c r="X360" s="38"/>
      <c r="Y360" s="38"/>
      <c r="Z360" s="38"/>
    </row>
    <row r="361" spans="1:26" ht="15.75" customHeight="1" x14ac:dyDescent="0.3">
      <c r="A361" s="168"/>
      <c r="B361" s="168"/>
      <c r="C361" s="168"/>
      <c r="D361" s="169"/>
      <c r="E361" s="168"/>
      <c r="F361" s="168"/>
      <c r="G361" s="168"/>
      <c r="H361" s="168"/>
      <c r="I361" s="168"/>
      <c r="J361" s="168"/>
      <c r="K361" s="168"/>
      <c r="L361" s="38"/>
      <c r="M361" s="38"/>
      <c r="N361" s="39"/>
      <c r="O361" s="39"/>
      <c r="P361" s="38"/>
      <c r="Q361" s="38"/>
      <c r="R361" s="38"/>
      <c r="S361" s="38"/>
      <c r="T361" s="38"/>
      <c r="U361" s="38"/>
      <c r="V361" s="38"/>
      <c r="W361" s="38"/>
      <c r="X361" s="38"/>
      <c r="Y361" s="38"/>
      <c r="Z361" s="38"/>
    </row>
    <row r="362" spans="1:26" ht="15.75" customHeight="1" x14ac:dyDescent="0.3">
      <c r="A362" s="168"/>
      <c r="B362" s="168"/>
      <c r="C362" s="168"/>
      <c r="D362" s="169"/>
      <c r="E362" s="168"/>
      <c r="F362" s="168"/>
      <c r="G362" s="168"/>
      <c r="H362" s="168"/>
      <c r="I362" s="168"/>
      <c r="J362" s="168"/>
      <c r="K362" s="168"/>
      <c r="L362" s="38"/>
      <c r="M362" s="38"/>
      <c r="N362" s="39"/>
      <c r="O362" s="39"/>
      <c r="P362" s="38"/>
      <c r="Q362" s="38"/>
      <c r="R362" s="38"/>
      <c r="S362" s="38"/>
      <c r="T362" s="38"/>
      <c r="U362" s="38"/>
      <c r="V362" s="38"/>
      <c r="W362" s="38"/>
      <c r="X362" s="38"/>
      <c r="Y362" s="38"/>
      <c r="Z362" s="38"/>
    </row>
    <row r="363" spans="1:26" ht="15.75" customHeight="1" x14ac:dyDescent="0.3">
      <c r="A363" s="168"/>
      <c r="B363" s="168"/>
      <c r="C363" s="168"/>
      <c r="D363" s="169"/>
      <c r="E363" s="168"/>
      <c r="F363" s="168"/>
      <c r="G363" s="168"/>
      <c r="H363" s="168"/>
      <c r="I363" s="168"/>
      <c r="J363" s="168"/>
      <c r="K363" s="168"/>
      <c r="L363" s="38"/>
      <c r="M363" s="38"/>
      <c r="N363" s="39"/>
      <c r="O363" s="39"/>
      <c r="P363" s="38"/>
      <c r="Q363" s="38"/>
      <c r="R363" s="38"/>
      <c r="S363" s="38"/>
      <c r="T363" s="38"/>
      <c r="U363" s="38"/>
      <c r="V363" s="38"/>
      <c r="W363" s="38"/>
      <c r="X363" s="38"/>
      <c r="Y363" s="38"/>
      <c r="Z363" s="38"/>
    </row>
    <row r="364" spans="1:26" ht="15.75" customHeight="1" x14ac:dyDescent="0.3">
      <c r="A364" s="168"/>
      <c r="B364" s="168"/>
      <c r="C364" s="168"/>
      <c r="D364" s="169"/>
      <c r="E364" s="168"/>
      <c r="F364" s="168"/>
      <c r="G364" s="168"/>
      <c r="H364" s="168"/>
      <c r="I364" s="168"/>
      <c r="J364" s="168"/>
      <c r="K364" s="168"/>
      <c r="L364" s="38"/>
      <c r="M364" s="38"/>
      <c r="N364" s="39"/>
      <c r="O364" s="39"/>
      <c r="P364" s="38"/>
      <c r="Q364" s="38"/>
      <c r="R364" s="38"/>
      <c r="S364" s="38"/>
      <c r="T364" s="38"/>
      <c r="U364" s="38"/>
      <c r="V364" s="38"/>
      <c r="W364" s="38"/>
      <c r="X364" s="38"/>
      <c r="Y364" s="38"/>
      <c r="Z364" s="38"/>
    </row>
    <row r="365" spans="1:26" ht="15.75" customHeight="1" x14ac:dyDescent="0.3">
      <c r="A365" s="168"/>
      <c r="B365" s="168"/>
      <c r="C365" s="168"/>
      <c r="D365" s="169"/>
      <c r="E365" s="168"/>
      <c r="F365" s="168"/>
      <c r="G365" s="168"/>
      <c r="H365" s="168"/>
      <c r="I365" s="168"/>
      <c r="J365" s="168"/>
      <c r="K365" s="168"/>
      <c r="L365" s="38"/>
      <c r="M365" s="38"/>
      <c r="N365" s="39"/>
      <c r="O365" s="39"/>
      <c r="P365" s="38"/>
      <c r="Q365" s="38"/>
      <c r="R365" s="38"/>
      <c r="S365" s="38"/>
      <c r="T365" s="38"/>
      <c r="U365" s="38"/>
      <c r="V365" s="38"/>
      <c r="W365" s="38"/>
      <c r="X365" s="38"/>
      <c r="Y365" s="38"/>
      <c r="Z365" s="38"/>
    </row>
    <row r="366" spans="1:26" ht="15.75" customHeight="1" x14ac:dyDescent="0.3">
      <c r="A366" s="168"/>
      <c r="B366" s="168"/>
      <c r="C366" s="168"/>
      <c r="D366" s="169"/>
      <c r="E366" s="168"/>
      <c r="F366" s="168"/>
      <c r="G366" s="168"/>
      <c r="H366" s="168"/>
      <c r="I366" s="168"/>
      <c r="J366" s="168"/>
      <c r="K366" s="168"/>
      <c r="L366" s="38"/>
      <c r="M366" s="38"/>
      <c r="N366" s="39"/>
      <c r="O366" s="39"/>
      <c r="P366" s="38"/>
      <c r="Q366" s="38"/>
      <c r="R366" s="38"/>
      <c r="S366" s="38"/>
      <c r="T366" s="38"/>
      <c r="U366" s="38"/>
      <c r="V366" s="38"/>
      <c r="W366" s="38"/>
      <c r="X366" s="38"/>
      <c r="Y366" s="38"/>
      <c r="Z366" s="38"/>
    </row>
    <row r="367" spans="1:26" ht="15.75" customHeight="1" x14ac:dyDescent="0.3">
      <c r="A367" s="168"/>
      <c r="B367" s="168"/>
      <c r="C367" s="168"/>
      <c r="D367" s="169"/>
      <c r="E367" s="168"/>
      <c r="F367" s="168"/>
      <c r="G367" s="168"/>
      <c r="H367" s="168"/>
      <c r="I367" s="168"/>
      <c r="J367" s="168"/>
      <c r="K367" s="168"/>
      <c r="L367" s="38"/>
      <c r="M367" s="38"/>
      <c r="N367" s="39"/>
      <c r="O367" s="39"/>
      <c r="P367" s="38"/>
      <c r="Q367" s="38"/>
      <c r="R367" s="38"/>
      <c r="S367" s="38"/>
      <c r="T367" s="38"/>
      <c r="U367" s="38"/>
      <c r="V367" s="38"/>
      <c r="W367" s="38"/>
      <c r="X367" s="38"/>
      <c r="Y367" s="38"/>
      <c r="Z367" s="38"/>
    </row>
    <row r="368" spans="1:26" ht="15.75" customHeight="1" x14ac:dyDescent="0.3">
      <c r="A368" s="168"/>
      <c r="B368" s="168"/>
      <c r="C368" s="168"/>
      <c r="D368" s="169"/>
      <c r="E368" s="168"/>
      <c r="F368" s="168"/>
      <c r="G368" s="168"/>
      <c r="H368" s="168"/>
      <c r="I368" s="168"/>
      <c r="J368" s="168"/>
      <c r="K368" s="168"/>
      <c r="L368" s="38"/>
      <c r="M368" s="38"/>
      <c r="N368" s="39"/>
      <c r="O368" s="39"/>
      <c r="P368" s="38"/>
      <c r="Q368" s="38"/>
      <c r="R368" s="38"/>
      <c r="S368" s="38"/>
      <c r="T368" s="38"/>
      <c r="U368" s="38"/>
      <c r="V368" s="38"/>
      <c r="W368" s="38"/>
      <c r="X368" s="38"/>
      <c r="Y368" s="38"/>
      <c r="Z368" s="38"/>
    </row>
    <row r="369" spans="1:26" ht="15.75" customHeight="1" x14ac:dyDescent="0.3">
      <c r="A369" s="168"/>
      <c r="B369" s="168"/>
      <c r="C369" s="168"/>
      <c r="D369" s="169"/>
      <c r="E369" s="168"/>
      <c r="F369" s="168"/>
      <c r="G369" s="168"/>
      <c r="H369" s="168"/>
      <c r="I369" s="168"/>
      <c r="J369" s="168"/>
      <c r="K369" s="168"/>
      <c r="L369" s="38"/>
      <c r="M369" s="38"/>
      <c r="N369" s="39"/>
      <c r="O369" s="39"/>
      <c r="P369" s="38"/>
      <c r="Q369" s="38"/>
      <c r="R369" s="38"/>
      <c r="S369" s="38"/>
      <c r="T369" s="38"/>
      <c r="U369" s="38"/>
      <c r="V369" s="38"/>
      <c r="W369" s="38"/>
      <c r="X369" s="38"/>
      <c r="Y369" s="38"/>
      <c r="Z369" s="38"/>
    </row>
    <row r="370" spans="1:26" ht="15.75" customHeight="1" x14ac:dyDescent="0.3">
      <c r="A370" s="168"/>
      <c r="B370" s="168"/>
      <c r="C370" s="168"/>
      <c r="D370" s="169"/>
      <c r="E370" s="168"/>
      <c r="F370" s="168"/>
      <c r="G370" s="168"/>
      <c r="H370" s="168"/>
      <c r="I370" s="168"/>
      <c r="J370" s="168"/>
      <c r="K370" s="168"/>
      <c r="L370" s="38"/>
      <c r="M370" s="38"/>
      <c r="N370" s="39"/>
      <c r="O370" s="39"/>
      <c r="P370" s="38"/>
      <c r="Q370" s="38"/>
      <c r="R370" s="38"/>
      <c r="S370" s="38"/>
      <c r="T370" s="38"/>
      <c r="U370" s="38"/>
      <c r="V370" s="38"/>
      <c r="W370" s="38"/>
      <c r="X370" s="38"/>
      <c r="Y370" s="38"/>
      <c r="Z370" s="38"/>
    </row>
    <row r="371" spans="1:26" ht="15.75" customHeight="1" x14ac:dyDescent="0.3">
      <c r="A371" s="168"/>
      <c r="B371" s="168"/>
      <c r="C371" s="168"/>
      <c r="D371" s="169"/>
      <c r="E371" s="168"/>
      <c r="F371" s="168"/>
      <c r="G371" s="168"/>
      <c r="H371" s="168"/>
      <c r="I371" s="168"/>
      <c r="J371" s="168"/>
      <c r="K371" s="168"/>
      <c r="L371" s="38"/>
      <c r="M371" s="38"/>
      <c r="N371" s="39"/>
      <c r="O371" s="39"/>
      <c r="P371" s="38"/>
      <c r="Q371" s="38"/>
      <c r="R371" s="38"/>
      <c r="S371" s="38"/>
      <c r="T371" s="38"/>
      <c r="U371" s="38"/>
      <c r="V371" s="38"/>
      <c r="W371" s="38"/>
      <c r="X371" s="38"/>
      <c r="Y371" s="38"/>
      <c r="Z371" s="38"/>
    </row>
    <row r="372" spans="1:26" ht="15.75" customHeight="1" x14ac:dyDescent="0.3">
      <c r="A372" s="168"/>
      <c r="B372" s="168"/>
      <c r="C372" s="168"/>
      <c r="D372" s="169"/>
      <c r="E372" s="168"/>
      <c r="F372" s="168"/>
      <c r="G372" s="168"/>
      <c r="H372" s="168"/>
      <c r="I372" s="168"/>
      <c r="J372" s="168"/>
      <c r="K372" s="168"/>
      <c r="L372" s="38"/>
      <c r="M372" s="38"/>
      <c r="N372" s="39"/>
      <c r="O372" s="39"/>
      <c r="P372" s="38"/>
      <c r="Q372" s="38"/>
      <c r="R372" s="38"/>
      <c r="S372" s="38"/>
      <c r="T372" s="38"/>
      <c r="U372" s="38"/>
      <c r="V372" s="38"/>
      <c r="W372" s="38"/>
      <c r="X372" s="38"/>
      <c r="Y372" s="38"/>
      <c r="Z372" s="38"/>
    </row>
    <row r="373" spans="1:26" ht="15.75" customHeight="1" x14ac:dyDescent="0.3">
      <c r="A373" s="168"/>
      <c r="B373" s="168"/>
      <c r="C373" s="168"/>
      <c r="D373" s="169"/>
      <c r="E373" s="168"/>
      <c r="F373" s="168"/>
      <c r="G373" s="168"/>
      <c r="H373" s="168"/>
      <c r="I373" s="168"/>
      <c r="J373" s="168"/>
      <c r="K373" s="168"/>
      <c r="L373" s="38"/>
      <c r="M373" s="38"/>
      <c r="N373" s="39"/>
      <c r="O373" s="39"/>
      <c r="P373" s="38"/>
      <c r="Q373" s="38"/>
      <c r="R373" s="38"/>
      <c r="S373" s="38"/>
      <c r="T373" s="38"/>
      <c r="U373" s="38"/>
      <c r="V373" s="38"/>
      <c r="W373" s="38"/>
      <c r="X373" s="38"/>
      <c r="Y373" s="38"/>
      <c r="Z373" s="38"/>
    </row>
    <row r="374" spans="1:26" ht="15.75" customHeight="1" x14ac:dyDescent="0.3">
      <c r="A374" s="168"/>
      <c r="B374" s="168"/>
      <c r="C374" s="168"/>
      <c r="D374" s="169"/>
      <c r="E374" s="168"/>
      <c r="F374" s="168"/>
      <c r="G374" s="168"/>
      <c r="H374" s="168"/>
      <c r="I374" s="168"/>
      <c r="J374" s="168"/>
      <c r="K374" s="168"/>
      <c r="L374" s="38"/>
      <c r="M374" s="38"/>
      <c r="N374" s="39"/>
      <c r="O374" s="39"/>
      <c r="P374" s="38"/>
      <c r="Q374" s="38"/>
      <c r="R374" s="38"/>
      <c r="S374" s="38"/>
      <c r="T374" s="38"/>
      <c r="U374" s="38"/>
      <c r="V374" s="38"/>
      <c r="W374" s="38"/>
      <c r="X374" s="38"/>
      <c r="Y374" s="38"/>
      <c r="Z374" s="38"/>
    </row>
    <row r="375" spans="1:26" ht="15.75" customHeight="1" x14ac:dyDescent="0.3">
      <c r="A375" s="168"/>
      <c r="B375" s="168"/>
      <c r="C375" s="168"/>
      <c r="D375" s="169"/>
      <c r="E375" s="168"/>
      <c r="F375" s="168"/>
      <c r="G375" s="168"/>
      <c r="H375" s="168"/>
      <c r="I375" s="168"/>
      <c r="J375" s="168"/>
      <c r="K375" s="168"/>
      <c r="L375" s="38"/>
      <c r="M375" s="38"/>
      <c r="N375" s="39"/>
      <c r="O375" s="39"/>
      <c r="P375" s="38"/>
      <c r="Q375" s="38"/>
      <c r="R375" s="38"/>
      <c r="S375" s="38"/>
      <c r="T375" s="38"/>
      <c r="U375" s="38"/>
      <c r="V375" s="38"/>
      <c r="W375" s="38"/>
      <c r="X375" s="38"/>
      <c r="Y375" s="38"/>
      <c r="Z375" s="38"/>
    </row>
    <row r="376" spans="1:26" ht="15.75" customHeight="1" x14ac:dyDescent="0.3">
      <c r="A376" s="168"/>
      <c r="B376" s="168"/>
      <c r="C376" s="168"/>
      <c r="D376" s="169"/>
      <c r="E376" s="168"/>
      <c r="F376" s="168"/>
      <c r="G376" s="168"/>
      <c r="H376" s="168"/>
      <c r="I376" s="168"/>
      <c r="J376" s="168"/>
      <c r="K376" s="168"/>
      <c r="L376" s="38"/>
      <c r="M376" s="38"/>
      <c r="N376" s="39"/>
      <c r="O376" s="39"/>
      <c r="P376" s="38"/>
      <c r="Q376" s="38"/>
      <c r="R376" s="38"/>
      <c r="S376" s="38"/>
      <c r="T376" s="38"/>
      <c r="U376" s="38"/>
      <c r="V376" s="38"/>
      <c r="W376" s="38"/>
      <c r="X376" s="38"/>
      <c r="Y376" s="38"/>
      <c r="Z376" s="38"/>
    </row>
    <row r="377" spans="1:26" ht="15.75" customHeight="1" x14ac:dyDescent="0.3">
      <c r="A377" s="168"/>
      <c r="B377" s="168"/>
      <c r="C377" s="168"/>
      <c r="D377" s="169"/>
      <c r="E377" s="168"/>
      <c r="F377" s="168"/>
      <c r="G377" s="168"/>
      <c r="H377" s="168"/>
      <c r="I377" s="168"/>
      <c r="J377" s="168"/>
      <c r="K377" s="168"/>
      <c r="L377" s="38"/>
      <c r="M377" s="38"/>
      <c r="N377" s="39"/>
      <c r="O377" s="39"/>
      <c r="P377" s="38"/>
      <c r="Q377" s="38"/>
      <c r="R377" s="38"/>
      <c r="S377" s="38"/>
      <c r="T377" s="38"/>
      <c r="U377" s="38"/>
      <c r="V377" s="38"/>
      <c r="W377" s="38"/>
      <c r="X377" s="38"/>
      <c r="Y377" s="38"/>
      <c r="Z377" s="38"/>
    </row>
    <row r="378" spans="1:26" ht="15.75" customHeight="1" x14ac:dyDescent="0.3">
      <c r="A378" s="168"/>
      <c r="B378" s="168"/>
      <c r="C378" s="168"/>
      <c r="D378" s="169"/>
      <c r="E378" s="168"/>
      <c r="F378" s="168"/>
      <c r="G378" s="168"/>
      <c r="H378" s="168"/>
      <c r="I378" s="168"/>
      <c r="J378" s="168"/>
      <c r="K378" s="168"/>
      <c r="L378" s="38"/>
      <c r="M378" s="38"/>
      <c r="N378" s="39"/>
      <c r="O378" s="39"/>
      <c r="P378" s="38"/>
      <c r="Q378" s="38"/>
      <c r="R378" s="38"/>
      <c r="S378" s="38"/>
      <c r="T378" s="38"/>
      <c r="U378" s="38"/>
      <c r="V378" s="38"/>
      <c r="W378" s="38"/>
      <c r="X378" s="38"/>
      <c r="Y378" s="38"/>
      <c r="Z378" s="38"/>
    </row>
    <row r="379" spans="1:26" ht="15.75" customHeight="1" x14ac:dyDescent="0.3">
      <c r="A379" s="168"/>
      <c r="B379" s="168"/>
      <c r="C379" s="168"/>
      <c r="D379" s="169"/>
      <c r="E379" s="168"/>
      <c r="F379" s="168"/>
      <c r="G379" s="168"/>
      <c r="H379" s="168"/>
      <c r="I379" s="168"/>
      <c r="J379" s="168"/>
      <c r="K379" s="168"/>
      <c r="L379" s="38"/>
      <c r="M379" s="38"/>
      <c r="N379" s="39"/>
      <c r="O379" s="39"/>
      <c r="P379" s="38"/>
      <c r="Q379" s="38"/>
      <c r="R379" s="38"/>
      <c r="S379" s="38"/>
      <c r="T379" s="38"/>
      <c r="U379" s="38"/>
      <c r="V379" s="38"/>
      <c r="W379" s="38"/>
      <c r="X379" s="38"/>
      <c r="Y379" s="38"/>
      <c r="Z379" s="38"/>
    </row>
    <row r="380" spans="1:26" ht="15.75" customHeight="1" x14ac:dyDescent="0.3">
      <c r="A380" s="168"/>
      <c r="B380" s="168"/>
      <c r="C380" s="168"/>
      <c r="D380" s="169"/>
      <c r="E380" s="168"/>
      <c r="F380" s="168"/>
      <c r="G380" s="168"/>
      <c r="H380" s="168"/>
      <c r="I380" s="168"/>
      <c r="J380" s="168"/>
      <c r="K380" s="168"/>
      <c r="L380" s="38"/>
      <c r="M380" s="38"/>
      <c r="N380" s="39"/>
      <c r="O380" s="39"/>
      <c r="P380" s="38"/>
      <c r="Q380" s="38"/>
      <c r="R380" s="38"/>
      <c r="S380" s="38"/>
      <c r="T380" s="38"/>
      <c r="U380" s="38"/>
      <c r="V380" s="38"/>
      <c r="W380" s="38"/>
      <c r="X380" s="38"/>
      <c r="Y380" s="38"/>
      <c r="Z380" s="38"/>
    </row>
    <row r="381" spans="1:26" ht="15.75" customHeight="1" x14ac:dyDescent="0.3">
      <c r="A381" s="168"/>
      <c r="B381" s="168"/>
      <c r="C381" s="168"/>
      <c r="D381" s="169"/>
      <c r="E381" s="168"/>
      <c r="F381" s="168"/>
      <c r="G381" s="168"/>
      <c r="H381" s="168"/>
      <c r="I381" s="168"/>
      <c r="J381" s="168"/>
      <c r="K381" s="168"/>
      <c r="L381" s="38"/>
      <c r="M381" s="38"/>
      <c r="N381" s="39"/>
      <c r="O381" s="39"/>
      <c r="P381" s="38"/>
      <c r="Q381" s="38"/>
      <c r="R381" s="38"/>
      <c r="S381" s="38"/>
      <c r="T381" s="38"/>
      <c r="U381" s="38"/>
      <c r="V381" s="38"/>
      <c r="W381" s="38"/>
      <c r="X381" s="38"/>
      <c r="Y381" s="38"/>
      <c r="Z381" s="38"/>
    </row>
    <row r="382" spans="1:26" ht="15.75" customHeight="1" x14ac:dyDescent="0.3">
      <c r="A382" s="168"/>
      <c r="B382" s="168"/>
      <c r="C382" s="168"/>
      <c r="D382" s="169"/>
      <c r="E382" s="168"/>
      <c r="F382" s="168"/>
      <c r="G382" s="168"/>
      <c r="H382" s="168"/>
      <c r="I382" s="168"/>
      <c r="J382" s="168"/>
      <c r="K382" s="168"/>
      <c r="L382" s="38"/>
      <c r="M382" s="38"/>
      <c r="N382" s="39"/>
      <c r="O382" s="39"/>
      <c r="P382" s="38"/>
      <c r="Q382" s="38"/>
      <c r="R382" s="38"/>
      <c r="S382" s="38"/>
      <c r="T382" s="38"/>
      <c r="U382" s="38"/>
      <c r="V382" s="38"/>
      <c r="W382" s="38"/>
      <c r="X382" s="38"/>
      <c r="Y382" s="38"/>
      <c r="Z382" s="38"/>
    </row>
    <row r="383" spans="1:26" ht="15.75" customHeight="1" x14ac:dyDescent="0.3">
      <c r="A383" s="168"/>
      <c r="B383" s="168"/>
      <c r="C383" s="168"/>
      <c r="D383" s="169"/>
      <c r="E383" s="168"/>
      <c r="F383" s="168"/>
      <c r="G383" s="168"/>
      <c r="H383" s="168"/>
      <c r="I383" s="168"/>
      <c r="J383" s="168"/>
      <c r="K383" s="168"/>
      <c r="L383" s="38"/>
      <c r="M383" s="38"/>
      <c r="N383" s="39"/>
      <c r="O383" s="39"/>
      <c r="P383" s="38"/>
      <c r="Q383" s="38"/>
      <c r="R383" s="38"/>
      <c r="S383" s="38"/>
      <c r="T383" s="38"/>
      <c r="U383" s="38"/>
      <c r="V383" s="38"/>
      <c r="W383" s="38"/>
      <c r="X383" s="38"/>
      <c r="Y383" s="38"/>
      <c r="Z383" s="38"/>
    </row>
    <row r="384" spans="1:26" ht="15.75" customHeight="1" x14ac:dyDescent="0.3">
      <c r="A384" s="168"/>
      <c r="B384" s="168"/>
      <c r="C384" s="168"/>
      <c r="D384" s="169"/>
      <c r="E384" s="168"/>
      <c r="F384" s="168"/>
      <c r="G384" s="168"/>
      <c r="H384" s="168"/>
      <c r="I384" s="168"/>
      <c r="J384" s="168"/>
      <c r="K384" s="168"/>
      <c r="L384" s="38"/>
      <c r="M384" s="38"/>
      <c r="N384" s="39"/>
      <c r="O384" s="39"/>
      <c r="P384" s="38"/>
      <c r="Q384" s="38"/>
      <c r="R384" s="38"/>
      <c r="S384" s="38"/>
      <c r="T384" s="38"/>
      <c r="U384" s="38"/>
      <c r="V384" s="38"/>
      <c r="W384" s="38"/>
      <c r="X384" s="38"/>
      <c r="Y384" s="38"/>
      <c r="Z384" s="38"/>
    </row>
    <row r="385" spans="1:26" ht="15.75" customHeight="1" x14ac:dyDescent="0.3">
      <c r="A385" s="168"/>
      <c r="B385" s="168"/>
      <c r="C385" s="168"/>
      <c r="D385" s="169"/>
      <c r="E385" s="168"/>
      <c r="F385" s="168"/>
      <c r="G385" s="168"/>
      <c r="H385" s="168"/>
      <c r="I385" s="168"/>
      <c r="J385" s="168"/>
      <c r="K385" s="168"/>
      <c r="L385" s="38"/>
      <c r="M385" s="38"/>
      <c r="N385" s="39"/>
      <c r="O385" s="39"/>
      <c r="P385" s="38"/>
      <c r="Q385" s="38"/>
      <c r="R385" s="38"/>
      <c r="S385" s="38"/>
      <c r="T385" s="38"/>
      <c r="U385" s="38"/>
      <c r="V385" s="38"/>
      <c r="W385" s="38"/>
      <c r="X385" s="38"/>
      <c r="Y385" s="38"/>
      <c r="Z385" s="38"/>
    </row>
    <row r="386" spans="1:26" ht="15.75" customHeight="1" x14ac:dyDescent="0.3">
      <c r="A386" s="168"/>
      <c r="B386" s="168"/>
      <c r="C386" s="168"/>
      <c r="D386" s="169"/>
      <c r="E386" s="168"/>
      <c r="F386" s="168"/>
      <c r="G386" s="168"/>
      <c r="H386" s="168"/>
      <c r="I386" s="168"/>
      <c r="J386" s="168"/>
      <c r="K386" s="168"/>
      <c r="L386" s="38"/>
      <c r="M386" s="38"/>
      <c r="N386" s="39"/>
      <c r="O386" s="39"/>
      <c r="P386" s="38"/>
      <c r="Q386" s="38"/>
      <c r="R386" s="38"/>
      <c r="S386" s="38"/>
      <c r="T386" s="38"/>
      <c r="U386" s="38"/>
      <c r="V386" s="38"/>
      <c r="W386" s="38"/>
      <c r="X386" s="38"/>
      <c r="Y386" s="38"/>
      <c r="Z386" s="38"/>
    </row>
    <row r="387" spans="1:26" ht="15.75" customHeight="1" x14ac:dyDescent="0.3">
      <c r="A387" s="168"/>
      <c r="B387" s="168"/>
      <c r="C387" s="168"/>
      <c r="D387" s="169"/>
      <c r="E387" s="168"/>
      <c r="F387" s="168"/>
      <c r="G387" s="168"/>
      <c r="H387" s="168"/>
      <c r="I387" s="168"/>
      <c r="J387" s="168"/>
      <c r="K387" s="168"/>
      <c r="L387" s="38"/>
      <c r="M387" s="38"/>
      <c r="N387" s="39"/>
      <c r="O387" s="39"/>
      <c r="P387" s="38"/>
      <c r="Q387" s="38"/>
      <c r="R387" s="38"/>
      <c r="S387" s="38"/>
      <c r="T387" s="38"/>
      <c r="U387" s="38"/>
      <c r="V387" s="38"/>
      <c r="W387" s="38"/>
      <c r="X387" s="38"/>
      <c r="Y387" s="38"/>
      <c r="Z387" s="38"/>
    </row>
    <row r="388" spans="1:26" ht="15.75" customHeight="1" x14ac:dyDescent="0.3">
      <c r="A388" s="168"/>
      <c r="B388" s="168"/>
      <c r="C388" s="168"/>
      <c r="D388" s="169"/>
      <c r="E388" s="168"/>
      <c r="F388" s="168"/>
      <c r="G388" s="168"/>
      <c r="H388" s="168"/>
      <c r="I388" s="168"/>
      <c r="J388" s="168"/>
      <c r="K388" s="168"/>
      <c r="L388" s="38"/>
      <c r="M388" s="38"/>
      <c r="N388" s="39"/>
      <c r="O388" s="39"/>
      <c r="P388" s="38"/>
      <c r="Q388" s="38"/>
      <c r="R388" s="38"/>
      <c r="S388" s="38"/>
      <c r="T388" s="38"/>
      <c r="U388" s="38"/>
      <c r="V388" s="38"/>
      <c r="W388" s="38"/>
      <c r="X388" s="38"/>
      <c r="Y388" s="38"/>
      <c r="Z388" s="38"/>
    </row>
    <row r="389" spans="1:26" ht="15.75" customHeight="1" x14ac:dyDescent="0.3">
      <c r="A389" s="168"/>
      <c r="B389" s="168"/>
      <c r="C389" s="168"/>
      <c r="D389" s="169"/>
      <c r="E389" s="168"/>
      <c r="F389" s="168"/>
      <c r="G389" s="168"/>
      <c r="H389" s="168"/>
      <c r="I389" s="168"/>
      <c r="J389" s="168"/>
      <c r="K389" s="168"/>
      <c r="L389" s="38"/>
      <c r="M389" s="38"/>
      <c r="N389" s="39"/>
      <c r="O389" s="39"/>
      <c r="P389" s="38"/>
      <c r="Q389" s="38"/>
      <c r="R389" s="38"/>
      <c r="S389" s="38"/>
      <c r="T389" s="38"/>
      <c r="U389" s="38"/>
      <c r="V389" s="38"/>
      <c r="W389" s="38"/>
      <c r="X389" s="38"/>
      <c r="Y389" s="38"/>
      <c r="Z389" s="38"/>
    </row>
    <row r="390" spans="1:26" ht="15.75" customHeight="1" x14ac:dyDescent="0.3">
      <c r="A390" s="168"/>
      <c r="B390" s="168"/>
      <c r="C390" s="168"/>
      <c r="D390" s="169"/>
      <c r="E390" s="168"/>
      <c r="F390" s="168"/>
      <c r="G390" s="168"/>
      <c r="H390" s="168"/>
      <c r="I390" s="168"/>
      <c r="J390" s="168"/>
      <c r="K390" s="168"/>
      <c r="L390" s="38"/>
      <c r="M390" s="38"/>
      <c r="N390" s="39"/>
      <c r="O390" s="39"/>
      <c r="P390" s="38"/>
      <c r="Q390" s="38"/>
      <c r="R390" s="38"/>
      <c r="S390" s="38"/>
      <c r="T390" s="38"/>
      <c r="U390" s="38"/>
      <c r="V390" s="38"/>
      <c r="W390" s="38"/>
      <c r="X390" s="38"/>
      <c r="Y390" s="38"/>
      <c r="Z390" s="38"/>
    </row>
    <row r="391" spans="1:26" ht="15.75" customHeight="1" x14ac:dyDescent="0.3">
      <c r="A391" s="168"/>
      <c r="B391" s="168"/>
      <c r="C391" s="168"/>
      <c r="D391" s="169"/>
      <c r="E391" s="168"/>
      <c r="F391" s="168"/>
      <c r="G391" s="168"/>
      <c r="H391" s="168"/>
      <c r="I391" s="168"/>
      <c r="J391" s="168"/>
      <c r="K391" s="168"/>
      <c r="L391" s="38"/>
      <c r="M391" s="38"/>
      <c r="N391" s="39"/>
      <c r="O391" s="39"/>
      <c r="P391" s="38"/>
      <c r="Q391" s="38"/>
      <c r="R391" s="38"/>
      <c r="S391" s="38"/>
      <c r="T391" s="38"/>
      <c r="U391" s="38"/>
      <c r="V391" s="38"/>
      <c r="W391" s="38"/>
      <c r="X391" s="38"/>
      <c r="Y391" s="38"/>
      <c r="Z391" s="38"/>
    </row>
    <row r="392" spans="1:26" ht="15.75" customHeight="1" x14ac:dyDescent="0.3">
      <c r="A392" s="168"/>
      <c r="B392" s="168"/>
      <c r="C392" s="168"/>
      <c r="D392" s="169"/>
      <c r="E392" s="168"/>
      <c r="F392" s="168"/>
      <c r="G392" s="168"/>
      <c r="H392" s="168"/>
      <c r="I392" s="168"/>
      <c r="J392" s="168"/>
      <c r="K392" s="168"/>
      <c r="L392" s="38"/>
      <c r="M392" s="38"/>
      <c r="N392" s="39"/>
      <c r="O392" s="39"/>
      <c r="P392" s="38"/>
      <c r="Q392" s="38"/>
      <c r="R392" s="38"/>
      <c r="S392" s="38"/>
      <c r="T392" s="38"/>
      <c r="U392" s="38"/>
      <c r="V392" s="38"/>
      <c r="W392" s="38"/>
      <c r="X392" s="38"/>
      <c r="Y392" s="38"/>
      <c r="Z392" s="38"/>
    </row>
    <row r="393" spans="1:26" ht="15.75" customHeight="1" x14ac:dyDescent="0.3">
      <c r="A393" s="168"/>
      <c r="B393" s="168"/>
      <c r="C393" s="168"/>
      <c r="D393" s="169"/>
      <c r="E393" s="168"/>
      <c r="F393" s="168"/>
      <c r="G393" s="168"/>
      <c r="H393" s="168"/>
      <c r="I393" s="168"/>
      <c r="J393" s="168"/>
      <c r="K393" s="168"/>
      <c r="L393" s="38"/>
      <c r="M393" s="38"/>
      <c r="N393" s="39"/>
      <c r="O393" s="39"/>
      <c r="P393" s="38"/>
      <c r="Q393" s="38"/>
      <c r="R393" s="38"/>
      <c r="S393" s="38"/>
      <c r="T393" s="38"/>
      <c r="U393" s="38"/>
      <c r="V393" s="38"/>
      <c r="W393" s="38"/>
      <c r="X393" s="38"/>
      <c r="Y393" s="38"/>
      <c r="Z393" s="38"/>
    </row>
    <row r="394" spans="1:26" ht="15.75" customHeight="1" x14ac:dyDescent="0.3">
      <c r="A394" s="168"/>
      <c r="B394" s="168"/>
      <c r="C394" s="168"/>
      <c r="D394" s="169"/>
      <c r="E394" s="168"/>
      <c r="F394" s="168"/>
      <c r="G394" s="168"/>
      <c r="H394" s="168"/>
      <c r="I394" s="168"/>
      <c r="J394" s="168"/>
      <c r="K394" s="168"/>
      <c r="L394" s="38"/>
      <c r="M394" s="38"/>
      <c r="N394" s="39"/>
      <c r="O394" s="39"/>
      <c r="P394" s="38"/>
      <c r="Q394" s="38"/>
      <c r="R394" s="38"/>
      <c r="S394" s="38"/>
      <c r="T394" s="38"/>
      <c r="U394" s="38"/>
      <c r="V394" s="38"/>
      <c r="W394" s="38"/>
      <c r="X394" s="38"/>
      <c r="Y394" s="38"/>
      <c r="Z394" s="38"/>
    </row>
    <row r="395" spans="1:26" ht="15.75" customHeight="1" x14ac:dyDescent="0.3">
      <c r="A395" s="168"/>
      <c r="B395" s="168"/>
      <c r="C395" s="168"/>
      <c r="D395" s="169"/>
      <c r="E395" s="168"/>
      <c r="F395" s="168"/>
      <c r="G395" s="168"/>
      <c r="H395" s="168"/>
      <c r="I395" s="168"/>
      <c r="J395" s="168"/>
      <c r="K395" s="168"/>
      <c r="L395" s="38"/>
      <c r="M395" s="38"/>
      <c r="N395" s="39"/>
      <c r="O395" s="39"/>
      <c r="P395" s="38"/>
      <c r="Q395" s="38"/>
      <c r="R395" s="38"/>
      <c r="S395" s="38"/>
      <c r="T395" s="38"/>
      <c r="U395" s="38"/>
      <c r="V395" s="38"/>
      <c r="W395" s="38"/>
      <c r="X395" s="38"/>
      <c r="Y395" s="38"/>
      <c r="Z395" s="38"/>
    </row>
    <row r="396" spans="1:26" ht="15.75" customHeight="1" x14ac:dyDescent="0.3">
      <c r="A396" s="168"/>
      <c r="B396" s="168"/>
      <c r="C396" s="168"/>
      <c r="D396" s="169"/>
      <c r="E396" s="168"/>
      <c r="F396" s="168"/>
      <c r="G396" s="168"/>
      <c r="H396" s="168"/>
      <c r="I396" s="168"/>
      <c r="J396" s="168"/>
      <c r="K396" s="168"/>
      <c r="L396" s="38"/>
      <c r="M396" s="38"/>
      <c r="N396" s="39"/>
      <c r="O396" s="39"/>
      <c r="P396" s="38"/>
      <c r="Q396" s="38"/>
      <c r="R396" s="38"/>
      <c r="S396" s="38"/>
      <c r="T396" s="38"/>
      <c r="U396" s="38"/>
      <c r="V396" s="38"/>
      <c r="W396" s="38"/>
      <c r="X396" s="38"/>
      <c r="Y396" s="38"/>
      <c r="Z396" s="38"/>
    </row>
    <row r="397" spans="1:26" ht="15.75" customHeight="1" x14ac:dyDescent="0.3">
      <c r="A397" s="168"/>
      <c r="B397" s="168"/>
      <c r="C397" s="168"/>
      <c r="D397" s="169"/>
      <c r="E397" s="168"/>
      <c r="F397" s="168"/>
      <c r="G397" s="168"/>
      <c r="H397" s="168"/>
      <c r="I397" s="168"/>
      <c r="J397" s="168"/>
      <c r="K397" s="168"/>
      <c r="L397" s="38"/>
      <c r="M397" s="38"/>
      <c r="N397" s="39"/>
      <c r="O397" s="39"/>
      <c r="P397" s="38"/>
      <c r="Q397" s="38"/>
      <c r="R397" s="38"/>
      <c r="S397" s="38"/>
      <c r="T397" s="38"/>
      <c r="U397" s="38"/>
      <c r="V397" s="38"/>
      <c r="W397" s="38"/>
      <c r="X397" s="38"/>
      <c r="Y397" s="38"/>
      <c r="Z397" s="38"/>
    </row>
    <row r="398" spans="1:26" ht="15.75" customHeight="1" x14ac:dyDescent="0.3">
      <c r="A398" s="168"/>
      <c r="B398" s="168"/>
      <c r="C398" s="168"/>
      <c r="D398" s="169"/>
      <c r="E398" s="168"/>
      <c r="F398" s="168"/>
      <c r="G398" s="168"/>
      <c r="H398" s="168"/>
      <c r="I398" s="168"/>
      <c r="J398" s="168"/>
      <c r="K398" s="168"/>
      <c r="L398" s="38"/>
      <c r="M398" s="38"/>
      <c r="N398" s="39"/>
      <c r="O398" s="39"/>
      <c r="P398" s="38"/>
      <c r="Q398" s="38"/>
      <c r="R398" s="38"/>
      <c r="S398" s="38"/>
      <c r="T398" s="38"/>
      <c r="U398" s="38"/>
      <c r="V398" s="38"/>
      <c r="W398" s="38"/>
      <c r="X398" s="38"/>
      <c r="Y398" s="38"/>
      <c r="Z398" s="38"/>
    </row>
    <row r="399" spans="1:26" ht="15.75" customHeight="1" x14ac:dyDescent="0.3">
      <c r="A399" s="168"/>
      <c r="B399" s="168"/>
      <c r="C399" s="168"/>
      <c r="D399" s="169"/>
      <c r="E399" s="168"/>
      <c r="F399" s="168"/>
      <c r="G399" s="168"/>
      <c r="H399" s="168"/>
      <c r="I399" s="168"/>
      <c r="J399" s="168"/>
      <c r="K399" s="168"/>
      <c r="L399" s="38"/>
      <c r="M399" s="38"/>
      <c r="N399" s="39"/>
      <c r="O399" s="39"/>
      <c r="P399" s="38"/>
      <c r="Q399" s="38"/>
      <c r="R399" s="38"/>
      <c r="S399" s="38"/>
      <c r="T399" s="38"/>
      <c r="U399" s="38"/>
      <c r="V399" s="38"/>
      <c r="W399" s="38"/>
      <c r="X399" s="38"/>
      <c r="Y399" s="38"/>
      <c r="Z399" s="38"/>
    </row>
    <row r="400" spans="1:26" ht="15.75" customHeight="1" x14ac:dyDescent="0.3">
      <c r="A400" s="168"/>
      <c r="B400" s="168"/>
      <c r="C400" s="168"/>
      <c r="D400" s="169"/>
      <c r="E400" s="168"/>
      <c r="F400" s="168"/>
      <c r="G400" s="168"/>
      <c r="H400" s="168"/>
      <c r="I400" s="168"/>
      <c r="J400" s="168"/>
      <c r="K400" s="168"/>
      <c r="L400" s="38"/>
      <c r="M400" s="38"/>
      <c r="N400" s="39"/>
      <c r="O400" s="39"/>
      <c r="P400" s="38"/>
      <c r="Q400" s="38"/>
      <c r="R400" s="38"/>
      <c r="S400" s="38"/>
      <c r="T400" s="38"/>
      <c r="U400" s="38"/>
      <c r="V400" s="38"/>
      <c r="W400" s="38"/>
      <c r="X400" s="38"/>
      <c r="Y400" s="38"/>
      <c r="Z400" s="38"/>
    </row>
    <row r="401" spans="1:26" ht="15.75" customHeight="1" x14ac:dyDescent="0.3">
      <c r="A401" s="168"/>
      <c r="B401" s="168"/>
      <c r="C401" s="168"/>
      <c r="D401" s="169"/>
      <c r="E401" s="168"/>
      <c r="F401" s="168"/>
      <c r="G401" s="168"/>
      <c r="H401" s="168"/>
      <c r="I401" s="168"/>
      <c r="J401" s="168"/>
      <c r="K401" s="168"/>
      <c r="L401" s="38"/>
      <c r="M401" s="38"/>
      <c r="N401" s="39"/>
      <c r="O401" s="39"/>
      <c r="P401" s="38"/>
      <c r="Q401" s="38"/>
      <c r="R401" s="38"/>
      <c r="S401" s="38"/>
      <c r="T401" s="38"/>
      <c r="U401" s="38"/>
      <c r="V401" s="38"/>
      <c r="W401" s="38"/>
      <c r="X401" s="38"/>
      <c r="Y401" s="38"/>
      <c r="Z401" s="38"/>
    </row>
    <row r="402" spans="1:26" ht="15.75" customHeight="1" x14ac:dyDescent="0.3">
      <c r="A402" s="168"/>
      <c r="B402" s="168"/>
      <c r="C402" s="168"/>
      <c r="D402" s="169"/>
      <c r="E402" s="168"/>
      <c r="F402" s="168"/>
      <c r="G402" s="168"/>
      <c r="H402" s="168"/>
      <c r="I402" s="168"/>
      <c r="J402" s="168"/>
      <c r="K402" s="168"/>
      <c r="L402" s="38"/>
      <c r="M402" s="38"/>
      <c r="N402" s="39"/>
      <c r="O402" s="39"/>
      <c r="P402" s="38"/>
      <c r="Q402" s="38"/>
      <c r="R402" s="38"/>
      <c r="S402" s="38"/>
      <c r="T402" s="38"/>
      <c r="U402" s="38"/>
      <c r="V402" s="38"/>
      <c r="W402" s="38"/>
      <c r="X402" s="38"/>
      <c r="Y402" s="38"/>
      <c r="Z402" s="38"/>
    </row>
    <row r="403" spans="1:26" ht="15.75" customHeight="1" x14ac:dyDescent="0.3">
      <c r="A403" s="168"/>
      <c r="B403" s="168"/>
      <c r="C403" s="168"/>
      <c r="D403" s="169"/>
      <c r="E403" s="168"/>
      <c r="F403" s="168"/>
      <c r="G403" s="168"/>
      <c r="H403" s="168"/>
      <c r="I403" s="168"/>
      <c r="J403" s="168"/>
      <c r="K403" s="168"/>
      <c r="L403" s="38"/>
      <c r="M403" s="38"/>
      <c r="N403" s="39"/>
      <c r="O403" s="39"/>
      <c r="P403" s="38"/>
      <c r="Q403" s="38"/>
      <c r="R403" s="38"/>
      <c r="S403" s="38"/>
      <c r="T403" s="38"/>
      <c r="U403" s="38"/>
      <c r="V403" s="38"/>
      <c r="W403" s="38"/>
      <c r="X403" s="38"/>
      <c r="Y403" s="38"/>
      <c r="Z403" s="38"/>
    </row>
    <row r="404" spans="1:26" ht="15.75" customHeight="1" x14ac:dyDescent="0.3">
      <c r="A404" s="168"/>
      <c r="B404" s="168"/>
      <c r="C404" s="168"/>
      <c r="D404" s="169"/>
      <c r="E404" s="168"/>
      <c r="F404" s="168"/>
      <c r="G404" s="168"/>
      <c r="H404" s="168"/>
      <c r="I404" s="168"/>
      <c r="J404" s="168"/>
      <c r="K404" s="168"/>
      <c r="L404" s="38"/>
      <c r="M404" s="38"/>
      <c r="N404" s="39"/>
      <c r="O404" s="39"/>
      <c r="P404" s="38"/>
      <c r="Q404" s="38"/>
      <c r="R404" s="38"/>
      <c r="S404" s="38"/>
      <c r="T404" s="38"/>
      <c r="U404" s="38"/>
      <c r="V404" s="38"/>
      <c r="W404" s="38"/>
      <c r="X404" s="38"/>
      <c r="Y404" s="38"/>
      <c r="Z404" s="38"/>
    </row>
    <row r="405" spans="1:26" ht="15.75" customHeight="1" x14ac:dyDescent="0.3">
      <c r="A405" s="168"/>
      <c r="B405" s="168"/>
      <c r="C405" s="168"/>
      <c r="D405" s="169"/>
      <c r="E405" s="168"/>
      <c r="F405" s="168"/>
      <c r="G405" s="168"/>
      <c r="H405" s="168"/>
      <c r="I405" s="168"/>
      <c r="J405" s="168"/>
      <c r="K405" s="168"/>
      <c r="L405" s="38"/>
      <c r="M405" s="38"/>
      <c r="N405" s="39"/>
      <c r="O405" s="39"/>
      <c r="P405" s="38"/>
      <c r="Q405" s="38"/>
      <c r="R405" s="38"/>
      <c r="S405" s="38"/>
      <c r="T405" s="38"/>
      <c r="U405" s="38"/>
      <c r="V405" s="38"/>
      <c r="W405" s="38"/>
      <c r="X405" s="38"/>
      <c r="Y405" s="38"/>
      <c r="Z405" s="38"/>
    </row>
    <row r="406" spans="1:26" ht="15.75" customHeight="1" x14ac:dyDescent="0.3">
      <c r="A406" s="168"/>
      <c r="B406" s="168"/>
      <c r="C406" s="168"/>
      <c r="D406" s="169"/>
      <c r="E406" s="168"/>
      <c r="F406" s="168"/>
      <c r="G406" s="168"/>
      <c r="H406" s="168"/>
      <c r="I406" s="168"/>
      <c r="J406" s="168"/>
      <c r="K406" s="168"/>
      <c r="L406" s="38"/>
      <c r="M406" s="38"/>
      <c r="N406" s="39"/>
      <c r="O406" s="39"/>
      <c r="P406" s="38"/>
      <c r="Q406" s="38"/>
      <c r="R406" s="38"/>
      <c r="S406" s="38"/>
      <c r="T406" s="38"/>
      <c r="U406" s="38"/>
      <c r="V406" s="38"/>
      <c r="W406" s="38"/>
      <c r="X406" s="38"/>
      <c r="Y406" s="38"/>
      <c r="Z406" s="38"/>
    </row>
    <row r="407" spans="1:26" ht="15.75" customHeight="1" x14ac:dyDescent="0.3">
      <c r="A407" s="168"/>
      <c r="B407" s="168"/>
      <c r="C407" s="168"/>
      <c r="D407" s="169"/>
      <c r="E407" s="168"/>
      <c r="F407" s="168"/>
      <c r="G407" s="168"/>
      <c r="H407" s="168"/>
      <c r="I407" s="168"/>
      <c r="J407" s="168"/>
      <c r="K407" s="168"/>
      <c r="L407" s="38"/>
      <c r="M407" s="38"/>
      <c r="N407" s="39"/>
      <c r="O407" s="39"/>
      <c r="P407" s="38"/>
      <c r="Q407" s="38"/>
      <c r="R407" s="38"/>
      <c r="S407" s="38"/>
      <c r="T407" s="38"/>
      <c r="U407" s="38"/>
      <c r="V407" s="38"/>
      <c r="W407" s="38"/>
      <c r="X407" s="38"/>
      <c r="Y407" s="38"/>
      <c r="Z407" s="38"/>
    </row>
    <row r="408" spans="1:26" ht="15.75" customHeight="1" x14ac:dyDescent="0.3">
      <c r="A408" s="168"/>
      <c r="B408" s="168"/>
      <c r="C408" s="168"/>
      <c r="D408" s="169"/>
      <c r="E408" s="168"/>
      <c r="F408" s="168"/>
      <c r="G408" s="168"/>
      <c r="H408" s="168"/>
      <c r="I408" s="168"/>
      <c r="J408" s="168"/>
      <c r="K408" s="168"/>
      <c r="L408" s="38"/>
      <c r="M408" s="38"/>
      <c r="N408" s="39"/>
      <c r="O408" s="39"/>
      <c r="P408" s="38"/>
      <c r="Q408" s="38"/>
      <c r="R408" s="38"/>
      <c r="S408" s="38"/>
      <c r="T408" s="38"/>
      <c r="U408" s="38"/>
      <c r="V408" s="38"/>
      <c r="W408" s="38"/>
      <c r="X408" s="38"/>
      <c r="Y408" s="38"/>
      <c r="Z408" s="38"/>
    </row>
    <row r="409" spans="1:26" ht="15.75" customHeight="1" x14ac:dyDescent="0.3">
      <c r="A409" s="168"/>
      <c r="B409" s="168"/>
      <c r="C409" s="168"/>
      <c r="D409" s="169"/>
      <c r="E409" s="168"/>
      <c r="F409" s="168"/>
      <c r="G409" s="168"/>
      <c r="H409" s="168"/>
      <c r="I409" s="168"/>
      <c r="J409" s="168"/>
      <c r="K409" s="168"/>
      <c r="L409" s="38"/>
      <c r="M409" s="38"/>
      <c r="N409" s="39"/>
      <c r="O409" s="39"/>
      <c r="P409" s="38"/>
      <c r="Q409" s="38"/>
      <c r="R409" s="38"/>
      <c r="S409" s="38"/>
      <c r="T409" s="38"/>
      <c r="U409" s="38"/>
      <c r="V409" s="38"/>
      <c r="W409" s="38"/>
      <c r="X409" s="38"/>
      <c r="Y409" s="38"/>
      <c r="Z409" s="38"/>
    </row>
    <row r="410" spans="1:26" ht="15.75" customHeight="1" x14ac:dyDescent="0.3">
      <c r="A410" s="168"/>
      <c r="B410" s="168"/>
      <c r="C410" s="168"/>
      <c r="D410" s="169"/>
      <c r="E410" s="168"/>
      <c r="F410" s="168"/>
      <c r="G410" s="168"/>
      <c r="H410" s="168"/>
      <c r="I410" s="168"/>
      <c r="J410" s="168"/>
      <c r="K410" s="168"/>
      <c r="L410" s="38"/>
      <c r="M410" s="38"/>
      <c r="N410" s="39"/>
      <c r="O410" s="39"/>
      <c r="P410" s="38"/>
      <c r="Q410" s="38"/>
      <c r="R410" s="38"/>
      <c r="S410" s="38"/>
      <c r="T410" s="38"/>
      <c r="U410" s="38"/>
      <c r="V410" s="38"/>
      <c r="W410" s="38"/>
      <c r="X410" s="38"/>
      <c r="Y410" s="38"/>
      <c r="Z410" s="38"/>
    </row>
    <row r="411" spans="1:26" ht="15.75" customHeight="1" x14ac:dyDescent="0.3">
      <c r="A411" s="168"/>
      <c r="B411" s="168"/>
      <c r="C411" s="168"/>
      <c r="D411" s="169"/>
      <c r="E411" s="168"/>
      <c r="F411" s="168"/>
      <c r="G411" s="168"/>
      <c r="H411" s="168"/>
      <c r="I411" s="168"/>
      <c r="J411" s="168"/>
      <c r="K411" s="168"/>
      <c r="L411" s="38"/>
      <c r="M411" s="38"/>
      <c r="N411" s="39"/>
      <c r="O411" s="39"/>
      <c r="P411" s="38"/>
      <c r="Q411" s="38"/>
      <c r="R411" s="38"/>
      <c r="S411" s="38"/>
      <c r="T411" s="38"/>
      <c r="U411" s="38"/>
      <c r="V411" s="38"/>
      <c r="W411" s="38"/>
      <c r="X411" s="38"/>
      <c r="Y411" s="38"/>
      <c r="Z411" s="38"/>
    </row>
    <row r="412" spans="1:26" ht="15.75" customHeight="1" x14ac:dyDescent="0.3">
      <c r="A412" s="168"/>
      <c r="B412" s="168"/>
      <c r="C412" s="168"/>
      <c r="D412" s="169"/>
      <c r="E412" s="168"/>
      <c r="F412" s="168"/>
      <c r="G412" s="168"/>
      <c r="H412" s="168"/>
      <c r="I412" s="168"/>
      <c r="J412" s="168"/>
      <c r="K412" s="168"/>
      <c r="L412" s="38"/>
      <c r="M412" s="38"/>
      <c r="N412" s="39"/>
      <c r="O412" s="39"/>
      <c r="P412" s="38"/>
      <c r="Q412" s="38"/>
      <c r="R412" s="38"/>
      <c r="S412" s="38"/>
      <c r="T412" s="38"/>
      <c r="U412" s="38"/>
      <c r="V412" s="38"/>
      <c r="W412" s="38"/>
      <c r="X412" s="38"/>
      <c r="Y412" s="38"/>
      <c r="Z412" s="38"/>
    </row>
    <row r="413" spans="1:26" ht="15.75" customHeight="1" x14ac:dyDescent="0.3">
      <c r="A413" s="168"/>
      <c r="B413" s="168"/>
      <c r="C413" s="168"/>
      <c r="D413" s="169"/>
      <c r="E413" s="168"/>
      <c r="F413" s="168"/>
      <c r="G413" s="168"/>
      <c r="H413" s="168"/>
      <c r="I413" s="168"/>
      <c r="J413" s="168"/>
      <c r="K413" s="168"/>
      <c r="L413" s="38"/>
      <c r="M413" s="38"/>
      <c r="N413" s="39"/>
      <c r="O413" s="39"/>
      <c r="P413" s="38"/>
      <c r="Q413" s="38"/>
      <c r="R413" s="38"/>
      <c r="S413" s="38"/>
      <c r="T413" s="38"/>
      <c r="U413" s="38"/>
      <c r="V413" s="38"/>
      <c r="W413" s="38"/>
      <c r="X413" s="38"/>
      <c r="Y413" s="38"/>
      <c r="Z413" s="38"/>
    </row>
    <row r="414" spans="1:26" ht="15.75" customHeight="1" x14ac:dyDescent="0.3">
      <c r="A414" s="168"/>
      <c r="B414" s="168"/>
      <c r="C414" s="168"/>
      <c r="D414" s="169"/>
      <c r="E414" s="168"/>
      <c r="F414" s="168"/>
      <c r="G414" s="168"/>
      <c r="H414" s="168"/>
      <c r="I414" s="168"/>
      <c r="J414" s="168"/>
      <c r="K414" s="168"/>
      <c r="L414" s="38"/>
      <c r="M414" s="38"/>
      <c r="N414" s="39"/>
      <c r="O414" s="39"/>
      <c r="P414" s="38"/>
      <c r="Q414" s="38"/>
      <c r="R414" s="38"/>
      <c r="S414" s="38"/>
      <c r="T414" s="38"/>
      <c r="U414" s="38"/>
      <c r="V414" s="38"/>
      <c r="W414" s="38"/>
      <c r="X414" s="38"/>
      <c r="Y414" s="38"/>
      <c r="Z414" s="38"/>
    </row>
    <row r="415" spans="1:26" ht="15.75" customHeight="1" x14ac:dyDescent="0.3">
      <c r="A415" s="168"/>
      <c r="B415" s="168"/>
      <c r="C415" s="168"/>
      <c r="D415" s="169"/>
      <c r="E415" s="168"/>
      <c r="F415" s="168"/>
      <c r="G415" s="168"/>
      <c r="H415" s="168"/>
      <c r="I415" s="168"/>
      <c r="J415" s="168"/>
      <c r="K415" s="168"/>
      <c r="L415" s="38"/>
      <c r="M415" s="38"/>
      <c r="N415" s="39"/>
      <c r="O415" s="39"/>
      <c r="P415" s="38"/>
      <c r="Q415" s="38"/>
      <c r="R415" s="38"/>
      <c r="S415" s="38"/>
      <c r="T415" s="38"/>
      <c r="U415" s="38"/>
      <c r="V415" s="38"/>
      <c r="W415" s="38"/>
      <c r="X415" s="38"/>
      <c r="Y415" s="38"/>
      <c r="Z415" s="38"/>
    </row>
    <row r="416" spans="1:26" ht="15.75" customHeight="1" x14ac:dyDescent="0.3">
      <c r="A416" s="168"/>
      <c r="B416" s="168"/>
      <c r="C416" s="168"/>
      <c r="D416" s="169"/>
      <c r="E416" s="168"/>
      <c r="F416" s="168"/>
      <c r="G416" s="168"/>
      <c r="H416" s="168"/>
      <c r="I416" s="168"/>
      <c r="J416" s="168"/>
      <c r="K416" s="168"/>
      <c r="L416" s="38"/>
      <c r="M416" s="38"/>
      <c r="N416" s="39"/>
      <c r="O416" s="39"/>
      <c r="P416" s="38"/>
      <c r="Q416" s="38"/>
      <c r="R416" s="38"/>
      <c r="S416" s="38"/>
      <c r="T416" s="38"/>
      <c r="U416" s="38"/>
      <c r="V416" s="38"/>
      <c r="W416" s="38"/>
      <c r="X416" s="38"/>
      <c r="Y416" s="38"/>
      <c r="Z416" s="38"/>
    </row>
    <row r="417" spans="1:26" ht="15.75" customHeight="1" x14ac:dyDescent="0.3">
      <c r="A417" s="168"/>
      <c r="B417" s="168"/>
      <c r="C417" s="168"/>
      <c r="D417" s="169"/>
      <c r="E417" s="168"/>
      <c r="F417" s="168"/>
      <c r="G417" s="168"/>
      <c r="H417" s="168"/>
      <c r="I417" s="168"/>
      <c r="J417" s="168"/>
      <c r="K417" s="168"/>
      <c r="L417" s="38"/>
      <c r="M417" s="38"/>
      <c r="N417" s="39"/>
      <c r="O417" s="39"/>
      <c r="P417" s="38"/>
      <c r="Q417" s="38"/>
      <c r="R417" s="38"/>
      <c r="S417" s="38"/>
      <c r="T417" s="38"/>
      <c r="U417" s="38"/>
      <c r="V417" s="38"/>
      <c r="W417" s="38"/>
      <c r="X417" s="38"/>
      <c r="Y417" s="38"/>
      <c r="Z417" s="38"/>
    </row>
    <row r="418" spans="1:26" ht="15.75" customHeight="1" x14ac:dyDescent="0.3">
      <c r="A418" s="168"/>
      <c r="B418" s="168"/>
      <c r="C418" s="168"/>
      <c r="D418" s="169"/>
      <c r="E418" s="168"/>
      <c r="F418" s="168"/>
      <c r="G418" s="168"/>
      <c r="H418" s="168"/>
      <c r="I418" s="168"/>
      <c r="J418" s="168"/>
      <c r="K418" s="168"/>
      <c r="L418" s="38"/>
      <c r="M418" s="38"/>
      <c r="N418" s="39"/>
      <c r="O418" s="39"/>
      <c r="P418" s="38"/>
      <c r="Q418" s="38"/>
      <c r="R418" s="38"/>
      <c r="S418" s="38"/>
      <c r="T418" s="38"/>
      <c r="U418" s="38"/>
      <c r="V418" s="38"/>
      <c r="W418" s="38"/>
      <c r="X418" s="38"/>
      <c r="Y418" s="38"/>
      <c r="Z418" s="38"/>
    </row>
    <row r="419" spans="1:26" ht="15.75" customHeight="1" x14ac:dyDescent="0.3">
      <c r="A419" s="168"/>
      <c r="B419" s="168"/>
      <c r="C419" s="168"/>
      <c r="D419" s="169"/>
      <c r="E419" s="168"/>
      <c r="F419" s="168"/>
      <c r="G419" s="168"/>
      <c r="H419" s="168"/>
      <c r="I419" s="168"/>
      <c r="J419" s="168"/>
      <c r="K419" s="168"/>
      <c r="L419" s="38"/>
      <c r="M419" s="38"/>
      <c r="N419" s="39"/>
      <c r="O419" s="39"/>
      <c r="P419" s="38"/>
      <c r="Q419" s="38"/>
      <c r="R419" s="38"/>
      <c r="S419" s="38"/>
      <c r="T419" s="38"/>
      <c r="U419" s="38"/>
      <c r="V419" s="38"/>
      <c r="W419" s="38"/>
      <c r="X419" s="38"/>
      <c r="Y419" s="38"/>
      <c r="Z419" s="38"/>
    </row>
    <row r="420" spans="1:26" ht="15.75" customHeight="1" x14ac:dyDescent="0.3">
      <c r="A420" s="168"/>
      <c r="B420" s="168"/>
      <c r="C420" s="168"/>
      <c r="D420" s="169"/>
      <c r="E420" s="168"/>
      <c r="F420" s="168"/>
      <c r="G420" s="168"/>
      <c r="H420" s="168"/>
      <c r="I420" s="168"/>
      <c r="J420" s="168"/>
      <c r="K420" s="168"/>
      <c r="L420" s="38"/>
      <c r="M420" s="38"/>
      <c r="N420" s="39"/>
      <c r="O420" s="39"/>
      <c r="P420" s="38"/>
      <c r="Q420" s="38"/>
      <c r="R420" s="38"/>
      <c r="S420" s="38"/>
      <c r="T420" s="38"/>
      <c r="U420" s="38"/>
      <c r="V420" s="38"/>
      <c r="W420" s="38"/>
      <c r="X420" s="38"/>
      <c r="Y420" s="38"/>
      <c r="Z420" s="38"/>
    </row>
    <row r="421" spans="1:26" ht="15.75" customHeight="1" x14ac:dyDescent="0.3">
      <c r="A421" s="168"/>
      <c r="B421" s="168"/>
      <c r="C421" s="168"/>
      <c r="D421" s="169"/>
      <c r="E421" s="168"/>
      <c r="F421" s="168"/>
      <c r="G421" s="168"/>
      <c r="H421" s="168"/>
      <c r="I421" s="168"/>
      <c r="J421" s="168"/>
      <c r="K421" s="168"/>
      <c r="L421" s="38"/>
      <c r="M421" s="38"/>
      <c r="N421" s="39"/>
      <c r="O421" s="39"/>
      <c r="P421" s="38"/>
      <c r="Q421" s="38"/>
      <c r="R421" s="38"/>
      <c r="S421" s="38"/>
      <c r="T421" s="38"/>
      <c r="U421" s="38"/>
      <c r="V421" s="38"/>
      <c r="W421" s="38"/>
      <c r="X421" s="38"/>
      <c r="Y421" s="38"/>
      <c r="Z421" s="38"/>
    </row>
    <row r="422" spans="1:26" ht="15.75" customHeight="1" x14ac:dyDescent="0.3">
      <c r="A422" s="168"/>
      <c r="B422" s="168"/>
      <c r="C422" s="168"/>
      <c r="D422" s="169"/>
      <c r="E422" s="168"/>
      <c r="F422" s="168"/>
      <c r="G422" s="168"/>
      <c r="H422" s="168"/>
      <c r="I422" s="168"/>
      <c r="J422" s="168"/>
      <c r="K422" s="168"/>
      <c r="L422" s="38"/>
      <c r="M422" s="38"/>
      <c r="N422" s="39"/>
      <c r="O422" s="39"/>
      <c r="P422" s="38"/>
      <c r="Q422" s="38"/>
      <c r="R422" s="38"/>
      <c r="S422" s="38"/>
      <c r="T422" s="38"/>
      <c r="U422" s="38"/>
      <c r="V422" s="38"/>
      <c r="W422" s="38"/>
      <c r="X422" s="38"/>
      <c r="Y422" s="38"/>
      <c r="Z422" s="38"/>
    </row>
    <row r="423" spans="1:26" ht="15.75" customHeight="1" x14ac:dyDescent="0.3">
      <c r="A423" s="168"/>
      <c r="B423" s="168"/>
      <c r="C423" s="168"/>
      <c r="D423" s="169"/>
      <c r="E423" s="168"/>
      <c r="F423" s="168"/>
      <c r="G423" s="168"/>
      <c r="H423" s="168"/>
      <c r="I423" s="168"/>
      <c r="J423" s="168"/>
      <c r="K423" s="168"/>
      <c r="L423" s="38"/>
      <c r="M423" s="38"/>
      <c r="N423" s="39"/>
      <c r="O423" s="39"/>
      <c r="P423" s="38"/>
      <c r="Q423" s="38"/>
      <c r="R423" s="38"/>
      <c r="S423" s="38"/>
      <c r="T423" s="38"/>
      <c r="U423" s="38"/>
      <c r="V423" s="38"/>
      <c r="W423" s="38"/>
      <c r="X423" s="38"/>
      <c r="Y423" s="38"/>
      <c r="Z423" s="38"/>
    </row>
    <row r="424" spans="1:26" ht="15.75" customHeight="1" x14ac:dyDescent="0.2"/>
    <row r="425" spans="1:26" ht="15.75" customHeight="1" x14ac:dyDescent="0.2"/>
    <row r="426" spans="1:26" ht="15.75" customHeight="1" x14ac:dyDescent="0.2"/>
    <row r="427" spans="1:26" ht="15.75" customHeight="1" x14ac:dyDescent="0.2"/>
    <row r="428" spans="1:26" ht="15.75" customHeight="1" x14ac:dyDescent="0.2"/>
    <row r="429" spans="1:26" ht="15.75" customHeight="1" x14ac:dyDescent="0.2"/>
    <row r="430" spans="1:26" ht="15.75" customHeight="1" x14ac:dyDescent="0.2"/>
    <row r="431" spans="1:26" ht="15.75" customHeight="1" x14ac:dyDescent="0.2"/>
    <row r="432" spans="1:26"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sheetData>
  <mergeCells count="368">
    <mergeCell ref="K166:K173"/>
    <mergeCell ref="L166:L173"/>
    <mergeCell ref="M166:M173"/>
    <mergeCell ref="N166:N173"/>
    <mergeCell ref="O166:O173"/>
    <mergeCell ref="B166:B173"/>
    <mergeCell ref="C166:C173"/>
    <mergeCell ref="D166:D173"/>
    <mergeCell ref="E166:E173"/>
    <mergeCell ref="F166:F173"/>
    <mergeCell ref="I166:I173"/>
    <mergeCell ref="J166:J173"/>
    <mergeCell ref="K142:K149"/>
    <mergeCell ref="L142:L149"/>
    <mergeCell ref="M142:M149"/>
    <mergeCell ref="N142:N149"/>
    <mergeCell ref="O142:O149"/>
    <mergeCell ref="B142:B149"/>
    <mergeCell ref="C142:C149"/>
    <mergeCell ref="D142:D149"/>
    <mergeCell ref="E142:E149"/>
    <mergeCell ref="F142:F149"/>
    <mergeCell ref="I142:I149"/>
    <mergeCell ref="J142:J149"/>
    <mergeCell ref="K150:K157"/>
    <mergeCell ref="L150:L157"/>
    <mergeCell ref="M150:M157"/>
    <mergeCell ref="N150:N157"/>
    <mergeCell ref="O150:O157"/>
    <mergeCell ref="B150:B157"/>
    <mergeCell ref="C150:C157"/>
    <mergeCell ref="D150:D157"/>
    <mergeCell ref="E150:E157"/>
    <mergeCell ref="F150:F157"/>
    <mergeCell ref="I150:I157"/>
    <mergeCell ref="J150:J157"/>
    <mergeCell ref="K158:K165"/>
    <mergeCell ref="L158:L165"/>
    <mergeCell ref="M158:M165"/>
    <mergeCell ref="N158:N165"/>
    <mergeCell ref="O158:O165"/>
    <mergeCell ref="B158:B165"/>
    <mergeCell ref="C158:C165"/>
    <mergeCell ref="D158:D165"/>
    <mergeCell ref="E158:E165"/>
    <mergeCell ref="F158:F165"/>
    <mergeCell ref="I158:I165"/>
    <mergeCell ref="J158:J165"/>
    <mergeCell ref="L174:L176"/>
    <mergeCell ref="M174:M176"/>
    <mergeCell ref="N174:N176"/>
    <mergeCell ref="O174:O176"/>
    <mergeCell ref="K200:K207"/>
    <mergeCell ref="L200:L207"/>
    <mergeCell ref="M200:M207"/>
    <mergeCell ref="N200:N207"/>
    <mergeCell ref="O200:O207"/>
    <mergeCell ref="K177:K184"/>
    <mergeCell ref="L177:L184"/>
    <mergeCell ref="M177:M184"/>
    <mergeCell ref="N177:N184"/>
    <mergeCell ref="O177:O184"/>
    <mergeCell ref="K185:K191"/>
    <mergeCell ref="L185:L191"/>
    <mergeCell ref="M185:M191"/>
    <mergeCell ref="N185:N191"/>
    <mergeCell ref="O185:O191"/>
    <mergeCell ref="M192:M199"/>
    <mergeCell ref="N192:N199"/>
    <mergeCell ref="O192:O199"/>
    <mergeCell ref="L192:L199"/>
    <mergeCell ref="M208:M215"/>
    <mergeCell ref="N208:N215"/>
    <mergeCell ref="O208:O215"/>
    <mergeCell ref="B208:B215"/>
    <mergeCell ref="C208:C215"/>
    <mergeCell ref="D208:D215"/>
    <mergeCell ref="E208:E215"/>
    <mergeCell ref="F208:F215"/>
    <mergeCell ref="J208:J215"/>
    <mergeCell ref="K208:K215"/>
    <mergeCell ref="L208:L215"/>
    <mergeCell ref="I208:I212"/>
    <mergeCell ref="L216:L223"/>
    <mergeCell ref="M216:M223"/>
    <mergeCell ref="N216:N223"/>
    <mergeCell ref="O216:O223"/>
    <mergeCell ref="B216:B223"/>
    <mergeCell ref="C216:C223"/>
    <mergeCell ref="D216:D223"/>
    <mergeCell ref="E216:E223"/>
    <mergeCell ref="F216:F223"/>
    <mergeCell ref="I216:I223"/>
    <mergeCell ref="J216:J223"/>
    <mergeCell ref="K216:K223"/>
    <mergeCell ref="B200:B207"/>
    <mergeCell ref="C200:C207"/>
    <mergeCell ref="D200:D207"/>
    <mergeCell ref="E200:E207"/>
    <mergeCell ref="F200:F207"/>
    <mergeCell ref="I200:I207"/>
    <mergeCell ref="J200:J207"/>
    <mergeCell ref="K174:K176"/>
    <mergeCell ref="K192:K199"/>
    <mergeCell ref="B192:B199"/>
    <mergeCell ref="C192:C199"/>
    <mergeCell ref="D192:D199"/>
    <mergeCell ref="E192:E199"/>
    <mergeCell ref="F192:F199"/>
    <mergeCell ref="I192:I199"/>
    <mergeCell ref="J192:J199"/>
    <mergeCell ref="B185:B191"/>
    <mergeCell ref="C185:C191"/>
    <mergeCell ref="D185:D191"/>
    <mergeCell ref="E185:E191"/>
    <mergeCell ref="F185:F191"/>
    <mergeCell ref="I185:I191"/>
    <mergeCell ref="J185:J191"/>
    <mergeCell ref="B174:B176"/>
    <mergeCell ref="O57:O64"/>
    <mergeCell ref="L40:L47"/>
    <mergeCell ref="M40:M47"/>
    <mergeCell ref="N40:N47"/>
    <mergeCell ref="O40:O47"/>
    <mergeCell ref="N32:N39"/>
    <mergeCell ref="O32:O39"/>
    <mergeCell ref="L32:L39"/>
    <mergeCell ref="M32:M39"/>
    <mergeCell ref="L48:L56"/>
    <mergeCell ref="M48:M56"/>
    <mergeCell ref="O48:O56"/>
    <mergeCell ref="E13:E14"/>
    <mergeCell ref="F13:J14"/>
    <mergeCell ref="F15:J15"/>
    <mergeCell ref="C18:K18"/>
    <mergeCell ref="C19:K19"/>
    <mergeCell ref="K57:K64"/>
    <mergeCell ref="L57:L64"/>
    <mergeCell ref="M57:M64"/>
    <mergeCell ref="N57:N64"/>
    <mergeCell ref="K24:K31"/>
    <mergeCell ref="L24:L31"/>
    <mergeCell ref="M24:M31"/>
    <mergeCell ref="N24:N31"/>
    <mergeCell ref="K40:K47"/>
    <mergeCell ref="K32:K39"/>
    <mergeCell ref="K48:K56"/>
    <mergeCell ref="N48:N56"/>
    <mergeCell ref="C174:C176"/>
    <mergeCell ref="D174:D176"/>
    <mergeCell ref="E174:E176"/>
    <mergeCell ref="F174:F176"/>
    <mergeCell ref="G174:I174"/>
    <mergeCell ref="J174:J176"/>
    <mergeCell ref="I175:I176"/>
    <mergeCell ref="I177:I184"/>
    <mergeCell ref="J177:J184"/>
    <mergeCell ref="G175:G176"/>
    <mergeCell ref="H175:H176"/>
    <mergeCell ref="B177:B184"/>
    <mergeCell ref="C177:C184"/>
    <mergeCell ref="D177:D184"/>
    <mergeCell ref="E177:E184"/>
    <mergeCell ref="F177:F184"/>
    <mergeCell ref="B21:B23"/>
    <mergeCell ref="C21:C23"/>
    <mergeCell ref="I24:I31"/>
    <mergeCell ref="J24:J31"/>
    <mergeCell ref="D21:D23"/>
    <mergeCell ref="E21:E23"/>
    <mergeCell ref="B24:B31"/>
    <mergeCell ref="C24:C31"/>
    <mergeCell ref="D24:D31"/>
    <mergeCell ref="E24:E31"/>
    <mergeCell ref="B57:B64"/>
    <mergeCell ref="C57:C64"/>
    <mergeCell ref="D57:D64"/>
    <mergeCell ref="E57:E64"/>
    <mergeCell ref="F57:F64"/>
    <mergeCell ref="I57:I64"/>
    <mergeCell ref="J57:J64"/>
    <mergeCell ref="B32:B39"/>
    <mergeCell ref="B65:B67"/>
    <mergeCell ref="O24:O31"/>
    <mergeCell ref="F21:F23"/>
    <mergeCell ref="G21:I21"/>
    <mergeCell ref="G22:G23"/>
    <mergeCell ref="H22:H23"/>
    <mergeCell ref="I22:I23"/>
    <mergeCell ref="J21:J23"/>
    <mergeCell ref="F24:F31"/>
    <mergeCell ref="K21:K23"/>
    <mergeCell ref="L21:L23"/>
    <mergeCell ref="M21:M23"/>
    <mergeCell ref="N21:N23"/>
    <mergeCell ref="O21:O23"/>
    <mergeCell ref="B40:B47"/>
    <mergeCell ref="C40:C47"/>
    <mergeCell ref="D40:D47"/>
    <mergeCell ref="E40:E47"/>
    <mergeCell ref="F40:F47"/>
    <mergeCell ref="I40:I47"/>
    <mergeCell ref="J40:J47"/>
    <mergeCell ref="C32:C39"/>
    <mergeCell ref="D32:D39"/>
    <mergeCell ref="E32:E39"/>
    <mergeCell ref="F32:F39"/>
    <mergeCell ref="I32:I39"/>
    <mergeCell ref="J32:J39"/>
    <mergeCell ref="B48:B56"/>
    <mergeCell ref="C48:C56"/>
    <mergeCell ref="D48:D56"/>
    <mergeCell ref="E48:E56"/>
    <mergeCell ref="F48:F56"/>
    <mergeCell ref="I48:I56"/>
    <mergeCell ref="J48:J56"/>
    <mergeCell ref="C65:C67"/>
    <mergeCell ref="D65:D67"/>
    <mergeCell ref="E65:E67"/>
    <mergeCell ref="F65:F67"/>
    <mergeCell ref="G65:I65"/>
    <mergeCell ref="J65:J67"/>
    <mergeCell ref="I66:I67"/>
    <mergeCell ref="B68:B75"/>
    <mergeCell ref="C68:C75"/>
    <mergeCell ref="D68:D75"/>
    <mergeCell ref="E68:E75"/>
    <mergeCell ref="F68:F75"/>
    <mergeCell ref="I68:I75"/>
    <mergeCell ref="J68:J75"/>
    <mergeCell ref="K68:K75"/>
    <mergeCell ref="L68:L75"/>
    <mergeCell ref="M68:M75"/>
    <mergeCell ref="N68:N75"/>
    <mergeCell ref="O68:O75"/>
    <mergeCell ref="G66:G67"/>
    <mergeCell ref="H66:H67"/>
    <mergeCell ref="K65:K67"/>
    <mergeCell ref="L65:L67"/>
    <mergeCell ref="M65:M67"/>
    <mergeCell ref="N65:N67"/>
    <mergeCell ref="O65:O67"/>
    <mergeCell ref="O76:O83"/>
    <mergeCell ref="B76:B83"/>
    <mergeCell ref="C76:C83"/>
    <mergeCell ref="D76:D83"/>
    <mergeCell ref="E76:E83"/>
    <mergeCell ref="F76:F83"/>
    <mergeCell ref="I76:I83"/>
    <mergeCell ref="J76:J83"/>
    <mergeCell ref="K84:K91"/>
    <mergeCell ref="L84:L91"/>
    <mergeCell ref="M84:M91"/>
    <mergeCell ref="N84:N91"/>
    <mergeCell ref="O84:O91"/>
    <mergeCell ref="K76:K83"/>
    <mergeCell ref="L76:L83"/>
    <mergeCell ref="M76:M83"/>
    <mergeCell ref="N76:N83"/>
    <mergeCell ref="M92:M94"/>
    <mergeCell ref="N92:N94"/>
    <mergeCell ref="O92:O94"/>
    <mergeCell ref="K111:K118"/>
    <mergeCell ref="L111:L118"/>
    <mergeCell ref="M111:M118"/>
    <mergeCell ref="N111:N118"/>
    <mergeCell ref="O111:O118"/>
    <mergeCell ref="K92:K94"/>
    <mergeCell ref="K95:K102"/>
    <mergeCell ref="L95:L102"/>
    <mergeCell ref="M95:M102"/>
    <mergeCell ref="N95:N102"/>
    <mergeCell ref="O95:O102"/>
    <mergeCell ref="M103:M110"/>
    <mergeCell ref="N103:N110"/>
    <mergeCell ref="O103:O110"/>
    <mergeCell ref="B111:B118"/>
    <mergeCell ref="C111:C118"/>
    <mergeCell ref="D111:D118"/>
    <mergeCell ref="E111:E118"/>
    <mergeCell ref="F111:F118"/>
    <mergeCell ref="I111:I118"/>
    <mergeCell ref="J111:J118"/>
    <mergeCell ref="B84:B91"/>
    <mergeCell ref="C84:C91"/>
    <mergeCell ref="D84:D91"/>
    <mergeCell ref="E84:E91"/>
    <mergeCell ref="F84:F91"/>
    <mergeCell ref="I84:I91"/>
    <mergeCell ref="J84:J91"/>
    <mergeCell ref="G92:I92"/>
    <mergeCell ref="B92:B94"/>
    <mergeCell ref="C92:C94"/>
    <mergeCell ref="D92:D94"/>
    <mergeCell ref="E92:E94"/>
    <mergeCell ref="F92:F94"/>
    <mergeCell ref="J92:J94"/>
    <mergeCell ref="I93:I94"/>
    <mergeCell ref="I95:I102"/>
    <mergeCell ref="J95:J102"/>
    <mergeCell ref="G93:G94"/>
    <mergeCell ref="H93:H94"/>
    <mergeCell ref="B95:B102"/>
    <mergeCell ref="C95:C102"/>
    <mergeCell ref="D95:D102"/>
    <mergeCell ref="E95:E102"/>
    <mergeCell ref="F95:F102"/>
    <mergeCell ref="K103:K110"/>
    <mergeCell ref="L103:L110"/>
    <mergeCell ref="B103:B110"/>
    <mergeCell ref="C103:C110"/>
    <mergeCell ref="D103:D110"/>
    <mergeCell ref="E103:E110"/>
    <mergeCell ref="F103:F110"/>
    <mergeCell ref="I103:I110"/>
    <mergeCell ref="J103:J110"/>
    <mergeCell ref="L92:L94"/>
    <mergeCell ref="B119:B121"/>
    <mergeCell ref="C119:C121"/>
    <mergeCell ref="D119:D121"/>
    <mergeCell ref="E119:E121"/>
    <mergeCell ref="F119:F121"/>
    <mergeCell ref="G119:I119"/>
    <mergeCell ref="J119:J121"/>
    <mergeCell ref="I120:I121"/>
    <mergeCell ref="B122:B129"/>
    <mergeCell ref="C122:C129"/>
    <mergeCell ref="D122:D129"/>
    <mergeCell ref="E122:E129"/>
    <mergeCell ref="F122:F129"/>
    <mergeCell ref="I122:I129"/>
    <mergeCell ref="J122:J129"/>
    <mergeCell ref="K122:K129"/>
    <mergeCell ref="L122:L129"/>
    <mergeCell ref="M122:M129"/>
    <mergeCell ref="N122:N129"/>
    <mergeCell ref="O122:O129"/>
    <mergeCell ref="G120:G121"/>
    <mergeCell ref="H120:H121"/>
    <mergeCell ref="K119:K121"/>
    <mergeCell ref="L119:L121"/>
    <mergeCell ref="M119:M121"/>
    <mergeCell ref="N119:N121"/>
    <mergeCell ref="O119:O121"/>
    <mergeCell ref="O130:O133"/>
    <mergeCell ref="B130:B133"/>
    <mergeCell ref="C130:C133"/>
    <mergeCell ref="D130:D133"/>
    <mergeCell ref="E130:E133"/>
    <mergeCell ref="F130:F133"/>
    <mergeCell ref="I130:I133"/>
    <mergeCell ref="J130:J133"/>
    <mergeCell ref="K134:K141"/>
    <mergeCell ref="L134:L141"/>
    <mergeCell ref="M134:M141"/>
    <mergeCell ref="N134:N141"/>
    <mergeCell ref="O134:O141"/>
    <mergeCell ref="B134:B141"/>
    <mergeCell ref="C134:C141"/>
    <mergeCell ref="D134:D141"/>
    <mergeCell ref="E134:E141"/>
    <mergeCell ref="F134:F141"/>
    <mergeCell ref="I134:I141"/>
    <mergeCell ref="J134:J141"/>
    <mergeCell ref="K130:K133"/>
    <mergeCell ref="L130:L133"/>
    <mergeCell ref="M130:M133"/>
    <mergeCell ref="N130:N133"/>
  </mergeCells>
  <dataValidations count="1">
    <dataValidation type="list" allowBlank="1" showErrorMessage="1" sqref="F24 J24 F32 J32 F40 J40 F48:F49 J48:J49 F57 J57 F68 J68 F76 J216 F84 J84 F95 J95 F103 J103 F111 J111 F122 J122 F130 J130 F134 J134 F142 J142 F150 J150 F158 J76 F166 J158 F177 J177 F185 J185 F192 J192 F200 J200 F208 J208 F216 J166">
      <formula1>"1.0,2.0,3.0"</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AA996"/>
  <sheetViews>
    <sheetView showGridLines="0" workbookViewId="0">
      <selection activeCell="I16" sqref="I16:I24"/>
    </sheetView>
  </sheetViews>
  <sheetFormatPr baseColWidth="10" defaultColWidth="14.42578125" defaultRowHeight="15" customHeight="1" x14ac:dyDescent="0.2"/>
  <cols>
    <col min="1" max="1" width="2.5703125" style="170" customWidth="1"/>
    <col min="2" max="2" width="3.42578125" style="170" hidden="1" customWidth="1"/>
    <col min="3" max="4" width="42.5703125" style="170" customWidth="1"/>
    <col min="5" max="5" width="41.42578125" style="170" customWidth="1"/>
    <col min="6" max="6" width="7.42578125" style="170" customWidth="1"/>
    <col min="7" max="7" width="3.5703125" style="170" customWidth="1"/>
    <col min="8" max="8" width="71.7109375" style="170" customWidth="1"/>
    <col min="9" max="9" width="38" style="170" customWidth="1"/>
    <col min="10" max="10" width="7.42578125" style="170" customWidth="1"/>
    <col min="11" max="11" width="16.140625" style="170" customWidth="1"/>
    <col min="12" max="12" width="4.7109375" style="279" customWidth="1"/>
    <col min="13" max="13" width="7.5703125" style="279" customWidth="1"/>
    <col min="14" max="15" width="6.28515625" style="279" customWidth="1"/>
    <col min="16" max="26" width="3.140625" style="279" customWidth="1"/>
    <col min="27" max="27" width="14.42578125" style="279"/>
    <col min="28" max="16384" width="14.42578125" style="170"/>
  </cols>
  <sheetData>
    <row r="1" spans="1:26" ht="22.5" customHeight="1" x14ac:dyDescent="0.3">
      <c r="A1" s="168"/>
      <c r="B1" s="168"/>
      <c r="C1" s="168"/>
      <c r="D1" s="168"/>
      <c r="E1" s="216"/>
      <c r="F1" s="168"/>
      <c r="G1" s="168"/>
      <c r="H1" s="168"/>
      <c r="I1" s="216"/>
      <c r="J1" s="168"/>
      <c r="K1" s="168"/>
      <c r="L1" s="40"/>
      <c r="M1" s="40"/>
      <c r="N1" s="41"/>
      <c r="O1" s="41"/>
      <c r="P1" s="38"/>
      <c r="Q1" s="38"/>
      <c r="R1" s="38"/>
      <c r="S1" s="38"/>
      <c r="T1" s="38"/>
      <c r="U1" s="38"/>
      <c r="V1" s="38"/>
      <c r="W1" s="38"/>
      <c r="X1" s="38"/>
      <c r="Y1" s="38"/>
      <c r="Z1" s="38"/>
    </row>
    <row r="2" spans="1:26" ht="22.5" customHeight="1" x14ac:dyDescent="0.3">
      <c r="A2" s="168"/>
      <c r="B2" s="168"/>
      <c r="C2" s="168"/>
      <c r="D2" s="168"/>
      <c r="E2" s="216"/>
      <c r="F2" s="168"/>
      <c r="G2" s="168"/>
      <c r="H2" s="168"/>
      <c r="I2" s="216"/>
      <c r="J2" s="168"/>
      <c r="K2" s="168"/>
      <c r="L2" s="40"/>
      <c r="M2" s="40"/>
      <c r="N2" s="41"/>
      <c r="O2" s="41"/>
      <c r="P2" s="38"/>
      <c r="Q2" s="38"/>
      <c r="R2" s="38"/>
      <c r="S2" s="38"/>
      <c r="T2" s="38"/>
      <c r="U2" s="38"/>
      <c r="V2" s="38"/>
      <c r="W2" s="38"/>
      <c r="X2" s="38"/>
      <c r="Y2" s="38"/>
      <c r="Z2" s="38"/>
    </row>
    <row r="3" spans="1:26" ht="22.5" customHeight="1" x14ac:dyDescent="0.3">
      <c r="A3" s="168"/>
      <c r="B3" s="168"/>
      <c r="C3" s="168"/>
      <c r="D3" s="168"/>
      <c r="E3" s="216"/>
      <c r="F3" s="168"/>
      <c r="G3" s="168"/>
      <c r="H3" s="168"/>
      <c r="I3" s="216"/>
      <c r="J3" s="168"/>
      <c r="K3" s="168"/>
      <c r="L3" s="40"/>
      <c r="M3" s="40"/>
      <c r="N3" s="41"/>
      <c r="O3" s="41"/>
      <c r="P3" s="38"/>
      <c r="Q3" s="38"/>
      <c r="R3" s="38"/>
      <c r="S3" s="38"/>
      <c r="T3" s="38"/>
      <c r="U3" s="38"/>
      <c r="V3" s="38"/>
      <c r="W3" s="38"/>
      <c r="X3" s="38"/>
      <c r="Y3" s="38"/>
      <c r="Z3" s="38"/>
    </row>
    <row r="4" spans="1:26" ht="22.5" customHeight="1" x14ac:dyDescent="0.3">
      <c r="A4" s="168"/>
      <c r="B4" s="168"/>
      <c r="C4" s="168"/>
      <c r="D4" s="168"/>
      <c r="E4" s="216"/>
      <c r="F4" s="168"/>
      <c r="G4" s="168"/>
      <c r="H4" s="168"/>
      <c r="I4" s="216"/>
      <c r="J4" s="168"/>
      <c r="K4" s="168"/>
      <c r="L4" s="40"/>
      <c r="M4" s="40"/>
      <c r="N4" s="41"/>
      <c r="O4" s="41"/>
      <c r="P4" s="38"/>
      <c r="Q4" s="38"/>
      <c r="R4" s="38"/>
      <c r="S4" s="38"/>
      <c r="T4" s="38"/>
      <c r="U4" s="38"/>
      <c r="V4" s="38"/>
      <c r="W4" s="38"/>
      <c r="X4" s="38"/>
      <c r="Y4" s="38"/>
      <c r="Z4" s="38"/>
    </row>
    <row r="5" spans="1:26" ht="9.75" customHeight="1" x14ac:dyDescent="0.3">
      <c r="A5" s="168"/>
      <c r="B5" s="168"/>
      <c r="C5" s="168"/>
      <c r="D5" s="168"/>
      <c r="E5" s="216"/>
      <c r="F5" s="168"/>
      <c r="G5" s="168"/>
      <c r="H5" s="168"/>
      <c r="I5" s="216"/>
      <c r="J5" s="168"/>
      <c r="K5" s="168"/>
      <c r="L5" s="40"/>
      <c r="M5" s="40"/>
      <c r="N5" s="41"/>
      <c r="O5" s="41"/>
      <c r="P5" s="38"/>
      <c r="Q5" s="38"/>
      <c r="R5" s="38"/>
      <c r="S5" s="38"/>
      <c r="T5" s="38"/>
      <c r="U5" s="38"/>
      <c r="V5" s="38"/>
      <c r="W5" s="38"/>
      <c r="X5" s="38"/>
      <c r="Y5" s="38"/>
      <c r="Z5" s="38"/>
    </row>
    <row r="6" spans="1:26" ht="31.5" customHeight="1" x14ac:dyDescent="0.3">
      <c r="A6" s="168"/>
      <c r="B6" s="168"/>
      <c r="C6" s="168"/>
      <c r="D6" s="168"/>
      <c r="E6" s="216"/>
      <c r="F6" s="168"/>
      <c r="G6" s="168"/>
      <c r="H6" s="168"/>
      <c r="I6" s="216"/>
      <c r="J6" s="168"/>
      <c r="K6" s="168"/>
      <c r="L6" s="40"/>
      <c r="M6" s="40"/>
      <c r="N6" s="41"/>
      <c r="O6" s="41"/>
      <c r="P6" s="38"/>
      <c r="Q6" s="38"/>
      <c r="R6" s="38"/>
      <c r="S6" s="38"/>
      <c r="T6" s="38"/>
      <c r="U6" s="38"/>
      <c r="V6" s="38"/>
      <c r="W6" s="38"/>
      <c r="X6" s="38"/>
      <c r="Y6" s="38"/>
      <c r="Z6" s="38"/>
    </row>
    <row r="7" spans="1:26" ht="30.75" customHeight="1" x14ac:dyDescent="0.3">
      <c r="A7" s="168"/>
      <c r="B7" s="168"/>
      <c r="C7" s="168"/>
      <c r="D7" s="168"/>
      <c r="E7" s="217"/>
      <c r="F7" s="218"/>
      <c r="G7" s="168"/>
      <c r="H7" s="168"/>
      <c r="I7" s="216"/>
      <c r="J7" s="168"/>
      <c r="K7" s="168"/>
      <c r="L7" s="40"/>
      <c r="M7" s="40"/>
      <c r="N7" s="41"/>
      <c r="O7" s="41"/>
      <c r="P7" s="38"/>
      <c r="Q7" s="38"/>
      <c r="R7" s="38"/>
      <c r="S7" s="38"/>
      <c r="T7" s="38"/>
      <c r="U7" s="38"/>
      <c r="V7" s="38"/>
      <c r="W7" s="38"/>
      <c r="X7" s="38"/>
      <c r="Y7" s="38"/>
      <c r="Z7" s="38"/>
    </row>
    <row r="8" spans="1:26" ht="20.25" customHeight="1" x14ac:dyDescent="0.3">
      <c r="A8" s="168"/>
      <c r="B8" s="168"/>
      <c r="C8" s="168"/>
      <c r="D8" s="168"/>
      <c r="E8" s="216"/>
      <c r="F8" s="168"/>
      <c r="G8" s="168"/>
      <c r="H8" s="168"/>
      <c r="I8" s="216"/>
      <c r="J8" s="168"/>
      <c r="K8" s="168"/>
      <c r="L8" s="40"/>
      <c r="M8" s="40"/>
      <c r="N8" s="41"/>
      <c r="O8" s="41"/>
      <c r="P8" s="38"/>
      <c r="Q8" s="38"/>
      <c r="R8" s="38"/>
      <c r="S8" s="38"/>
      <c r="T8" s="38"/>
      <c r="U8" s="38"/>
      <c r="V8" s="38"/>
      <c r="W8" s="38"/>
      <c r="X8" s="38"/>
      <c r="Y8" s="38"/>
      <c r="Z8" s="38"/>
    </row>
    <row r="9" spans="1:26" ht="9.75" customHeight="1" x14ac:dyDescent="0.3">
      <c r="A9" s="168"/>
      <c r="B9" s="168"/>
      <c r="C9" s="168"/>
      <c r="D9" s="168"/>
      <c r="E9" s="216"/>
      <c r="F9" s="168"/>
      <c r="G9" s="168"/>
      <c r="H9" s="168"/>
      <c r="I9" s="216"/>
      <c r="J9" s="168"/>
      <c r="K9" s="168"/>
      <c r="L9" s="40"/>
      <c r="M9" s="40"/>
      <c r="N9" s="41"/>
      <c r="O9" s="41"/>
      <c r="P9" s="38"/>
      <c r="Q9" s="38"/>
      <c r="R9" s="38"/>
      <c r="S9" s="38"/>
      <c r="T9" s="38"/>
      <c r="U9" s="38"/>
      <c r="V9" s="38"/>
      <c r="W9" s="38"/>
      <c r="X9" s="38"/>
      <c r="Y9" s="38"/>
      <c r="Z9" s="38"/>
    </row>
    <row r="10" spans="1:26" ht="19.5" customHeight="1" x14ac:dyDescent="0.3">
      <c r="A10" s="168"/>
      <c r="B10" s="168"/>
      <c r="C10" s="476" t="s">
        <v>148</v>
      </c>
      <c r="D10" s="404"/>
      <c r="E10" s="404"/>
      <c r="F10" s="404"/>
      <c r="G10" s="404"/>
      <c r="H10" s="404"/>
      <c r="I10" s="404"/>
      <c r="J10" s="404"/>
      <c r="K10" s="319"/>
      <c r="L10" s="40"/>
      <c r="M10" s="40"/>
      <c r="N10" s="41"/>
      <c r="O10" s="41"/>
      <c r="P10" s="38"/>
      <c r="Q10" s="38"/>
      <c r="R10" s="38"/>
      <c r="S10" s="38"/>
      <c r="T10" s="38"/>
      <c r="U10" s="38"/>
      <c r="V10" s="38"/>
      <c r="W10" s="38"/>
      <c r="X10" s="38"/>
      <c r="Y10" s="38"/>
      <c r="Z10" s="38"/>
    </row>
    <row r="11" spans="1:26" ht="71.25" customHeight="1" x14ac:dyDescent="0.3">
      <c r="A11" s="168"/>
      <c r="B11" s="168"/>
      <c r="C11" s="406" t="s">
        <v>149</v>
      </c>
      <c r="D11" s="404"/>
      <c r="E11" s="404"/>
      <c r="F11" s="404"/>
      <c r="G11" s="404"/>
      <c r="H11" s="404"/>
      <c r="I11" s="404"/>
      <c r="J11" s="404"/>
      <c r="K11" s="319"/>
      <c r="L11" s="40"/>
      <c r="M11" s="40"/>
      <c r="N11" s="41"/>
      <c r="O11" s="41"/>
      <c r="P11" s="38"/>
      <c r="Q11" s="38"/>
      <c r="R11" s="38"/>
      <c r="S11" s="38"/>
      <c r="T11" s="38"/>
      <c r="U11" s="38"/>
      <c r="V11" s="38"/>
      <c r="W11" s="38"/>
      <c r="X11" s="38"/>
      <c r="Y11" s="38"/>
      <c r="Z11" s="38"/>
    </row>
    <row r="12" spans="1:26" ht="9.75" customHeight="1" x14ac:dyDescent="0.3">
      <c r="A12" s="168"/>
      <c r="B12" s="168"/>
      <c r="C12" s="171"/>
      <c r="D12" s="171"/>
      <c r="E12" s="216"/>
      <c r="F12" s="172"/>
      <c r="G12" s="168"/>
      <c r="H12" s="168"/>
      <c r="I12" s="216"/>
      <c r="J12" s="168"/>
      <c r="K12" s="168"/>
      <c r="L12" s="40"/>
      <c r="M12" s="40"/>
      <c r="N12" s="41"/>
      <c r="O12" s="41"/>
      <c r="P12" s="38"/>
      <c r="Q12" s="38"/>
      <c r="R12" s="38"/>
      <c r="S12" s="38"/>
      <c r="T12" s="38"/>
      <c r="U12" s="38"/>
      <c r="V12" s="38"/>
      <c r="W12" s="38"/>
      <c r="X12" s="38"/>
      <c r="Y12" s="38"/>
      <c r="Z12" s="38"/>
    </row>
    <row r="13" spans="1:26" ht="36.75" customHeight="1" x14ac:dyDescent="0.3">
      <c r="A13" s="168"/>
      <c r="B13" s="477" t="s">
        <v>111</v>
      </c>
      <c r="C13" s="472" t="s">
        <v>747</v>
      </c>
      <c r="D13" s="465" t="s">
        <v>8</v>
      </c>
      <c r="E13" s="464" t="s">
        <v>748</v>
      </c>
      <c r="F13" s="466" t="s">
        <v>749</v>
      </c>
      <c r="G13" s="467" t="s">
        <v>113</v>
      </c>
      <c r="H13" s="387"/>
      <c r="I13" s="468"/>
      <c r="J13" s="466" t="s">
        <v>750</v>
      </c>
      <c r="K13" s="466" t="s">
        <v>124</v>
      </c>
      <c r="L13" s="463"/>
      <c r="M13" s="463"/>
      <c r="N13" s="462"/>
      <c r="O13" s="462"/>
      <c r="P13" s="463"/>
      <c r="Q13" s="38"/>
      <c r="R13" s="38"/>
      <c r="S13" s="38"/>
      <c r="T13" s="38"/>
      <c r="U13" s="38"/>
      <c r="V13" s="38"/>
      <c r="W13" s="38"/>
      <c r="X13" s="38"/>
      <c r="Y13" s="38"/>
      <c r="Z13" s="38"/>
    </row>
    <row r="14" spans="1:26" ht="29.25" customHeight="1" x14ac:dyDescent="0.3">
      <c r="A14" s="168"/>
      <c r="B14" s="337"/>
      <c r="C14" s="337"/>
      <c r="D14" s="337"/>
      <c r="E14" s="337"/>
      <c r="F14" s="337"/>
      <c r="G14" s="460" t="s">
        <v>13</v>
      </c>
      <c r="H14" s="461" t="s">
        <v>15</v>
      </c>
      <c r="I14" s="464" t="s">
        <v>115</v>
      </c>
      <c r="J14" s="337"/>
      <c r="K14" s="337"/>
      <c r="L14" s="452"/>
      <c r="M14" s="452"/>
      <c r="N14" s="452"/>
      <c r="O14" s="452"/>
      <c r="P14" s="452"/>
      <c r="Q14" s="38"/>
      <c r="R14" s="38"/>
      <c r="S14" s="38"/>
      <c r="T14" s="38"/>
      <c r="U14" s="38"/>
      <c r="V14" s="38"/>
      <c r="W14" s="38"/>
      <c r="X14" s="38"/>
      <c r="Y14" s="38"/>
      <c r="Z14" s="38"/>
    </row>
    <row r="15" spans="1:26" ht="99.75" customHeight="1" x14ac:dyDescent="0.3">
      <c r="A15" s="168"/>
      <c r="B15" s="348"/>
      <c r="C15" s="348"/>
      <c r="D15" s="359"/>
      <c r="E15" s="359"/>
      <c r="F15" s="348"/>
      <c r="G15" s="348"/>
      <c r="H15" s="359"/>
      <c r="I15" s="359"/>
      <c r="J15" s="348"/>
      <c r="K15" s="348"/>
      <c r="L15" s="452"/>
      <c r="M15" s="452"/>
      <c r="N15" s="452"/>
      <c r="O15" s="452"/>
      <c r="P15" s="452"/>
      <c r="Q15" s="38"/>
      <c r="R15" s="38"/>
      <c r="S15" s="38"/>
      <c r="T15" s="38"/>
      <c r="U15" s="38"/>
      <c r="V15" s="38"/>
      <c r="W15" s="38"/>
      <c r="X15" s="38"/>
      <c r="Y15" s="38"/>
      <c r="Z15" s="38"/>
    </row>
    <row r="16" spans="1:26" ht="52.5" customHeight="1" x14ac:dyDescent="0.3">
      <c r="A16" s="168"/>
      <c r="B16" s="322" t="str">
        <f>+LEFT(C16,3)</f>
        <v>6.1</v>
      </c>
      <c r="C16" s="473" t="s">
        <v>150</v>
      </c>
      <c r="D16" s="475" t="s">
        <v>450</v>
      </c>
      <c r="E16" s="335" t="s">
        <v>571</v>
      </c>
      <c r="F16" s="332">
        <v>3</v>
      </c>
      <c r="G16" s="189">
        <v>1</v>
      </c>
      <c r="H16" s="184" t="s">
        <v>570</v>
      </c>
      <c r="I16" s="335" t="s">
        <v>569</v>
      </c>
      <c r="J16" s="370">
        <v>3</v>
      </c>
      <c r="K16" s="365"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39">
        <f>+IF(K16="",75,IF(K16="Deficiencia de control mayor (diseño y ejecución)",80,IF(K16="Deficiencia de control (diseño o ejecución)",100,IF(K16="Oportunidad de mejora",120,140))))</f>
        <v>140</v>
      </c>
      <c r="M16" s="451">
        <v>1.7896000000000001</v>
      </c>
      <c r="N16" s="453">
        <f>+L16+M16</f>
        <v>141.78960000000001</v>
      </c>
      <c r="O16" s="41"/>
      <c r="P16" s="451"/>
      <c r="Q16" s="38"/>
      <c r="R16" s="38"/>
      <c r="S16" s="38"/>
      <c r="T16" s="38"/>
      <c r="U16" s="38"/>
      <c r="V16" s="38"/>
      <c r="W16" s="38"/>
      <c r="X16" s="38"/>
      <c r="Y16" s="38"/>
      <c r="Z16" s="38"/>
    </row>
    <row r="17" spans="1:26" ht="104.25" customHeight="1" x14ac:dyDescent="0.3">
      <c r="A17" s="168"/>
      <c r="B17" s="323"/>
      <c r="C17" s="323"/>
      <c r="D17" s="333"/>
      <c r="E17" s="333"/>
      <c r="F17" s="333"/>
      <c r="G17" s="175">
        <v>2</v>
      </c>
      <c r="H17" s="185" t="s">
        <v>751</v>
      </c>
      <c r="I17" s="333"/>
      <c r="J17" s="371"/>
      <c r="K17" s="366"/>
      <c r="L17" s="321"/>
      <c r="M17" s="452"/>
      <c r="N17" s="452"/>
      <c r="O17" s="41"/>
      <c r="P17" s="452"/>
      <c r="Q17" s="38"/>
      <c r="R17" s="38"/>
      <c r="S17" s="38"/>
      <c r="T17" s="38"/>
      <c r="U17" s="38"/>
      <c r="V17" s="38"/>
      <c r="W17" s="38"/>
      <c r="X17" s="38"/>
      <c r="Y17" s="38"/>
      <c r="Z17" s="38"/>
    </row>
    <row r="18" spans="1:26" ht="104.25" customHeight="1" thickBot="1" x14ac:dyDescent="0.35">
      <c r="A18" s="179"/>
      <c r="B18" s="323"/>
      <c r="C18" s="323"/>
      <c r="D18" s="334"/>
      <c r="E18" s="334"/>
      <c r="F18" s="334"/>
      <c r="G18" s="175">
        <v>3</v>
      </c>
      <c r="H18" s="194" t="s">
        <v>572</v>
      </c>
      <c r="I18" s="334"/>
      <c r="J18" s="373"/>
      <c r="K18" s="366"/>
      <c r="L18" s="321"/>
      <c r="M18" s="452"/>
      <c r="N18" s="452"/>
      <c r="O18" s="41"/>
      <c r="P18" s="452"/>
      <c r="Q18" s="151"/>
      <c r="R18" s="151"/>
      <c r="S18" s="151"/>
      <c r="T18" s="151"/>
      <c r="U18" s="151"/>
      <c r="V18" s="151"/>
      <c r="W18" s="151"/>
      <c r="X18" s="151"/>
      <c r="Y18" s="151"/>
      <c r="Z18" s="151"/>
    </row>
    <row r="19" spans="1:26" ht="317.25" customHeight="1" thickBot="1" x14ac:dyDescent="0.35">
      <c r="A19" s="168"/>
      <c r="B19" s="323"/>
      <c r="C19" s="323"/>
      <c r="D19" s="333"/>
      <c r="E19" s="333"/>
      <c r="F19" s="333"/>
      <c r="G19" s="175">
        <v>4</v>
      </c>
      <c r="H19" s="219" t="s">
        <v>752</v>
      </c>
      <c r="I19" s="333"/>
      <c r="J19" s="371"/>
      <c r="K19" s="366"/>
      <c r="L19" s="321"/>
      <c r="M19" s="452"/>
      <c r="N19" s="452"/>
      <c r="O19" s="41"/>
      <c r="P19" s="452"/>
      <c r="Q19" s="38"/>
      <c r="R19" s="38"/>
      <c r="S19" s="38"/>
      <c r="T19" s="38"/>
      <c r="U19" s="38"/>
      <c r="V19" s="38"/>
      <c r="W19" s="38"/>
      <c r="X19" s="38"/>
      <c r="Y19" s="38"/>
      <c r="Z19" s="38"/>
    </row>
    <row r="20" spans="1:26" ht="26.25" hidden="1" customHeight="1" x14ac:dyDescent="0.3">
      <c r="A20" s="168"/>
      <c r="B20" s="323"/>
      <c r="C20" s="323"/>
      <c r="D20" s="333"/>
      <c r="E20" s="333"/>
      <c r="F20" s="333"/>
      <c r="G20" s="175">
        <v>4</v>
      </c>
      <c r="H20" s="186"/>
      <c r="I20" s="333"/>
      <c r="J20" s="371"/>
      <c r="K20" s="366"/>
      <c r="L20" s="321"/>
      <c r="M20" s="452"/>
      <c r="N20" s="452"/>
      <c r="O20" s="41"/>
      <c r="P20" s="452"/>
      <c r="Q20" s="38"/>
      <c r="R20" s="38"/>
      <c r="S20" s="38"/>
      <c r="T20" s="38"/>
      <c r="U20" s="38"/>
      <c r="V20" s="38"/>
      <c r="W20" s="38"/>
      <c r="X20" s="38"/>
      <c r="Y20" s="38"/>
      <c r="Z20" s="38"/>
    </row>
    <row r="21" spans="1:26" ht="26.25" hidden="1" customHeight="1" x14ac:dyDescent="0.3">
      <c r="A21" s="168"/>
      <c r="B21" s="323"/>
      <c r="C21" s="323"/>
      <c r="D21" s="333"/>
      <c r="E21" s="333"/>
      <c r="F21" s="333"/>
      <c r="G21" s="175">
        <v>5</v>
      </c>
      <c r="H21" s="186"/>
      <c r="I21" s="333"/>
      <c r="J21" s="371"/>
      <c r="K21" s="366"/>
      <c r="L21" s="321"/>
      <c r="M21" s="452"/>
      <c r="N21" s="452"/>
      <c r="O21" s="41"/>
      <c r="P21" s="452"/>
      <c r="Q21" s="38"/>
      <c r="R21" s="38"/>
      <c r="S21" s="38"/>
      <c r="T21" s="38"/>
      <c r="U21" s="38"/>
      <c r="V21" s="38"/>
      <c r="W21" s="38"/>
      <c r="X21" s="38"/>
      <c r="Y21" s="38"/>
      <c r="Z21" s="38"/>
    </row>
    <row r="22" spans="1:26" ht="26.25" hidden="1" customHeight="1" x14ac:dyDescent="0.3">
      <c r="A22" s="168"/>
      <c r="B22" s="323"/>
      <c r="C22" s="323"/>
      <c r="D22" s="333"/>
      <c r="E22" s="333"/>
      <c r="F22" s="333"/>
      <c r="G22" s="175">
        <v>6</v>
      </c>
      <c r="H22" s="186"/>
      <c r="I22" s="333"/>
      <c r="J22" s="371"/>
      <c r="K22" s="366"/>
      <c r="L22" s="321"/>
      <c r="M22" s="452"/>
      <c r="N22" s="452"/>
      <c r="O22" s="41"/>
      <c r="P22" s="452"/>
      <c r="Q22" s="38"/>
      <c r="R22" s="38"/>
      <c r="S22" s="38"/>
      <c r="T22" s="38"/>
      <c r="U22" s="38"/>
      <c r="V22" s="38"/>
      <c r="W22" s="38"/>
      <c r="X22" s="38"/>
      <c r="Y22" s="38"/>
      <c r="Z22" s="38"/>
    </row>
    <row r="23" spans="1:26" ht="26.25" hidden="1" customHeight="1" x14ac:dyDescent="0.3">
      <c r="A23" s="168"/>
      <c r="B23" s="323"/>
      <c r="C23" s="323"/>
      <c r="D23" s="333"/>
      <c r="E23" s="333"/>
      <c r="F23" s="333"/>
      <c r="G23" s="175">
        <v>7</v>
      </c>
      <c r="H23" s="186"/>
      <c r="I23" s="333"/>
      <c r="J23" s="371"/>
      <c r="K23" s="366"/>
      <c r="L23" s="321"/>
      <c r="M23" s="452"/>
      <c r="N23" s="452"/>
      <c r="O23" s="41"/>
      <c r="P23" s="452"/>
      <c r="Q23" s="38"/>
      <c r="R23" s="38"/>
      <c r="S23" s="38"/>
      <c r="T23" s="38"/>
      <c r="U23" s="38"/>
      <c r="V23" s="38"/>
      <c r="W23" s="38"/>
      <c r="X23" s="38"/>
      <c r="Y23" s="38"/>
      <c r="Z23" s="38"/>
    </row>
    <row r="24" spans="1:26" ht="26.25" hidden="1" customHeight="1" x14ac:dyDescent="0.3">
      <c r="A24" s="168"/>
      <c r="B24" s="341"/>
      <c r="C24" s="341"/>
      <c r="D24" s="345"/>
      <c r="E24" s="345"/>
      <c r="F24" s="345"/>
      <c r="G24" s="187">
        <v>8</v>
      </c>
      <c r="H24" s="192"/>
      <c r="I24" s="345"/>
      <c r="J24" s="372"/>
      <c r="K24" s="367"/>
      <c r="L24" s="340"/>
      <c r="M24" s="452"/>
      <c r="N24" s="452"/>
      <c r="O24" s="41"/>
      <c r="P24" s="452"/>
      <c r="Q24" s="38"/>
      <c r="R24" s="38"/>
      <c r="S24" s="38"/>
      <c r="T24" s="38"/>
      <c r="U24" s="38"/>
      <c r="V24" s="38"/>
      <c r="W24" s="38"/>
      <c r="X24" s="38"/>
      <c r="Y24" s="38"/>
      <c r="Z24" s="38"/>
    </row>
    <row r="25" spans="1:26" ht="140.25" customHeight="1" x14ac:dyDescent="0.3">
      <c r="A25" s="168"/>
      <c r="B25" s="454" t="str">
        <f>+LEFT(C25,3)</f>
        <v>6.2</v>
      </c>
      <c r="C25" s="447" t="s">
        <v>151</v>
      </c>
      <c r="D25" s="326" t="s">
        <v>642</v>
      </c>
      <c r="E25" s="335" t="s">
        <v>574</v>
      </c>
      <c r="F25" s="332">
        <v>3</v>
      </c>
      <c r="G25" s="189">
        <v>1</v>
      </c>
      <c r="H25" s="184" t="s">
        <v>575</v>
      </c>
      <c r="I25" s="335" t="s">
        <v>643</v>
      </c>
      <c r="J25" s="332">
        <v>3</v>
      </c>
      <c r="K25" s="365"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339">
        <f>+IF(K25="",75,IF(K25="Deficiencia de control mayor (diseño y ejecución)",80,IF(K25="Deficiencia de control (diseño o ejecución)",100,IF(K25="Oportunidad de mejora",120,140))))</f>
        <v>140</v>
      </c>
      <c r="M25" s="451">
        <v>1.8895999999999999</v>
      </c>
      <c r="N25" s="453">
        <f>+L25+M25</f>
        <v>141.8896</v>
      </c>
      <c r="O25" s="453"/>
      <c r="P25" s="451"/>
      <c r="Q25" s="38"/>
      <c r="R25" s="38"/>
      <c r="S25" s="38"/>
      <c r="T25" s="38"/>
      <c r="U25" s="38"/>
      <c r="V25" s="38"/>
      <c r="W25" s="38"/>
      <c r="X25" s="38"/>
      <c r="Y25" s="38"/>
      <c r="Z25" s="38"/>
    </row>
    <row r="26" spans="1:26" ht="183" customHeight="1" thickBot="1" x14ac:dyDescent="0.35">
      <c r="A26" s="168"/>
      <c r="B26" s="455"/>
      <c r="C26" s="325"/>
      <c r="D26" s="327"/>
      <c r="E26" s="333"/>
      <c r="F26" s="333"/>
      <c r="G26" s="175">
        <v>2</v>
      </c>
      <c r="H26" s="185" t="s">
        <v>573</v>
      </c>
      <c r="I26" s="333"/>
      <c r="J26" s="333"/>
      <c r="K26" s="366"/>
      <c r="L26" s="321"/>
      <c r="M26" s="452"/>
      <c r="N26" s="452"/>
      <c r="O26" s="452"/>
      <c r="P26" s="452"/>
      <c r="Q26" s="38"/>
      <c r="R26" s="38"/>
      <c r="S26" s="38"/>
      <c r="T26" s="38"/>
      <c r="U26" s="38"/>
      <c r="V26" s="38"/>
      <c r="W26" s="38"/>
      <c r="X26" s="38"/>
      <c r="Y26" s="38"/>
      <c r="Z26" s="38"/>
    </row>
    <row r="27" spans="1:26" ht="22.5" hidden="1" customHeight="1" x14ac:dyDescent="0.3">
      <c r="A27" s="168"/>
      <c r="B27" s="455"/>
      <c r="C27" s="325"/>
      <c r="D27" s="327"/>
      <c r="E27" s="333"/>
      <c r="F27" s="333"/>
      <c r="G27" s="175">
        <v>4</v>
      </c>
      <c r="H27" s="186"/>
      <c r="I27" s="333"/>
      <c r="J27" s="333"/>
      <c r="K27" s="366"/>
      <c r="L27" s="321"/>
      <c r="M27" s="452"/>
      <c r="N27" s="452"/>
      <c r="O27" s="452"/>
      <c r="P27" s="452"/>
      <c r="Q27" s="38"/>
      <c r="R27" s="38"/>
      <c r="S27" s="38"/>
      <c r="T27" s="38"/>
      <c r="U27" s="38"/>
      <c r="V27" s="38"/>
      <c r="W27" s="38"/>
      <c r="X27" s="38"/>
      <c r="Y27" s="38"/>
      <c r="Z27" s="38"/>
    </row>
    <row r="28" spans="1:26" ht="22.5" hidden="1" customHeight="1" x14ac:dyDescent="0.3">
      <c r="A28" s="168"/>
      <c r="B28" s="455"/>
      <c r="C28" s="325"/>
      <c r="D28" s="327"/>
      <c r="E28" s="333"/>
      <c r="F28" s="333"/>
      <c r="G28" s="175">
        <v>5</v>
      </c>
      <c r="H28" s="186"/>
      <c r="I28" s="333"/>
      <c r="J28" s="333"/>
      <c r="K28" s="366"/>
      <c r="L28" s="321"/>
      <c r="M28" s="452"/>
      <c r="N28" s="452"/>
      <c r="O28" s="452"/>
      <c r="P28" s="452"/>
      <c r="Q28" s="38"/>
      <c r="R28" s="38"/>
      <c r="S28" s="38"/>
      <c r="T28" s="38"/>
      <c r="U28" s="38"/>
      <c r="V28" s="38"/>
      <c r="W28" s="38"/>
      <c r="X28" s="38"/>
      <c r="Y28" s="38"/>
      <c r="Z28" s="38"/>
    </row>
    <row r="29" spans="1:26" ht="22.5" hidden="1" customHeight="1" x14ac:dyDescent="0.3">
      <c r="A29" s="168"/>
      <c r="B29" s="455"/>
      <c r="C29" s="325"/>
      <c r="D29" s="327"/>
      <c r="E29" s="333"/>
      <c r="F29" s="333"/>
      <c r="G29" s="175">
        <v>6</v>
      </c>
      <c r="H29" s="186"/>
      <c r="I29" s="333"/>
      <c r="J29" s="333"/>
      <c r="K29" s="366"/>
      <c r="L29" s="321"/>
      <c r="M29" s="452"/>
      <c r="N29" s="452"/>
      <c r="O29" s="452"/>
      <c r="P29" s="452"/>
      <c r="Q29" s="38"/>
      <c r="R29" s="38"/>
      <c r="S29" s="38"/>
      <c r="T29" s="38"/>
      <c r="U29" s="38"/>
      <c r="V29" s="38"/>
      <c r="W29" s="38"/>
      <c r="X29" s="38"/>
      <c r="Y29" s="38"/>
      <c r="Z29" s="38"/>
    </row>
    <row r="30" spans="1:26" ht="22.5" hidden="1" customHeight="1" x14ac:dyDescent="0.3">
      <c r="A30" s="168"/>
      <c r="B30" s="455"/>
      <c r="C30" s="325"/>
      <c r="D30" s="327"/>
      <c r="E30" s="333"/>
      <c r="F30" s="333"/>
      <c r="G30" s="175">
        <v>7</v>
      </c>
      <c r="H30" s="186"/>
      <c r="I30" s="333"/>
      <c r="J30" s="333"/>
      <c r="K30" s="366"/>
      <c r="L30" s="321"/>
      <c r="M30" s="452"/>
      <c r="N30" s="452"/>
      <c r="O30" s="452"/>
      <c r="P30" s="452"/>
      <c r="Q30" s="38"/>
      <c r="R30" s="38"/>
      <c r="S30" s="38"/>
      <c r="T30" s="38"/>
      <c r="U30" s="38"/>
      <c r="V30" s="38"/>
      <c r="W30" s="38"/>
      <c r="X30" s="38"/>
      <c r="Y30" s="38"/>
      <c r="Z30" s="38"/>
    </row>
    <row r="31" spans="1:26" ht="22.5" hidden="1" customHeight="1" thickBot="1" x14ac:dyDescent="0.35">
      <c r="A31" s="168"/>
      <c r="B31" s="456"/>
      <c r="C31" s="342"/>
      <c r="D31" s="343"/>
      <c r="E31" s="345"/>
      <c r="F31" s="345"/>
      <c r="G31" s="187">
        <v>8</v>
      </c>
      <c r="H31" s="192"/>
      <c r="I31" s="345"/>
      <c r="J31" s="345"/>
      <c r="K31" s="367"/>
      <c r="L31" s="340"/>
      <c r="M31" s="452"/>
      <c r="N31" s="452"/>
      <c r="O31" s="452"/>
      <c r="P31" s="452"/>
      <c r="Q31" s="38"/>
      <c r="R31" s="38"/>
      <c r="S31" s="38"/>
      <c r="T31" s="38"/>
      <c r="U31" s="38"/>
      <c r="V31" s="38"/>
      <c r="W31" s="38"/>
      <c r="X31" s="38"/>
      <c r="Y31" s="38"/>
      <c r="Z31" s="38"/>
    </row>
    <row r="32" spans="1:26" ht="132" x14ac:dyDescent="0.3">
      <c r="A32" s="168"/>
      <c r="B32" s="473" t="str">
        <f>+LEFT(C32,3)</f>
        <v>6.3</v>
      </c>
      <c r="C32" s="447" t="s">
        <v>153</v>
      </c>
      <c r="D32" s="326" t="s">
        <v>457</v>
      </c>
      <c r="E32" s="335" t="s">
        <v>434</v>
      </c>
      <c r="F32" s="332">
        <v>3</v>
      </c>
      <c r="G32" s="189">
        <v>1</v>
      </c>
      <c r="H32" s="184" t="s">
        <v>575</v>
      </c>
      <c r="I32" s="335" t="s">
        <v>702</v>
      </c>
      <c r="J32" s="332">
        <v>3</v>
      </c>
      <c r="K32" s="36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39">
        <f>+IF(K32="",75,IF(K32="Deficiencia de control mayor (diseño y ejecución)",80,IF(K32="Deficiencia de control (diseño o ejecución)",100,IF(K32="Oportunidad de mejora",120,140))))</f>
        <v>140</v>
      </c>
      <c r="M32" s="451">
        <v>1.9754</v>
      </c>
      <c r="N32" s="453">
        <f>+L32+M32</f>
        <v>141.97540000000001</v>
      </c>
      <c r="O32" s="453"/>
      <c r="P32" s="451"/>
      <c r="Q32" s="38"/>
      <c r="R32" s="38"/>
      <c r="S32" s="38"/>
      <c r="T32" s="38"/>
      <c r="U32" s="38"/>
      <c r="V32" s="38"/>
      <c r="W32" s="38"/>
      <c r="X32" s="38"/>
      <c r="Y32" s="38"/>
      <c r="Z32" s="38"/>
    </row>
    <row r="33" spans="1:26" ht="197.25" customHeight="1" x14ac:dyDescent="0.3">
      <c r="A33" s="168"/>
      <c r="B33" s="323"/>
      <c r="C33" s="325"/>
      <c r="D33" s="327"/>
      <c r="E33" s="333"/>
      <c r="F33" s="333"/>
      <c r="G33" s="175">
        <v>2</v>
      </c>
      <c r="H33" s="185" t="s">
        <v>573</v>
      </c>
      <c r="I33" s="333"/>
      <c r="J33" s="333"/>
      <c r="K33" s="366"/>
      <c r="L33" s="321"/>
      <c r="M33" s="452"/>
      <c r="N33" s="452"/>
      <c r="O33" s="452"/>
      <c r="P33" s="452"/>
      <c r="Q33" s="38"/>
      <c r="R33" s="38"/>
      <c r="S33" s="38"/>
      <c r="T33" s="38"/>
      <c r="U33" s="38"/>
      <c r="V33" s="38"/>
      <c r="W33" s="38"/>
      <c r="X33" s="38"/>
      <c r="Y33" s="38"/>
      <c r="Z33" s="38"/>
    </row>
    <row r="34" spans="1:26" ht="22.5" hidden="1" customHeight="1" x14ac:dyDescent="0.3">
      <c r="A34" s="168"/>
      <c r="B34" s="323"/>
      <c r="C34" s="325"/>
      <c r="D34" s="327"/>
      <c r="E34" s="333"/>
      <c r="F34" s="333"/>
      <c r="G34" s="175">
        <v>5</v>
      </c>
      <c r="H34" s="186"/>
      <c r="I34" s="333"/>
      <c r="J34" s="333"/>
      <c r="K34" s="366"/>
      <c r="L34" s="321"/>
      <c r="M34" s="452"/>
      <c r="N34" s="452"/>
      <c r="O34" s="452"/>
      <c r="P34" s="452"/>
      <c r="Q34" s="38"/>
      <c r="R34" s="38"/>
      <c r="S34" s="38"/>
      <c r="T34" s="38"/>
      <c r="U34" s="38"/>
      <c r="V34" s="38"/>
      <c r="W34" s="38"/>
      <c r="X34" s="38"/>
      <c r="Y34" s="38"/>
      <c r="Z34" s="38"/>
    </row>
    <row r="35" spans="1:26" ht="22.5" hidden="1" customHeight="1" x14ac:dyDescent="0.3">
      <c r="A35" s="168"/>
      <c r="B35" s="323"/>
      <c r="C35" s="325"/>
      <c r="D35" s="327"/>
      <c r="E35" s="333"/>
      <c r="F35" s="333"/>
      <c r="G35" s="175">
        <v>6</v>
      </c>
      <c r="H35" s="186"/>
      <c r="I35" s="333"/>
      <c r="J35" s="333"/>
      <c r="K35" s="366"/>
      <c r="L35" s="321"/>
      <c r="M35" s="452"/>
      <c r="N35" s="452"/>
      <c r="O35" s="452"/>
      <c r="P35" s="452"/>
      <c r="Q35" s="38"/>
      <c r="R35" s="38"/>
      <c r="S35" s="38"/>
      <c r="T35" s="38"/>
      <c r="U35" s="38"/>
      <c r="V35" s="38"/>
      <c r="W35" s="38"/>
      <c r="X35" s="38"/>
      <c r="Y35" s="38"/>
      <c r="Z35" s="38"/>
    </row>
    <row r="36" spans="1:26" ht="22.5" hidden="1" customHeight="1" x14ac:dyDescent="0.3">
      <c r="A36" s="168"/>
      <c r="B36" s="323"/>
      <c r="C36" s="325"/>
      <c r="D36" s="327"/>
      <c r="E36" s="333"/>
      <c r="F36" s="333"/>
      <c r="G36" s="175">
        <v>7</v>
      </c>
      <c r="H36" s="186"/>
      <c r="I36" s="333"/>
      <c r="J36" s="333"/>
      <c r="K36" s="366"/>
      <c r="L36" s="321"/>
      <c r="M36" s="452"/>
      <c r="N36" s="452"/>
      <c r="O36" s="452"/>
      <c r="P36" s="452"/>
      <c r="Q36" s="38"/>
      <c r="R36" s="38"/>
      <c r="S36" s="38"/>
      <c r="T36" s="38"/>
      <c r="U36" s="38"/>
      <c r="V36" s="38"/>
      <c r="W36" s="38"/>
      <c r="X36" s="38"/>
      <c r="Y36" s="38"/>
      <c r="Z36" s="38"/>
    </row>
    <row r="37" spans="1:26" ht="22.5" hidden="1" customHeight="1" thickBot="1" x14ac:dyDescent="0.35">
      <c r="A37" s="168"/>
      <c r="B37" s="341"/>
      <c r="C37" s="342"/>
      <c r="D37" s="343"/>
      <c r="E37" s="345"/>
      <c r="F37" s="345"/>
      <c r="G37" s="187">
        <v>8</v>
      </c>
      <c r="H37" s="192"/>
      <c r="I37" s="345"/>
      <c r="J37" s="345"/>
      <c r="K37" s="367"/>
      <c r="L37" s="340"/>
      <c r="M37" s="452"/>
      <c r="N37" s="452"/>
      <c r="O37" s="452"/>
      <c r="P37" s="452"/>
      <c r="Q37" s="38"/>
      <c r="R37" s="38"/>
      <c r="S37" s="38"/>
      <c r="T37" s="38"/>
      <c r="U37" s="38"/>
      <c r="V37" s="38"/>
      <c r="W37" s="38"/>
      <c r="X37" s="38"/>
      <c r="Y37" s="38"/>
      <c r="Z37" s="38"/>
    </row>
    <row r="38" spans="1:26" ht="22.5" customHeight="1" x14ac:dyDescent="0.3">
      <c r="A38" s="168"/>
      <c r="B38" s="472"/>
      <c r="C38" s="472" t="s">
        <v>753</v>
      </c>
      <c r="D38" s="465" t="s">
        <v>8</v>
      </c>
      <c r="E38" s="464" t="s">
        <v>748</v>
      </c>
      <c r="F38" s="466" t="s">
        <v>749</v>
      </c>
      <c r="G38" s="467" t="s">
        <v>113</v>
      </c>
      <c r="H38" s="387"/>
      <c r="I38" s="468"/>
      <c r="J38" s="466" t="s">
        <v>750</v>
      </c>
      <c r="K38" s="466" t="s">
        <v>124</v>
      </c>
      <c r="L38" s="463"/>
      <c r="M38" s="463"/>
      <c r="N38" s="462"/>
      <c r="O38" s="462"/>
      <c r="P38" s="463"/>
      <c r="Q38" s="38"/>
      <c r="R38" s="38"/>
      <c r="S38" s="38"/>
      <c r="T38" s="38"/>
      <c r="U38" s="38"/>
      <c r="V38" s="38"/>
      <c r="W38" s="38"/>
      <c r="X38" s="38"/>
      <c r="Y38" s="38"/>
      <c r="Z38" s="38"/>
    </row>
    <row r="39" spans="1:26" ht="22.5" customHeight="1" x14ac:dyDescent="0.3">
      <c r="A39" s="168"/>
      <c r="B39" s="337"/>
      <c r="C39" s="337"/>
      <c r="D39" s="337"/>
      <c r="E39" s="337"/>
      <c r="F39" s="337"/>
      <c r="G39" s="460" t="s">
        <v>13</v>
      </c>
      <c r="H39" s="461" t="s">
        <v>15</v>
      </c>
      <c r="I39" s="464" t="s">
        <v>115</v>
      </c>
      <c r="J39" s="337"/>
      <c r="K39" s="337"/>
      <c r="L39" s="452"/>
      <c r="M39" s="452"/>
      <c r="N39" s="452"/>
      <c r="O39" s="452"/>
      <c r="P39" s="452"/>
      <c r="Q39" s="38"/>
      <c r="R39" s="38"/>
      <c r="S39" s="38"/>
      <c r="T39" s="38"/>
      <c r="U39" s="38"/>
      <c r="V39" s="38"/>
      <c r="W39" s="38"/>
      <c r="X39" s="38"/>
      <c r="Y39" s="38"/>
      <c r="Z39" s="38"/>
    </row>
    <row r="40" spans="1:26" ht="91.5" customHeight="1" thickBot="1" x14ac:dyDescent="0.35">
      <c r="A40" s="168"/>
      <c r="B40" s="348"/>
      <c r="C40" s="348"/>
      <c r="D40" s="359"/>
      <c r="E40" s="359"/>
      <c r="F40" s="348"/>
      <c r="G40" s="348"/>
      <c r="H40" s="359"/>
      <c r="I40" s="359"/>
      <c r="J40" s="348"/>
      <c r="K40" s="348"/>
      <c r="L40" s="452"/>
      <c r="M40" s="452"/>
      <c r="N40" s="452"/>
      <c r="O40" s="452"/>
      <c r="P40" s="452"/>
      <c r="Q40" s="38"/>
      <c r="R40" s="38"/>
      <c r="S40" s="38"/>
      <c r="T40" s="38"/>
      <c r="U40" s="38"/>
      <c r="V40" s="38"/>
      <c r="W40" s="38"/>
      <c r="X40" s="38"/>
      <c r="Y40" s="38"/>
      <c r="Z40" s="38"/>
    </row>
    <row r="41" spans="1:26" ht="93.75" customHeight="1" x14ac:dyDescent="0.3">
      <c r="A41" s="168"/>
      <c r="B41" s="454" t="str">
        <f>+LEFT(C41,3)</f>
        <v>7.1</v>
      </c>
      <c r="C41" s="447" t="s">
        <v>154</v>
      </c>
      <c r="D41" s="335" t="s">
        <v>450</v>
      </c>
      <c r="E41" s="335" t="s">
        <v>576</v>
      </c>
      <c r="F41" s="332">
        <v>3</v>
      </c>
      <c r="G41" s="189">
        <v>1</v>
      </c>
      <c r="H41" s="185" t="s">
        <v>644</v>
      </c>
      <c r="I41" s="335" t="s">
        <v>577</v>
      </c>
      <c r="J41" s="332">
        <v>3</v>
      </c>
      <c r="K41" s="365"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339">
        <f>+IF(K41="",75,IF(K41="Deficiencia de control mayor (diseño y ejecución)",80,IF(K41="Deficiencia de control (diseño o ejecución)",100,IF(K41="Oportunidad de mejora",120,140))))</f>
        <v>140</v>
      </c>
      <c r="M41" s="451">
        <v>2.0895999999999999</v>
      </c>
      <c r="N41" s="453">
        <f>+L41+M41</f>
        <v>142.08959999999999</v>
      </c>
      <c r="O41" s="453"/>
      <c r="P41" s="451"/>
      <c r="Q41" s="38"/>
      <c r="R41" s="38"/>
      <c r="S41" s="38"/>
      <c r="T41" s="38"/>
      <c r="U41" s="38"/>
      <c r="V41" s="38"/>
      <c r="W41" s="38"/>
      <c r="X41" s="38"/>
      <c r="Y41" s="38"/>
      <c r="Z41" s="38"/>
    </row>
    <row r="42" spans="1:26" ht="152.25" customHeight="1" x14ac:dyDescent="0.3">
      <c r="A42" s="179"/>
      <c r="B42" s="469"/>
      <c r="C42" s="470"/>
      <c r="D42" s="471"/>
      <c r="E42" s="471"/>
      <c r="F42" s="382"/>
      <c r="G42" s="173">
        <v>2</v>
      </c>
      <c r="H42" s="185" t="s">
        <v>641</v>
      </c>
      <c r="I42" s="471"/>
      <c r="J42" s="382"/>
      <c r="K42" s="408"/>
      <c r="L42" s="412"/>
      <c r="M42" s="451"/>
      <c r="N42" s="453"/>
      <c r="O42" s="453"/>
      <c r="P42" s="451"/>
      <c r="Q42" s="151"/>
      <c r="R42" s="151"/>
      <c r="S42" s="151"/>
      <c r="T42" s="151"/>
      <c r="U42" s="151"/>
      <c r="V42" s="151"/>
      <c r="W42" s="151"/>
      <c r="X42" s="151"/>
      <c r="Y42" s="151"/>
      <c r="Z42" s="151"/>
    </row>
    <row r="43" spans="1:26" ht="47.25" customHeight="1" thickBot="1" x14ac:dyDescent="0.35">
      <c r="A43" s="168"/>
      <c r="B43" s="455"/>
      <c r="C43" s="325"/>
      <c r="D43" s="327"/>
      <c r="E43" s="333"/>
      <c r="F43" s="333"/>
      <c r="G43" s="175">
        <v>3</v>
      </c>
      <c r="H43" s="220" t="s">
        <v>493</v>
      </c>
      <c r="I43" s="333"/>
      <c r="J43" s="333"/>
      <c r="K43" s="366"/>
      <c r="L43" s="321"/>
      <c r="M43" s="452"/>
      <c r="N43" s="452"/>
      <c r="O43" s="452"/>
      <c r="P43" s="452"/>
      <c r="Q43" s="38"/>
      <c r="R43" s="38"/>
      <c r="S43" s="38"/>
      <c r="T43" s="38"/>
      <c r="U43" s="38"/>
      <c r="V43" s="38"/>
      <c r="W43" s="38"/>
      <c r="X43" s="38"/>
      <c r="Y43" s="38"/>
      <c r="Z43" s="38"/>
    </row>
    <row r="44" spans="1:26" ht="123.75" hidden="1" customHeight="1" thickBot="1" x14ac:dyDescent="0.35">
      <c r="A44" s="168"/>
      <c r="B44" s="455"/>
      <c r="C44" s="325"/>
      <c r="D44" s="327"/>
      <c r="E44" s="333"/>
      <c r="F44" s="333"/>
      <c r="G44" s="175">
        <v>5</v>
      </c>
      <c r="H44" s="221"/>
      <c r="I44" s="333"/>
      <c r="J44" s="333"/>
      <c r="K44" s="366"/>
      <c r="L44" s="321"/>
      <c r="M44" s="452"/>
      <c r="N44" s="452"/>
      <c r="O44" s="452"/>
      <c r="P44" s="452"/>
      <c r="Q44" s="38"/>
      <c r="R44" s="38"/>
      <c r="S44" s="38"/>
      <c r="T44" s="38"/>
      <c r="U44" s="38"/>
      <c r="V44" s="38"/>
      <c r="W44" s="38"/>
      <c r="X44" s="38"/>
      <c r="Y44" s="38"/>
      <c r="Z44" s="38"/>
    </row>
    <row r="45" spans="1:26" ht="22.5" hidden="1" customHeight="1" x14ac:dyDescent="0.3">
      <c r="A45" s="168"/>
      <c r="B45" s="455"/>
      <c r="C45" s="325"/>
      <c r="D45" s="327"/>
      <c r="E45" s="333"/>
      <c r="F45" s="333"/>
      <c r="G45" s="175">
        <v>6</v>
      </c>
      <c r="H45" s="186"/>
      <c r="I45" s="333"/>
      <c r="J45" s="333"/>
      <c r="K45" s="366"/>
      <c r="L45" s="321"/>
      <c r="M45" s="452"/>
      <c r="N45" s="452"/>
      <c r="O45" s="452"/>
      <c r="P45" s="452"/>
      <c r="Q45" s="38"/>
      <c r="R45" s="38"/>
      <c r="S45" s="38"/>
      <c r="T45" s="38"/>
      <c r="U45" s="38"/>
      <c r="V45" s="38"/>
      <c r="W45" s="38"/>
      <c r="X45" s="38"/>
      <c r="Y45" s="38"/>
      <c r="Z45" s="38"/>
    </row>
    <row r="46" spans="1:26" ht="22.5" hidden="1" customHeight="1" x14ac:dyDescent="0.3">
      <c r="A46" s="168"/>
      <c r="B46" s="455"/>
      <c r="C46" s="325"/>
      <c r="D46" s="327"/>
      <c r="E46" s="333"/>
      <c r="F46" s="333"/>
      <c r="G46" s="175">
        <v>7</v>
      </c>
      <c r="H46" s="186"/>
      <c r="I46" s="333"/>
      <c r="J46" s="333"/>
      <c r="K46" s="366"/>
      <c r="L46" s="321"/>
      <c r="M46" s="452"/>
      <c r="N46" s="452"/>
      <c r="O46" s="452"/>
      <c r="P46" s="452"/>
      <c r="Q46" s="38"/>
      <c r="R46" s="38"/>
      <c r="S46" s="38"/>
      <c r="T46" s="38"/>
      <c r="U46" s="38"/>
      <c r="V46" s="38"/>
      <c r="W46" s="38"/>
      <c r="X46" s="38"/>
      <c r="Y46" s="38"/>
      <c r="Z46" s="38"/>
    </row>
    <row r="47" spans="1:26" ht="22.5" hidden="1" customHeight="1" thickBot="1" x14ac:dyDescent="0.35">
      <c r="A47" s="168"/>
      <c r="B47" s="456"/>
      <c r="C47" s="342"/>
      <c r="D47" s="343"/>
      <c r="E47" s="345"/>
      <c r="F47" s="345"/>
      <c r="G47" s="187">
        <v>8</v>
      </c>
      <c r="H47" s="192"/>
      <c r="I47" s="345"/>
      <c r="J47" s="345"/>
      <c r="K47" s="367"/>
      <c r="L47" s="340"/>
      <c r="M47" s="452"/>
      <c r="N47" s="452"/>
      <c r="O47" s="452"/>
      <c r="P47" s="452"/>
      <c r="Q47" s="38"/>
      <c r="R47" s="38"/>
      <c r="S47" s="38"/>
      <c r="T47" s="38"/>
      <c r="U47" s="38"/>
      <c r="V47" s="38"/>
      <c r="W47" s="38"/>
      <c r="X47" s="38"/>
      <c r="Y47" s="38"/>
      <c r="Z47" s="38"/>
    </row>
    <row r="48" spans="1:26" ht="100.5" customHeight="1" x14ac:dyDescent="0.3">
      <c r="A48" s="168"/>
      <c r="B48" s="454" t="str">
        <f>+LEFT(C48,3)</f>
        <v>7.2</v>
      </c>
      <c r="C48" s="447" t="s">
        <v>155</v>
      </c>
      <c r="D48" s="326" t="s">
        <v>447</v>
      </c>
      <c r="E48" s="335" t="s">
        <v>578</v>
      </c>
      <c r="F48" s="332">
        <v>3</v>
      </c>
      <c r="G48" s="189">
        <v>1</v>
      </c>
      <c r="H48" s="185" t="s">
        <v>644</v>
      </c>
      <c r="I48" s="335" t="s">
        <v>156</v>
      </c>
      <c r="J48" s="332">
        <v>3</v>
      </c>
      <c r="K48" s="365"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39">
        <f>+IF(K48="",75,IF(K48="Deficiencia de control mayor (diseño y ejecución)",80,IF(K48="Deficiencia de control (diseño o ejecución)",100,IF(K48="Oportunidad de mejora",120,140))))</f>
        <v>140</v>
      </c>
      <c r="M48" s="451">
        <v>2.1456</v>
      </c>
      <c r="N48" s="453">
        <f>+L48+M48</f>
        <v>142.1456</v>
      </c>
      <c r="O48" s="453"/>
      <c r="P48" s="451"/>
      <c r="Q48" s="38"/>
      <c r="R48" s="38"/>
      <c r="S48" s="38"/>
      <c r="T48" s="38"/>
      <c r="U48" s="38"/>
      <c r="V48" s="38"/>
      <c r="W48" s="38"/>
      <c r="X48" s="38"/>
      <c r="Y48" s="38"/>
      <c r="Z48" s="38"/>
    </row>
    <row r="49" spans="1:26" ht="147" customHeight="1" x14ac:dyDescent="0.3">
      <c r="A49" s="168"/>
      <c r="B49" s="455"/>
      <c r="C49" s="325"/>
      <c r="D49" s="327"/>
      <c r="E49" s="333"/>
      <c r="F49" s="333"/>
      <c r="G49" s="175">
        <v>2</v>
      </c>
      <c r="H49" s="185" t="s">
        <v>641</v>
      </c>
      <c r="I49" s="333"/>
      <c r="J49" s="333"/>
      <c r="K49" s="366"/>
      <c r="L49" s="321"/>
      <c r="M49" s="452"/>
      <c r="N49" s="452"/>
      <c r="O49" s="452"/>
      <c r="P49" s="452"/>
      <c r="Q49" s="38"/>
      <c r="R49" s="38"/>
      <c r="S49" s="38"/>
      <c r="T49" s="38"/>
      <c r="U49" s="38"/>
      <c r="V49" s="38"/>
      <c r="W49" s="38"/>
      <c r="X49" s="38"/>
      <c r="Y49" s="38"/>
      <c r="Z49" s="38"/>
    </row>
    <row r="50" spans="1:26" ht="46.5" customHeight="1" thickBot="1" x14ac:dyDescent="0.35">
      <c r="A50" s="168"/>
      <c r="B50" s="455"/>
      <c r="C50" s="325"/>
      <c r="D50" s="327"/>
      <c r="E50" s="333"/>
      <c r="F50" s="333"/>
      <c r="G50" s="175">
        <v>3</v>
      </c>
      <c r="H50" s="220" t="s">
        <v>493</v>
      </c>
      <c r="I50" s="333"/>
      <c r="J50" s="333"/>
      <c r="K50" s="366"/>
      <c r="L50" s="321"/>
      <c r="M50" s="452"/>
      <c r="N50" s="452"/>
      <c r="O50" s="452"/>
      <c r="P50" s="452"/>
      <c r="Q50" s="38"/>
      <c r="R50" s="38"/>
      <c r="S50" s="38"/>
      <c r="T50" s="38"/>
      <c r="U50" s="38"/>
      <c r="V50" s="38"/>
      <c r="W50" s="38"/>
      <c r="X50" s="38"/>
      <c r="Y50" s="38"/>
      <c r="Z50" s="38"/>
    </row>
    <row r="51" spans="1:26" ht="38.25" hidden="1" customHeight="1" x14ac:dyDescent="0.3">
      <c r="A51" s="168"/>
      <c r="B51" s="455"/>
      <c r="C51" s="325"/>
      <c r="D51" s="327"/>
      <c r="E51" s="333"/>
      <c r="F51" s="333"/>
      <c r="G51" s="175">
        <v>4</v>
      </c>
      <c r="H51" s="186"/>
      <c r="I51" s="333"/>
      <c r="J51" s="333"/>
      <c r="K51" s="366"/>
      <c r="L51" s="321"/>
      <c r="M51" s="452"/>
      <c r="N51" s="452"/>
      <c r="O51" s="452"/>
      <c r="P51" s="452"/>
      <c r="Q51" s="38"/>
      <c r="R51" s="38"/>
      <c r="S51" s="38"/>
      <c r="T51" s="38"/>
      <c r="U51" s="38"/>
      <c r="V51" s="38"/>
      <c r="W51" s="38"/>
      <c r="X51" s="38"/>
      <c r="Y51" s="38"/>
      <c r="Z51" s="38"/>
    </row>
    <row r="52" spans="1:26" ht="38.25" hidden="1" customHeight="1" x14ac:dyDescent="0.3">
      <c r="A52" s="168"/>
      <c r="B52" s="455"/>
      <c r="C52" s="325"/>
      <c r="D52" s="327"/>
      <c r="E52" s="333"/>
      <c r="F52" s="333"/>
      <c r="G52" s="175">
        <v>5</v>
      </c>
      <c r="H52" s="186"/>
      <c r="I52" s="333"/>
      <c r="J52" s="333"/>
      <c r="K52" s="366"/>
      <c r="L52" s="321"/>
      <c r="M52" s="452"/>
      <c r="N52" s="452"/>
      <c r="O52" s="452"/>
      <c r="P52" s="452"/>
      <c r="Q52" s="38"/>
      <c r="R52" s="38"/>
      <c r="S52" s="38"/>
      <c r="T52" s="38"/>
      <c r="U52" s="38"/>
      <c r="V52" s="38"/>
      <c r="W52" s="38"/>
      <c r="X52" s="38"/>
      <c r="Y52" s="38"/>
      <c r="Z52" s="38"/>
    </row>
    <row r="53" spans="1:26" ht="38.25" hidden="1" customHeight="1" x14ac:dyDescent="0.3">
      <c r="A53" s="168"/>
      <c r="B53" s="455"/>
      <c r="C53" s="325"/>
      <c r="D53" s="327"/>
      <c r="E53" s="333"/>
      <c r="F53" s="333"/>
      <c r="G53" s="175">
        <v>6</v>
      </c>
      <c r="H53" s="186"/>
      <c r="I53" s="333"/>
      <c r="J53" s="333"/>
      <c r="K53" s="366"/>
      <c r="L53" s="321"/>
      <c r="M53" s="452"/>
      <c r="N53" s="452"/>
      <c r="O53" s="452"/>
      <c r="P53" s="452"/>
      <c r="Q53" s="38"/>
      <c r="R53" s="38"/>
      <c r="S53" s="38"/>
      <c r="T53" s="38"/>
      <c r="U53" s="38"/>
      <c r="V53" s="38"/>
      <c r="W53" s="38"/>
      <c r="X53" s="38"/>
      <c r="Y53" s="38"/>
      <c r="Z53" s="38"/>
    </row>
    <row r="54" spans="1:26" ht="38.25" hidden="1" customHeight="1" x14ac:dyDescent="0.3">
      <c r="A54" s="168"/>
      <c r="B54" s="455"/>
      <c r="C54" s="325"/>
      <c r="D54" s="327"/>
      <c r="E54" s="333"/>
      <c r="F54" s="333"/>
      <c r="G54" s="175">
        <v>7</v>
      </c>
      <c r="H54" s="186"/>
      <c r="I54" s="333"/>
      <c r="J54" s="333"/>
      <c r="K54" s="366"/>
      <c r="L54" s="321"/>
      <c r="M54" s="452"/>
      <c r="N54" s="452"/>
      <c r="O54" s="452"/>
      <c r="P54" s="452"/>
      <c r="Q54" s="38"/>
      <c r="R54" s="38"/>
      <c r="S54" s="38"/>
      <c r="T54" s="38"/>
      <c r="U54" s="38"/>
      <c r="V54" s="38"/>
      <c r="W54" s="38"/>
      <c r="X54" s="38"/>
      <c r="Y54" s="38"/>
      <c r="Z54" s="38"/>
    </row>
    <row r="55" spans="1:26" ht="0.75" hidden="1" customHeight="1" thickBot="1" x14ac:dyDescent="0.35">
      <c r="A55" s="168"/>
      <c r="B55" s="456"/>
      <c r="C55" s="342"/>
      <c r="D55" s="343"/>
      <c r="E55" s="345"/>
      <c r="F55" s="345"/>
      <c r="G55" s="187">
        <v>8</v>
      </c>
      <c r="H55" s="192"/>
      <c r="I55" s="345"/>
      <c r="J55" s="345"/>
      <c r="K55" s="367"/>
      <c r="L55" s="340"/>
      <c r="M55" s="452"/>
      <c r="N55" s="452"/>
      <c r="O55" s="452"/>
      <c r="P55" s="452"/>
      <c r="Q55" s="38"/>
      <c r="R55" s="38"/>
      <c r="S55" s="38"/>
      <c r="T55" s="38"/>
      <c r="U55" s="38"/>
      <c r="V55" s="38"/>
      <c r="W55" s="38"/>
      <c r="X55" s="38"/>
      <c r="Y55" s="38"/>
      <c r="Z55" s="38"/>
    </row>
    <row r="56" spans="1:26" ht="97.5" customHeight="1" x14ac:dyDescent="0.3">
      <c r="A56" s="168"/>
      <c r="B56" s="454" t="str">
        <f>+LEFT(C56,3)</f>
        <v>7.3</v>
      </c>
      <c r="C56" s="447" t="s">
        <v>157</v>
      </c>
      <c r="D56" s="326" t="s">
        <v>447</v>
      </c>
      <c r="E56" s="335" t="s">
        <v>158</v>
      </c>
      <c r="F56" s="332">
        <v>3</v>
      </c>
      <c r="G56" s="189">
        <v>1</v>
      </c>
      <c r="H56" s="185" t="s">
        <v>580</v>
      </c>
      <c r="I56" s="335" t="s">
        <v>703</v>
      </c>
      <c r="J56" s="332">
        <v>3</v>
      </c>
      <c r="K56" s="365"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39">
        <f>+IF(K56="",75,IF(K56="Deficiencia de control mayor (diseño y ejecución)",80,IF(K56="Deficiencia de control (diseño o ejecución)",100,IF(K56="Oportunidad de mejora",120,140))))</f>
        <v>140</v>
      </c>
      <c r="M56" s="451">
        <v>2.2364999999999999</v>
      </c>
      <c r="N56" s="453">
        <f>+L56+M56</f>
        <v>142.23650000000001</v>
      </c>
      <c r="O56" s="453"/>
      <c r="P56" s="451"/>
      <c r="Q56" s="38"/>
      <c r="R56" s="38"/>
      <c r="S56" s="38"/>
      <c r="T56" s="38"/>
      <c r="U56" s="38"/>
      <c r="V56" s="38"/>
      <c r="W56" s="38"/>
      <c r="X56" s="38"/>
      <c r="Y56" s="38"/>
      <c r="Z56" s="38"/>
    </row>
    <row r="57" spans="1:26" ht="120.75" customHeight="1" x14ac:dyDescent="0.3">
      <c r="A57" s="179"/>
      <c r="B57" s="469"/>
      <c r="C57" s="470"/>
      <c r="D57" s="380"/>
      <c r="E57" s="471"/>
      <c r="F57" s="382"/>
      <c r="G57" s="173">
        <v>2</v>
      </c>
      <c r="H57" s="185" t="s">
        <v>579</v>
      </c>
      <c r="I57" s="471"/>
      <c r="J57" s="382"/>
      <c r="K57" s="408"/>
      <c r="L57" s="412"/>
      <c r="M57" s="451"/>
      <c r="N57" s="453"/>
      <c r="O57" s="453"/>
      <c r="P57" s="451"/>
      <c r="Q57" s="151"/>
      <c r="R57" s="151"/>
      <c r="S57" s="151"/>
      <c r="T57" s="151"/>
      <c r="U57" s="151"/>
      <c r="V57" s="151"/>
      <c r="W57" s="151"/>
      <c r="X57" s="151"/>
      <c r="Y57" s="151"/>
      <c r="Z57" s="151"/>
    </row>
    <row r="58" spans="1:26" ht="121.5" customHeight="1" thickBot="1" x14ac:dyDescent="0.35">
      <c r="A58" s="168"/>
      <c r="B58" s="455"/>
      <c r="C58" s="325"/>
      <c r="D58" s="327"/>
      <c r="E58" s="333"/>
      <c r="F58" s="333"/>
      <c r="G58" s="175">
        <v>3</v>
      </c>
      <c r="H58" s="185" t="s">
        <v>581</v>
      </c>
      <c r="I58" s="333"/>
      <c r="J58" s="333"/>
      <c r="K58" s="366"/>
      <c r="L58" s="321"/>
      <c r="M58" s="452"/>
      <c r="N58" s="452"/>
      <c r="O58" s="452"/>
      <c r="P58" s="452"/>
      <c r="Q58" s="38"/>
      <c r="R58" s="38"/>
      <c r="S58" s="38"/>
      <c r="T58" s="38"/>
      <c r="U58" s="38"/>
      <c r="V58" s="38"/>
      <c r="W58" s="38"/>
      <c r="X58" s="38"/>
      <c r="Y58" s="38"/>
      <c r="Z58" s="38"/>
    </row>
    <row r="59" spans="1:26" ht="27" hidden="1" customHeight="1" x14ac:dyDescent="0.3">
      <c r="A59" s="168"/>
      <c r="B59" s="455"/>
      <c r="C59" s="325"/>
      <c r="D59" s="327"/>
      <c r="E59" s="333"/>
      <c r="F59" s="333"/>
      <c r="G59" s="175">
        <v>3</v>
      </c>
      <c r="H59" s="186"/>
      <c r="I59" s="333"/>
      <c r="J59" s="333"/>
      <c r="K59" s="366"/>
      <c r="L59" s="321"/>
      <c r="M59" s="452"/>
      <c r="N59" s="452"/>
      <c r="O59" s="452"/>
      <c r="P59" s="452"/>
      <c r="Q59" s="38"/>
      <c r="R59" s="38"/>
      <c r="S59" s="38"/>
      <c r="T59" s="38"/>
      <c r="U59" s="38"/>
      <c r="V59" s="38"/>
      <c r="W59" s="38"/>
      <c r="X59" s="38"/>
      <c r="Y59" s="38"/>
      <c r="Z59" s="38"/>
    </row>
    <row r="60" spans="1:26" ht="27" hidden="1" customHeight="1" x14ac:dyDescent="0.3">
      <c r="A60" s="168"/>
      <c r="B60" s="455"/>
      <c r="C60" s="325"/>
      <c r="D60" s="327"/>
      <c r="E60" s="333"/>
      <c r="F60" s="333"/>
      <c r="G60" s="175">
        <v>4</v>
      </c>
      <c r="H60" s="186"/>
      <c r="I60" s="333"/>
      <c r="J60" s="333"/>
      <c r="K60" s="366"/>
      <c r="L60" s="321"/>
      <c r="M60" s="452"/>
      <c r="N60" s="452"/>
      <c r="O60" s="452"/>
      <c r="P60" s="452"/>
      <c r="Q60" s="38"/>
      <c r="R60" s="38"/>
      <c r="S60" s="38"/>
      <c r="T60" s="38"/>
      <c r="U60" s="38"/>
      <c r="V60" s="38"/>
      <c r="W60" s="38"/>
      <c r="X60" s="38"/>
      <c r="Y60" s="38"/>
      <c r="Z60" s="38"/>
    </row>
    <row r="61" spans="1:26" ht="27" hidden="1" customHeight="1" x14ac:dyDescent="0.3">
      <c r="A61" s="168"/>
      <c r="B61" s="455"/>
      <c r="C61" s="325"/>
      <c r="D61" s="327"/>
      <c r="E61" s="333"/>
      <c r="F61" s="333"/>
      <c r="G61" s="175">
        <v>5</v>
      </c>
      <c r="H61" s="186"/>
      <c r="I61" s="333"/>
      <c r="J61" s="333"/>
      <c r="K61" s="366"/>
      <c r="L61" s="321"/>
      <c r="M61" s="452"/>
      <c r="N61" s="452"/>
      <c r="O61" s="452"/>
      <c r="P61" s="452"/>
      <c r="Q61" s="38"/>
      <c r="R61" s="38"/>
      <c r="S61" s="38"/>
      <c r="T61" s="38"/>
      <c r="U61" s="38"/>
      <c r="V61" s="38"/>
      <c r="W61" s="38"/>
      <c r="X61" s="38"/>
      <c r="Y61" s="38"/>
      <c r="Z61" s="38"/>
    </row>
    <row r="62" spans="1:26" ht="27" hidden="1" customHeight="1" x14ac:dyDescent="0.3">
      <c r="A62" s="168"/>
      <c r="B62" s="455"/>
      <c r="C62" s="325"/>
      <c r="D62" s="327"/>
      <c r="E62" s="333"/>
      <c r="F62" s="333"/>
      <c r="G62" s="175">
        <v>6</v>
      </c>
      <c r="H62" s="186"/>
      <c r="I62" s="333"/>
      <c r="J62" s="333"/>
      <c r="K62" s="366"/>
      <c r="L62" s="321"/>
      <c r="M62" s="452"/>
      <c r="N62" s="452"/>
      <c r="O62" s="452"/>
      <c r="P62" s="452"/>
      <c r="Q62" s="38"/>
      <c r="R62" s="38"/>
      <c r="S62" s="38"/>
      <c r="T62" s="38"/>
      <c r="U62" s="38"/>
      <c r="V62" s="38"/>
      <c r="W62" s="38"/>
      <c r="X62" s="38"/>
      <c r="Y62" s="38"/>
      <c r="Z62" s="38"/>
    </row>
    <row r="63" spans="1:26" ht="27" hidden="1" customHeight="1" x14ac:dyDescent="0.3">
      <c r="A63" s="168"/>
      <c r="B63" s="455"/>
      <c r="C63" s="325"/>
      <c r="D63" s="327"/>
      <c r="E63" s="333"/>
      <c r="F63" s="333"/>
      <c r="G63" s="175">
        <v>7</v>
      </c>
      <c r="H63" s="186"/>
      <c r="I63" s="333"/>
      <c r="J63" s="333"/>
      <c r="K63" s="366"/>
      <c r="L63" s="321"/>
      <c r="M63" s="452"/>
      <c r="N63" s="452"/>
      <c r="O63" s="452"/>
      <c r="P63" s="452"/>
      <c r="Q63" s="38"/>
      <c r="R63" s="38"/>
      <c r="S63" s="38"/>
      <c r="T63" s="38"/>
      <c r="U63" s="38"/>
      <c r="V63" s="38"/>
      <c r="W63" s="38"/>
      <c r="X63" s="38"/>
      <c r="Y63" s="38"/>
      <c r="Z63" s="38"/>
    </row>
    <row r="64" spans="1:26" ht="24" hidden="1" customHeight="1" thickBot="1" x14ac:dyDescent="0.35">
      <c r="A64" s="168"/>
      <c r="B64" s="456"/>
      <c r="C64" s="342"/>
      <c r="D64" s="343"/>
      <c r="E64" s="345"/>
      <c r="F64" s="345"/>
      <c r="G64" s="187">
        <v>8</v>
      </c>
      <c r="H64" s="192"/>
      <c r="I64" s="345"/>
      <c r="J64" s="345"/>
      <c r="K64" s="367"/>
      <c r="L64" s="340"/>
      <c r="M64" s="452"/>
      <c r="N64" s="452"/>
      <c r="O64" s="452"/>
      <c r="P64" s="452"/>
      <c r="Q64" s="38"/>
      <c r="R64" s="38"/>
      <c r="S64" s="38"/>
      <c r="T64" s="38"/>
      <c r="U64" s="38"/>
      <c r="V64" s="38"/>
      <c r="W64" s="38"/>
      <c r="X64" s="38"/>
      <c r="Y64" s="38"/>
      <c r="Z64" s="38"/>
    </row>
    <row r="65" spans="1:26" ht="117.75" customHeight="1" x14ac:dyDescent="0.3">
      <c r="A65" s="168"/>
      <c r="B65" s="454" t="str">
        <f>+LEFT(C65,3)</f>
        <v>7.4</v>
      </c>
      <c r="C65" s="447" t="s">
        <v>159</v>
      </c>
      <c r="D65" s="326" t="s">
        <v>448</v>
      </c>
      <c r="E65" s="335" t="s">
        <v>583</v>
      </c>
      <c r="F65" s="332">
        <v>3</v>
      </c>
      <c r="G65" s="189">
        <v>1</v>
      </c>
      <c r="H65" s="191" t="s">
        <v>603</v>
      </c>
      <c r="I65" s="335" t="s">
        <v>582</v>
      </c>
      <c r="J65" s="332">
        <v>3</v>
      </c>
      <c r="K65" s="365"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39">
        <f>+IF(K65="",75,IF(K65="Deficiencia de control mayor (diseño y ejecución)",80,IF(K65="Deficiencia de control (diseño o ejecución)",100,IF(K65="Oportunidad de mejora",120,140))))</f>
        <v>140</v>
      </c>
      <c r="M65" s="451">
        <v>2.3896000000000002</v>
      </c>
      <c r="N65" s="453">
        <f>+L65+M65</f>
        <v>142.3896</v>
      </c>
      <c r="O65" s="453"/>
      <c r="P65" s="451"/>
      <c r="Q65" s="38"/>
      <c r="R65" s="38"/>
      <c r="S65" s="38"/>
      <c r="T65" s="38"/>
      <c r="U65" s="38"/>
      <c r="V65" s="38"/>
      <c r="W65" s="38"/>
      <c r="X65" s="38"/>
      <c r="Y65" s="38"/>
      <c r="Z65" s="38"/>
    </row>
    <row r="66" spans="1:26" ht="118.5" customHeight="1" thickBot="1" x14ac:dyDescent="0.35">
      <c r="A66" s="168"/>
      <c r="B66" s="455"/>
      <c r="C66" s="325"/>
      <c r="D66" s="327"/>
      <c r="E66" s="333"/>
      <c r="F66" s="333"/>
      <c r="G66" s="175">
        <v>2</v>
      </c>
      <c r="H66" s="191" t="s">
        <v>579</v>
      </c>
      <c r="I66" s="333"/>
      <c r="J66" s="333"/>
      <c r="K66" s="366"/>
      <c r="L66" s="321"/>
      <c r="M66" s="452"/>
      <c r="N66" s="452"/>
      <c r="O66" s="452"/>
      <c r="P66" s="452"/>
      <c r="Q66" s="38"/>
      <c r="R66" s="38"/>
      <c r="S66" s="38"/>
      <c r="T66" s="38"/>
      <c r="U66" s="38"/>
      <c r="V66" s="38"/>
      <c r="W66" s="38"/>
      <c r="X66" s="38"/>
      <c r="Y66" s="38"/>
      <c r="Z66" s="38"/>
    </row>
    <row r="67" spans="1:26" ht="27" hidden="1" customHeight="1" x14ac:dyDescent="0.3">
      <c r="A67" s="168"/>
      <c r="B67" s="455"/>
      <c r="C67" s="325"/>
      <c r="D67" s="327"/>
      <c r="E67" s="333"/>
      <c r="F67" s="333"/>
      <c r="G67" s="175">
        <v>3</v>
      </c>
      <c r="H67" s="186"/>
      <c r="I67" s="333"/>
      <c r="J67" s="333"/>
      <c r="K67" s="366"/>
      <c r="L67" s="321"/>
      <c r="M67" s="452"/>
      <c r="N67" s="452"/>
      <c r="O67" s="452"/>
      <c r="P67" s="452"/>
      <c r="Q67" s="38"/>
      <c r="R67" s="38"/>
      <c r="S67" s="38"/>
      <c r="T67" s="38"/>
      <c r="U67" s="38"/>
      <c r="V67" s="38"/>
      <c r="W67" s="38"/>
      <c r="X67" s="38"/>
      <c r="Y67" s="38"/>
      <c r="Z67" s="38"/>
    </row>
    <row r="68" spans="1:26" ht="27" hidden="1" customHeight="1" x14ac:dyDescent="0.3">
      <c r="A68" s="168"/>
      <c r="B68" s="455"/>
      <c r="C68" s="325"/>
      <c r="D68" s="327"/>
      <c r="E68" s="333"/>
      <c r="F68" s="333"/>
      <c r="G68" s="175">
        <v>4</v>
      </c>
      <c r="H68" s="186"/>
      <c r="I68" s="333"/>
      <c r="J68" s="333"/>
      <c r="K68" s="366"/>
      <c r="L68" s="321"/>
      <c r="M68" s="452"/>
      <c r="N68" s="452"/>
      <c r="O68" s="452"/>
      <c r="P68" s="452"/>
      <c r="Q68" s="38"/>
      <c r="R68" s="38"/>
      <c r="S68" s="38"/>
      <c r="T68" s="38"/>
      <c r="U68" s="38"/>
      <c r="V68" s="38"/>
      <c r="W68" s="38"/>
      <c r="X68" s="38"/>
      <c r="Y68" s="38"/>
      <c r="Z68" s="38"/>
    </row>
    <row r="69" spans="1:26" ht="27" hidden="1" customHeight="1" x14ac:dyDescent="0.3">
      <c r="A69" s="168"/>
      <c r="B69" s="455"/>
      <c r="C69" s="325"/>
      <c r="D69" s="327"/>
      <c r="E69" s="333"/>
      <c r="F69" s="333"/>
      <c r="G69" s="175">
        <v>5</v>
      </c>
      <c r="H69" s="186"/>
      <c r="I69" s="333"/>
      <c r="J69" s="333"/>
      <c r="K69" s="366"/>
      <c r="L69" s="321"/>
      <c r="M69" s="452"/>
      <c r="N69" s="452"/>
      <c r="O69" s="452"/>
      <c r="P69" s="452"/>
      <c r="Q69" s="38"/>
      <c r="R69" s="38"/>
      <c r="S69" s="38"/>
      <c r="T69" s="38"/>
      <c r="U69" s="38"/>
      <c r="V69" s="38"/>
      <c r="W69" s="38"/>
      <c r="X69" s="38"/>
      <c r="Y69" s="38"/>
      <c r="Z69" s="38"/>
    </row>
    <row r="70" spans="1:26" ht="27" hidden="1" customHeight="1" x14ac:dyDescent="0.3">
      <c r="A70" s="168"/>
      <c r="B70" s="455"/>
      <c r="C70" s="325"/>
      <c r="D70" s="327"/>
      <c r="E70" s="333"/>
      <c r="F70" s="333"/>
      <c r="G70" s="175">
        <v>6</v>
      </c>
      <c r="H70" s="186"/>
      <c r="I70" s="333"/>
      <c r="J70" s="333"/>
      <c r="K70" s="366"/>
      <c r="L70" s="321"/>
      <c r="M70" s="452"/>
      <c r="N70" s="452"/>
      <c r="O70" s="452"/>
      <c r="P70" s="452"/>
      <c r="Q70" s="38"/>
      <c r="R70" s="38"/>
      <c r="S70" s="38"/>
      <c r="T70" s="38"/>
      <c r="U70" s="38"/>
      <c r="V70" s="38"/>
      <c r="W70" s="38"/>
      <c r="X70" s="38"/>
      <c r="Y70" s="38"/>
      <c r="Z70" s="38"/>
    </row>
    <row r="71" spans="1:26" ht="27" hidden="1" customHeight="1" x14ac:dyDescent="0.3">
      <c r="A71" s="168"/>
      <c r="B71" s="455"/>
      <c r="C71" s="325"/>
      <c r="D71" s="327"/>
      <c r="E71" s="333"/>
      <c r="F71" s="333"/>
      <c r="G71" s="175">
        <v>7</v>
      </c>
      <c r="H71" s="186"/>
      <c r="I71" s="333"/>
      <c r="J71" s="333"/>
      <c r="K71" s="366"/>
      <c r="L71" s="321"/>
      <c r="M71" s="452"/>
      <c r="N71" s="452"/>
      <c r="O71" s="452"/>
      <c r="P71" s="452"/>
      <c r="Q71" s="38"/>
      <c r="R71" s="38"/>
      <c r="S71" s="38"/>
      <c r="T71" s="38"/>
      <c r="U71" s="38"/>
      <c r="V71" s="38"/>
      <c r="W71" s="38"/>
      <c r="X71" s="38"/>
      <c r="Y71" s="38"/>
      <c r="Z71" s="38"/>
    </row>
    <row r="72" spans="1:26" ht="27" hidden="1" customHeight="1" thickBot="1" x14ac:dyDescent="0.35">
      <c r="A72" s="168"/>
      <c r="B72" s="456"/>
      <c r="C72" s="342"/>
      <c r="D72" s="343"/>
      <c r="E72" s="345"/>
      <c r="F72" s="345"/>
      <c r="G72" s="187">
        <v>8</v>
      </c>
      <c r="H72" s="192"/>
      <c r="I72" s="345"/>
      <c r="J72" s="345"/>
      <c r="K72" s="367"/>
      <c r="L72" s="340"/>
      <c r="M72" s="452"/>
      <c r="N72" s="452"/>
      <c r="O72" s="452"/>
      <c r="P72" s="452"/>
      <c r="Q72" s="38"/>
      <c r="R72" s="38"/>
      <c r="S72" s="38"/>
      <c r="T72" s="38"/>
      <c r="U72" s="38"/>
      <c r="V72" s="38"/>
      <c r="W72" s="38"/>
      <c r="X72" s="38"/>
      <c r="Y72" s="38"/>
      <c r="Z72" s="38"/>
    </row>
    <row r="73" spans="1:26" ht="81.75" customHeight="1" x14ac:dyDescent="0.3">
      <c r="A73" s="168"/>
      <c r="B73" s="454" t="str">
        <f>+LEFT(C73,3)</f>
        <v>7.5</v>
      </c>
      <c r="C73" s="447" t="s">
        <v>160</v>
      </c>
      <c r="D73" s="326" t="s">
        <v>449</v>
      </c>
      <c r="E73" s="335" t="s">
        <v>583</v>
      </c>
      <c r="F73" s="332">
        <v>3</v>
      </c>
      <c r="G73" s="189">
        <v>1</v>
      </c>
      <c r="H73" s="185" t="s">
        <v>584</v>
      </c>
      <c r="I73" s="335" t="s">
        <v>704</v>
      </c>
      <c r="J73" s="474">
        <v>3</v>
      </c>
      <c r="K73" s="365" t="str">
        <f>+IF(OR(ISBLANK(F73),ISBLANK(J73)),"",IF(OR(AND(F73=1,J73=1),AND(F73=1,J73=2),AND(F73=1,J73=3)),"Deficiencia de control mayor (diseño y ejecución)",IF(OR(AND(F73=2,J73=2),AND(F73=3,J73=1),AND(F73=3,J73=2),AND(F73=2,J73=1)),"Deficiencia de control (diseño o ejecución)",IF(AND(F73=2,J73=3),"Oportunidad de mejora","Mantenimiento del control"))))</f>
        <v>Mantenimiento del control</v>
      </c>
      <c r="L73" s="339">
        <f>+IF(K73="",75,IF(K73="Deficiencia de control mayor (diseño y ejecución)",80,IF(K73="Deficiencia de control (diseño o ejecución)",100,IF(K73="Oportunidad de mejora",120,140))))</f>
        <v>140</v>
      </c>
      <c r="M73" s="451">
        <v>2.4563000000000001</v>
      </c>
      <c r="N73" s="453">
        <f>+L73+M73</f>
        <v>142.4563</v>
      </c>
      <c r="O73" s="453"/>
      <c r="P73" s="451"/>
      <c r="Q73" s="38"/>
      <c r="R73" s="38"/>
      <c r="S73" s="38"/>
      <c r="T73" s="38"/>
      <c r="U73" s="38"/>
      <c r="V73" s="38"/>
      <c r="W73" s="38"/>
      <c r="X73" s="38"/>
      <c r="Y73" s="38"/>
      <c r="Z73" s="38"/>
    </row>
    <row r="74" spans="1:26" ht="132" customHeight="1" x14ac:dyDescent="0.3">
      <c r="A74" s="168"/>
      <c r="B74" s="455"/>
      <c r="C74" s="325"/>
      <c r="D74" s="327"/>
      <c r="E74" s="333"/>
      <c r="F74" s="333"/>
      <c r="G74" s="175">
        <v>2</v>
      </c>
      <c r="H74" s="185" t="s">
        <v>579</v>
      </c>
      <c r="I74" s="333"/>
      <c r="J74" s="333"/>
      <c r="K74" s="366"/>
      <c r="L74" s="321"/>
      <c r="M74" s="452"/>
      <c r="N74" s="452"/>
      <c r="O74" s="452"/>
      <c r="P74" s="452"/>
      <c r="Q74" s="38"/>
      <c r="R74" s="38"/>
      <c r="S74" s="38"/>
      <c r="T74" s="38"/>
      <c r="U74" s="38"/>
      <c r="V74" s="38"/>
      <c r="W74" s="38"/>
      <c r="X74" s="38"/>
      <c r="Y74" s="38"/>
      <c r="Z74" s="38"/>
    </row>
    <row r="75" spans="1:26" ht="27.75" hidden="1" customHeight="1" x14ac:dyDescent="0.3">
      <c r="A75" s="168"/>
      <c r="B75" s="455"/>
      <c r="C75" s="325"/>
      <c r="D75" s="327"/>
      <c r="E75" s="333"/>
      <c r="F75" s="333"/>
      <c r="G75" s="175">
        <v>3</v>
      </c>
      <c r="H75" s="186"/>
      <c r="I75" s="333"/>
      <c r="J75" s="333"/>
      <c r="K75" s="366"/>
      <c r="L75" s="321"/>
      <c r="M75" s="452"/>
      <c r="N75" s="452"/>
      <c r="O75" s="452"/>
      <c r="P75" s="452"/>
      <c r="Q75" s="38"/>
      <c r="R75" s="38"/>
      <c r="S75" s="38"/>
      <c r="T75" s="38"/>
      <c r="U75" s="38"/>
      <c r="V75" s="38"/>
      <c r="W75" s="38"/>
      <c r="X75" s="38"/>
      <c r="Y75" s="38"/>
      <c r="Z75" s="38"/>
    </row>
    <row r="76" spans="1:26" ht="27.75" hidden="1" customHeight="1" x14ac:dyDescent="0.3">
      <c r="A76" s="168"/>
      <c r="B76" s="455"/>
      <c r="C76" s="325"/>
      <c r="D76" s="327"/>
      <c r="E76" s="333"/>
      <c r="F76" s="333"/>
      <c r="G76" s="175">
        <v>4</v>
      </c>
      <c r="H76" s="186"/>
      <c r="I76" s="333"/>
      <c r="J76" s="333"/>
      <c r="K76" s="366"/>
      <c r="L76" s="321"/>
      <c r="M76" s="452"/>
      <c r="N76" s="452"/>
      <c r="O76" s="452"/>
      <c r="P76" s="452"/>
      <c r="Q76" s="38"/>
      <c r="R76" s="38"/>
      <c r="S76" s="38"/>
      <c r="T76" s="38"/>
      <c r="U76" s="38"/>
      <c r="V76" s="38"/>
      <c r="W76" s="38"/>
      <c r="X76" s="38"/>
      <c r="Y76" s="38"/>
      <c r="Z76" s="38"/>
    </row>
    <row r="77" spans="1:26" ht="27.75" hidden="1" customHeight="1" x14ac:dyDescent="0.3">
      <c r="A77" s="168"/>
      <c r="B77" s="455"/>
      <c r="C77" s="325"/>
      <c r="D77" s="327"/>
      <c r="E77" s="333"/>
      <c r="F77" s="333"/>
      <c r="G77" s="175">
        <v>5</v>
      </c>
      <c r="H77" s="186"/>
      <c r="I77" s="333"/>
      <c r="J77" s="333"/>
      <c r="K77" s="366"/>
      <c r="L77" s="321"/>
      <c r="M77" s="452"/>
      <c r="N77" s="452"/>
      <c r="O77" s="452"/>
      <c r="P77" s="452"/>
      <c r="Q77" s="38"/>
      <c r="R77" s="38"/>
      <c r="S77" s="38"/>
      <c r="T77" s="38"/>
      <c r="U77" s="38"/>
      <c r="V77" s="38"/>
      <c r="W77" s="38"/>
      <c r="X77" s="38"/>
      <c r="Y77" s="38"/>
      <c r="Z77" s="38"/>
    </row>
    <row r="78" spans="1:26" ht="27.75" hidden="1" customHeight="1" x14ac:dyDescent="0.3">
      <c r="A78" s="168"/>
      <c r="B78" s="455"/>
      <c r="C78" s="325"/>
      <c r="D78" s="327"/>
      <c r="E78" s="333"/>
      <c r="F78" s="333"/>
      <c r="G78" s="175">
        <v>6</v>
      </c>
      <c r="H78" s="186"/>
      <c r="I78" s="333"/>
      <c r="J78" s="333"/>
      <c r="K78" s="366"/>
      <c r="L78" s="321"/>
      <c r="M78" s="452"/>
      <c r="N78" s="452"/>
      <c r="O78" s="452"/>
      <c r="P78" s="452"/>
      <c r="Q78" s="38"/>
      <c r="R78" s="38"/>
      <c r="S78" s="38"/>
      <c r="T78" s="38"/>
      <c r="U78" s="38"/>
      <c r="V78" s="38"/>
      <c r="W78" s="38"/>
      <c r="X78" s="38"/>
      <c r="Y78" s="38"/>
      <c r="Z78" s="38"/>
    </row>
    <row r="79" spans="1:26" ht="27.75" hidden="1" customHeight="1" x14ac:dyDescent="0.3">
      <c r="A79" s="168"/>
      <c r="B79" s="455"/>
      <c r="C79" s="325"/>
      <c r="D79" s="327"/>
      <c r="E79" s="333"/>
      <c r="F79" s="333"/>
      <c r="G79" s="175">
        <v>7</v>
      </c>
      <c r="H79" s="186"/>
      <c r="I79" s="333"/>
      <c r="J79" s="333"/>
      <c r="K79" s="366"/>
      <c r="L79" s="321"/>
      <c r="M79" s="452"/>
      <c r="N79" s="452"/>
      <c r="O79" s="452"/>
      <c r="P79" s="452"/>
      <c r="Q79" s="38"/>
      <c r="R79" s="38"/>
      <c r="S79" s="38"/>
      <c r="T79" s="38"/>
      <c r="U79" s="38"/>
      <c r="V79" s="38"/>
      <c r="W79" s="38"/>
      <c r="X79" s="38"/>
      <c r="Y79" s="38"/>
      <c r="Z79" s="38"/>
    </row>
    <row r="80" spans="1:26" ht="27.75" hidden="1" customHeight="1" thickBot="1" x14ac:dyDescent="0.35">
      <c r="A80" s="168"/>
      <c r="B80" s="456"/>
      <c r="C80" s="342"/>
      <c r="D80" s="343"/>
      <c r="E80" s="345"/>
      <c r="F80" s="345"/>
      <c r="G80" s="187">
        <v>8</v>
      </c>
      <c r="H80" s="192"/>
      <c r="I80" s="345"/>
      <c r="J80" s="345"/>
      <c r="K80" s="367"/>
      <c r="L80" s="340"/>
      <c r="M80" s="452"/>
      <c r="N80" s="452"/>
      <c r="O80" s="452"/>
      <c r="P80" s="452"/>
      <c r="Q80" s="38"/>
      <c r="R80" s="38"/>
      <c r="S80" s="38"/>
      <c r="T80" s="38"/>
      <c r="U80" s="38"/>
      <c r="V80" s="38"/>
      <c r="W80" s="38"/>
      <c r="X80" s="38"/>
      <c r="Y80" s="38"/>
      <c r="Z80" s="38"/>
    </row>
    <row r="81" spans="1:26" ht="22.5" customHeight="1" x14ac:dyDescent="0.3">
      <c r="A81" s="168"/>
      <c r="B81" s="464"/>
      <c r="C81" s="464" t="s">
        <v>754</v>
      </c>
      <c r="D81" s="465" t="s">
        <v>8</v>
      </c>
      <c r="E81" s="464" t="s">
        <v>748</v>
      </c>
      <c r="F81" s="466" t="s">
        <v>749</v>
      </c>
      <c r="G81" s="467" t="s">
        <v>113</v>
      </c>
      <c r="H81" s="387"/>
      <c r="I81" s="468"/>
      <c r="J81" s="466" t="s">
        <v>750</v>
      </c>
      <c r="K81" s="466" t="s">
        <v>124</v>
      </c>
      <c r="L81" s="463"/>
      <c r="M81" s="463"/>
      <c r="N81" s="462"/>
      <c r="O81" s="462"/>
      <c r="P81" s="463"/>
      <c r="Q81" s="38"/>
      <c r="R81" s="38"/>
      <c r="S81" s="38"/>
      <c r="T81" s="38"/>
      <c r="U81" s="38"/>
      <c r="V81" s="38"/>
      <c r="W81" s="38"/>
      <c r="X81" s="38"/>
      <c r="Y81" s="38"/>
      <c r="Z81" s="38"/>
    </row>
    <row r="82" spans="1:26" ht="22.5" customHeight="1" x14ac:dyDescent="0.3">
      <c r="A82" s="168"/>
      <c r="B82" s="337"/>
      <c r="C82" s="337"/>
      <c r="D82" s="337"/>
      <c r="E82" s="337"/>
      <c r="F82" s="337"/>
      <c r="G82" s="460" t="s">
        <v>13</v>
      </c>
      <c r="H82" s="461" t="s">
        <v>15</v>
      </c>
      <c r="I82" s="464" t="s">
        <v>115</v>
      </c>
      <c r="J82" s="337"/>
      <c r="K82" s="337"/>
      <c r="L82" s="452"/>
      <c r="M82" s="452"/>
      <c r="N82" s="452"/>
      <c r="O82" s="452"/>
      <c r="P82" s="452"/>
      <c r="Q82" s="38"/>
      <c r="R82" s="38"/>
      <c r="S82" s="38"/>
      <c r="T82" s="38"/>
      <c r="U82" s="38"/>
      <c r="V82" s="38"/>
      <c r="W82" s="38"/>
      <c r="X82" s="38"/>
      <c r="Y82" s="38"/>
      <c r="Z82" s="38"/>
    </row>
    <row r="83" spans="1:26" ht="72" customHeight="1" x14ac:dyDescent="0.3">
      <c r="A83" s="168"/>
      <c r="B83" s="348"/>
      <c r="C83" s="348"/>
      <c r="D83" s="359"/>
      <c r="E83" s="359"/>
      <c r="F83" s="348"/>
      <c r="G83" s="348"/>
      <c r="H83" s="359"/>
      <c r="I83" s="359"/>
      <c r="J83" s="348"/>
      <c r="K83" s="348"/>
      <c r="L83" s="452"/>
      <c r="M83" s="452"/>
      <c r="N83" s="452"/>
      <c r="O83" s="452"/>
      <c r="P83" s="452"/>
      <c r="Q83" s="38"/>
      <c r="R83" s="38"/>
      <c r="S83" s="38"/>
      <c r="T83" s="38"/>
      <c r="U83" s="38"/>
      <c r="V83" s="38"/>
      <c r="W83" s="38"/>
      <c r="X83" s="38"/>
      <c r="Y83" s="38"/>
      <c r="Z83" s="38"/>
    </row>
    <row r="84" spans="1:26" ht="157.5" customHeight="1" thickBot="1" x14ac:dyDescent="0.35">
      <c r="A84" s="168"/>
      <c r="B84" s="454" t="str">
        <f>+LEFT(C84,3)</f>
        <v>8.1</v>
      </c>
      <c r="C84" s="447" t="s">
        <v>161</v>
      </c>
      <c r="D84" s="326" t="s">
        <v>450</v>
      </c>
      <c r="E84" s="335" t="s">
        <v>585</v>
      </c>
      <c r="F84" s="332">
        <v>3</v>
      </c>
      <c r="G84" s="189">
        <v>1</v>
      </c>
      <c r="H84" s="184" t="s">
        <v>586</v>
      </c>
      <c r="I84" s="326" t="s">
        <v>705</v>
      </c>
      <c r="J84" s="332">
        <v>3</v>
      </c>
      <c r="K84" s="365"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339">
        <f>+IF(K84="",75,IF(K84="Deficiencia de control mayor (diseño y ejecución)",80,IF(K84="Deficiencia de control (diseño o ejecución)",100,IF(K84="Oportunidad de mejora",120,140))))</f>
        <v>140</v>
      </c>
      <c r="M84" s="451">
        <v>2.5457999999999998</v>
      </c>
      <c r="N84" s="453">
        <f>+L84+M84</f>
        <v>142.54579999999999</v>
      </c>
      <c r="O84" s="453"/>
      <c r="P84" s="451"/>
      <c r="Q84" s="38"/>
      <c r="R84" s="38"/>
      <c r="S84" s="38"/>
      <c r="T84" s="38"/>
      <c r="U84" s="38"/>
      <c r="V84" s="38"/>
      <c r="W84" s="38"/>
      <c r="X84" s="38"/>
      <c r="Y84" s="38"/>
      <c r="Z84" s="38"/>
    </row>
    <row r="85" spans="1:26" ht="120.75" customHeight="1" x14ac:dyDescent="0.3">
      <c r="A85" s="168"/>
      <c r="B85" s="455"/>
      <c r="C85" s="325"/>
      <c r="D85" s="327"/>
      <c r="E85" s="333"/>
      <c r="F85" s="333"/>
      <c r="G85" s="175">
        <v>2</v>
      </c>
      <c r="H85" s="204" t="s">
        <v>579</v>
      </c>
      <c r="I85" s="333"/>
      <c r="J85" s="333"/>
      <c r="K85" s="366"/>
      <c r="L85" s="321"/>
      <c r="M85" s="452"/>
      <c r="N85" s="452"/>
      <c r="O85" s="452"/>
      <c r="P85" s="452"/>
      <c r="Q85" s="38"/>
      <c r="R85" s="38"/>
      <c r="S85" s="38"/>
      <c r="T85" s="38"/>
      <c r="U85" s="38"/>
      <c r="V85" s="38"/>
      <c r="W85" s="38"/>
      <c r="X85" s="38"/>
      <c r="Y85" s="38"/>
      <c r="Z85" s="38"/>
    </row>
    <row r="86" spans="1:26" ht="81" customHeight="1" thickBot="1" x14ac:dyDescent="0.35">
      <c r="A86" s="168"/>
      <c r="B86" s="455"/>
      <c r="C86" s="325"/>
      <c r="D86" s="327"/>
      <c r="E86" s="333"/>
      <c r="F86" s="333"/>
      <c r="G86" s="175">
        <v>3</v>
      </c>
      <c r="H86" s="203" t="s">
        <v>421</v>
      </c>
      <c r="I86" s="333"/>
      <c r="J86" s="333"/>
      <c r="K86" s="366"/>
      <c r="L86" s="321"/>
      <c r="M86" s="452"/>
      <c r="N86" s="452"/>
      <c r="O86" s="452"/>
      <c r="P86" s="452"/>
      <c r="Q86" s="38"/>
      <c r="R86" s="38"/>
      <c r="S86" s="38"/>
      <c r="T86" s="38"/>
      <c r="U86" s="38"/>
      <c r="V86" s="38"/>
      <c r="W86" s="38"/>
      <c r="X86" s="38"/>
      <c r="Y86" s="38"/>
      <c r="Z86" s="38"/>
    </row>
    <row r="87" spans="1:26" ht="28.5" hidden="1" customHeight="1" x14ac:dyDescent="0.3">
      <c r="A87" s="168"/>
      <c r="B87" s="455"/>
      <c r="C87" s="325"/>
      <c r="D87" s="327"/>
      <c r="E87" s="333"/>
      <c r="F87" s="333"/>
      <c r="G87" s="175">
        <v>4</v>
      </c>
      <c r="H87" s="186"/>
      <c r="I87" s="333"/>
      <c r="J87" s="333"/>
      <c r="K87" s="366"/>
      <c r="L87" s="321"/>
      <c r="M87" s="452"/>
      <c r="N87" s="452"/>
      <c r="O87" s="452"/>
      <c r="P87" s="452"/>
      <c r="Q87" s="38"/>
      <c r="R87" s="38"/>
      <c r="S87" s="38"/>
      <c r="T87" s="38"/>
      <c r="U87" s="38"/>
      <c r="V87" s="38"/>
      <c r="W87" s="38"/>
      <c r="X87" s="38"/>
      <c r="Y87" s="38"/>
      <c r="Z87" s="38"/>
    </row>
    <row r="88" spans="1:26" ht="28.5" hidden="1" customHeight="1" x14ac:dyDescent="0.3">
      <c r="A88" s="168"/>
      <c r="B88" s="455"/>
      <c r="C88" s="325"/>
      <c r="D88" s="327"/>
      <c r="E88" s="333"/>
      <c r="F88" s="333"/>
      <c r="G88" s="175">
        <v>5</v>
      </c>
      <c r="H88" s="186"/>
      <c r="I88" s="333"/>
      <c r="J88" s="333"/>
      <c r="K88" s="366"/>
      <c r="L88" s="321"/>
      <c r="M88" s="452"/>
      <c r="N88" s="452"/>
      <c r="O88" s="452"/>
      <c r="P88" s="452"/>
      <c r="Q88" s="38"/>
      <c r="R88" s="38"/>
      <c r="S88" s="38"/>
      <c r="T88" s="38"/>
      <c r="U88" s="38"/>
      <c r="V88" s="38"/>
      <c r="W88" s="38"/>
      <c r="X88" s="38"/>
      <c r="Y88" s="38"/>
      <c r="Z88" s="38"/>
    </row>
    <row r="89" spans="1:26" ht="28.5" hidden="1" customHeight="1" x14ac:dyDescent="0.3">
      <c r="A89" s="168"/>
      <c r="B89" s="455"/>
      <c r="C89" s="325"/>
      <c r="D89" s="327"/>
      <c r="E89" s="333"/>
      <c r="F89" s="333"/>
      <c r="G89" s="175">
        <v>6</v>
      </c>
      <c r="H89" s="186"/>
      <c r="I89" s="333"/>
      <c r="J89" s="333"/>
      <c r="K89" s="366"/>
      <c r="L89" s="321"/>
      <c r="M89" s="452"/>
      <c r="N89" s="452"/>
      <c r="O89" s="452"/>
      <c r="P89" s="452"/>
      <c r="Q89" s="38"/>
      <c r="R89" s="38"/>
      <c r="S89" s="38"/>
      <c r="T89" s="38"/>
      <c r="U89" s="38"/>
      <c r="V89" s="38"/>
      <c r="W89" s="38"/>
      <c r="X89" s="38"/>
      <c r="Y89" s="38"/>
      <c r="Z89" s="38"/>
    </row>
    <row r="90" spans="1:26" ht="28.5" hidden="1" customHeight="1" thickBot="1" x14ac:dyDescent="0.35">
      <c r="A90" s="168"/>
      <c r="B90" s="455"/>
      <c r="C90" s="325"/>
      <c r="D90" s="327"/>
      <c r="E90" s="333"/>
      <c r="F90" s="333"/>
      <c r="G90" s="175">
        <v>7</v>
      </c>
      <c r="H90" s="186"/>
      <c r="I90" s="333"/>
      <c r="J90" s="333"/>
      <c r="K90" s="366"/>
      <c r="L90" s="321"/>
      <c r="M90" s="452"/>
      <c r="N90" s="452"/>
      <c r="O90" s="452"/>
      <c r="P90" s="452"/>
      <c r="Q90" s="38"/>
      <c r="R90" s="38"/>
      <c r="S90" s="38"/>
      <c r="T90" s="38"/>
      <c r="U90" s="38"/>
      <c r="V90" s="38"/>
      <c r="W90" s="38"/>
      <c r="X90" s="38"/>
      <c r="Y90" s="38"/>
      <c r="Z90" s="38"/>
    </row>
    <row r="91" spans="1:26" ht="83.25" hidden="1" customHeight="1" thickBot="1" x14ac:dyDescent="0.35">
      <c r="A91" s="168"/>
      <c r="B91" s="456"/>
      <c r="C91" s="342"/>
      <c r="D91" s="343"/>
      <c r="E91" s="345"/>
      <c r="F91" s="345"/>
      <c r="G91" s="187">
        <v>8</v>
      </c>
      <c r="H91" s="184"/>
      <c r="I91" s="345"/>
      <c r="J91" s="345"/>
      <c r="K91" s="367"/>
      <c r="L91" s="340"/>
      <c r="M91" s="452"/>
      <c r="N91" s="452"/>
      <c r="O91" s="452"/>
      <c r="P91" s="452"/>
      <c r="Q91" s="38"/>
      <c r="R91" s="38"/>
      <c r="S91" s="38"/>
      <c r="T91" s="38"/>
      <c r="U91" s="38"/>
      <c r="V91" s="38"/>
      <c r="W91" s="38"/>
      <c r="X91" s="38"/>
      <c r="Y91" s="38"/>
      <c r="Z91" s="38"/>
    </row>
    <row r="92" spans="1:26" ht="117.75" customHeight="1" x14ac:dyDescent="0.3">
      <c r="A92" s="168"/>
      <c r="B92" s="454" t="str">
        <f>+LEFT(C92,3)</f>
        <v>8.2</v>
      </c>
      <c r="C92" s="447" t="s">
        <v>162</v>
      </c>
      <c r="D92" s="326" t="s">
        <v>451</v>
      </c>
      <c r="E92" s="335" t="s">
        <v>163</v>
      </c>
      <c r="F92" s="332">
        <v>3</v>
      </c>
      <c r="G92" s="189">
        <v>1</v>
      </c>
      <c r="H92" s="204" t="s">
        <v>588</v>
      </c>
      <c r="I92" s="335" t="s">
        <v>156</v>
      </c>
      <c r="J92" s="332">
        <v>3</v>
      </c>
      <c r="K92" s="365"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339">
        <f>+IF(K92="",75,IF(K92="Deficiencia de control mayor (diseño y ejecución)",80,IF(K92="Deficiencia de control (diseño o ejecución)",100,IF(K92="Oportunidad de mejora",120,140))))</f>
        <v>140</v>
      </c>
      <c r="M92" s="451">
        <v>2.6320999999999999</v>
      </c>
      <c r="N92" s="453">
        <f>+L92+M92</f>
        <v>142.63210000000001</v>
      </c>
      <c r="O92" s="453"/>
      <c r="P92" s="451"/>
      <c r="Q92" s="38"/>
      <c r="R92" s="38"/>
      <c r="S92" s="38"/>
      <c r="T92" s="38"/>
      <c r="U92" s="38"/>
      <c r="V92" s="38"/>
      <c r="W92" s="38"/>
      <c r="X92" s="38"/>
      <c r="Y92" s="38"/>
      <c r="Z92" s="38"/>
    </row>
    <row r="93" spans="1:26" ht="159" customHeight="1" thickBot="1" x14ac:dyDescent="0.35">
      <c r="A93" s="168"/>
      <c r="B93" s="455"/>
      <c r="C93" s="325"/>
      <c r="D93" s="327"/>
      <c r="E93" s="333"/>
      <c r="F93" s="333"/>
      <c r="G93" s="175">
        <v>2</v>
      </c>
      <c r="H93" s="203" t="s">
        <v>587</v>
      </c>
      <c r="I93" s="333"/>
      <c r="J93" s="333"/>
      <c r="K93" s="366"/>
      <c r="L93" s="321"/>
      <c r="M93" s="452"/>
      <c r="N93" s="452"/>
      <c r="O93" s="452"/>
      <c r="P93" s="452"/>
      <c r="Q93" s="38"/>
      <c r="R93" s="38"/>
      <c r="S93" s="38"/>
      <c r="T93" s="38"/>
      <c r="U93" s="38"/>
      <c r="V93" s="38"/>
      <c r="W93" s="38"/>
      <c r="X93" s="38"/>
      <c r="Y93" s="38"/>
      <c r="Z93" s="38"/>
    </row>
    <row r="94" spans="1:26" ht="28.5" hidden="1" customHeight="1" x14ac:dyDescent="0.3">
      <c r="A94" s="168"/>
      <c r="B94" s="455"/>
      <c r="C94" s="325"/>
      <c r="D94" s="327"/>
      <c r="E94" s="333"/>
      <c r="F94" s="333"/>
      <c r="G94" s="175">
        <v>3</v>
      </c>
      <c r="H94" s="186"/>
      <c r="I94" s="333"/>
      <c r="J94" s="333"/>
      <c r="K94" s="366"/>
      <c r="L94" s="321"/>
      <c r="M94" s="452"/>
      <c r="N94" s="452"/>
      <c r="O94" s="452"/>
      <c r="P94" s="452"/>
      <c r="Q94" s="38"/>
      <c r="R94" s="38"/>
      <c r="S94" s="38"/>
      <c r="T94" s="38"/>
      <c r="U94" s="38"/>
      <c r="V94" s="38"/>
      <c r="W94" s="38"/>
      <c r="X94" s="38"/>
      <c r="Y94" s="38"/>
      <c r="Z94" s="38"/>
    </row>
    <row r="95" spans="1:26" ht="28.5" hidden="1" customHeight="1" x14ac:dyDescent="0.3">
      <c r="A95" s="168"/>
      <c r="B95" s="455"/>
      <c r="C95" s="325"/>
      <c r="D95" s="327"/>
      <c r="E95" s="333"/>
      <c r="F95" s="333"/>
      <c r="G95" s="175">
        <v>4</v>
      </c>
      <c r="H95" s="186"/>
      <c r="I95" s="333"/>
      <c r="J95" s="333"/>
      <c r="K95" s="366"/>
      <c r="L95" s="321"/>
      <c r="M95" s="452"/>
      <c r="N95" s="452"/>
      <c r="O95" s="452"/>
      <c r="P95" s="452"/>
      <c r="Q95" s="38"/>
      <c r="R95" s="38"/>
      <c r="S95" s="38"/>
      <c r="T95" s="38"/>
      <c r="U95" s="38"/>
      <c r="V95" s="38"/>
      <c r="W95" s="38"/>
      <c r="X95" s="38"/>
      <c r="Y95" s="38"/>
      <c r="Z95" s="38"/>
    </row>
    <row r="96" spans="1:26" ht="28.5" hidden="1" customHeight="1" x14ac:dyDescent="0.3">
      <c r="A96" s="168"/>
      <c r="B96" s="455"/>
      <c r="C96" s="325"/>
      <c r="D96" s="327"/>
      <c r="E96" s="333"/>
      <c r="F96" s="333"/>
      <c r="G96" s="175">
        <v>5</v>
      </c>
      <c r="H96" s="186"/>
      <c r="I96" s="333"/>
      <c r="J96" s="333"/>
      <c r="K96" s="366"/>
      <c r="L96" s="321"/>
      <c r="M96" s="452"/>
      <c r="N96" s="452"/>
      <c r="O96" s="452"/>
      <c r="P96" s="452"/>
      <c r="Q96" s="38"/>
      <c r="R96" s="38"/>
      <c r="S96" s="38"/>
      <c r="T96" s="38"/>
      <c r="U96" s="38"/>
      <c r="V96" s="38"/>
      <c r="W96" s="38"/>
      <c r="X96" s="38"/>
      <c r="Y96" s="38"/>
      <c r="Z96" s="38"/>
    </row>
    <row r="97" spans="1:26" ht="28.5" hidden="1" customHeight="1" x14ac:dyDescent="0.3">
      <c r="A97" s="168"/>
      <c r="B97" s="455"/>
      <c r="C97" s="325"/>
      <c r="D97" s="327"/>
      <c r="E97" s="333"/>
      <c r="F97" s="333"/>
      <c r="G97" s="175">
        <v>6</v>
      </c>
      <c r="H97" s="186"/>
      <c r="I97" s="333"/>
      <c r="J97" s="333"/>
      <c r="K97" s="366"/>
      <c r="L97" s="321"/>
      <c r="M97" s="452"/>
      <c r="N97" s="452"/>
      <c r="O97" s="452"/>
      <c r="P97" s="452"/>
      <c r="Q97" s="38"/>
      <c r="R97" s="38"/>
      <c r="S97" s="38"/>
      <c r="T97" s="38"/>
      <c r="U97" s="38"/>
      <c r="V97" s="38"/>
      <c r="W97" s="38"/>
      <c r="X97" s="38"/>
      <c r="Y97" s="38"/>
      <c r="Z97" s="38"/>
    </row>
    <row r="98" spans="1:26" ht="28.5" hidden="1" customHeight="1" x14ac:dyDescent="0.3">
      <c r="A98" s="168"/>
      <c r="B98" s="455"/>
      <c r="C98" s="325"/>
      <c r="D98" s="327"/>
      <c r="E98" s="333"/>
      <c r="F98" s="333"/>
      <c r="G98" s="175">
        <v>7</v>
      </c>
      <c r="H98" s="186"/>
      <c r="I98" s="333"/>
      <c r="J98" s="333"/>
      <c r="K98" s="366"/>
      <c r="L98" s="321"/>
      <c r="M98" s="452"/>
      <c r="N98" s="452"/>
      <c r="O98" s="452"/>
      <c r="P98" s="452"/>
      <c r="Q98" s="38"/>
      <c r="R98" s="38"/>
      <c r="S98" s="38"/>
      <c r="T98" s="38"/>
      <c r="U98" s="38"/>
      <c r="V98" s="38"/>
      <c r="W98" s="38"/>
      <c r="X98" s="38"/>
      <c r="Y98" s="38"/>
      <c r="Z98" s="38"/>
    </row>
    <row r="99" spans="1:26" ht="28.5" hidden="1" customHeight="1" thickBot="1" x14ac:dyDescent="0.35">
      <c r="A99" s="168"/>
      <c r="B99" s="456"/>
      <c r="C99" s="342"/>
      <c r="D99" s="343"/>
      <c r="E99" s="345"/>
      <c r="F99" s="345"/>
      <c r="G99" s="187">
        <v>8</v>
      </c>
      <c r="H99" s="192"/>
      <c r="I99" s="345"/>
      <c r="J99" s="345"/>
      <c r="K99" s="367"/>
      <c r="L99" s="340"/>
      <c r="M99" s="452"/>
      <c r="N99" s="452"/>
      <c r="O99" s="452"/>
      <c r="P99" s="452"/>
      <c r="Q99" s="38"/>
      <c r="R99" s="38"/>
      <c r="S99" s="38"/>
      <c r="T99" s="38"/>
      <c r="U99" s="38"/>
      <c r="V99" s="38"/>
      <c r="W99" s="38"/>
      <c r="X99" s="38"/>
      <c r="Y99" s="38"/>
      <c r="Z99" s="38"/>
    </row>
    <row r="100" spans="1:26" ht="135" customHeight="1" x14ac:dyDescent="0.3">
      <c r="A100" s="168"/>
      <c r="B100" s="454" t="str">
        <f>+LEFT(C100,3)</f>
        <v>8.3</v>
      </c>
      <c r="C100" s="447" t="s">
        <v>164</v>
      </c>
      <c r="D100" s="326" t="s">
        <v>452</v>
      </c>
      <c r="E100" s="335" t="s">
        <v>165</v>
      </c>
      <c r="F100" s="332">
        <v>3</v>
      </c>
      <c r="G100" s="189">
        <v>1</v>
      </c>
      <c r="H100" s="222" t="s">
        <v>604</v>
      </c>
      <c r="I100" s="457" t="s">
        <v>706</v>
      </c>
      <c r="J100" s="376">
        <v>2</v>
      </c>
      <c r="K100" s="448" t="str">
        <f>+IF(OR(ISBLANK(F100),ISBLANK(J100)),"",IF(OR(AND(F100=1,J100=1),AND(F100=1,J100=2),AND(F100=1,J100=3)),"Deficiencia de control mayor (diseño y ejecución)",IF(OR(AND(F100=2,J100=2),AND(F100=3,J100=1),AND(F100=3,J100=2),AND(F100=2,J100=1)),"Deficiencia de control (diseño o ejecución)",IF(AND(F100=2,J100=3),"Oportunidad de mejora","Mantenimiento del control"))))</f>
        <v>Deficiencia de control (diseño o ejecución)</v>
      </c>
      <c r="L100" s="339">
        <f>+IF(K100="",75,IF(K100="Deficiencia de control mayor (diseño y ejecución)",80,IF(K100="Deficiencia de control (diseño o ejecución)",100,IF(K100="Oportunidad de mejora",120,140))))</f>
        <v>100</v>
      </c>
      <c r="M100" s="451">
        <v>2.7456</v>
      </c>
      <c r="N100" s="453">
        <f>+L100+M100</f>
        <v>102.7456</v>
      </c>
      <c r="O100" s="453"/>
      <c r="P100" s="451"/>
      <c r="Q100" s="38"/>
      <c r="R100" s="38"/>
      <c r="S100" s="38"/>
      <c r="T100" s="38"/>
      <c r="U100" s="38"/>
      <c r="V100" s="38"/>
      <c r="W100" s="38"/>
      <c r="X100" s="38"/>
      <c r="Y100" s="38"/>
      <c r="Z100" s="38"/>
    </row>
    <row r="101" spans="1:26" ht="99.75" customHeight="1" thickBot="1" x14ac:dyDescent="0.35">
      <c r="A101" s="168"/>
      <c r="B101" s="455"/>
      <c r="C101" s="325"/>
      <c r="D101" s="327"/>
      <c r="E101" s="333"/>
      <c r="F101" s="333"/>
      <c r="G101" s="175">
        <v>2</v>
      </c>
      <c r="H101" s="223" t="s">
        <v>422</v>
      </c>
      <c r="I101" s="458"/>
      <c r="J101" s="371"/>
      <c r="K101" s="449"/>
      <c r="L101" s="321"/>
      <c r="M101" s="452"/>
      <c r="N101" s="452"/>
      <c r="O101" s="452"/>
      <c r="P101" s="452"/>
      <c r="Q101" s="38"/>
      <c r="R101" s="38"/>
      <c r="S101" s="38"/>
      <c r="T101" s="38"/>
      <c r="U101" s="38"/>
      <c r="V101" s="38"/>
      <c r="W101" s="38"/>
      <c r="X101" s="38"/>
      <c r="Y101" s="38"/>
      <c r="Z101" s="38"/>
    </row>
    <row r="102" spans="1:26" ht="28.5" hidden="1" customHeight="1" x14ac:dyDescent="0.3">
      <c r="A102" s="168"/>
      <c r="B102" s="455"/>
      <c r="C102" s="325"/>
      <c r="D102" s="327"/>
      <c r="E102" s="333"/>
      <c r="F102" s="333"/>
      <c r="G102" s="175">
        <v>3</v>
      </c>
      <c r="H102" s="224"/>
      <c r="I102" s="458"/>
      <c r="J102" s="371"/>
      <c r="K102" s="449"/>
      <c r="L102" s="321"/>
      <c r="M102" s="452"/>
      <c r="N102" s="452"/>
      <c r="O102" s="452"/>
      <c r="P102" s="452"/>
      <c r="Q102" s="38"/>
      <c r="R102" s="38"/>
      <c r="S102" s="38"/>
      <c r="T102" s="38"/>
      <c r="U102" s="38"/>
      <c r="V102" s="38"/>
      <c r="W102" s="38"/>
      <c r="X102" s="38"/>
      <c r="Y102" s="38"/>
      <c r="Z102" s="38"/>
    </row>
    <row r="103" spans="1:26" ht="28.5" hidden="1" customHeight="1" x14ac:dyDescent="0.3">
      <c r="A103" s="168"/>
      <c r="B103" s="455"/>
      <c r="C103" s="325"/>
      <c r="D103" s="327"/>
      <c r="E103" s="333"/>
      <c r="F103" s="333"/>
      <c r="G103" s="175">
        <v>4</v>
      </c>
      <c r="H103" s="224"/>
      <c r="I103" s="458"/>
      <c r="J103" s="371"/>
      <c r="K103" s="449"/>
      <c r="L103" s="321"/>
      <c r="M103" s="452"/>
      <c r="N103" s="452"/>
      <c r="O103" s="452"/>
      <c r="P103" s="452"/>
      <c r="Q103" s="38"/>
      <c r="R103" s="38"/>
      <c r="S103" s="38"/>
      <c r="T103" s="38"/>
      <c r="U103" s="38"/>
      <c r="V103" s="38"/>
      <c r="W103" s="38"/>
      <c r="X103" s="38"/>
      <c r="Y103" s="38"/>
      <c r="Z103" s="38"/>
    </row>
    <row r="104" spans="1:26" ht="28.5" hidden="1" customHeight="1" x14ac:dyDescent="0.3">
      <c r="A104" s="168"/>
      <c r="B104" s="455"/>
      <c r="C104" s="325"/>
      <c r="D104" s="327"/>
      <c r="E104" s="333"/>
      <c r="F104" s="333"/>
      <c r="G104" s="175">
        <v>5</v>
      </c>
      <c r="H104" s="224"/>
      <c r="I104" s="458"/>
      <c r="J104" s="371"/>
      <c r="K104" s="449"/>
      <c r="L104" s="321"/>
      <c r="M104" s="452"/>
      <c r="N104" s="452"/>
      <c r="O104" s="452"/>
      <c r="P104" s="452"/>
      <c r="Q104" s="38"/>
      <c r="R104" s="38"/>
      <c r="S104" s="38"/>
      <c r="T104" s="38"/>
      <c r="U104" s="38"/>
      <c r="V104" s="38"/>
      <c r="W104" s="38"/>
      <c r="X104" s="38"/>
      <c r="Y104" s="38"/>
      <c r="Z104" s="38"/>
    </row>
    <row r="105" spans="1:26" ht="28.5" hidden="1" customHeight="1" x14ac:dyDescent="0.3">
      <c r="A105" s="168"/>
      <c r="B105" s="455"/>
      <c r="C105" s="325"/>
      <c r="D105" s="327"/>
      <c r="E105" s="333"/>
      <c r="F105" s="333"/>
      <c r="G105" s="175">
        <v>6</v>
      </c>
      <c r="H105" s="224"/>
      <c r="I105" s="458"/>
      <c r="J105" s="371"/>
      <c r="K105" s="449"/>
      <c r="L105" s="321"/>
      <c r="M105" s="452"/>
      <c r="N105" s="452"/>
      <c r="O105" s="452"/>
      <c r="P105" s="452"/>
      <c r="Q105" s="38"/>
      <c r="R105" s="38"/>
      <c r="S105" s="38"/>
      <c r="T105" s="38"/>
      <c r="U105" s="38"/>
      <c r="V105" s="38"/>
      <c r="W105" s="38"/>
      <c r="X105" s="38"/>
      <c r="Y105" s="38"/>
      <c r="Z105" s="38"/>
    </row>
    <row r="106" spans="1:26" ht="28.5" hidden="1" customHeight="1" x14ac:dyDescent="0.3">
      <c r="A106" s="168"/>
      <c r="B106" s="455"/>
      <c r="C106" s="325"/>
      <c r="D106" s="327"/>
      <c r="E106" s="333"/>
      <c r="F106" s="333"/>
      <c r="G106" s="175">
        <v>7</v>
      </c>
      <c r="H106" s="224"/>
      <c r="I106" s="458"/>
      <c r="J106" s="371"/>
      <c r="K106" s="449"/>
      <c r="L106" s="321"/>
      <c r="M106" s="452"/>
      <c r="N106" s="452"/>
      <c r="O106" s="452"/>
      <c r="P106" s="452"/>
      <c r="Q106" s="38"/>
      <c r="R106" s="38"/>
      <c r="S106" s="38"/>
      <c r="T106" s="38"/>
      <c r="U106" s="38"/>
      <c r="V106" s="38"/>
      <c r="W106" s="38"/>
      <c r="X106" s="38"/>
      <c r="Y106" s="38"/>
      <c r="Z106" s="38"/>
    </row>
    <row r="107" spans="1:26" ht="28.5" hidden="1" customHeight="1" thickBot="1" x14ac:dyDescent="0.35">
      <c r="A107" s="168"/>
      <c r="B107" s="456"/>
      <c r="C107" s="342"/>
      <c r="D107" s="343"/>
      <c r="E107" s="345"/>
      <c r="F107" s="345"/>
      <c r="G107" s="187">
        <v>8</v>
      </c>
      <c r="H107" s="225"/>
      <c r="I107" s="459"/>
      <c r="J107" s="372"/>
      <c r="K107" s="450"/>
      <c r="L107" s="340"/>
      <c r="M107" s="452"/>
      <c r="N107" s="452"/>
      <c r="O107" s="452"/>
      <c r="P107" s="452"/>
      <c r="Q107" s="38"/>
      <c r="R107" s="38"/>
      <c r="S107" s="38"/>
      <c r="T107" s="38"/>
      <c r="U107" s="38"/>
      <c r="V107" s="38"/>
      <c r="W107" s="38"/>
      <c r="X107" s="38"/>
      <c r="Y107" s="38"/>
      <c r="Z107" s="38"/>
    </row>
    <row r="108" spans="1:26" ht="161.25" customHeight="1" x14ac:dyDescent="0.3">
      <c r="A108" s="168"/>
      <c r="B108" s="454" t="str">
        <f>+LEFT(C108,3)</f>
        <v>8.4</v>
      </c>
      <c r="C108" s="473" t="s">
        <v>166</v>
      </c>
      <c r="D108" s="475" t="s">
        <v>451</v>
      </c>
      <c r="E108" s="335" t="s">
        <v>592</v>
      </c>
      <c r="F108" s="332">
        <v>3</v>
      </c>
      <c r="G108" s="189">
        <v>1</v>
      </c>
      <c r="H108" s="190" t="s">
        <v>590</v>
      </c>
      <c r="I108" s="335" t="s">
        <v>156</v>
      </c>
      <c r="J108" s="332">
        <v>3</v>
      </c>
      <c r="K108" s="365" t="str">
        <f>+IF(OR(ISBLANK(F108),ISBLANK(J108)),"",IF(OR(AND(F108=1,J108=1),AND(F108=1,J108=2),AND(F108=1,J108=3)),"Deficiencia de control mayor (diseño y ejecución)",IF(OR(AND(F108=2,J108=2),AND(F108=3,J108=1),AND(F108=3,J108=2),AND(F108=2,J108=1)),"Deficiencia de control (diseño o ejecución)",IF(AND(F108=2,J108=3),"Oportunidad de mejora","Mantenimiento del control"))))</f>
        <v>Mantenimiento del control</v>
      </c>
      <c r="L108" s="339">
        <f>+IF(K108="",75,IF(K108="Deficiencia de control mayor (diseño y ejecución)",80,IF(K108="Deficiencia de control (diseño o ejecución)",100,IF(K108="Oportunidad de mejora",120,140))))</f>
        <v>140</v>
      </c>
      <c r="M108" s="451">
        <v>2.8744999999999998</v>
      </c>
      <c r="N108" s="453">
        <f>+L108+M108</f>
        <v>142.87450000000001</v>
      </c>
      <c r="O108" s="453"/>
      <c r="P108" s="451"/>
      <c r="Q108" s="38"/>
      <c r="R108" s="38"/>
      <c r="S108" s="38"/>
      <c r="T108" s="38"/>
      <c r="U108" s="38"/>
      <c r="V108" s="38"/>
      <c r="W108" s="38"/>
      <c r="X108" s="38"/>
      <c r="Y108" s="38"/>
      <c r="Z108" s="38"/>
    </row>
    <row r="109" spans="1:26" ht="136.5" customHeight="1" x14ac:dyDescent="0.3">
      <c r="A109" s="168"/>
      <c r="B109" s="455"/>
      <c r="C109" s="323"/>
      <c r="D109" s="333"/>
      <c r="E109" s="333"/>
      <c r="F109" s="333"/>
      <c r="G109" s="175">
        <v>2</v>
      </c>
      <c r="H109" s="185" t="s">
        <v>579</v>
      </c>
      <c r="I109" s="333"/>
      <c r="J109" s="333"/>
      <c r="K109" s="366"/>
      <c r="L109" s="321"/>
      <c r="M109" s="452"/>
      <c r="N109" s="452"/>
      <c r="O109" s="452"/>
      <c r="P109" s="452"/>
      <c r="Q109" s="38"/>
      <c r="R109" s="38"/>
      <c r="S109" s="38"/>
      <c r="T109" s="38"/>
      <c r="U109" s="38"/>
      <c r="V109" s="38"/>
      <c r="W109" s="38"/>
      <c r="X109" s="38"/>
      <c r="Y109" s="38"/>
      <c r="Z109" s="38"/>
    </row>
    <row r="110" spans="1:26" ht="30" hidden="1" customHeight="1" x14ac:dyDescent="0.3">
      <c r="A110" s="168"/>
      <c r="B110" s="455"/>
      <c r="C110" s="323"/>
      <c r="D110" s="333"/>
      <c r="E110" s="333"/>
      <c r="F110" s="333"/>
      <c r="G110" s="175">
        <v>4</v>
      </c>
      <c r="H110" s="186"/>
      <c r="I110" s="333"/>
      <c r="J110" s="333"/>
      <c r="K110" s="366"/>
      <c r="L110" s="321"/>
      <c r="M110" s="452"/>
      <c r="N110" s="452"/>
      <c r="O110" s="452"/>
      <c r="P110" s="452"/>
      <c r="Q110" s="38"/>
      <c r="R110" s="38"/>
      <c r="S110" s="38"/>
      <c r="T110" s="38"/>
      <c r="U110" s="38"/>
      <c r="V110" s="38"/>
      <c r="W110" s="38"/>
      <c r="X110" s="38"/>
      <c r="Y110" s="38"/>
      <c r="Z110" s="38"/>
    </row>
    <row r="111" spans="1:26" ht="30" hidden="1" customHeight="1" x14ac:dyDescent="0.3">
      <c r="A111" s="168"/>
      <c r="B111" s="455"/>
      <c r="C111" s="323"/>
      <c r="D111" s="333"/>
      <c r="E111" s="333"/>
      <c r="F111" s="333"/>
      <c r="G111" s="175">
        <v>5</v>
      </c>
      <c r="H111" s="186"/>
      <c r="I111" s="333"/>
      <c r="J111" s="333"/>
      <c r="K111" s="366"/>
      <c r="L111" s="321"/>
      <c r="M111" s="452"/>
      <c r="N111" s="452"/>
      <c r="O111" s="452"/>
      <c r="P111" s="452"/>
      <c r="Q111" s="38"/>
      <c r="R111" s="38"/>
      <c r="S111" s="38"/>
      <c r="T111" s="38"/>
      <c r="U111" s="38"/>
      <c r="V111" s="38"/>
      <c r="W111" s="38"/>
      <c r="X111" s="38"/>
      <c r="Y111" s="38"/>
      <c r="Z111" s="38"/>
    </row>
    <row r="112" spans="1:26" ht="30" hidden="1" customHeight="1" x14ac:dyDescent="0.3">
      <c r="A112" s="168"/>
      <c r="B112" s="455"/>
      <c r="C112" s="323"/>
      <c r="D112" s="333"/>
      <c r="E112" s="333"/>
      <c r="F112" s="333"/>
      <c r="G112" s="175">
        <v>6</v>
      </c>
      <c r="H112" s="186"/>
      <c r="I112" s="333"/>
      <c r="J112" s="333"/>
      <c r="K112" s="366"/>
      <c r="L112" s="321"/>
      <c r="M112" s="452"/>
      <c r="N112" s="452"/>
      <c r="O112" s="452"/>
      <c r="P112" s="452"/>
      <c r="Q112" s="38"/>
      <c r="R112" s="38"/>
      <c r="S112" s="38"/>
      <c r="T112" s="38"/>
      <c r="U112" s="38"/>
      <c r="V112" s="38"/>
      <c r="W112" s="38"/>
      <c r="X112" s="38"/>
      <c r="Y112" s="38"/>
      <c r="Z112" s="38"/>
    </row>
    <row r="113" spans="1:26" ht="30" hidden="1" customHeight="1" x14ac:dyDescent="0.3">
      <c r="A113" s="168"/>
      <c r="B113" s="455"/>
      <c r="C113" s="323"/>
      <c r="D113" s="333"/>
      <c r="E113" s="333"/>
      <c r="F113" s="333"/>
      <c r="G113" s="175">
        <v>7</v>
      </c>
      <c r="H113" s="186"/>
      <c r="I113" s="333"/>
      <c r="J113" s="333"/>
      <c r="K113" s="366"/>
      <c r="L113" s="321"/>
      <c r="M113" s="452"/>
      <c r="N113" s="452"/>
      <c r="O113" s="452"/>
      <c r="P113" s="452"/>
      <c r="Q113" s="38"/>
      <c r="R113" s="38"/>
      <c r="S113" s="38"/>
      <c r="T113" s="38"/>
      <c r="U113" s="38"/>
      <c r="V113" s="38"/>
      <c r="W113" s="38"/>
      <c r="X113" s="38"/>
      <c r="Y113" s="38"/>
      <c r="Z113" s="38"/>
    </row>
    <row r="114" spans="1:26" ht="22.5" customHeight="1" x14ac:dyDescent="0.3">
      <c r="A114" s="168"/>
      <c r="B114" s="479"/>
      <c r="C114" s="479" t="s">
        <v>755</v>
      </c>
      <c r="D114" s="465" t="s">
        <v>8</v>
      </c>
      <c r="E114" s="464" t="s">
        <v>748</v>
      </c>
      <c r="F114" s="466" t="s">
        <v>749</v>
      </c>
      <c r="G114" s="467" t="s">
        <v>113</v>
      </c>
      <c r="H114" s="387"/>
      <c r="I114" s="468"/>
      <c r="J114" s="466" t="s">
        <v>750</v>
      </c>
      <c r="K114" s="466" t="s">
        <v>124</v>
      </c>
      <c r="L114" s="463"/>
      <c r="M114" s="463"/>
      <c r="N114" s="462"/>
      <c r="O114" s="462"/>
      <c r="P114" s="463"/>
      <c r="Q114" s="38"/>
      <c r="R114" s="38"/>
      <c r="S114" s="38"/>
      <c r="T114" s="38"/>
      <c r="U114" s="38"/>
      <c r="V114" s="38"/>
      <c r="W114" s="38"/>
      <c r="X114" s="38"/>
      <c r="Y114" s="38"/>
      <c r="Z114" s="38"/>
    </row>
    <row r="115" spans="1:26" ht="22.5" customHeight="1" x14ac:dyDescent="0.3">
      <c r="A115" s="168"/>
      <c r="B115" s="337"/>
      <c r="C115" s="337"/>
      <c r="D115" s="337"/>
      <c r="E115" s="337"/>
      <c r="F115" s="337"/>
      <c r="G115" s="460" t="s">
        <v>13</v>
      </c>
      <c r="H115" s="461" t="s">
        <v>15</v>
      </c>
      <c r="I115" s="464" t="s">
        <v>115</v>
      </c>
      <c r="J115" s="337"/>
      <c r="K115" s="337"/>
      <c r="L115" s="452"/>
      <c r="M115" s="452"/>
      <c r="N115" s="452"/>
      <c r="O115" s="452"/>
      <c r="P115" s="452"/>
      <c r="Q115" s="38"/>
      <c r="R115" s="38"/>
      <c r="S115" s="38"/>
      <c r="T115" s="38"/>
      <c r="U115" s="38"/>
      <c r="V115" s="38"/>
      <c r="W115" s="38"/>
      <c r="X115" s="38"/>
      <c r="Y115" s="38"/>
      <c r="Z115" s="38"/>
    </row>
    <row r="116" spans="1:26" ht="78.75" customHeight="1" thickBot="1" x14ac:dyDescent="0.35">
      <c r="A116" s="168"/>
      <c r="B116" s="348"/>
      <c r="C116" s="348"/>
      <c r="D116" s="359"/>
      <c r="E116" s="359"/>
      <c r="F116" s="348"/>
      <c r="G116" s="348"/>
      <c r="H116" s="359"/>
      <c r="I116" s="359"/>
      <c r="J116" s="348"/>
      <c r="K116" s="348"/>
      <c r="L116" s="452"/>
      <c r="M116" s="452"/>
      <c r="N116" s="452"/>
      <c r="O116" s="452"/>
      <c r="P116" s="452"/>
      <c r="Q116" s="38"/>
      <c r="R116" s="38"/>
      <c r="S116" s="38"/>
      <c r="T116" s="38"/>
      <c r="U116" s="38"/>
      <c r="V116" s="38"/>
      <c r="W116" s="38"/>
      <c r="X116" s="38"/>
      <c r="Y116" s="38"/>
      <c r="Z116" s="38"/>
    </row>
    <row r="117" spans="1:26" ht="157.5" customHeight="1" x14ac:dyDescent="0.3">
      <c r="A117" s="168"/>
      <c r="B117" s="454" t="str">
        <f>+LEFT(C117,3)</f>
        <v>9.1</v>
      </c>
      <c r="C117" s="473" t="s">
        <v>167</v>
      </c>
      <c r="D117" s="326" t="s">
        <v>453</v>
      </c>
      <c r="E117" s="335" t="s">
        <v>593</v>
      </c>
      <c r="F117" s="332">
        <v>3</v>
      </c>
      <c r="G117" s="189">
        <v>1</v>
      </c>
      <c r="H117" s="185" t="s">
        <v>590</v>
      </c>
      <c r="I117" s="335" t="s">
        <v>156</v>
      </c>
      <c r="J117" s="332">
        <v>3</v>
      </c>
      <c r="K117" s="365" t="str">
        <f>+IF(OR(ISBLANK(F117),ISBLANK(J117)),"",IF(OR(AND(F117=1,J117=1),AND(F117=1,J117=2),AND(F117=1,J117=3)),"Deficiencia de control mayor (diseño y ejecución)",IF(OR(AND(F117=2,J117=2),AND(F117=3,J117=1),AND(F117=3,J117=2),AND(F117=2,J117=1)),"Deficiencia de control (diseño o ejecución)",IF(AND(F117=2,J117=3),"Oportunidad de mejora","Mantenimiento del control"))))</f>
        <v>Mantenimiento del control</v>
      </c>
      <c r="L117" s="339">
        <f>+IF(K117="",75,IF(K117="Deficiencia de control mayor (diseño y ejecución)",80,IF(K117="Deficiencia de control (diseño o ejecución)",100,IF(K117="Oportunidad de mejora",120,140))))</f>
        <v>140</v>
      </c>
      <c r="M117" s="451">
        <v>2.9634999999999998</v>
      </c>
      <c r="N117" s="453">
        <f>+L117+M117</f>
        <v>142.96350000000001</v>
      </c>
      <c r="O117" s="453"/>
      <c r="P117" s="451"/>
      <c r="Q117" s="38"/>
      <c r="R117" s="38"/>
      <c r="S117" s="38"/>
      <c r="T117" s="38"/>
      <c r="U117" s="38"/>
      <c r="V117" s="38"/>
      <c r="W117" s="38"/>
      <c r="X117" s="38"/>
      <c r="Y117" s="38"/>
      <c r="Z117" s="38"/>
    </row>
    <row r="118" spans="1:26" ht="133.5" customHeight="1" x14ac:dyDescent="0.3">
      <c r="A118" s="168"/>
      <c r="B118" s="455"/>
      <c r="C118" s="323"/>
      <c r="D118" s="327"/>
      <c r="E118" s="327"/>
      <c r="F118" s="333"/>
      <c r="G118" s="175">
        <v>2</v>
      </c>
      <c r="H118" s="201" t="s">
        <v>579</v>
      </c>
      <c r="I118" s="333"/>
      <c r="J118" s="333"/>
      <c r="K118" s="366"/>
      <c r="L118" s="321"/>
      <c r="M118" s="452"/>
      <c r="N118" s="452"/>
      <c r="O118" s="452"/>
      <c r="P118" s="452"/>
      <c r="Q118" s="38"/>
      <c r="R118" s="38"/>
      <c r="S118" s="38"/>
      <c r="T118" s="38"/>
      <c r="U118" s="38"/>
      <c r="V118" s="38"/>
      <c r="W118" s="38"/>
      <c r="X118" s="38"/>
      <c r="Y118" s="38"/>
      <c r="Z118" s="38"/>
    </row>
    <row r="119" spans="1:26" ht="132.75" customHeight="1" thickBot="1" x14ac:dyDescent="0.35">
      <c r="A119" s="168"/>
      <c r="B119" s="455"/>
      <c r="C119" s="323"/>
      <c r="D119" s="327"/>
      <c r="E119" s="327"/>
      <c r="F119" s="333"/>
      <c r="G119" s="175">
        <v>3</v>
      </c>
      <c r="H119" s="226" t="s">
        <v>591</v>
      </c>
      <c r="I119" s="333"/>
      <c r="J119" s="333"/>
      <c r="K119" s="366"/>
      <c r="L119" s="321"/>
      <c r="M119" s="452"/>
      <c r="N119" s="452"/>
      <c r="O119" s="452"/>
      <c r="P119" s="452"/>
      <c r="Q119" s="38"/>
      <c r="R119" s="38"/>
      <c r="S119" s="38"/>
      <c r="T119" s="38"/>
      <c r="U119" s="38"/>
      <c r="V119" s="38"/>
      <c r="W119" s="38"/>
      <c r="X119" s="38"/>
      <c r="Y119" s="38"/>
      <c r="Z119" s="38"/>
    </row>
    <row r="120" spans="1:26" ht="22.5" hidden="1" customHeight="1" x14ac:dyDescent="0.3">
      <c r="A120" s="168"/>
      <c r="B120" s="455"/>
      <c r="C120" s="323"/>
      <c r="D120" s="327"/>
      <c r="E120" s="327"/>
      <c r="F120" s="333"/>
      <c r="G120" s="175">
        <v>4</v>
      </c>
      <c r="H120" s="210"/>
      <c r="I120" s="333"/>
      <c r="J120" s="333"/>
      <c r="K120" s="366"/>
      <c r="L120" s="321"/>
      <c r="M120" s="452"/>
      <c r="N120" s="452"/>
      <c r="O120" s="452"/>
      <c r="P120" s="452"/>
      <c r="Q120" s="38"/>
      <c r="R120" s="38"/>
      <c r="S120" s="38"/>
      <c r="T120" s="38"/>
      <c r="U120" s="38"/>
      <c r="V120" s="38"/>
      <c r="W120" s="38"/>
      <c r="X120" s="38"/>
      <c r="Y120" s="38"/>
      <c r="Z120" s="38"/>
    </row>
    <row r="121" spans="1:26" ht="22.5" hidden="1" customHeight="1" x14ac:dyDescent="0.3">
      <c r="A121" s="168"/>
      <c r="B121" s="455"/>
      <c r="C121" s="323"/>
      <c r="D121" s="327"/>
      <c r="E121" s="327"/>
      <c r="F121" s="333"/>
      <c r="G121" s="175">
        <v>5</v>
      </c>
      <c r="H121" s="186"/>
      <c r="I121" s="333"/>
      <c r="J121" s="333"/>
      <c r="K121" s="366"/>
      <c r="L121" s="321"/>
      <c r="M121" s="452"/>
      <c r="N121" s="452"/>
      <c r="O121" s="452"/>
      <c r="P121" s="452"/>
      <c r="Q121" s="38"/>
      <c r="R121" s="38"/>
      <c r="S121" s="38"/>
      <c r="T121" s="38"/>
      <c r="U121" s="38"/>
      <c r="V121" s="38"/>
      <c r="W121" s="38"/>
      <c r="X121" s="38"/>
      <c r="Y121" s="38"/>
      <c r="Z121" s="38"/>
    </row>
    <row r="122" spans="1:26" ht="22.5" hidden="1" customHeight="1" x14ac:dyDescent="0.3">
      <c r="A122" s="168"/>
      <c r="B122" s="455"/>
      <c r="C122" s="323"/>
      <c r="D122" s="327"/>
      <c r="E122" s="327"/>
      <c r="F122" s="333"/>
      <c r="G122" s="175">
        <v>6</v>
      </c>
      <c r="H122" s="186"/>
      <c r="I122" s="333"/>
      <c r="J122" s="333"/>
      <c r="K122" s="366"/>
      <c r="L122" s="321"/>
      <c r="M122" s="452"/>
      <c r="N122" s="452"/>
      <c r="O122" s="452"/>
      <c r="P122" s="452"/>
      <c r="Q122" s="38"/>
      <c r="R122" s="38"/>
      <c r="S122" s="38"/>
      <c r="T122" s="38"/>
      <c r="U122" s="38"/>
      <c r="V122" s="38"/>
      <c r="W122" s="38"/>
      <c r="X122" s="38"/>
      <c r="Y122" s="38"/>
      <c r="Z122" s="38"/>
    </row>
    <row r="123" spans="1:26" ht="22.5" hidden="1" customHeight="1" x14ac:dyDescent="0.3">
      <c r="A123" s="168"/>
      <c r="B123" s="455"/>
      <c r="C123" s="323"/>
      <c r="D123" s="327"/>
      <c r="E123" s="327"/>
      <c r="F123" s="333"/>
      <c r="G123" s="175">
        <v>7</v>
      </c>
      <c r="H123" s="186"/>
      <c r="I123" s="333"/>
      <c r="J123" s="333"/>
      <c r="K123" s="366"/>
      <c r="L123" s="321"/>
      <c r="M123" s="452"/>
      <c r="N123" s="452"/>
      <c r="O123" s="452"/>
      <c r="P123" s="452"/>
      <c r="Q123" s="38"/>
      <c r="R123" s="38"/>
      <c r="S123" s="38"/>
      <c r="T123" s="38"/>
      <c r="U123" s="38"/>
      <c r="V123" s="38"/>
      <c r="W123" s="38"/>
      <c r="X123" s="38"/>
      <c r="Y123" s="38"/>
      <c r="Z123" s="38"/>
    </row>
    <row r="124" spans="1:26" ht="22.5" hidden="1" customHeight="1" thickBot="1" x14ac:dyDescent="0.35">
      <c r="A124" s="168"/>
      <c r="B124" s="456"/>
      <c r="C124" s="341"/>
      <c r="D124" s="343"/>
      <c r="E124" s="343"/>
      <c r="F124" s="345"/>
      <c r="G124" s="187">
        <v>8</v>
      </c>
      <c r="H124" s="192"/>
      <c r="I124" s="345"/>
      <c r="J124" s="345"/>
      <c r="K124" s="367"/>
      <c r="L124" s="340"/>
      <c r="M124" s="452"/>
      <c r="N124" s="452"/>
      <c r="O124" s="452"/>
      <c r="P124" s="452"/>
      <c r="Q124" s="38"/>
      <c r="R124" s="38"/>
      <c r="S124" s="38"/>
      <c r="T124" s="38"/>
      <c r="U124" s="38"/>
      <c r="V124" s="38"/>
      <c r="W124" s="38"/>
      <c r="X124" s="38"/>
      <c r="Y124" s="38"/>
      <c r="Z124" s="38"/>
    </row>
    <row r="125" spans="1:26" ht="126.75" customHeight="1" thickBot="1" x14ac:dyDescent="0.35">
      <c r="A125" s="168"/>
      <c r="B125" s="454" t="str">
        <f>+LEFT(C125,3)</f>
        <v>9.2</v>
      </c>
      <c r="C125" s="473" t="s">
        <v>454</v>
      </c>
      <c r="D125" s="326" t="s">
        <v>452</v>
      </c>
      <c r="E125" s="335" t="s">
        <v>168</v>
      </c>
      <c r="F125" s="332">
        <v>3</v>
      </c>
      <c r="G125" s="189">
        <v>1</v>
      </c>
      <c r="H125" s="185" t="s">
        <v>579</v>
      </c>
      <c r="I125" s="335" t="s">
        <v>435</v>
      </c>
      <c r="J125" s="332">
        <v>3</v>
      </c>
      <c r="K125" s="365" t="str">
        <f>+IF(OR(ISBLANK(F125),ISBLANK(J125)),"",IF(OR(AND(F125=1,J125=1),AND(F125=1,J125=2),AND(F125=1,J125=3)),"Deficiencia de control mayor (diseño y ejecución)",IF(OR(AND(F125=2,J125=2),AND(F125=3,J125=1),AND(F125=3,J125=2),AND(F125=2,J125=1)),"Deficiencia de control (diseño o ejecución)",IF(AND(F125=2,J125=3),"Oportunidad de mejora","Mantenimiento del control"))))</f>
        <v>Mantenimiento del control</v>
      </c>
      <c r="L125" s="339">
        <f>+IF(K125="",75,IF(K125="Deficiencia de control mayor (diseño y ejecución)",80,IF(K125="Deficiencia de control (diseño o ejecución)",100,IF(K125="Oportunidad de mejora",120,140))))</f>
        <v>140</v>
      </c>
      <c r="M125" s="451">
        <v>3.0125000000000002</v>
      </c>
      <c r="N125" s="453">
        <f>+L125+M125</f>
        <v>143.01249999999999</v>
      </c>
      <c r="O125" s="453"/>
      <c r="P125" s="451"/>
      <c r="Q125" s="38"/>
      <c r="R125" s="38"/>
      <c r="S125" s="38"/>
      <c r="T125" s="38"/>
      <c r="U125" s="38"/>
      <c r="V125" s="38"/>
      <c r="W125" s="38"/>
      <c r="X125" s="38"/>
      <c r="Y125" s="38"/>
      <c r="Z125" s="38"/>
    </row>
    <row r="126" spans="1:26" ht="22.5" hidden="1" customHeight="1" x14ac:dyDescent="0.3">
      <c r="A126" s="168"/>
      <c r="B126" s="455"/>
      <c r="C126" s="323"/>
      <c r="D126" s="327"/>
      <c r="E126" s="327"/>
      <c r="F126" s="327"/>
      <c r="G126" s="175">
        <v>2</v>
      </c>
      <c r="H126" s="186"/>
      <c r="I126" s="333"/>
      <c r="J126" s="333"/>
      <c r="K126" s="366"/>
      <c r="L126" s="321"/>
      <c r="M126" s="452"/>
      <c r="N126" s="452"/>
      <c r="O126" s="452"/>
      <c r="P126" s="452"/>
      <c r="Q126" s="38"/>
      <c r="R126" s="38"/>
      <c r="S126" s="38"/>
      <c r="T126" s="38"/>
      <c r="U126" s="38"/>
      <c r="V126" s="38"/>
      <c r="W126" s="38"/>
      <c r="X126" s="38"/>
      <c r="Y126" s="38"/>
      <c r="Z126" s="38"/>
    </row>
    <row r="127" spans="1:26" ht="22.5" hidden="1" customHeight="1" x14ac:dyDescent="0.3">
      <c r="A127" s="168"/>
      <c r="B127" s="455"/>
      <c r="C127" s="323"/>
      <c r="D127" s="327"/>
      <c r="E127" s="327"/>
      <c r="F127" s="327"/>
      <c r="G127" s="175">
        <v>3</v>
      </c>
      <c r="H127" s="186"/>
      <c r="I127" s="333"/>
      <c r="J127" s="333"/>
      <c r="K127" s="366"/>
      <c r="L127" s="321"/>
      <c r="M127" s="452"/>
      <c r="N127" s="452"/>
      <c r="O127" s="452"/>
      <c r="P127" s="452"/>
      <c r="Q127" s="38"/>
      <c r="R127" s="38"/>
      <c r="S127" s="38"/>
      <c r="T127" s="38"/>
      <c r="U127" s="38"/>
      <c r="V127" s="38"/>
      <c r="W127" s="38"/>
      <c r="X127" s="38"/>
      <c r="Y127" s="38"/>
      <c r="Z127" s="38"/>
    </row>
    <row r="128" spans="1:26" ht="22.5" hidden="1" customHeight="1" x14ac:dyDescent="0.3">
      <c r="A128" s="168"/>
      <c r="B128" s="455"/>
      <c r="C128" s="323"/>
      <c r="D128" s="327"/>
      <c r="E128" s="327"/>
      <c r="F128" s="327"/>
      <c r="G128" s="175">
        <v>4</v>
      </c>
      <c r="H128" s="186"/>
      <c r="I128" s="333"/>
      <c r="J128" s="333"/>
      <c r="K128" s="366"/>
      <c r="L128" s="321"/>
      <c r="M128" s="452"/>
      <c r="N128" s="452"/>
      <c r="O128" s="452"/>
      <c r="P128" s="452"/>
      <c r="Q128" s="38"/>
      <c r="R128" s="38"/>
      <c r="S128" s="38"/>
      <c r="T128" s="38"/>
      <c r="U128" s="38"/>
      <c r="V128" s="38"/>
      <c r="W128" s="38"/>
      <c r="X128" s="38"/>
      <c r="Y128" s="38"/>
      <c r="Z128" s="38"/>
    </row>
    <row r="129" spans="1:26" ht="22.5" hidden="1" customHeight="1" x14ac:dyDescent="0.3">
      <c r="A129" s="168"/>
      <c r="B129" s="455"/>
      <c r="C129" s="323"/>
      <c r="D129" s="327"/>
      <c r="E129" s="327"/>
      <c r="F129" s="327"/>
      <c r="G129" s="175">
        <v>5</v>
      </c>
      <c r="H129" s="186"/>
      <c r="I129" s="333"/>
      <c r="J129" s="333"/>
      <c r="K129" s="366"/>
      <c r="L129" s="321"/>
      <c r="M129" s="452"/>
      <c r="N129" s="452"/>
      <c r="O129" s="452"/>
      <c r="P129" s="452"/>
      <c r="Q129" s="38"/>
      <c r="R129" s="38"/>
      <c r="S129" s="38"/>
      <c r="T129" s="38"/>
      <c r="U129" s="38"/>
      <c r="V129" s="38"/>
      <c r="W129" s="38"/>
      <c r="X129" s="38"/>
      <c r="Y129" s="38"/>
      <c r="Z129" s="38"/>
    </row>
    <row r="130" spans="1:26" ht="22.5" hidden="1" customHeight="1" x14ac:dyDescent="0.3">
      <c r="A130" s="168"/>
      <c r="B130" s="455"/>
      <c r="C130" s="323"/>
      <c r="D130" s="327"/>
      <c r="E130" s="327"/>
      <c r="F130" s="327"/>
      <c r="G130" s="175">
        <v>6</v>
      </c>
      <c r="H130" s="186"/>
      <c r="I130" s="333"/>
      <c r="J130" s="333"/>
      <c r="K130" s="366"/>
      <c r="L130" s="321"/>
      <c r="M130" s="452"/>
      <c r="N130" s="452"/>
      <c r="O130" s="452"/>
      <c r="P130" s="452"/>
      <c r="Q130" s="38"/>
      <c r="R130" s="38"/>
      <c r="S130" s="38"/>
      <c r="T130" s="38"/>
      <c r="U130" s="38"/>
      <c r="V130" s="38"/>
      <c r="W130" s="38"/>
      <c r="X130" s="38"/>
      <c r="Y130" s="38"/>
      <c r="Z130" s="38"/>
    </row>
    <row r="131" spans="1:26" ht="22.5" hidden="1" customHeight="1" x14ac:dyDescent="0.3">
      <c r="A131" s="168"/>
      <c r="B131" s="455"/>
      <c r="C131" s="323"/>
      <c r="D131" s="327"/>
      <c r="E131" s="327"/>
      <c r="F131" s="327"/>
      <c r="G131" s="175">
        <v>7</v>
      </c>
      <c r="H131" s="186"/>
      <c r="I131" s="333"/>
      <c r="J131" s="333"/>
      <c r="K131" s="366"/>
      <c r="L131" s="321"/>
      <c r="M131" s="452"/>
      <c r="N131" s="452"/>
      <c r="O131" s="452"/>
      <c r="P131" s="452"/>
      <c r="Q131" s="38"/>
      <c r="R131" s="38"/>
      <c r="S131" s="38"/>
      <c r="T131" s="38"/>
      <c r="U131" s="38"/>
      <c r="V131" s="38"/>
      <c r="W131" s="38"/>
      <c r="X131" s="38"/>
      <c r="Y131" s="38"/>
      <c r="Z131" s="38"/>
    </row>
    <row r="132" spans="1:26" ht="22.5" hidden="1" customHeight="1" thickBot="1" x14ac:dyDescent="0.35">
      <c r="A132" s="168"/>
      <c r="B132" s="456"/>
      <c r="C132" s="341"/>
      <c r="D132" s="343"/>
      <c r="E132" s="343"/>
      <c r="F132" s="343"/>
      <c r="G132" s="187">
        <v>8</v>
      </c>
      <c r="H132" s="188"/>
      <c r="I132" s="345"/>
      <c r="J132" s="345"/>
      <c r="K132" s="367"/>
      <c r="L132" s="340"/>
      <c r="M132" s="452"/>
      <c r="N132" s="452"/>
      <c r="O132" s="452"/>
      <c r="P132" s="452"/>
      <c r="Q132" s="38"/>
      <c r="R132" s="38"/>
      <c r="S132" s="38"/>
      <c r="T132" s="38"/>
      <c r="U132" s="38"/>
      <c r="V132" s="38"/>
      <c r="W132" s="38"/>
      <c r="X132" s="38"/>
      <c r="Y132" s="38"/>
      <c r="Z132" s="38"/>
    </row>
    <row r="133" spans="1:26" ht="135" customHeight="1" thickBot="1" x14ac:dyDescent="0.35">
      <c r="A133" s="168"/>
      <c r="B133" s="454" t="str">
        <f>+LEFT(C133,3)</f>
        <v>9.3</v>
      </c>
      <c r="C133" s="473" t="s">
        <v>169</v>
      </c>
      <c r="D133" s="478" t="s">
        <v>451</v>
      </c>
      <c r="E133" s="335" t="s">
        <v>170</v>
      </c>
      <c r="F133" s="332">
        <v>3</v>
      </c>
      <c r="G133" s="189">
        <v>1</v>
      </c>
      <c r="H133" s="190" t="s">
        <v>579</v>
      </c>
      <c r="I133" s="335" t="s">
        <v>435</v>
      </c>
      <c r="J133" s="332">
        <v>3</v>
      </c>
      <c r="K133" s="365" t="str">
        <f>+IF(OR(ISBLANK(F133),ISBLANK(J133)),"",IF(OR(AND(F133=1,J133=1),AND(F133=1,J133=2),AND(F133=1,J133=3)),"Deficiencia de control mayor (diseño y ejecución)",IF(OR(AND(F133=2,J133=2),AND(F133=3,J133=1),AND(F133=3,J133=2),AND(F133=2,J133=1)),"Deficiencia de control (diseño o ejecución)",IF(AND(F133=2,J133=3),"Oportunidad de mejora","Mantenimiento del control"))))</f>
        <v>Mantenimiento del control</v>
      </c>
      <c r="L133" s="339">
        <f>+IF(K133="",75,IF(K133="Deficiencia de control mayor (diseño y ejecución)",80,IF(K133="Deficiencia de control (diseño o ejecución)",100,IF(K133="Oportunidad de mejora",120,140))))</f>
        <v>140</v>
      </c>
      <c r="M133" s="451">
        <v>3.1236000000000002</v>
      </c>
      <c r="N133" s="453">
        <f>+L133+M133</f>
        <v>143.12360000000001</v>
      </c>
      <c r="O133" s="453"/>
      <c r="P133" s="451"/>
      <c r="Q133" s="38"/>
      <c r="R133" s="38"/>
      <c r="S133" s="38"/>
      <c r="T133" s="38"/>
      <c r="U133" s="38"/>
      <c r="V133" s="38"/>
      <c r="W133" s="38"/>
      <c r="X133" s="38"/>
      <c r="Y133" s="38"/>
      <c r="Z133" s="38"/>
    </row>
    <row r="134" spans="1:26" ht="22.5" hidden="1" customHeight="1" x14ac:dyDescent="0.3">
      <c r="A134" s="168"/>
      <c r="B134" s="455"/>
      <c r="C134" s="323"/>
      <c r="D134" s="333"/>
      <c r="E134" s="333"/>
      <c r="F134" s="333"/>
      <c r="G134" s="175">
        <v>2</v>
      </c>
      <c r="H134" s="195" t="s">
        <v>152</v>
      </c>
      <c r="I134" s="333"/>
      <c r="J134" s="333"/>
      <c r="K134" s="366"/>
      <c r="L134" s="321"/>
      <c r="M134" s="452"/>
      <c r="N134" s="452"/>
      <c r="O134" s="452"/>
      <c r="P134" s="452"/>
      <c r="Q134" s="38"/>
      <c r="R134" s="38"/>
      <c r="S134" s="38"/>
      <c r="T134" s="38"/>
      <c r="U134" s="38"/>
      <c r="V134" s="38"/>
      <c r="W134" s="38"/>
      <c r="X134" s="38"/>
      <c r="Y134" s="38"/>
      <c r="Z134" s="38"/>
    </row>
    <row r="135" spans="1:26" ht="22.5" hidden="1" customHeight="1" x14ac:dyDescent="0.3">
      <c r="A135" s="168"/>
      <c r="B135" s="455"/>
      <c r="C135" s="323"/>
      <c r="D135" s="333"/>
      <c r="E135" s="333"/>
      <c r="F135" s="333"/>
      <c r="G135" s="175">
        <v>3</v>
      </c>
      <c r="H135" s="186"/>
      <c r="I135" s="333"/>
      <c r="J135" s="333"/>
      <c r="K135" s="366"/>
      <c r="L135" s="321"/>
      <c r="M135" s="452"/>
      <c r="N135" s="452"/>
      <c r="O135" s="452"/>
      <c r="P135" s="452"/>
      <c r="Q135" s="38"/>
      <c r="R135" s="38"/>
      <c r="S135" s="38"/>
      <c r="T135" s="38"/>
      <c r="U135" s="38"/>
      <c r="V135" s="38"/>
      <c r="W135" s="38"/>
      <c r="X135" s="38"/>
      <c r="Y135" s="38"/>
      <c r="Z135" s="38"/>
    </row>
    <row r="136" spans="1:26" ht="22.5" hidden="1" customHeight="1" x14ac:dyDescent="0.3">
      <c r="A136" s="168"/>
      <c r="B136" s="455"/>
      <c r="C136" s="323"/>
      <c r="D136" s="333"/>
      <c r="E136" s="333"/>
      <c r="F136" s="333"/>
      <c r="G136" s="175">
        <v>4</v>
      </c>
      <c r="H136" s="186"/>
      <c r="I136" s="333"/>
      <c r="J136" s="333"/>
      <c r="K136" s="366"/>
      <c r="L136" s="321"/>
      <c r="M136" s="452"/>
      <c r="N136" s="452"/>
      <c r="O136" s="452"/>
      <c r="P136" s="452"/>
      <c r="Q136" s="38"/>
      <c r="R136" s="38"/>
      <c r="S136" s="38"/>
      <c r="T136" s="38"/>
      <c r="U136" s="38"/>
      <c r="V136" s="38"/>
      <c r="W136" s="38"/>
      <c r="X136" s="38"/>
      <c r="Y136" s="38"/>
      <c r="Z136" s="38"/>
    </row>
    <row r="137" spans="1:26" ht="22.5" hidden="1" customHeight="1" x14ac:dyDescent="0.3">
      <c r="A137" s="168"/>
      <c r="B137" s="455"/>
      <c r="C137" s="323"/>
      <c r="D137" s="333"/>
      <c r="E137" s="333"/>
      <c r="F137" s="333"/>
      <c r="G137" s="175">
        <v>5</v>
      </c>
      <c r="H137" s="186"/>
      <c r="I137" s="333"/>
      <c r="J137" s="333"/>
      <c r="K137" s="366"/>
      <c r="L137" s="321"/>
      <c r="M137" s="452"/>
      <c r="N137" s="452"/>
      <c r="O137" s="452"/>
      <c r="P137" s="452"/>
      <c r="Q137" s="38"/>
      <c r="R137" s="38"/>
      <c r="S137" s="38"/>
      <c r="T137" s="38"/>
      <c r="U137" s="38"/>
      <c r="V137" s="38"/>
      <c r="W137" s="38"/>
      <c r="X137" s="38"/>
      <c r="Y137" s="38"/>
      <c r="Z137" s="38"/>
    </row>
    <row r="138" spans="1:26" ht="22.5" hidden="1" customHeight="1" x14ac:dyDescent="0.3">
      <c r="A138" s="168"/>
      <c r="B138" s="455"/>
      <c r="C138" s="323"/>
      <c r="D138" s="333"/>
      <c r="E138" s="333"/>
      <c r="F138" s="333"/>
      <c r="G138" s="175">
        <v>6</v>
      </c>
      <c r="H138" s="186"/>
      <c r="I138" s="333"/>
      <c r="J138" s="333"/>
      <c r="K138" s="366"/>
      <c r="L138" s="321"/>
      <c r="M138" s="452"/>
      <c r="N138" s="452"/>
      <c r="O138" s="452"/>
      <c r="P138" s="452"/>
      <c r="Q138" s="38"/>
      <c r="R138" s="38"/>
      <c r="S138" s="38"/>
      <c r="T138" s="38"/>
      <c r="U138" s="38"/>
      <c r="V138" s="38"/>
      <c r="W138" s="38"/>
      <c r="X138" s="38"/>
      <c r="Y138" s="38"/>
      <c r="Z138" s="38"/>
    </row>
    <row r="139" spans="1:26" ht="22.5" hidden="1" customHeight="1" x14ac:dyDescent="0.3">
      <c r="A139" s="168"/>
      <c r="B139" s="455"/>
      <c r="C139" s="323"/>
      <c r="D139" s="333"/>
      <c r="E139" s="333"/>
      <c r="F139" s="333"/>
      <c r="G139" s="175">
        <v>7</v>
      </c>
      <c r="H139" s="186"/>
      <c r="I139" s="333"/>
      <c r="J139" s="333"/>
      <c r="K139" s="366"/>
      <c r="L139" s="321"/>
      <c r="M139" s="452"/>
      <c r="N139" s="452"/>
      <c r="O139" s="452"/>
      <c r="P139" s="452"/>
      <c r="Q139" s="38"/>
      <c r="R139" s="38"/>
      <c r="S139" s="38"/>
      <c r="T139" s="38"/>
      <c r="U139" s="38"/>
      <c r="V139" s="38"/>
      <c r="W139" s="38"/>
      <c r="X139" s="38"/>
      <c r="Y139" s="38"/>
      <c r="Z139" s="38"/>
    </row>
    <row r="140" spans="1:26" ht="22.5" hidden="1" customHeight="1" thickBot="1" x14ac:dyDescent="0.35">
      <c r="A140" s="168"/>
      <c r="B140" s="456"/>
      <c r="C140" s="341"/>
      <c r="D140" s="345"/>
      <c r="E140" s="345"/>
      <c r="F140" s="345"/>
      <c r="G140" s="187">
        <v>8</v>
      </c>
      <c r="H140" s="188"/>
      <c r="I140" s="345"/>
      <c r="J140" s="345"/>
      <c r="K140" s="367"/>
      <c r="L140" s="340"/>
      <c r="M140" s="452"/>
      <c r="N140" s="452"/>
      <c r="O140" s="452"/>
      <c r="P140" s="452"/>
      <c r="Q140" s="38"/>
      <c r="R140" s="38"/>
      <c r="S140" s="38"/>
      <c r="T140" s="38"/>
      <c r="U140" s="38"/>
      <c r="V140" s="38"/>
      <c r="W140" s="38"/>
      <c r="X140" s="38"/>
      <c r="Y140" s="38"/>
      <c r="Z140" s="38"/>
    </row>
    <row r="141" spans="1:26" ht="137.25" customHeight="1" thickBot="1" x14ac:dyDescent="0.35">
      <c r="A141" s="168"/>
      <c r="B141" s="454" t="str">
        <f>+LEFT(C141,3)</f>
        <v>9.4</v>
      </c>
      <c r="C141" s="473" t="s">
        <v>455</v>
      </c>
      <c r="D141" s="478" t="s">
        <v>452</v>
      </c>
      <c r="E141" s="335" t="s">
        <v>595</v>
      </c>
      <c r="F141" s="332">
        <v>3</v>
      </c>
      <c r="G141" s="189">
        <v>1</v>
      </c>
      <c r="H141" s="190" t="s">
        <v>579</v>
      </c>
      <c r="I141" s="335" t="s">
        <v>156</v>
      </c>
      <c r="J141" s="332">
        <v>3</v>
      </c>
      <c r="K141" s="365" t="str">
        <f>+IF(OR(ISBLANK(F141),ISBLANK(J141)),"",IF(OR(AND(F141=1,J141=1),AND(F141=1,J141=2),AND(F141=1,J141=3)),"Deficiencia de control mayor (diseño y ejecución)",IF(OR(AND(F141=2,J141=2),AND(F141=3,J141=1),AND(F141=3,J141=2),AND(F141=2,J141=1)),"Deficiencia de control (diseño o ejecución)",IF(AND(F141=2,J141=3),"Oportunidad de mejora","Mantenimiento del control"))))</f>
        <v>Mantenimiento del control</v>
      </c>
      <c r="L141" s="339">
        <f>+IF(K141="",75,IF(K141="Deficiencia de control mayor (diseño y ejecución)",80,IF(K141="Deficiencia de control (diseño o ejecución)",100,IF(K141="Oportunidad de mejora",120,140))))</f>
        <v>140</v>
      </c>
      <c r="M141" s="451">
        <v>3.2456</v>
      </c>
      <c r="N141" s="453">
        <f>+L141+M141</f>
        <v>143.2456</v>
      </c>
      <c r="O141" s="453"/>
      <c r="P141" s="451"/>
      <c r="Q141" s="38"/>
      <c r="R141" s="38"/>
      <c r="S141" s="38"/>
      <c r="T141" s="38"/>
      <c r="U141" s="38"/>
      <c r="V141" s="38"/>
      <c r="W141" s="38"/>
      <c r="X141" s="38"/>
      <c r="Y141" s="38"/>
      <c r="Z141" s="38"/>
    </row>
    <row r="142" spans="1:26" ht="129.75" hidden="1" customHeight="1" x14ac:dyDescent="0.3">
      <c r="A142" s="168"/>
      <c r="B142" s="455"/>
      <c r="C142" s="323"/>
      <c r="D142" s="333"/>
      <c r="E142" s="333"/>
      <c r="F142" s="333"/>
      <c r="G142" s="175">
        <v>2</v>
      </c>
      <c r="H142" s="186"/>
      <c r="I142" s="333"/>
      <c r="J142" s="333"/>
      <c r="K142" s="366"/>
      <c r="L142" s="321"/>
      <c r="M142" s="452"/>
      <c r="N142" s="452"/>
      <c r="O142" s="452"/>
      <c r="P142" s="452"/>
      <c r="Q142" s="38"/>
      <c r="R142" s="38"/>
      <c r="S142" s="38"/>
      <c r="T142" s="38"/>
      <c r="U142" s="38"/>
      <c r="V142" s="38"/>
      <c r="W142" s="38"/>
      <c r="X142" s="38"/>
      <c r="Y142" s="38"/>
      <c r="Z142" s="38"/>
    </row>
    <row r="143" spans="1:26" ht="22.5" hidden="1" customHeight="1" x14ac:dyDescent="0.3">
      <c r="A143" s="168"/>
      <c r="B143" s="455"/>
      <c r="C143" s="323"/>
      <c r="D143" s="333"/>
      <c r="E143" s="333"/>
      <c r="F143" s="333"/>
      <c r="G143" s="175">
        <v>3</v>
      </c>
      <c r="H143" s="186"/>
      <c r="I143" s="333"/>
      <c r="J143" s="333"/>
      <c r="K143" s="366"/>
      <c r="L143" s="321"/>
      <c r="M143" s="452"/>
      <c r="N143" s="452"/>
      <c r="O143" s="452"/>
      <c r="P143" s="452"/>
      <c r="Q143" s="38"/>
      <c r="R143" s="38"/>
      <c r="S143" s="38"/>
      <c r="T143" s="38"/>
      <c r="U143" s="38"/>
      <c r="V143" s="38"/>
      <c r="W143" s="38"/>
      <c r="X143" s="38"/>
      <c r="Y143" s="38"/>
      <c r="Z143" s="38"/>
    </row>
    <row r="144" spans="1:26" ht="63" hidden="1" customHeight="1" x14ac:dyDescent="0.3">
      <c r="A144" s="168"/>
      <c r="B144" s="455"/>
      <c r="C144" s="323"/>
      <c r="D144" s="333"/>
      <c r="E144" s="333"/>
      <c r="F144" s="333"/>
      <c r="G144" s="175">
        <v>4</v>
      </c>
      <c r="H144" s="186"/>
      <c r="I144" s="333"/>
      <c r="J144" s="333"/>
      <c r="K144" s="366"/>
      <c r="L144" s="321"/>
      <c r="M144" s="452"/>
      <c r="N144" s="452"/>
      <c r="O144" s="452"/>
      <c r="P144" s="452"/>
      <c r="Q144" s="38"/>
      <c r="R144" s="38"/>
      <c r="S144" s="38"/>
      <c r="T144" s="38"/>
      <c r="U144" s="38"/>
      <c r="V144" s="38"/>
      <c r="W144" s="38"/>
      <c r="X144" s="38"/>
      <c r="Y144" s="38"/>
      <c r="Z144" s="38"/>
    </row>
    <row r="145" spans="1:26" ht="22.5" hidden="1" customHeight="1" x14ac:dyDescent="0.3">
      <c r="A145" s="168"/>
      <c r="B145" s="455"/>
      <c r="C145" s="323"/>
      <c r="D145" s="333"/>
      <c r="E145" s="333"/>
      <c r="F145" s="333"/>
      <c r="G145" s="175">
        <v>5</v>
      </c>
      <c r="H145" s="186"/>
      <c r="I145" s="333"/>
      <c r="J145" s="333"/>
      <c r="K145" s="366"/>
      <c r="L145" s="321"/>
      <c r="M145" s="452"/>
      <c r="N145" s="452"/>
      <c r="O145" s="452"/>
      <c r="P145" s="452"/>
      <c r="Q145" s="38"/>
      <c r="R145" s="38"/>
      <c r="S145" s="38"/>
      <c r="T145" s="38"/>
      <c r="U145" s="38"/>
      <c r="V145" s="38"/>
      <c r="W145" s="38"/>
      <c r="X145" s="38"/>
      <c r="Y145" s="38"/>
      <c r="Z145" s="38"/>
    </row>
    <row r="146" spans="1:26" ht="22.5" hidden="1" customHeight="1" x14ac:dyDescent="0.3">
      <c r="A146" s="168"/>
      <c r="B146" s="455"/>
      <c r="C146" s="323"/>
      <c r="D146" s="333"/>
      <c r="E146" s="333"/>
      <c r="F146" s="333"/>
      <c r="G146" s="175">
        <v>6</v>
      </c>
      <c r="H146" s="186"/>
      <c r="I146" s="333"/>
      <c r="J146" s="333"/>
      <c r="K146" s="366"/>
      <c r="L146" s="321"/>
      <c r="M146" s="452"/>
      <c r="N146" s="452"/>
      <c r="O146" s="452"/>
      <c r="P146" s="452"/>
      <c r="Q146" s="38"/>
      <c r="R146" s="38"/>
      <c r="S146" s="38"/>
      <c r="T146" s="38"/>
      <c r="U146" s="38"/>
      <c r="V146" s="38"/>
      <c r="W146" s="38"/>
      <c r="X146" s="38"/>
      <c r="Y146" s="38"/>
      <c r="Z146" s="38"/>
    </row>
    <row r="147" spans="1:26" ht="86.25" hidden="1" customHeight="1" x14ac:dyDescent="0.3">
      <c r="A147" s="168"/>
      <c r="B147" s="455"/>
      <c r="C147" s="323"/>
      <c r="D147" s="333"/>
      <c r="E147" s="333"/>
      <c r="F147" s="333"/>
      <c r="G147" s="175">
        <v>7</v>
      </c>
      <c r="H147" s="186"/>
      <c r="I147" s="333"/>
      <c r="J147" s="333"/>
      <c r="K147" s="366"/>
      <c r="L147" s="321"/>
      <c r="M147" s="452"/>
      <c r="N147" s="452"/>
      <c r="O147" s="452"/>
      <c r="P147" s="452"/>
      <c r="Q147" s="38"/>
      <c r="R147" s="38"/>
      <c r="S147" s="38"/>
      <c r="T147" s="38"/>
      <c r="U147" s="38"/>
      <c r="V147" s="38"/>
      <c r="W147" s="38"/>
      <c r="X147" s="38"/>
      <c r="Y147" s="38"/>
      <c r="Z147" s="38"/>
    </row>
    <row r="148" spans="1:26" ht="22.5" hidden="1" customHeight="1" thickBot="1" x14ac:dyDescent="0.35">
      <c r="A148" s="168"/>
      <c r="B148" s="456"/>
      <c r="C148" s="341"/>
      <c r="D148" s="345"/>
      <c r="E148" s="345"/>
      <c r="F148" s="345"/>
      <c r="G148" s="187">
        <v>8</v>
      </c>
      <c r="H148" s="188"/>
      <c r="I148" s="345"/>
      <c r="J148" s="345"/>
      <c r="K148" s="367"/>
      <c r="L148" s="340"/>
      <c r="M148" s="452"/>
      <c r="N148" s="452"/>
      <c r="O148" s="452"/>
      <c r="P148" s="452"/>
      <c r="Q148" s="38"/>
      <c r="R148" s="38"/>
      <c r="S148" s="38"/>
      <c r="T148" s="38"/>
      <c r="U148" s="38"/>
      <c r="V148" s="38"/>
      <c r="W148" s="38"/>
      <c r="X148" s="38"/>
      <c r="Y148" s="38"/>
      <c r="Z148" s="38"/>
    </row>
    <row r="149" spans="1:26" ht="77.25" customHeight="1" thickBot="1" x14ac:dyDescent="0.35">
      <c r="A149" s="168"/>
      <c r="B149" s="454" t="str">
        <f>+LEFT(C149,3)</f>
        <v>9.5</v>
      </c>
      <c r="C149" s="473" t="s">
        <v>171</v>
      </c>
      <c r="D149" s="478" t="s">
        <v>456</v>
      </c>
      <c r="E149" s="335" t="s">
        <v>172</v>
      </c>
      <c r="F149" s="332">
        <v>3</v>
      </c>
      <c r="G149" s="189">
        <v>1</v>
      </c>
      <c r="H149" s="190" t="s">
        <v>594</v>
      </c>
      <c r="I149" s="335" t="s">
        <v>173</v>
      </c>
      <c r="J149" s="332">
        <v>3</v>
      </c>
      <c r="K149" s="365" t="str">
        <f>+IF(OR(ISBLANK(F149),ISBLANK(J149)),"",IF(OR(AND(F149=1,J149=1),AND(F149=1,J149=2),AND(F149=1,J149=3)),"Deficiencia de control mayor (diseño y ejecución)",IF(OR(AND(F149=2,J149=2),AND(F149=3,J149=1),AND(F149=3,J149=2),AND(F149=2,J149=1)),"Deficiencia de control (diseño o ejecución)",IF(AND(F149=2,J149=3),"Oportunidad de mejora","Mantenimiento del control"))))</f>
        <v>Mantenimiento del control</v>
      </c>
      <c r="L149" s="339">
        <f>+IF(K149="",75,IF(K149="Deficiencia de control mayor (diseño y ejecución)",80,IF(K149="Deficiencia de control (diseño o ejecución)",100,IF(K149="Oportunidad de mejora",120,140))))</f>
        <v>140</v>
      </c>
      <c r="M149" s="451">
        <v>3.3654000000000002</v>
      </c>
      <c r="N149" s="453">
        <f>+L149+M149</f>
        <v>143.36539999999999</v>
      </c>
      <c r="O149" s="453"/>
      <c r="P149" s="451"/>
      <c r="Q149" s="38"/>
      <c r="R149" s="38"/>
      <c r="S149" s="38"/>
      <c r="T149" s="38"/>
      <c r="U149" s="38"/>
      <c r="V149" s="38"/>
      <c r="W149" s="38"/>
      <c r="X149" s="38"/>
      <c r="Y149" s="38"/>
      <c r="Z149" s="38"/>
    </row>
    <row r="150" spans="1:26" ht="22.5" hidden="1" customHeight="1" x14ac:dyDescent="0.3">
      <c r="A150" s="168"/>
      <c r="B150" s="455"/>
      <c r="C150" s="323"/>
      <c r="D150" s="333"/>
      <c r="E150" s="333"/>
      <c r="F150" s="333"/>
      <c r="G150" s="175">
        <v>2</v>
      </c>
      <c r="H150" s="186"/>
      <c r="I150" s="333"/>
      <c r="J150" s="333"/>
      <c r="K150" s="366"/>
      <c r="L150" s="321"/>
      <c r="M150" s="452"/>
      <c r="N150" s="452"/>
      <c r="O150" s="452"/>
      <c r="P150" s="452"/>
      <c r="Q150" s="38"/>
      <c r="R150" s="38"/>
      <c r="S150" s="38"/>
      <c r="T150" s="38"/>
      <c r="U150" s="38"/>
      <c r="V150" s="38"/>
      <c r="W150" s="38"/>
      <c r="X150" s="38"/>
      <c r="Y150" s="38"/>
      <c r="Z150" s="38"/>
    </row>
    <row r="151" spans="1:26" ht="22.5" hidden="1" customHeight="1" x14ac:dyDescent="0.3">
      <c r="A151" s="168"/>
      <c r="B151" s="455"/>
      <c r="C151" s="323"/>
      <c r="D151" s="333"/>
      <c r="E151" s="333"/>
      <c r="F151" s="333"/>
      <c r="G151" s="175">
        <v>3</v>
      </c>
      <c r="H151" s="186"/>
      <c r="I151" s="333"/>
      <c r="J151" s="333"/>
      <c r="K151" s="366"/>
      <c r="L151" s="321"/>
      <c r="M151" s="452"/>
      <c r="N151" s="452"/>
      <c r="O151" s="452"/>
      <c r="P151" s="452"/>
      <c r="Q151" s="38"/>
      <c r="R151" s="38"/>
      <c r="S151" s="38"/>
      <c r="T151" s="38"/>
      <c r="U151" s="38"/>
      <c r="V151" s="38"/>
      <c r="W151" s="38"/>
      <c r="X151" s="38"/>
      <c r="Y151" s="38"/>
      <c r="Z151" s="38"/>
    </row>
    <row r="152" spans="1:26" ht="22.5" hidden="1" customHeight="1" x14ac:dyDescent="0.3">
      <c r="A152" s="168"/>
      <c r="B152" s="455"/>
      <c r="C152" s="323"/>
      <c r="D152" s="333"/>
      <c r="E152" s="333"/>
      <c r="F152" s="333"/>
      <c r="G152" s="175">
        <v>4</v>
      </c>
      <c r="H152" s="186"/>
      <c r="I152" s="333"/>
      <c r="J152" s="333"/>
      <c r="K152" s="366"/>
      <c r="L152" s="321"/>
      <c r="M152" s="452"/>
      <c r="N152" s="452"/>
      <c r="O152" s="452"/>
      <c r="P152" s="452"/>
      <c r="Q152" s="38"/>
      <c r="R152" s="38"/>
      <c r="S152" s="38"/>
      <c r="T152" s="38"/>
      <c r="U152" s="38"/>
      <c r="V152" s="38"/>
      <c r="W152" s="38"/>
      <c r="X152" s="38"/>
      <c r="Y152" s="38"/>
      <c r="Z152" s="38"/>
    </row>
    <row r="153" spans="1:26" ht="22.5" hidden="1" customHeight="1" x14ac:dyDescent="0.3">
      <c r="A153" s="168"/>
      <c r="B153" s="455"/>
      <c r="C153" s="323"/>
      <c r="D153" s="333"/>
      <c r="E153" s="333"/>
      <c r="F153" s="333"/>
      <c r="G153" s="175">
        <v>5</v>
      </c>
      <c r="H153" s="186"/>
      <c r="I153" s="333"/>
      <c r="J153" s="333"/>
      <c r="K153" s="366"/>
      <c r="L153" s="321"/>
      <c r="M153" s="452"/>
      <c r="N153" s="452"/>
      <c r="O153" s="452"/>
      <c r="P153" s="452"/>
      <c r="Q153" s="38"/>
      <c r="R153" s="38"/>
      <c r="S153" s="38"/>
      <c r="T153" s="38"/>
      <c r="U153" s="38"/>
      <c r="V153" s="38"/>
      <c r="W153" s="38"/>
      <c r="X153" s="38"/>
      <c r="Y153" s="38"/>
      <c r="Z153" s="38"/>
    </row>
    <row r="154" spans="1:26" ht="22.5" hidden="1" customHeight="1" x14ac:dyDescent="0.3">
      <c r="A154" s="168"/>
      <c r="B154" s="455"/>
      <c r="C154" s="323"/>
      <c r="D154" s="333"/>
      <c r="E154" s="333"/>
      <c r="F154" s="333"/>
      <c r="G154" s="175">
        <v>6</v>
      </c>
      <c r="H154" s="186"/>
      <c r="I154" s="333"/>
      <c r="J154" s="333"/>
      <c r="K154" s="366"/>
      <c r="L154" s="321"/>
      <c r="M154" s="452"/>
      <c r="N154" s="452"/>
      <c r="O154" s="452"/>
      <c r="P154" s="452"/>
      <c r="Q154" s="38"/>
      <c r="R154" s="38"/>
      <c r="S154" s="38"/>
      <c r="T154" s="38"/>
      <c r="U154" s="38"/>
      <c r="V154" s="38"/>
      <c r="W154" s="38"/>
      <c r="X154" s="38"/>
      <c r="Y154" s="38"/>
      <c r="Z154" s="38"/>
    </row>
    <row r="155" spans="1:26" ht="22.5" hidden="1" customHeight="1" x14ac:dyDescent="0.3">
      <c r="A155" s="168"/>
      <c r="B155" s="455"/>
      <c r="C155" s="323"/>
      <c r="D155" s="333"/>
      <c r="E155" s="333"/>
      <c r="F155" s="333"/>
      <c r="G155" s="175">
        <v>7</v>
      </c>
      <c r="H155" s="186"/>
      <c r="I155" s="333"/>
      <c r="J155" s="333"/>
      <c r="K155" s="366"/>
      <c r="L155" s="321"/>
      <c r="M155" s="452"/>
      <c r="N155" s="452"/>
      <c r="O155" s="452"/>
      <c r="P155" s="452"/>
      <c r="Q155" s="38"/>
      <c r="R155" s="38"/>
      <c r="S155" s="38"/>
      <c r="T155" s="38"/>
      <c r="U155" s="38"/>
      <c r="V155" s="38"/>
      <c r="W155" s="38"/>
      <c r="X155" s="38"/>
      <c r="Y155" s="38"/>
      <c r="Z155" s="38"/>
    </row>
    <row r="156" spans="1:26" ht="22.5" hidden="1" customHeight="1" thickBot="1" x14ac:dyDescent="0.35">
      <c r="A156" s="168"/>
      <c r="B156" s="456"/>
      <c r="C156" s="323"/>
      <c r="D156" s="334"/>
      <c r="E156" s="334"/>
      <c r="F156" s="334"/>
      <c r="G156" s="208">
        <v>8</v>
      </c>
      <c r="H156" s="188"/>
      <c r="I156" s="334"/>
      <c r="J156" s="334"/>
      <c r="K156" s="366"/>
      <c r="L156" s="340"/>
      <c r="M156" s="452"/>
      <c r="N156" s="452"/>
      <c r="O156" s="452"/>
      <c r="P156" s="452"/>
      <c r="Q156" s="38"/>
      <c r="R156" s="38"/>
      <c r="S156" s="38"/>
      <c r="T156" s="38"/>
      <c r="U156" s="38"/>
      <c r="V156" s="38"/>
      <c r="W156" s="38"/>
      <c r="X156" s="38"/>
      <c r="Y156" s="38"/>
      <c r="Z156" s="38"/>
    </row>
    <row r="157" spans="1:26" ht="22.5" customHeight="1" x14ac:dyDescent="0.3">
      <c r="A157" s="168"/>
      <c r="B157" s="168"/>
      <c r="C157" s="214"/>
      <c r="D157" s="214"/>
      <c r="E157" s="227"/>
      <c r="F157" s="214"/>
      <c r="G157" s="214"/>
      <c r="H157" s="214"/>
      <c r="I157" s="227"/>
      <c r="J157" s="214"/>
      <c r="K157" s="214"/>
      <c r="L157" s="40"/>
      <c r="M157" s="40"/>
      <c r="N157" s="41"/>
      <c r="O157" s="41"/>
      <c r="P157" s="38"/>
      <c r="Q157" s="38"/>
      <c r="R157" s="38"/>
      <c r="S157" s="38"/>
      <c r="T157" s="38"/>
      <c r="U157" s="38"/>
      <c r="V157" s="38"/>
      <c r="W157" s="38"/>
      <c r="X157" s="38"/>
      <c r="Y157" s="38"/>
      <c r="Z157" s="38"/>
    </row>
    <row r="158" spans="1:26" ht="22.5" customHeight="1" x14ac:dyDescent="0.3">
      <c r="A158" s="168"/>
      <c r="B158" s="168"/>
      <c r="C158" s="168"/>
      <c r="D158" s="168"/>
      <c r="E158" s="216"/>
      <c r="F158" s="168"/>
      <c r="G158" s="168"/>
      <c r="H158" s="168"/>
      <c r="I158" s="216"/>
      <c r="J158" s="168"/>
      <c r="K158" s="168"/>
      <c r="L158" s="40"/>
      <c r="M158" s="40"/>
      <c r="N158" s="41"/>
      <c r="O158" s="41"/>
      <c r="P158" s="38"/>
      <c r="Q158" s="38"/>
      <c r="R158" s="38"/>
      <c r="S158" s="38"/>
      <c r="T158" s="38"/>
      <c r="U158" s="38"/>
      <c r="V158" s="38"/>
      <c r="W158" s="38"/>
      <c r="X158" s="38"/>
      <c r="Y158" s="38"/>
      <c r="Z158" s="38"/>
    </row>
    <row r="159" spans="1:26" ht="22.5" customHeight="1" x14ac:dyDescent="0.3">
      <c r="A159" s="168"/>
      <c r="B159" s="168"/>
      <c r="C159" s="168"/>
      <c r="D159" s="168"/>
      <c r="E159" s="216"/>
      <c r="F159" s="168"/>
      <c r="G159" s="168"/>
      <c r="H159" s="168"/>
      <c r="I159" s="216"/>
      <c r="J159" s="168"/>
      <c r="K159" s="168"/>
      <c r="L159" s="40"/>
      <c r="M159" s="40"/>
      <c r="N159" s="41"/>
      <c r="O159" s="41"/>
      <c r="P159" s="38"/>
      <c r="Q159" s="38"/>
      <c r="R159" s="38"/>
      <c r="S159" s="38"/>
      <c r="T159" s="38"/>
      <c r="U159" s="38"/>
      <c r="V159" s="38"/>
      <c r="W159" s="38"/>
      <c r="X159" s="38"/>
      <c r="Y159" s="38"/>
      <c r="Z159" s="38"/>
    </row>
    <row r="160" spans="1:26" ht="22.5" customHeight="1" x14ac:dyDescent="0.3">
      <c r="A160" s="168"/>
      <c r="B160" s="168"/>
      <c r="C160" s="168"/>
      <c r="D160" s="168"/>
      <c r="E160" s="216"/>
      <c r="F160" s="168"/>
      <c r="G160" s="168"/>
      <c r="H160" s="168"/>
      <c r="I160" s="216"/>
      <c r="J160" s="168"/>
      <c r="K160" s="168"/>
      <c r="L160" s="40"/>
      <c r="M160" s="40"/>
      <c r="N160" s="41"/>
      <c r="O160" s="41"/>
      <c r="P160" s="38"/>
      <c r="Q160" s="38"/>
      <c r="R160" s="38"/>
      <c r="S160" s="38"/>
      <c r="T160" s="38"/>
      <c r="U160" s="38"/>
      <c r="V160" s="38"/>
      <c r="W160" s="38"/>
      <c r="X160" s="38"/>
      <c r="Y160" s="38"/>
      <c r="Z160" s="38"/>
    </row>
    <row r="161" spans="1:26" ht="22.5" customHeight="1" x14ac:dyDescent="0.3">
      <c r="A161" s="168"/>
      <c r="B161" s="168"/>
      <c r="C161" s="168"/>
      <c r="D161" s="168"/>
      <c r="E161" s="216"/>
      <c r="F161" s="168"/>
      <c r="G161" s="168"/>
      <c r="H161" s="168"/>
      <c r="I161" s="216"/>
      <c r="J161" s="168"/>
      <c r="K161" s="168"/>
      <c r="L161" s="40"/>
      <c r="M161" s="40"/>
      <c r="N161" s="41"/>
      <c r="O161" s="41"/>
      <c r="P161" s="38"/>
      <c r="Q161" s="38"/>
      <c r="R161" s="38"/>
      <c r="S161" s="38"/>
      <c r="T161" s="38"/>
      <c r="U161" s="38"/>
      <c r="V161" s="38"/>
      <c r="W161" s="38"/>
      <c r="X161" s="38"/>
      <c r="Y161" s="38"/>
      <c r="Z161" s="38"/>
    </row>
    <row r="162" spans="1:26" ht="22.5" customHeight="1" x14ac:dyDescent="0.3">
      <c r="A162" s="168"/>
      <c r="B162" s="168"/>
      <c r="C162" s="168"/>
      <c r="D162" s="168"/>
      <c r="E162" s="216"/>
      <c r="F162" s="168"/>
      <c r="G162" s="168"/>
      <c r="H162" s="168"/>
      <c r="I162" s="216"/>
      <c r="J162" s="168"/>
      <c r="K162" s="168"/>
      <c r="L162" s="40"/>
      <c r="M162" s="40"/>
      <c r="N162" s="41"/>
      <c r="O162" s="41"/>
      <c r="P162" s="38"/>
      <c r="Q162" s="38"/>
      <c r="R162" s="38"/>
      <c r="S162" s="38"/>
      <c r="T162" s="38"/>
      <c r="U162" s="38"/>
      <c r="V162" s="38"/>
      <c r="W162" s="38"/>
      <c r="X162" s="38"/>
      <c r="Y162" s="38"/>
      <c r="Z162" s="38"/>
    </row>
    <row r="163" spans="1:26" ht="22.5" customHeight="1" x14ac:dyDescent="0.3">
      <c r="A163" s="168"/>
      <c r="B163" s="168"/>
      <c r="C163" s="168"/>
      <c r="D163" s="168"/>
      <c r="E163" s="216"/>
      <c r="F163" s="168"/>
      <c r="G163" s="168"/>
      <c r="H163" s="168"/>
      <c r="I163" s="216"/>
      <c r="J163" s="168"/>
      <c r="K163" s="168"/>
      <c r="L163" s="40"/>
      <c r="M163" s="40"/>
      <c r="N163" s="41"/>
      <c r="O163" s="41"/>
      <c r="P163" s="38"/>
      <c r="Q163" s="38"/>
      <c r="R163" s="38"/>
      <c r="S163" s="38"/>
      <c r="T163" s="38"/>
      <c r="U163" s="38"/>
      <c r="V163" s="38"/>
      <c r="W163" s="38"/>
      <c r="X163" s="38"/>
      <c r="Y163" s="38"/>
      <c r="Z163" s="38"/>
    </row>
    <row r="164" spans="1:26" ht="22.5" customHeight="1" x14ac:dyDescent="0.3">
      <c r="A164" s="168"/>
      <c r="B164" s="168"/>
      <c r="C164" s="168"/>
      <c r="D164" s="168"/>
      <c r="E164" s="216"/>
      <c r="F164" s="168"/>
      <c r="G164" s="168"/>
      <c r="H164" s="168"/>
      <c r="I164" s="216"/>
      <c r="J164" s="168"/>
      <c r="K164" s="168"/>
      <c r="L164" s="40"/>
      <c r="M164" s="40"/>
      <c r="N164" s="41"/>
      <c r="O164" s="41"/>
      <c r="P164" s="38"/>
      <c r="Q164" s="38"/>
      <c r="R164" s="38"/>
      <c r="S164" s="38"/>
      <c r="T164" s="38"/>
      <c r="U164" s="38"/>
      <c r="V164" s="38"/>
      <c r="W164" s="38"/>
      <c r="X164" s="38"/>
      <c r="Y164" s="38"/>
      <c r="Z164" s="38"/>
    </row>
    <row r="165" spans="1:26" ht="22.5" customHeight="1" x14ac:dyDescent="0.3">
      <c r="A165" s="168"/>
      <c r="B165" s="168"/>
      <c r="C165" s="168"/>
      <c r="D165" s="168"/>
      <c r="E165" s="216"/>
      <c r="F165" s="168"/>
      <c r="G165" s="168"/>
      <c r="H165" s="168"/>
      <c r="I165" s="216"/>
      <c r="J165" s="168"/>
      <c r="K165" s="168"/>
      <c r="L165" s="40"/>
      <c r="M165" s="40"/>
      <c r="N165" s="41"/>
      <c r="O165" s="41"/>
      <c r="P165" s="38"/>
      <c r="Q165" s="38"/>
      <c r="R165" s="38"/>
      <c r="S165" s="38"/>
      <c r="T165" s="38"/>
      <c r="U165" s="38"/>
      <c r="V165" s="38"/>
      <c r="W165" s="38"/>
      <c r="X165" s="38"/>
      <c r="Y165" s="38"/>
      <c r="Z165" s="38"/>
    </row>
    <row r="166" spans="1:26" ht="22.5" customHeight="1" x14ac:dyDescent="0.3">
      <c r="A166" s="168"/>
      <c r="B166" s="168"/>
      <c r="C166" s="168"/>
      <c r="D166" s="168"/>
      <c r="E166" s="216"/>
      <c r="F166" s="168"/>
      <c r="G166" s="168"/>
      <c r="H166" s="168"/>
      <c r="I166" s="216"/>
      <c r="J166" s="168"/>
      <c r="K166" s="168"/>
      <c r="L166" s="40"/>
      <c r="M166" s="40"/>
      <c r="N166" s="41"/>
      <c r="O166" s="41"/>
      <c r="P166" s="38"/>
      <c r="Q166" s="38"/>
      <c r="R166" s="38"/>
      <c r="S166" s="38"/>
      <c r="T166" s="38"/>
      <c r="U166" s="38"/>
      <c r="V166" s="38"/>
      <c r="W166" s="38"/>
      <c r="X166" s="38"/>
      <c r="Y166" s="38"/>
      <c r="Z166" s="38"/>
    </row>
    <row r="167" spans="1:26" ht="22.5" customHeight="1" x14ac:dyDescent="0.3">
      <c r="A167" s="168"/>
      <c r="B167" s="168"/>
      <c r="C167" s="168"/>
      <c r="D167" s="168"/>
      <c r="E167" s="216"/>
      <c r="F167" s="168"/>
      <c r="G167" s="168"/>
      <c r="H167" s="168"/>
      <c r="I167" s="216"/>
      <c r="J167" s="168"/>
      <c r="K167" s="168"/>
      <c r="L167" s="40"/>
      <c r="M167" s="40"/>
      <c r="N167" s="41"/>
      <c r="O167" s="41"/>
      <c r="P167" s="38"/>
      <c r="Q167" s="38"/>
      <c r="R167" s="38"/>
      <c r="S167" s="38"/>
      <c r="T167" s="38"/>
      <c r="U167" s="38"/>
      <c r="V167" s="38"/>
      <c r="W167" s="38"/>
      <c r="X167" s="38"/>
      <c r="Y167" s="38"/>
      <c r="Z167" s="38"/>
    </row>
    <row r="168" spans="1:26" ht="22.5" customHeight="1" x14ac:dyDescent="0.3">
      <c r="A168" s="168"/>
      <c r="B168" s="168"/>
      <c r="C168" s="168"/>
      <c r="D168" s="168"/>
      <c r="E168" s="216"/>
      <c r="F168" s="168"/>
      <c r="G168" s="168"/>
      <c r="H168" s="168"/>
      <c r="I168" s="216"/>
      <c r="J168" s="168"/>
      <c r="K168" s="168"/>
      <c r="L168" s="40"/>
      <c r="M168" s="40"/>
      <c r="N168" s="41"/>
      <c r="O168" s="41"/>
      <c r="P168" s="38"/>
      <c r="Q168" s="38"/>
      <c r="R168" s="38"/>
      <c r="S168" s="38"/>
      <c r="T168" s="38"/>
      <c r="U168" s="38"/>
      <c r="V168" s="38"/>
      <c r="W168" s="38"/>
      <c r="X168" s="38"/>
      <c r="Y168" s="38"/>
      <c r="Z168" s="38"/>
    </row>
    <row r="169" spans="1:26" ht="22.5" customHeight="1" x14ac:dyDescent="0.3">
      <c r="A169" s="168"/>
      <c r="B169" s="168"/>
      <c r="C169" s="168"/>
      <c r="D169" s="168"/>
      <c r="E169" s="216"/>
      <c r="F169" s="168"/>
      <c r="G169" s="168"/>
      <c r="H169" s="168"/>
      <c r="I169" s="216"/>
      <c r="J169" s="168"/>
      <c r="K169" s="168"/>
      <c r="L169" s="40"/>
      <c r="M169" s="40"/>
      <c r="N169" s="41"/>
      <c r="O169" s="41"/>
      <c r="P169" s="38"/>
      <c r="Q169" s="38"/>
      <c r="R169" s="38"/>
      <c r="S169" s="38"/>
      <c r="T169" s="38"/>
      <c r="U169" s="38"/>
      <c r="V169" s="38"/>
      <c r="W169" s="38"/>
      <c r="X169" s="38"/>
      <c r="Y169" s="38"/>
      <c r="Z169" s="38"/>
    </row>
    <row r="170" spans="1:26" ht="22.5" customHeight="1" x14ac:dyDescent="0.3">
      <c r="A170" s="168"/>
      <c r="B170" s="168"/>
      <c r="C170" s="168"/>
      <c r="D170" s="168"/>
      <c r="E170" s="216"/>
      <c r="F170" s="168"/>
      <c r="G170" s="168"/>
      <c r="H170" s="168"/>
      <c r="I170" s="216"/>
      <c r="J170" s="168"/>
      <c r="K170" s="168"/>
      <c r="L170" s="40"/>
      <c r="M170" s="40"/>
      <c r="N170" s="41"/>
      <c r="O170" s="41"/>
      <c r="P170" s="38"/>
      <c r="Q170" s="38"/>
      <c r="R170" s="38"/>
      <c r="S170" s="38"/>
      <c r="T170" s="38"/>
      <c r="U170" s="38"/>
      <c r="V170" s="38"/>
      <c r="W170" s="38"/>
      <c r="X170" s="38"/>
      <c r="Y170" s="38"/>
      <c r="Z170" s="38"/>
    </row>
    <row r="171" spans="1:26" ht="22.5" customHeight="1" x14ac:dyDescent="0.3">
      <c r="A171" s="168"/>
      <c r="B171" s="168"/>
      <c r="C171" s="168"/>
      <c r="D171" s="168"/>
      <c r="E171" s="216"/>
      <c r="F171" s="168"/>
      <c r="G171" s="168"/>
      <c r="H171" s="168"/>
      <c r="I171" s="216"/>
      <c r="J171" s="168"/>
      <c r="K171" s="168"/>
      <c r="L171" s="40"/>
      <c r="M171" s="40"/>
      <c r="N171" s="41"/>
      <c r="O171" s="41"/>
      <c r="P171" s="38"/>
      <c r="Q171" s="38"/>
      <c r="R171" s="38"/>
      <c r="S171" s="38"/>
      <c r="T171" s="38"/>
      <c r="U171" s="38"/>
      <c r="V171" s="38"/>
      <c r="W171" s="38"/>
      <c r="X171" s="38"/>
      <c r="Y171" s="38"/>
      <c r="Z171" s="38"/>
    </row>
    <row r="172" spans="1:26" ht="22.5" customHeight="1" x14ac:dyDescent="0.3">
      <c r="A172" s="168"/>
      <c r="B172" s="168"/>
      <c r="C172" s="168"/>
      <c r="D172" s="168"/>
      <c r="E172" s="216"/>
      <c r="F172" s="168"/>
      <c r="G172" s="168"/>
      <c r="H172" s="168"/>
      <c r="I172" s="216"/>
      <c r="J172" s="168"/>
      <c r="K172" s="168"/>
      <c r="L172" s="40"/>
      <c r="M172" s="40"/>
      <c r="N172" s="41"/>
      <c r="O172" s="41"/>
      <c r="P172" s="38"/>
      <c r="Q172" s="38"/>
      <c r="R172" s="38"/>
      <c r="S172" s="38"/>
      <c r="T172" s="38"/>
      <c r="U172" s="38"/>
      <c r="V172" s="38"/>
      <c r="W172" s="38"/>
      <c r="X172" s="38"/>
      <c r="Y172" s="38"/>
      <c r="Z172" s="38"/>
    </row>
    <row r="173" spans="1:26" ht="22.5" customHeight="1" x14ac:dyDescent="0.3">
      <c r="A173" s="168"/>
      <c r="B173" s="168"/>
      <c r="C173" s="168"/>
      <c r="D173" s="168"/>
      <c r="E173" s="216"/>
      <c r="F173" s="168"/>
      <c r="G173" s="168"/>
      <c r="H173" s="168"/>
      <c r="I173" s="216"/>
      <c r="J173" s="168"/>
      <c r="K173" s="168"/>
      <c r="L173" s="40"/>
      <c r="M173" s="40"/>
      <c r="N173" s="41"/>
      <c r="O173" s="41"/>
      <c r="P173" s="38"/>
      <c r="Q173" s="38"/>
      <c r="R173" s="38"/>
      <c r="S173" s="38"/>
      <c r="T173" s="38"/>
      <c r="U173" s="38"/>
      <c r="V173" s="38"/>
      <c r="W173" s="38"/>
      <c r="X173" s="38"/>
      <c r="Y173" s="38"/>
      <c r="Z173" s="38"/>
    </row>
    <row r="174" spans="1:26" ht="22.5" customHeight="1" x14ac:dyDescent="0.3">
      <c r="A174" s="168"/>
      <c r="B174" s="168"/>
      <c r="C174" s="168"/>
      <c r="D174" s="168"/>
      <c r="E174" s="216"/>
      <c r="F174" s="168"/>
      <c r="G174" s="168"/>
      <c r="H174" s="168"/>
      <c r="I174" s="216"/>
      <c r="J174" s="168"/>
      <c r="K174" s="168"/>
      <c r="L174" s="40"/>
      <c r="M174" s="40"/>
      <c r="N174" s="41"/>
      <c r="O174" s="41"/>
      <c r="P174" s="38"/>
      <c r="Q174" s="38"/>
      <c r="R174" s="38"/>
      <c r="S174" s="38"/>
      <c r="T174" s="38"/>
      <c r="U174" s="38"/>
      <c r="V174" s="38"/>
      <c r="W174" s="38"/>
      <c r="X174" s="38"/>
      <c r="Y174" s="38"/>
      <c r="Z174" s="38"/>
    </row>
    <row r="175" spans="1:26" ht="22.5" customHeight="1" x14ac:dyDescent="0.3">
      <c r="A175" s="168"/>
      <c r="B175" s="168"/>
      <c r="C175" s="168"/>
      <c r="D175" s="168"/>
      <c r="E175" s="216"/>
      <c r="F175" s="168"/>
      <c r="G175" s="168"/>
      <c r="H175" s="168"/>
      <c r="I175" s="216"/>
      <c r="J175" s="168"/>
      <c r="K175" s="168"/>
      <c r="L175" s="40"/>
      <c r="M175" s="40"/>
      <c r="N175" s="41"/>
      <c r="O175" s="41"/>
      <c r="P175" s="38"/>
      <c r="Q175" s="38"/>
      <c r="R175" s="38"/>
      <c r="S175" s="38"/>
      <c r="T175" s="38"/>
      <c r="U175" s="38"/>
      <c r="V175" s="38"/>
      <c r="W175" s="38"/>
      <c r="X175" s="38"/>
      <c r="Y175" s="38"/>
      <c r="Z175" s="38"/>
    </row>
    <row r="176" spans="1:26" ht="22.5" customHeight="1" x14ac:dyDescent="0.3">
      <c r="A176" s="168"/>
      <c r="B176" s="168"/>
      <c r="C176" s="168"/>
      <c r="D176" s="168"/>
      <c r="E176" s="216"/>
      <c r="F176" s="168"/>
      <c r="G176" s="168"/>
      <c r="H176" s="168"/>
      <c r="I176" s="216"/>
      <c r="J176" s="168"/>
      <c r="K176" s="168"/>
      <c r="L176" s="40"/>
      <c r="M176" s="40"/>
      <c r="N176" s="41"/>
      <c r="O176" s="41"/>
      <c r="P176" s="38"/>
      <c r="Q176" s="38"/>
      <c r="R176" s="38"/>
      <c r="S176" s="38"/>
      <c r="T176" s="38"/>
      <c r="U176" s="38"/>
      <c r="V176" s="38"/>
      <c r="W176" s="38"/>
      <c r="X176" s="38"/>
      <c r="Y176" s="38"/>
      <c r="Z176" s="38"/>
    </row>
    <row r="177" spans="1:26" ht="22.5" customHeight="1" x14ac:dyDescent="0.3">
      <c r="A177" s="168"/>
      <c r="B177" s="168"/>
      <c r="C177" s="168"/>
      <c r="D177" s="168"/>
      <c r="E177" s="216"/>
      <c r="F177" s="168"/>
      <c r="G177" s="168"/>
      <c r="H177" s="168"/>
      <c r="I177" s="216"/>
      <c r="J177" s="168"/>
      <c r="K177" s="168"/>
      <c r="L177" s="40"/>
      <c r="M177" s="40"/>
      <c r="N177" s="41"/>
      <c r="O177" s="41"/>
      <c r="P177" s="38"/>
      <c r="Q177" s="38"/>
      <c r="R177" s="38"/>
      <c r="S177" s="38"/>
      <c r="T177" s="38"/>
      <c r="U177" s="38"/>
      <c r="V177" s="38"/>
      <c r="W177" s="38"/>
      <c r="X177" s="38"/>
      <c r="Y177" s="38"/>
      <c r="Z177" s="38"/>
    </row>
    <row r="178" spans="1:26" ht="22.5" customHeight="1" x14ac:dyDescent="0.3">
      <c r="A178" s="168"/>
      <c r="B178" s="168"/>
      <c r="C178" s="168"/>
      <c r="D178" s="168"/>
      <c r="E178" s="216"/>
      <c r="F178" s="168"/>
      <c r="G178" s="168"/>
      <c r="H178" s="168"/>
      <c r="I178" s="216"/>
      <c r="J178" s="168"/>
      <c r="K178" s="168"/>
      <c r="L178" s="40"/>
      <c r="M178" s="40"/>
      <c r="N178" s="41"/>
      <c r="O178" s="41"/>
      <c r="P178" s="38"/>
      <c r="Q178" s="38"/>
      <c r="R178" s="38"/>
      <c r="S178" s="38"/>
      <c r="T178" s="38"/>
      <c r="U178" s="38"/>
      <c r="V178" s="38"/>
      <c r="W178" s="38"/>
      <c r="X178" s="38"/>
      <c r="Y178" s="38"/>
      <c r="Z178" s="38"/>
    </row>
    <row r="179" spans="1:26" ht="22.5" customHeight="1" x14ac:dyDescent="0.3">
      <c r="A179" s="168"/>
      <c r="B179" s="168"/>
      <c r="C179" s="168"/>
      <c r="D179" s="168"/>
      <c r="E179" s="216"/>
      <c r="F179" s="168"/>
      <c r="G179" s="168"/>
      <c r="H179" s="168"/>
      <c r="I179" s="216"/>
      <c r="J179" s="168"/>
      <c r="K179" s="168"/>
      <c r="L179" s="40"/>
      <c r="M179" s="40"/>
      <c r="N179" s="41"/>
      <c r="O179" s="41"/>
      <c r="P179" s="38"/>
      <c r="Q179" s="38"/>
      <c r="R179" s="38"/>
      <c r="S179" s="38"/>
      <c r="T179" s="38"/>
      <c r="U179" s="38"/>
      <c r="V179" s="38"/>
      <c r="W179" s="38"/>
      <c r="X179" s="38"/>
      <c r="Y179" s="38"/>
      <c r="Z179" s="38"/>
    </row>
    <row r="180" spans="1:26" ht="22.5" customHeight="1" x14ac:dyDescent="0.3">
      <c r="A180" s="168"/>
      <c r="B180" s="168"/>
      <c r="C180" s="168"/>
      <c r="D180" s="168"/>
      <c r="E180" s="216"/>
      <c r="F180" s="168"/>
      <c r="G180" s="168"/>
      <c r="H180" s="168"/>
      <c r="I180" s="216"/>
      <c r="J180" s="168"/>
      <c r="K180" s="168"/>
      <c r="L180" s="40"/>
      <c r="M180" s="40"/>
      <c r="N180" s="41"/>
      <c r="O180" s="41"/>
      <c r="P180" s="38"/>
      <c r="Q180" s="38"/>
      <c r="R180" s="38"/>
      <c r="S180" s="38"/>
      <c r="T180" s="38"/>
      <c r="U180" s="38"/>
      <c r="V180" s="38"/>
      <c r="W180" s="38"/>
      <c r="X180" s="38"/>
      <c r="Y180" s="38"/>
      <c r="Z180" s="38"/>
    </row>
    <row r="181" spans="1:26" ht="22.5" customHeight="1" x14ac:dyDescent="0.3">
      <c r="A181" s="168"/>
      <c r="B181" s="168"/>
      <c r="C181" s="168"/>
      <c r="D181" s="168"/>
      <c r="E181" s="216"/>
      <c r="F181" s="168"/>
      <c r="G181" s="168"/>
      <c r="H181" s="168"/>
      <c r="I181" s="216"/>
      <c r="J181" s="168"/>
      <c r="K181" s="168"/>
      <c r="L181" s="40"/>
      <c r="M181" s="40"/>
      <c r="N181" s="41"/>
      <c r="O181" s="41"/>
      <c r="P181" s="38"/>
      <c r="Q181" s="38"/>
      <c r="R181" s="38"/>
      <c r="S181" s="38"/>
      <c r="T181" s="38"/>
      <c r="U181" s="38"/>
      <c r="V181" s="38"/>
      <c r="W181" s="38"/>
      <c r="X181" s="38"/>
      <c r="Y181" s="38"/>
      <c r="Z181" s="38"/>
    </row>
    <row r="182" spans="1:26" ht="22.5" customHeight="1" x14ac:dyDescent="0.3">
      <c r="A182" s="168"/>
      <c r="B182" s="168"/>
      <c r="C182" s="168"/>
      <c r="D182" s="168"/>
      <c r="E182" s="216"/>
      <c r="F182" s="168"/>
      <c r="G182" s="168"/>
      <c r="H182" s="168"/>
      <c r="I182" s="216"/>
      <c r="J182" s="168"/>
      <c r="K182" s="168"/>
      <c r="L182" s="40"/>
      <c r="M182" s="40"/>
      <c r="N182" s="41"/>
      <c r="O182" s="41"/>
      <c r="P182" s="38"/>
      <c r="Q182" s="38"/>
      <c r="R182" s="38"/>
      <c r="S182" s="38"/>
      <c r="T182" s="38"/>
      <c r="U182" s="38"/>
      <c r="V182" s="38"/>
      <c r="W182" s="38"/>
      <c r="X182" s="38"/>
      <c r="Y182" s="38"/>
      <c r="Z182" s="38"/>
    </row>
    <row r="183" spans="1:26" ht="22.5" customHeight="1" x14ac:dyDescent="0.3">
      <c r="A183" s="168"/>
      <c r="B183" s="168"/>
      <c r="C183" s="168"/>
      <c r="D183" s="168"/>
      <c r="E183" s="216"/>
      <c r="F183" s="168"/>
      <c r="G183" s="168"/>
      <c r="H183" s="168"/>
      <c r="I183" s="216"/>
      <c r="J183" s="168"/>
      <c r="K183" s="168"/>
      <c r="L183" s="40"/>
      <c r="M183" s="40"/>
      <c r="N183" s="41"/>
      <c r="O183" s="41"/>
      <c r="P183" s="38"/>
      <c r="Q183" s="38"/>
      <c r="R183" s="38"/>
      <c r="S183" s="38"/>
      <c r="T183" s="38"/>
      <c r="U183" s="38"/>
      <c r="V183" s="38"/>
      <c r="W183" s="38"/>
      <c r="X183" s="38"/>
      <c r="Y183" s="38"/>
      <c r="Z183" s="38"/>
    </row>
    <row r="184" spans="1:26" ht="22.5" customHeight="1" x14ac:dyDescent="0.3">
      <c r="A184" s="168"/>
      <c r="B184" s="168"/>
      <c r="C184" s="168"/>
      <c r="D184" s="168"/>
      <c r="E184" s="216"/>
      <c r="F184" s="168"/>
      <c r="G184" s="168"/>
      <c r="H184" s="168"/>
      <c r="I184" s="216"/>
      <c r="J184" s="168"/>
      <c r="K184" s="168"/>
      <c r="L184" s="40"/>
      <c r="M184" s="40"/>
      <c r="N184" s="41"/>
      <c r="O184" s="41"/>
      <c r="P184" s="38"/>
      <c r="Q184" s="38"/>
      <c r="R184" s="38"/>
      <c r="S184" s="38"/>
      <c r="T184" s="38"/>
      <c r="U184" s="38"/>
      <c r="V184" s="38"/>
      <c r="W184" s="38"/>
      <c r="X184" s="38"/>
      <c r="Y184" s="38"/>
      <c r="Z184" s="38"/>
    </row>
    <row r="185" spans="1:26" ht="22.5" customHeight="1" x14ac:dyDescent="0.3">
      <c r="A185" s="168"/>
      <c r="B185" s="168"/>
      <c r="C185" s="168"/>
      <c r="D185" s="168"/>
      <c r="E185" s="216"/>
      <c r="F185" s="168"/>
      <c r="G185" s="168"/>
      <c r="H185" s="168"/>
      <c r="I185" s="216"/>
      <c r="J185" s="168"/>
      <c r="K185" s="168"/>
      <c r="L185" s="40"/>
      <c r="M185" s="40"/>
      <c r="N185" s="41"/>
      <c r="O185" s="41"/>
      <c r="P185" s="38"/>
      <c r="Q185" s="38"/>
      <c r="R185" s="38"/>
      <c r="S185" s="38"/>
      <c r="T185" s="38"/>
      <c r="U185" s="38"/>
      <c r="V185" s="38"/>
      <c r="W185" s="38"/>
      <c r="X185" s="38"/>
      <c r="Y185" s="38"/>
      <c r="Z185" s="38"/>
    </row>
    <row r="186" spans="1:26" ht="22.5" customHeight="1" x14ac:dyDescent="0.3">
      <c r="A186" s="168"/>
      <c r="B186" s="168"/>
      <c r="C186" s="168"/>
      <c r="D186" s="168"/>
      <c r="E186" s="216"/>
      <c r="F186" s="168"/>
      <c r="G186" s="168"/>
      <c r="H186" s="168"/>
      <c r="I186" s="216"/>
      <c r="J186" s="168"/>
      <c r="K186" s="168"/>
      <c r="L186" s="40"/>
      <c r="M186" s="40"/>
      <c r="N186" s="41"/>
      <c r="O186" s="41"/>
      <c r="P186" s="38"/>
      <c r="Q186" s="38"/>
      <c r="R186" s="38"/>
      <c r="S186" s="38"/>
      <c r="T186" s="38"/>
      <c r="U186" s="38"/>
      <c r="V186" s="38"/>
      <c r="W186" s="38"/>
      <c r="X186" s="38"/>
      <c r="Y186" s="38"/>
      <c r="Z186" s="38"/>
    </row>
    <row r="187" spans="1:26" ht="22.5" customHeight="1" x14ac:dyDescent="0.3">
      <c r="A187" s="168"/>
      <c r="B187" s="168"/>
      <c r="C187" s="168"/>
      <c r="D187" s="168"/>
      <c r="E187" s="216"/>
      <c r="F187" s="168"/>
      <c r="G187" s="168"/>
      <c r="H187" s="168"/>
      <c r="I187" s="216"/>
      <c r="J187" s="168"/>
      <c r="K187" s="168"/>
      <c r="L187" s="40"/>
      <c r="M187" s="40"/>
      <c r="N187" s="41"/>
      <c r="O187" s="41"/>
      <c r="P187" s="38"/>
      <c r="Q187" s="38"/>
      <c r="R187" s="38"/>
      <c r="S187" s="38"/>
      <c r="T187" s="38"/>
      <c r="U187" s="38"/>
      <c r="V187" s="38"/>
      <c r="W187" s="38"/>
      <c r="X187" s="38"/>
      <c r="Y187" s="38"/>
      <c r="Z187" s="38"/>
    </row>
    <row r="188" spans="1:26" ht="22.5" customHeight="1" x14ac:dyDescent="0.3">
      <c r="A188" s="168"/>
      <c r="B188" s="168"/>
      <c r="C188" s="168"/>
      <c r="D188" s="168"/>
      <c r="E188" s="216"/>
      <c r="F188" s="168"/>
      <c r="G188" s="168"/>
      <c r="H188" s="168"/>
      <c r="I188" s="216"/>
      <c r="J188" s="168"/>
      <c r="K188" s="168"/>
      <c r="L188" s="40"/>
      <c r="M188" s="40"/>
      <c r="N188" s="41"/>
      <c r="O188" s="41"/>
      <c r="P188" s="38"/>
      <c r="Q188" s="38"/>
      <c r="R188" s="38"/>
      <c r="S188" s="38"/>
      <c r="T188" s="38"/>
      <c r="U188" s="38"/>
      <c r="V188" s="38"/>
      <c r="W188" s="38"/>
      <c r="X188" s="38"/>
      <c r="Y188" s="38"/>
      <c r="Z188" s="38"/>
    </row>
    <row r="189" spans="1:26" ht="22.5" customHeight="1" x14ac:dyDescent="0.3">
      <c r="A189" s="168"/>
      <c r="B189" s="168"/>
      <c r="C189" s="168"/>
      <c r="D189" s="168"/>
      <c r="E189" s="216"/>
      <c r="F189" s="168"/>
      <c r="G189" s="168"/>
      <c r="H189" s="168"/>
      <c r="I189" s="216"/>
      <c r="J189" s="168"/>
      <c r="K189" s="168"/>
      <c r="L189" s="40"/>
      <c r="M189" s="40"/>
      <c r="N189" s="41"/>
      <c r="O189" s="41"/>
      <c r="P189" s="38"/>
      <c r="Q189" s="38"/>
      <c r="R189" s="38"/>
      <c r="S189" s="38"/>
      <c r="T189" s="38"/>
      <c r="U189" s="38"/>
      <c r="V189" s="38"/>
      <c r="W189" s="38"/>
      <c r="X189" s="38"/>
      <c r="Y189" s="38"/>
      <c r="Z189" s="38"/>
    </row>
    <row r="190" spans="1:26" ht="22.5" customHeight="1" x14ac:dyDescent="0.3">
      <c r="A190" s="168"/>
      <c r="B190" s="168"/>
      <c r="C190" s="168"/>
      <c r="D190" s="168"/>
      <c r="E190" s="216"/>
      <c r="F190" s="168"/>
      <c r="G190" s="168"/>
      <c r="H190" s="168"/>
      <c r="I190" s="216"/>
      <c r="J190" s="168"/>
      <c r="K190" s="168"/>
      <c r="L190" s="40"/>
      <c r="M190" s="40"/>
      <c r="N190" s="41"/>
      <c r="O190" s="41"/>
      <c r="P190" s="38"/>
      <c r="Q190" s="38"/>
      <c r="R190" s="38"/>
      <c r="S190" s="38"/>
      <c r="T190" s="38"/>
      <c r="U190" s="38"/>
      <c r="V190" s="38"/>
      <c r="W190" s="38"/>
      <c r="X190" s="38"/>
      <c r="Y190" s="38"/>
      <c r="Z190" s="38"/>
    </row>
    <row r="191" spans="1:26" ht="22.5" customHeight="1" x14ac:dyDescent="0.3">
      <c r="A191" s="168"/>
      <c r="B191" s="168"/>
      <c r="C191" s="168"/>
      <c r="D191" s="168"/>
      <c r="E191" s="216"/>
      <c r="F191" s="168"/>
      <c r="G191" s="168"/>
      <c r="H191" s="168"/>
      <c r="I191" s="216"/>
      <c r="J191" s="168"/>
      <c r="K191" s="168"/>
      <c r="L191" s="40"/>
      <c r="M191" s="40"/>
      <c r="N191" s="41"/>
      <c r="O191" s="41"/>
      <c r="P191" s="38"/>
      <c r="Q191" s="38"/>
      <c r="R191" s="38"/>
      <c r="S191" s="38"/>
      <c r="T191" s="38"/>
      <c r="U191" s="38"/>
      <c r="V191" s="38"/>
      <c r="W191" s="38"/>
      <c r="X191" s="38"/>
      <c r="Y191" s="38"/>
      <c r="Z191" s="38"/>
    </row>
    <row r="192" spans="1:26" ht="22.5" customHeight="1" x14ac:dyDescent="0.3">
      <c r="A192" s="168"/>
      <c r="B192" s="168"/>
      <c r="C192" s="168"/>
      <c r="D192" s="168"/>
      <c r="E192" s="216"/>
      <c r="F192" s="168"/>
      <c r="G192" s="168"/>
      <c r="H192" s="168"/>
      <c r="I192" s="216"/>
      <c r="J192" s="168"/>
      <c r="K192" s="168"/>
      <c r="L192" s="40"/>
      <c r="M192" s="40"/>
      <c r="N192" s="41"/>
      <c r="O192" s="41"/>
      <c r="P192" s="38"/>
      <c r="Q192" s="38"/>
      <c r="R192" s="38"/>
      <c r="S192" s="38"/>
      <c r="T192" s="38"/>
      <c r="U192" s="38"/>
      <c r="V192" s="38"/>
      <c r="W192" s="38"/>
      <c r="X192" s="38"/>
      <c r="Y192" s="38"/>
      <c r="Z192" s="38"/>
    </row>
    <row r="193" spans="1:26" ht="22.5" customHeight="1" x14ac:dyDescent="0.3">
      <c r="A193" s="168"/>
      <c r="B193" s="168"/>
      <c r="C193" s="168"/>
      <c r="D193" s="168"/>
      <c r="E193" s="216"/>
      <c r="F193" s="168"/>
      <c r="G193" s="168"/>
      <c r="H193" s="168"/>
      <c r="I193" s="216"/>
      <c r="J193" s="168"/>
      <c r="K193" s="168"/>
      <c r="L193" s="40"/>
      <c r="M193" s="40"/>
      <c r="N193" s="41"/>
      <c r="O193" s="41"/>
      <c r="P193" s="38"/>
      <c r="Q193" s="38"/>
      <c r="R193" s="38"/>
      <c r="S193" s="38"/>
      <c r="T193" s="38"/>
      <c r="U193" s="38"/>
      <c r="V193" s="38"/>
      <c r="W193" s="38"/>
      <c r="X193" s="38"/>
      <c r="Y193" s="38"/>
      <c r="Z193" s="38"/>
    </row>
    <row r="194" spans="1:26" ht="22.5" customHeight="1" x14ac:dyDescent="0.3">
      <c r="A194" s="168"/>
      <c r="B194" s="168"/>
      <c r="C194" s="168"/>
      <c r="D194" s="168"/>
      <c r="E194" s="216"/>
      <c r="F194" s="168"/>
      <c r="G194" s="168"/>
      <c r="H194" s="168"/>
      <c r="I194" s="216"/>
      <c r="J194" s="168"/>
      <c r="K194" s="168"/>
      <c r="L194" s="40"/>
      <c r="M194" s="40"/>
      <c r="N194" s="41"/>
      <c r="O194" s="41"/>
      <c r="P194" s="38"/>
      <c r="Q194" s="38"/>
      <c r="R194" s="38"/>
      <c r="S194" s="38"/>
      <c r="T194" s="38"/>
      <c r="U194" s="38"/>
      <c r="V194" s="38"/>
      <c r="W194" s="38"/>
      <c r="X194" s="38"/>
      <c r="Y194" s="38"/>
      <c r="Z194" s="38"/>
    </row>
    <row r="195" spans="1:26" ht="22.5" customHeight="1" x14ac:dyDescent="0.3">
      <c r="A195" s="168"/>
      <c r="B195" s="168"/>
      <c r="C195" s="168"/>
      <c r="D195" s="168"/>
      <c r="E195" s="216"/>
      <c r="F195" s="168"/>
      <c r="G195" s="168"/>
      <c r="H195" s="168"/>
      <c r="I195" s="216"/>
      <c r="J195" s="168"/>
      <c r="K195" s="168"/>
      <c r="L195" s="40"/>
      <c r="M195" s="40"/>
      <c r="N195" s="41"/>
      <c r="O195" s="41"/>
      <c r="P195" s="38"/>
      <c r="Q195" s="38"/>
      <c r="R195" s="38"/>
      <c r="S195" s="38"/>
      <c r="T195" s="38"/>
      <c r="U195" s="38"/>
      <c r="V195" s="38"/>
      <c r="W195" s="38"/>
      <c r="X195" s="38"/>
      <c r="Y195" s="38"/>
      <c r="Z195" s="38"/>
    </row>
    <row r="196" spans="1:26" ht="22.5" customHeight="1" x14ac:dyDescent="0.3">
      <c r="A196" s="168"/>
      <c r="B196" s="168"/>
      <c r="C196" s="168"/>
      <c r="D196" s="168"/>
      <c r="E196" s="216"/>
      <c r="F196" s="168"/>
      <c r="G196" s="168"/>
      <c r="H196" s="168"/>
      <c r="I196" s="216"/>
      <c r="J196" s="168"/>
      <c r="K196" s="168"/>
      <c r="L196" s="40"/>
      <c r="M196" s="40"/>
      <c r="N196" s="41"/>
      <c r="O196" s="41"/>
      <c r="P196" s="38"/>
      <c r="Q196" s="38"/>
      <c r="R196" s="38"/>
      <c r="S196" s="38"/>
      <c r="T196" s="38"/>
      <c r="U196" s="38"/>
      <c r="V196" s="38"/>
      <c r="W196" s="38"/>
      <c r="X196" s="38"/>
      <c r="Y196" s="38"/>
      <c r="Z196" s="38"/>
    </row>
    <row r="197" spans="1:26" ht="22.5" customHeight="1" x14ac:dyDescent="0.3">
      <c r="A197" s="168"/>
      <c r="B197" s="168"/>
      <c r="C197" s="168"/>
      <c r="D197" s="168"/>
      <c r="E197" s="216"/>
      <c r="F197" s="168"/>
      <c r="G197" s="168"/>
      <c r="H197" s="168"/>
      <c r="I197" s="216"/>
      <c r="J197" s="168"/>
      <c r="K197" s="168"/>
      <c r="L197" s="40"/>
      <c r="M197" s="40"/>
      <c r="N197" s="41"/>
      <c r="O197" s="41"/>
      <c r="P197" s="38"/>
      <c r="Q197" s="38"/>
      <c r="R197" s="38"/>
      <c r="S197" s="38"/>
      <c r="T197" s="38"/>
      <c r="U197" s="38"/>
      <c r="V197" s="38"/>
      <c r="W197" s="38"/>
      <c r="X197" s="38"/>
      <c r="Y197" s="38"/>
      <c r="Z197" s="38"/>
    </row>
    <row r="198" spans="1:26" ht="22.5" customHeight="1" x14ac:dyDescent="0.3">
      <c r="A198" s="168"/>
      <c r="B198" s="168"/>
      <c r="C198" s="168"/>
      <c r="D198" s="168"/>
      <c r="E198" s="216"/>
      <c r="F198" s="168"/>
      <c r="G198" s="168"/>
      <c r="H198" s="168"/>
      <c r="I198" s="216"/>
      <c r="J198" s="168"/>
      <c r="K198" s="168"/>
      <c r="L198" s="40"/>
      <c r="M198" s="40"/>
      <c r="N198" s="41"/>
      <c r="O198" s="41"/>
      <c r="P198" s="38"/>
      <c r="Q198" s="38"/>
      <c r="R198" s="38"/>
      <c r="S198" s="38"/>
      <c r="T198" s="38"/>
      <c r="U198" s="38"/>
      <c r="V198" s="38"/>
      <c r="W198" s="38"/>
      <c r="X198" s="38"/>
      <c r="Y198" s="38"/>
      <c r="Z198" s="38"/>
    </row>
    <row r="199" spans="1:26" ht="22.5" customHeight="1" x14ac:dyDescent="0.3">
      <c r="A199" s="168"/>
      <c r="B199" s="168"/>
      <c r="C199" s="168"/>
      <c r="D199" s="168"/>
      <c r="E199" s="216"/>
      <c r="F199" s="168"/>
      <c r="G199" s="168"/>
      <c r="H199" s="168"/>
      <c r="I199" s="216"/>
      <c r="J199" s="168"/>
      <c r="K199" s="168"/>
      <c r="L199" s="40"/>
      <c r="M199" s="40"/>
      <c r="N199" s="41"/>
      <c r="O199" s="41"/>
      <c r="P199" s="38"/>
      <c r="Q199" s="38"/>
      <c r="R199" s="38"/>
      <c r="S199" s="38"/>
      <c r="T199" s="38"/>
      <c r="U199" s="38"/>
      <c r="V199" s="38"/>
      <c r="W199" s="38"/>
      <c r="X199" s="38"/>
      <c r="Y199" s="38"/>
      <c r="Z199" s="38"/>
    </row>
    <row r="200" spans="1:26" ht="22.5" customHeight="1" x14ac:dyDescent="0.3">
      <c r="A200" s="168"/>
      <c r="B200" s="168"/>
      <c r="C200" s="168"/>
      <c r="D200" s="168"/>
      <c r="E200" s="216"/>
      <c r="F200" s="168"/>
      <c r="G200" s="168"/>
      <c r="H200" s="168"/>
      <c r="I200" s="216"/>
      <c r="J200" s="168"/>
      <c r="K200" s="168"/>
      <c r="L200" s="40"/>
      <c r="M200" s="40"/>
      <c r="N200" s="41"/>
      <c r="O200" s="41"/>
      <c r="P200" s="38"/>
      <c r="Q200" s="38"/>
      <c r="R200" s="38"/>
      <c r="S200" s="38"/>
      <c r="T200" s="38"/>
      <c r="U200" s="38"/>
      <c r="V200" s="38"/>
      <c r="W200" s="38"/>
      <c r="X200" s="38"/>
      <c r="Y200" s="38"/>
      <c r="Z200" s="38"/>
    </row>
    <row r="201" spans="1:26" ht="22.5" customHeight="1" x14ac:dyDescent="0.3">
      <c r="A201" s="168"/>
      <c r="B201" s="168"/>
      <c r="C201" s="168"/>
      <c r="D201" s="168"/>
      <c r="E201" s="216"/>
      <c r="F201" s="168"/>
      <c r="G201" s="168"/>
      <c r="H201" s="168"/>
      <c r="I201" s="216"/>
      <c r="J201" s="168"/>
      <c r="K201" s="168"/>
      <c r="L201" s="40"/>
      <c r="M201" s="40"/>
      <c r="N201" s="41"/>
      <c r="O201" s="41"/>
      <c r="P201" s="38"/>
      <c r="Q201" s="38"/>
      <c r="R201" s="38"/>
      <c r="S201" s="38"/>
      <c r="T201" s="38"/>
      <c r="U201" s="38"/>
      <c r="V201" s="38"/>
      <c r="W201" s="38"/>
      <c r="X201" s="38"/>
      <c r="Y201" s="38"/>
      <c r="Z201" s="38"/>
    </row>
    <row r="202" spans="1:26" ht="22.5" customHeight="1" x14ac:dyDescent="0.3">
      <c r="A202" s="168"/>
      <c r="B202" s="168"/>
      <c r="C202" s="168"/>
      <c r="D202" s="168"/>
      <c r="E202" s="216"/>
      <c r="F202" s="168"/>
      <c r="G202" s="168"/>
      <c r="H202" s="168"/>
      <c r="I202" s="216"/>
      <c r="J202" s="168"/>
      <c r="K202" s="168"/>
      <c r="L202" s="40"/>
      <c r="M202" s="40"/>
      <c r="N202" s="41"/>
      <c r="O202" s="41"/>
      <c r="P202" s="38"/>
      <c r="Q202" s="38"/>
      <c r="R202" s="38"/>
      <c r="S202" s="38"/>
      <c r="T202" s="38"/>
      <c r="U202" s="38"/>
      <c r="V202" s="38"/>
      <c r="W202" s="38"/>
      <c r="X202" s="38"/>
      <c r="Y202" s="38"/>
      <c r="Z202" s="38"/>
    </row>
    <row r="203" spans="1:26" ht="22.5" customHeight="1" x14ac:dyDescent="0.3">
      <c r="A203" s="168"/>
      <c r="B203" s="168"/>
      <c r="C203" s="168"/>
      <c r="D203" s="168"/>
      <c r="E203" s="216"/>
      <c r="F203" s="168"/>
      <c r="G203" s="168"/>
      <c r="H203" s="168"/>
      <c r="I203" s="216"/>
      <c r="J203" s="168"/>
      <c r="K203" s="168"/>
      <c r="L203" s="40"/>
      <c r="M203" s="40"/>
      <c r="N203" s="41"/>
      <c r="O203" s="41"/>
      <c r="P203" s="38"/>
      <c r="Q203" s="38"/>
      <c r="R203" s="38"/>
      <c r="S203" s="38"/>
      <c r="T203" s="38"/>
      <c r="U203" s="38"/>
      <c r="V203" s="38"/>
      <c r="W203" s="38"/>
      <c r="X203" s="38"/>
      <c r="Y203" s="38"/>
      <c r="Z203" s="38"/>
    </row>
    <row r="204" spans="1:26" ht="22.5" customHeight="1" x14ac:dyDescent="0.3">
      <c r="A204" s="168"/>
      <c r="B204" s="168"/>
      <c r="C204" s="168"/>
      <c r="D204" s="168"/>
      <c r="E204" s="216"/>
      <c r="F204" s="168"/>
      <c r="G204" s="168"/>
      <c r="H204" s="168"/>
      <c r="I204" s="216"/>
      <c r="J204" s="168"/>
      <c r="K204" s="168"/>
      <c r="L204" s="40"/>
      <c r="M204" s="40"/>
      <c r="N204" s="41"/>
      <c r="O204" s="41"/>
      <c r="P204" s="38"/>
      <c r="Q204" s="38"/>
      <c r="R204" s="38"/>
      <c r="S204" s="38"/>
      <c r="T204" s="38"/>
      <c r="U204" s="38"/>
      <c r="V204" s="38"/>
      <c r="W204" s="38"/>
      <c r="X204" s="38"/>
      <c r="Y204" s="38"/>
      <c r="Z204" s="38"/>
    </row>
    <row r="205" spans="1:26" ht="22.5" customHeight="1" x14ac:dyDescent="0.3">
      <c r="A205" s="168"/>
      <c r="B205" s="168"/>
      <c r="C205" s="168"/>
      <c r="D205" s="168"/>
      <c r="E205" s="216"/>
      <c r="F205" s="168"/>
      <c r="G205" s="168"/>
      <c r="H205" s="168"/>
      <c r="I205" s="216"/>
      <c r="J205" s="168"/>
      <c r="K205" s="168"/>
      <c r="L205" s="40"/>
      <c r="M205" s="40"/>
      <c r="N205" s="41"/>
      <c r="O205" s="41"/>
      <c r="P205" s="38"/>
      <c r="Q205" s="38"/>
      <c r="R205" s="38"/>
      <c r="S205" s="38"/>
      <c r="T205" s="38"/>
      <c r="U205" s="38"/>
      <c r="V205" s="38"/>
      <c r="W205" s="38"/>
      <c r="X205" s="38"/>
      <c r="Y205" s="38"/>
      <c r="Z205" s="38"/>
    </row>
    <row r="206" spans="1:26" ht="22.5" customHeight="1" x14ac:dyDescent="0.3">
      <c r="A206" s="168"/>
      <c r="B206" s="168"/>
      <c r="C206" s="168"/>
      <c r="D206" s="168"/>
      <c r="E206" s="216"/>
      <c r="F206" s="168"/>
      <c r="G206" s="168"/>
      <c r="H206" s="168"/>
      <c r="I206" s="216"/>
      <c r="J206" s="168"/>
      <c r="K206" s="168"/>
      <c r="L206" s="40"/>
      <c r="M206" s="40"/>
      <c r="N206" s="41"/>
      <c r="O206" s="41"/>
      <c r="P206" s="38"/>
      <c r="Q206" s="38"/>
      <c r="R206" s="38"/>
      <c r="S206" s="38"/>
      <c r="T206" s="38"/>
      <c r="U206" s="38"/>
      <c r="V206" s="38"/>
      <c r="W206" s="38"/>
      <c r="X206" s="38"/>
      <c r="Y206" s="38"/>
      <c r="Z206" s="38"/>
    </row>
    <row r="207" spans="1:26" ht="22.5" customHeight="1" x14ac:dyDescent="0.3">
      <c r="A207" s="168"/>
      <c r="B207" s="168"/>
      <c r="C207" s="168"/>
      <c r="D207" s="168"/>
      <c r="E207" s="216"/>
      <c r="F207" s="168"/>
      <c r="G207" s="168"/>
      <c r="H207" s="168"/>
      <c r="I207" s="216"/>
      <c r="J207" s="168"/>
      <c r="K207" s="168"/>
      <c r="L207" s="40"/>
      <c r="M207" s="40"/>
      <c r="N207" s="41"/>
      <c r="O207" s="41"/>
      <c r="P207" s="38"/>
      <c r="Q207" s="38"/>
      <c r="R207" s="38"/>
      <c r="S207" s="38"/>
      <c r="T207" s="38"/>
      <c r="U207" s="38"/>
      <c r="V207" s="38"/>
      <c r="W207" s="38"/>
      <c r="X207" s="38"/>
      <c r="Y207" s="38"/>
      <c r="Z207" s="38"/>
    </row>
    <row r="208" spans="1:26" ht="22.5" customHeight="1" x14ac:dyDescent="0.3">
      <c r="A208" s="168"/>
      <c r="B208" s="168"/>
      <c r="C208" s="168"/>
      <c r="D208" s="168"/>
      <c r="E208" s="216"/>
      <c r="F208" s="168"/>
      <c r="G208" s="168"/>
      <c r="H208" s="168"/>
      <c r="I208" s="216"/>
      <c r="J208" s="168"/>
      <c r="K208" s="168"/>
      <c r="L208" s="40"/>
      <c r="M208" s="40"/>
      <c r="N208" s="41"/>
      <c r="O208" s="41"/>
      <c r="P208" s="38"/>
      <c r="Q208" s="38"/>
      <c r="R208" s="38"/>
      <c r="S208" s="38"/>
      <c r="T208" s="38"/>
      <c r="U208" s="38"/>
      <c r="V208" s="38"/>
      <c r="W208" s="38"/>
      <c r="X208" s="38"/>
      <c r="Y208" s="38"/>
      <c r="Z208" s="38"/>
    </row>
    <row r="209" spans="1:26" ht="22.5" customHeight="1" x14ac:dyDescent="0.3">
      <c r="A209" s="168"/>
      <c r="B209" s="168"/>
      <c r="C209" s="168"/>
      <c r="D209" s="168"/>
      <c r="E209" s="216"/>
      <c r="F209" s="168"/>
      <c r="G209" s="168"/>
      <c r="H209" s="168"/>
      <c r="I209" s="216"/>
      <c r="J209" s="168"/>
      <c r="K209" s="168"/>
      <c r="L209" s="40"/>
      <c r="M209" s="40"/>
      <c r="N209" s="41"/>
      <c r="O209" s="41"/>
      <c r="P209" s="38"/>
      <c r="Q209" s="38"/>
      <c r="R209" s="38"/>
      <c r="S209" s="38"/>
      <c r="T209" s="38"/>
      <c r="U209" s="38"/>
      <c r="V209" s="38"/>
      <c r="W209" s="38"/>
      <c r="X209" s="38"/>
      <c r="Y209" s="38"/>
      <c r="Z209" s="38"/>
    </row>
    <row r="210" spans="1:26" ht="22.5" customHeight="1" x14ac:dyDescent="0.3">
      <c r="A210" s="168"/>
      <c r="B210" s="168"/>
      <c r="C210" s="168"/>
      <c r="D210" s="168"/>
      <c r="E210" s="216"/>
      <c r="F210" s="168"/>
      <c r="G210" s="168"/>
      <c r="H210" s="168"/>
      <c r="I210" s="216"/>
      <c r="J210" s="168"/>
      <c r="K210" s="168"/>
      <c r="L210" s="40"/>
      <c r="M210" s="40"/>
      <c r="N210" s="41"/>
      <c r="O210" s="41"/>
      <c r="P210" s="38"/>
      <c r="Q210" s="38"/>
      <c r="R210" s="38"/>
      <c r="S210" s="38"/>
      <c r="T210" s="38"/>
      <c r="U210" s="38"/>
      <c r="V210" s="38"/>
      <c r="W210" s="38"/>
      <c r="X210" s="38"/>
      <c r="Y210" s="38"/>
      <c r="Z210" s="38"/>
    </row>
    <row r="211" spans="1:26" ht="22.5" customHeight="1" x14ac:dyDescent="0.3">
      <c r="A211" s="168"/>
      <c r="B211" s="168"/>
      <c r="C211" s="168"/>
      <c r="D211" s="168"/>
      <c r="E211" s="216"/>
      <c r="F211" s="168"/>
      <c r="G211" s="168"/>
      <c r="H211" s="168"/>
      <c r="I211" s="216"/>
      <c r="J211" s="168"/>
      <c r="K211" s="168"/>
      <c r="L211" s="40"/>
      <c r="M211" s="40"/>
      <c r="N211" s="41"/>
      <c r="O211" s="41"/>
      <c r="P211" s="38"/>
      <c r="Q211" s="38"/>
      <c r="R211" s="38"/>
      <c r="S211" s="38"/>
      <c r="T211" s="38"/>
      <c r="U211" s="38"/>
      <c r="V211" s="38"/>
      <c r="W211" s="38"/>
      <c r="X211" s="38"/>
      <c r="Y211" s="38"/>
      <c r="Z211" s="38"/>
    </row>
    <row r="212" spans="1:26" ht="22.5" customHeight="1" x14ac:dyDescent="0.3">
      <c r="A212" s="168"/>
      <c r="B212" s="168"/>
      <c r="C212" s="168"/>
      <c r="D212" s="168"/>
      <c r="E212" s="216"/>
      <c r="F212" s="168"/>
      <c r="G212" s="168"/>
      <c r="H212" s="168"/>
      <c r="I212" s="216"/>
      <c r="J212" s="168"/>
      <c r="K212" s="168"/>
      <c r="L212" s="40"/>
      <c r="M212" s="40"/>
      <c r="N212" s="41"/>
      <c r="O212" s="41"/>
      <c r="P212" s="38"/>
      <c r="Q212" s="38"/>
      <c r="R212" s="38"/>
      <c r="S212" s="38"/>
      <c r="T212" s="38"/>
      <c r="U212" s="38"/>
      <c r="V212" s="38"/>
      <c r="W212" s="38"/>
      <c r="X212" s="38"/>
      <c r="Y212" s="38"/>
      <c r="Z212" s="38"/>
    </row>
    <row r="213" spans="1:26" ht="22.5" customHeight="1" x14ac:dyDescent="0.3">
      <c r="A213" s="168"/>
      <c r="B213" s="168"/>
      <c r="C213" s="168"/>
      <c r="D213" s="168"/>
      <c r="E213" s="216"/>
      <c r="F213" s="168"/>
      <c r="G213" s="168"/>
      <c r="H213" s="168"/>
      <c r="I213" s="216"/>
      <c r="J213" s="168"/>
      <c r="K213" s="168"/>
      <c r="L213" s="40"/>
      <c r="M213" s="40"/>
      <c r="N213" s="41"/>
      <c r="O213" s="41"/>
      <c r="P213" s="38"/>
      <c r="Q213" s="38"/>
      <c r="R213" s="38"/>
      <c r="S213" s="38"/>
      <c r="T213" s="38"/>
      <c r="U213" s="38"/>
      <c r="V213" s="38"/>
      <c r="W213" s="38"/>
      <c r="X213" s="38"/>
      <c r="Y213" s="38"/>
      <c r="Z213" s="38"/>
    </row>
    <row r="214" spans="1:26" ht="22.5" customHeight="1" x14ac:dyDescent="0.3">
      <c r="A214" s="168"/>
      <c r="B214" s="168"/>
      <c r="C214" s="168"/>
      <c r="D214" s="168"/>
      <c r="E214" s="216"/>
      <c r="F214" s="168"/>
      <c r="G214" s="168"/>
      <c r="H214" s="168"/>
      <c r="I214" s="216"/>
      <c r="J214" s="168"/>
      <c r="K214" s="168"/>
      <c r="L214" s="40"/>
      <c r="M214" s="40"/>
      <c r="N214" s="41"/>
      <c r="O214" s="41"/>
      <c r="P214" s="38"/>
      <c r="Q214" s="38"/>
      <c r="R214" s="38"/>
      <c r="S214" s="38"/>
      <c r="T214" s="38"/>
      <c r="U214" s="38"/>
      <c r="V214" s="38"/>
      <c r="W214" s="38"/>
      <c r="X214" s="38"/>
      <c r="Y214" s="38"/>
      <c r="Z214" s="38"/>
    </row>
    <row r="215" spans="1:26" ht="22.5" customHeight="1" x14ac:dyDescent="0.3">
      <c r="A215" s="168"/>
      <c r="B215" s="168"/>
      <c r="C215" s="168"/>
      <c r="D215" s="168"/>
      <c r="E215" s="216"/>
      <c r="F215" s="168"/>
      <c r="G215" s="168"/>
      <c r="H215" s="168"/>
      <c r="I215" s="216"/>
      <c r="J215" s="168"/>
      <c r="K215" s="168"/>
      <c r="L215" s="40"/>
      <c r="M215" s="40"/>
      <c r="N215" s="41"/>
      <c r="O215" s="41"/>
      <c r="P215" s="38"/>
      <c r="Q215" s="38"/>
      <c r="R215" s="38"/>
      <c r="S215" s="38"/>
      <c r="T215" s="38"/>
      <c r="U215" s="38"/>
      <c r="V215" s="38"/>
      <c r="W215" s="38"/>
      <c r="X215" s="38"/>
      <c r="Y215" s="38"/>
      <c r="Z215" s="38"/>
    </row>
    <row r="216" spans="1:26" ht="22.5" customHeight="1" x14ac:dyDescent="0.3">
      <c r="A216" s="168"/>
      <c r="B216" s="168"/>
      <c r="C216" s="168"/>
      <c r="D216" s="168"/>
      <c r="E216" s="216"/>
      <c r="F216" s="168"/>
      <c r="G216" s="168"/>
      <c r="H216" s="168"/>
      <c r="I216" s="216"/>
      <c r="J216" s="168"/>
      <c r="K216" s="168"/>
      <c r="L216" s="40"/>
      <c r="M216" s="40"/>
      <c r="N216" s="41"/>
      <c r="O216" s="41"/>
      <c r="P216" s="38"/>
      <c r="Q216" s="38"/>
      <c r="R216" s="38"/>
      <c r="S216" s="38"/>
      <c r="T216" s="38"/>
      <c r="U216" s="38"/>
      <c r="V216" s="38"/>
      <c r="W216" s="38"/>
      <c r="X216" s="38"/>
      <c r="Y216" s="38"/>
      <c r="Z216" s="38"/>
    </row>
    <row r="217" spans="1:26" ht="22.5" customHeight="1" x14ac:dyDescent="0.3">
      <c r="A217" s="168"/>
      <c r="B217" s="168"/>
      <c r="C217" s="168"/>
      <c r="D217" s="168"/>
      <c r="E217" s="216"/>
      <c r="F217" s="168"/>
      <c r="G217" s="168"/>
      <c r="H217" s="168"/>
      <c r="I217" s="216"/>
      <c r="J217" s="168"/>
      <c r="K217" s="168"/>
      <c r="L217" s="40"/>
      <c r="M217" s="40"/>
      <c r="N217" s="41"/>
      <c r="O217" s="41"/>
      <c r="P217" s="38"/>
      <c r="Q217" s="38"/>
      <c r="R217" s="38"/>
      <c r="S217" s="38"/>
      <c r="T217" s="38"/>
      <c r="U217" s="38"/>
      <c r="V217" s="38"/>
      <c r="W217" s="38"/>
      <c r="X217" s="38"/>
      <c r="Y217" s="38"/>
      <c r="Z217" s="38"/>
    </row>
    <row r="218" spans="1:26" ht="22.5" customHeight="1" x14ac:dyDescent="0.3">
      <c r="A218" s="168"/>
      <c r="B218" s="168"/>
      <c r="C218" s="168"/>
      <c r="D218" s="168"/>
      <c r="E218" s="216"/>
      <c r="F218" s="168"/>
      <c r="G218" s="168"/>
      <c r="H218" s="168"/>
      <c r="I218" s="216"/>
      <c r="J218" s="168"/>
      <c r="K218" s="168"/>
      <c r="L218" s="40"/>
      <c r="M218" s="40"/>
      <c r="N218" s="41"/>
      <c r="O218" s="41"/>
      <c r="P218" s="38"/>
      <c r="Q218" s="38"/>
      <c r="R218" s="38"/>
      <c r="S218" s="38"/>
      <c r="T218" s="38"/>
      <c r="U218" s="38"/>
      <c r="V218" s="38"/>
      <c r="W218" s="38"/>
      <c r="X218" s="38"/>
      <c r="Y218" s="38"/>
      <c r="Z218" s="38"/>
    </row>
    <row r="219" spans="1:26" ht="22.5" customHeight="1" x14ac:dyDescent="0.3">
      <c r="A219" s="168"/>
      <c r="B219" s="168"/>
      <c r="C219" s="168"/>
      <c r="D219" s="168"/>
      <c r="E219" s="216"/>
      <c r="F219" s="168"/>
      <c r="G219" s="168"/>
      <c r="H219" s="168"/>
      <c r="I219" s="216"/>
      <c r="J219" s="168"/>
      <c r="K219" s="168"/>
      <c r="L219" s="40"/>
      <c r="M219" s="40"/>
      <c r="N219" s="41"/>
      <c r="O219" s="41"/>
      <c r="P219" s="38"/>
      <c r="Q219" s="38"/>
      <c r="R219" s="38"/>
      <c r="S219" s="38"/>
      <c r="T219" s="38"/>
      <c r="U219" s="38"/>
      <c r="V219" s="38"/>
      <c r="W219" s="38"/>
      <c r="X219" s="38"/>
      <c r="Y219" s="38"/>
      <c r="Z219" s="38"/>
    </row>
    <row r="220" spans="1:26" ht="22.5" customHeight="1" x14ac:dyDescent="0.3">
      <c r="A220" s="168"/>
      <c r="B220" s="168"/>
      <c r="C220" s="168"/>
      <c r="D220" s="168"/>
      <c r="E220" s="216"/>
      <c r="F220" s="168"/>
      <c r="G220" s="168"/>
      <c r="H220" s="168"/>
      <c r="I220" s="216"/>
      <c r="J220" s="168"/>
      <c r="K220" s="168"/>
      <c r="L220" s="40"/>
      <c r="M220" s="40"/>
      <c r="N220" s="41"/>
      <c r="O220" s="41"/>
      <c r="P220" s="38"/>
      <c r="Q220" s="38"/>
      <c r="R220" s="38"/>
      <c r="S220" s="38"/>
      <c r="T220" s="38"/>
      <c r="U220" s="38"/>
      <c r="V220" s="38"/>
      <c r="W220" s="38"/>
      <c r="X220" s="38"/>
      <c r="Y220" s="38"/>
      <c r="Z220" s="38"/>
    </row>
    <row r="221" spans="1:26" ht="22.5" customHeight="1" x14ac:dyDescent="0.3">
      <c r="A221" s="168"/>
      <c r="B221" s="168"/>
      <c r="C221" s="168"/>
      <c r="D221" s="168"/>
      <c r="E221" s="216"/>
      <c r="F221" s="168"/>
      <c r="G221" s="168"/>
      <c r="H221" s="168"/>
      <c r="I221" s="216"/>
      <c r="J221" s="168"/>
      <c r="K221" s="168"/>
      <c r="L221" s="40"/>
      <c r="M221" s="40"/>
      <c r="N221" s="41"/>
      <c r="O221" s="41"/>
      <c r="P221" s="38"/>
      <c r="Q221" s="38"/>
      <c r="R221" s="38"/>
      <c r="S221" s="38"/>
      <c r="T221" s="38"/>
      <c r="U221" s="38"/>
      <c r="V221" s="38"/>
      <c r="W221" s="38"/>
      <c r="X221" s="38"/>
      <c r="Y221" s="38"/>
      <c r="Z221" s="38"/>
    </row>
    <row r="222" spans="1:26" ht="22.5" customHeight="1" x14ac:dyDescent="0.3">
      <c r="A222" s="168"/>
      <c r="B222" s="168"/>
      <c r="C222" s="168"/>
      <c r="D222" s="168"/>
      <c r="E222" s="216"/>
      <c r="F222" s="168"/>
      <c r="G222" s="168"/>
      <c r="H222" s="168"/>
      <c r="I222" s="216"/>
      <c r="J222" s="168"/>
      <c r="K222" s="168"/>
      <c r="L222" s="40"/>
      <c r="M222" s="40"/>
      <c r="N222" s="41"/>
      <c r="O222" s="41"/>
      <c r="P222" s="38"/>
      <c r="Q222" s="38"/>
      <c r="R222" s="38"/>
      <c r="S222" s="38"/>
      <c r="T222" s="38"/>
      <c r="U222" s="38"/>
      <c r="V222" s="38"/>
      <c r="W222" s="38"/>
      <c r="X222" s="38"/>
      <c r="Y222" s="38"/>
      <c r="Z222" s="38"/>
    </row>
    <row r="223" spans="1:26" ht="22.5" customHeight="1" x14ac:dyDescent="0.3">
      <c r="A223" s="168"/>
      <c r="B223" s="168"/>
      <c r="C223" s="168"/>
      <c r="D223" s="168"/>
      <c r="E223" s="216"/>
      <c r="F223" s="168"/>
      <c r="G223" s="168"/>
      <c r="H223" s="168"/>
      <c r="I223" s="216"/>
      <c r="J223" s="168"/>
      <c r="K223" s="168"/>
      <c r="L223" s="40"/>
      <c r="M223" s="40"/>
      <c r="N223" s="41"/>
      <c r="O223" s="41"/>
      <c r="P223" s="38"/>
      <c r="Q223" s="38"/>
      <c r="R223" s="38"/>
      <c r="S223" s="38"/>
      <c r="T223" s="38"/>
      <c r="U223" s="38"/>
      <c r="V223" s="38"/>
      <c r="W223" s="38"/>
      <c r="X223" s="38"/>
      <c r="Y223" s="38"/>
      <c r="Z223" s="38"/>
    </row>
    <row r="224" spans="1:26" ht="22.5" customHeight="1" x14ac:dyDescent="0.3">
      <c r="A224" s="168"/>
      <c r="B224" s="168"/>
      <c r="C224" s="168"/>
      <c r="D224" s="168"/>
      <c r="E224" s="216"/>
      <c r="F224" s="168"/>
      <c r="G224" s="168"/>
      <c r="H224" s="168"/>
      <c r="I224" s="216"/>
      <c r="J224" s="168"/>
      <c r="K224" s="168"/>
      <c r="L224" s="40"/>
      <c r="M224" s="40"/>
      <c r="N224" s="41"/>
      <c r="O224" s="41"/>
      <c r="P224" s="38"/>
      <c r="Q224" s="38"/>
      <c r="R224" s="38"/>
      <c r="S224" s="38"/>
      <c r="T224" s="38"/>
      <c r="U224" s="38"/>
      <c r="V224" s="38"/>
      <c r="W224" s="38"/>
      <c r="X224" s="38"/>
      <c r="Y224" s="38"/>
      <c r="Z224" s="38"/>
    </row>
    <row r="225" spans="1:26" ht="22.5" customHeight="1" x14ac:dyDescent="0.3">
      <c r="A225" s="168"/>
      <c r="B225" s="168"/>
      <c r="C225" s="168"/>
      <c r="D225" s="168"/>
      <c r="E225" s="216"/>
      <c r="F225" s="168"/>
      <c r="G225" s="168"/>
      <c r="H225" s="168"/>
      <c r="I225" s="216"/>
      <c r="J225" s="168"/>
      <c r="K225" s="168"/>
      <c r="L225" s="40"/>
      <c r="M225" s="40"/>
      <c r="N225" s="41"/>
      <c r="O225" s="41"/>
      <c r="P225" s="38"/>
      <c r="Q225" s="38"/>
      <c r="R225" s="38"/>
      <c r="S225" s="38"/>
      <c r="T225" s="38"/>
      <c r="U225" s="38"/>
      <c r="V225" s="38"/>
      <c r="W225" s="38"/>
      <c r="X225" s="38"/>
      <c r="Y225" s="38"/>
      <c r="Z225" s="38"/>
    </row>
    <row r="226" spans="1:26" ht="22.5" customHeight="1" x14ac:dyDescent="0.3">
      <c r="A226" s="168"/>
      <c r="B226" s="168"/>
      <c r="C226" s="168"/>
      <c r="D226" s="168"/>
      <c r="E226" s="216"/>
      <c r="F226" s="168"/>
      <c r="G226" s="168"/>
      <c r="H226" s="168"/>
      <c r="I226" s="216"/>
      <c r="J226" s="168"/>
      <c r="K226" s="168"/>
      <c r="L226" s="40"/>
      <c r="M226" s="40"/>
      <c r="N226" s="41"/>
      <c r="O226" s="41"/>
      <c r="P226" s="38"/>
      <c r="Q226" s="38"/>
      <c r="R226" s="38"/>
      <c r="S226" s="38"/>
      <c r="T226" s="38"/>
      <c r="U226" s="38"/>
      <c r="V226" s="38"/>
      <c r="W226" s="38"/>
      <c r="X226" s="38"/>
      <c r="Y226" s="38"/>
      <c r="Z226" s="38"/>
    </row>
    <row r="227" spans="1:26" ht="22.5" customHeight="1" x14ac:dyDescent="0.3">
      <c r="A227" s="168"/>
      <c r="B227" s="168"/>
      <c r="C227" s="168"/>
      <c r="D227" s="168"/>
      <c r="E227" s="216"/>
      <c r="F227" s="168"/>
      <c r="G227" s="168"/>
      <c r="H227" s="168"/>
      <c r="I227" s="216"/>
      <c r="J227" s="168"/>
      <c r="K227" s="168"/>
      <c r="L227" s="40"/>
      <c r="M227" s="40"/>
      <c r="N227" s="41"/>
      <c r="O227" s="41"/>
      <c r="P227" s="38"/>
      <c r="Q227" s="38"/>
      <c r="R227" s="38"/>
      <c r="S227" s="38"/>
      <c r="T227" s="38"/>
      <c r="U227" s="38"/>
      <c r="V227" s="38"/>
      <c r="W227" s="38"/>
      <c r="X227" s="38"/>
      <c r="Y227" s="38"/>
      <c r="Z227" s="38"/>
    </row>
    <row r="228" spans="1:26" ht="22.5" customHeight="1" x14ac:dyDescent="0.3">
      <c r="A228" s="168"/>
      <c r="B228" s="168"/>
      <c r="C228" s="168"/>
      <c r="D228" s="168"/>
      <c r="E228" s="216"/>
      <c r="F228" s="168"/>
      <c r="G228" s="168"/>
      <c r="H228" s="168"/>
      <c r="I228" s="216"/>
      <c r="J228" s="168"/>
      <c r="K228" s="168"/>
      <c r="L228" s="40"/>
      <c r="M228" s="40"/>
      <c r="N228" s="41"/>
      <c r="O228" s="41"/>
      <c r="P228" s="38"/>
      <c r="Q228" s="38"/>
      <c r="R228" s="38"/>
      <c r="S228" s="38"/>
      <c r="T228" s="38"/>
      <c r="U228" s="38"/>
      <c r="V228" s="38"/>
      <c r="W228" s="38"/>
      <c r="X228" s="38"/>
      <c r="Y228" s="38"/>
      <c r="Z228" s="38"/>
    </row>
    <row r="229" spans="1:26" ht="22.5" customHeight="1" x14ac:dyDescent="0.3">
      <c r="A229" s="168"/>
      <c r="B229" s="168"/>
      <c r="C229" s="168"/>
      <c r="D229" s="168"/>
      <c r="E229" s="216"/>
      <c r="F229" s="168"/>
      <c r="G229" s="168"/>
      <c r="H229" s="168"/>
      <c r="I229" s="216"/>
      <c r="J229" s="168"/>
      <c r="K229" s="168"/>
      <c r="L229" s="40"/>
      <c r="M229" s="40"/>
      <c r="N229" s="41"/>
      <c r="O229" s="41"/>
      <c r="P229" s="38"/>
      <c r="Q229" s="38"/>
      <c r="R229" s="38"/>
      <c r="S229" s="38"/>
      <c r="T229" s="38"/>
      <c r="U229" s="38"/>
      <c r="V229" s="38"/>
      <c r="W229" s="38"/>
      <c r="X229" s="38"/>
      <c r="Y229" s="38"/>
      <c r="Z229" s="38"/>
    </row>
    <row r="230" spans="1:26" ht="22.5" customHeight="1" x14ac:dyDescent="0.3">
      <c r="A230" s="168"/>
      <c r="B230" s="168"/>
      <c r="C230" s="168"/>
      <c r="D230" s="168"/>
      <c r="E230" s="216"/>
      <c r="F230" s="168"/>
      <c r="G230" s="168"/>
      <c r="H230" s="168"/>
      <c r="I230" s="216"/>
      <c r="J230" s="168"/>
      <c r="K230" s="168"/>
      <c r="L230" s="40"/>
      <c r="M230" s="40"/>
      <c r="N230" s="41"/>
      <c r="O230" s="41"/>
      <c r="P230" s="38"/>
      <c r="Q230" s="38"/>
      <c r="R230" s="38"/>
      <c r="S230" s="38"/>
      <c r="T230" s="38"/>
      <c r="U230" s="38"/>
      <c r="V230" s="38"/>
      <c r="W230" s="38"/>
      <c r="X230" s="38"/>
      <c r="Y230" s="38"/>
      <c r="Z230" s="38"/>
    </row>
    <row r="231" spans="1:26" ht="22.5" customHeight="1" x14ac:dyDescent="0.3">
      <c r="A231" s="168"/>
      <c r="B231" s="168"/>
      <c r="C231" s="168"/>
      <c r="D231" s="168"/>
      <c r="E231" s="216"/>
      <c r="F231" s="168"/>
      <c r="G231" s="168"/>
      <c r="H231" s="168"/>
      <c r="I231" s="216"/>
      <c r="J231" s="168"/>
      <c r="K231" s="168"/>
      <c r="L231" s="40"/>
      <c r="M231" s="40"/>
      <c r="N231" s="41"/>
      <c r="O231" s="41"/>
      <c r="P231" s="38"/>
      <c r="Q231" s="38"/>
      <c r="R231" s="38"/>
      <c r="S231" s="38"/>
      <c r="T231" s="38"/>
      <c r="U231" s="38"/>
      <c r="V231" s="38"/>
      <c r="W231" s="38"/>
      <c r="X231" s="38"/>
      <c r="Y231" s="38"/>
      <c r="Z231" s="38"/>
    </row>
    <row r="232" spans="1:26" ht="22.5" customHeight="1" x14ac:dyDescent="0.3">
      <c r="A232" s="168"/>
      <c r="B232" s="168"/>
      <c r="C232" s="168"/>
      <c r="D232" s="168"/>
      <c r="E232" s="216"/>
      <c r="F232" s="168"/>
      <c r="G232" s="168"/>
      <c r="H232" s="168"/>
      <c r="I232" s="216"/>
      <c r="J232" s="168"/>
      <c r="K232" s="168"/>
      <c r="L232" s="40"/>
      <c r="M232" s="40"/>
      <c r="N232" s="41"/>
      <c r="O232" s="41"/>
      <c r="P232" s="38"/>
      <c r="Q232" s="38"/>
      <c r="R232" s="38"/>
      <c r="S232" s="38"/>
      <c r="T232" s="38"/>
      <c r="U232" s="38"/>
      <c r="V232" s="38"/>
      <c r="W232" s="38"/>
      <c r="X232" s="38"/>
      <c r="Y232" s="38"/>
      <c r="Z232" s="38"/>
    </row>
    <row r="233" spans="1:26" ht="22.5" customHeight="1" x14ac:dyDescent="0.3">
      <c r="A233" s="168"/>
      <c r="B233" s="168"/>
      <c r="C233" s="168"/>
      <c r="D233" s="168"/>
      <c r="E233" s="216"/>
      <c r="F233" s="168"/>
      <c r="G233" s="168"/>
      <c r="H233" s="168"/>
      <c r="I233" s="216"/>
      <c r="J233" s="168"/>
      <c r="K233" s="168"/>
      <c r="L233" s="40"/>
      <c r="M233" s="40"/>
      <c r="N233" s="41"/>
      <c r="O233" s="41"/>
      <c r="P233" s="38"/>
      <c r="Q233" s="38"/>
      <c r="R233" s="38"/>
      <c r="S233" s="38"/>
      <c r="T233" s="38"/>
      <c r="U233" s="38"/>
      <c r="V233" s="38"/>
      <c r="W233" s="38"/>
      <c r="X233" s="38"/>
      <c r="Y233" s="38"/>
      <c r="Z233" s="38"/>
    </row>
    <row r="234" spans="1:26" ht="22.5" customHeight="1" x14ac:dyDescent="0.3">
      <c r="A234" s="168"/>
      <c r="B234" s="168"/>
      <c r="C234" s="168"/>
      <c r="D234" s="168"/>
      <c r="E234" s="216"/>
      <c r="F234" s="168"/>
      <c r="G234" s="168"/>
      <c r="H234" s="168"/>
      <c r="I234" s="216"/>
      <c r="J234" s="168"/>
      <c r="K234" s="168"/>
      <c r="L234" s="40"/>
      <c r="M234" s="40"/>
      <c r="N234" s="41"/>
      <c r="O234" s="41"/>
      <c r="P234" s="38"/>
      <c r="Q234" s="38"/>
      <c r="R234" s="38"/>
      <c r="S234" s="38"/>
      <c r="T234" s="38"/>
      <c r="U234" s="38"/>
      <c r="V234" s="38"/>
      <c r="W234" s="38"/>
      <c r="X234" s="38"/>
      <c r="Y234" s="38"/>
      <c r="Z234" s="38"/>
    </row>
    <row r="235" spans="1:26" ht="22.5" customHeight="1" x14ac:dyDescent="0.3">
      <c r="A235" s="168"/>
      <c r="B235" s="168"/>
      <c r="C235" s="168"/>
      <c r="D235" s="168"/>
      <c r="E235" s="216"/>
      <c r="F235" s="168"/>
      <c r="G235" s="168"/>
      <c r="H235" s="168"/>
      <c r="I235" s="216"/>
      <c r="J235" s="168"/>
      <c r="K235" s="168"/>
      <c r="L235" s="40"/>
      <c r="M235" s="40"/>
      <c r="N235" s="41"/>
      <c r="O235" s="41"/>
      <c r="P235" s="38"/>
      <c r="Q235" s="38"/>
      <c r="R235" s="38"/>
      <c r="S235" s="38"/>
      <c r="T235" s="38"/>
      <c r="U235" s="38"/>
      <c r="V235" s="38"/>
      <c r="W235" s="38"/>
      <c r="X235" s="38"/>
      <c r="Y235" s="38"/>
      <c r="Z235" s="38"/>
    </row>
    <row r="236" spans="1:26" ht="22.5" customHeight="1" x14ac:dyDescent="0.3">
      <c r="A236" s="168"/>
      <c r="B236" s="168"/>
      <c r="C236" s="168"/>
      <c r="D236" s="168"/>
      <c r="E236" s="216"/>
      <c r="F236" s="168"/>
      <c r="G236" s="168"/>
      <c r="H236" s="168"/>
      <c r="I236" s="216"/>
      <c r="J236" s="168"/>
      <c r="K236" s="168"/>
      <c r="L236" s="40"/>
      <c r="M236" s="40"/>
      <c r="N236" s="41"/>
      <c r="O236" s="41"/>
      <c r="P236" s="38"/>
      <c r="Q236" s="38"/>
      <c r="R236" s="38"/>
      <c r="S236" s="38"/>
      <c r="T236" s="38"/>
      <c r="U236" s="38"/>
      <c r="V236" s="38"/>
      <c r="W236" s="38"/>
      <c r="X236" s="38"/>
      <c r="Y236" s="38"/>
      <c r="Z236" s="38"/>
    </row>
    <row r="237" spans="1:26" ht="22.5" customHeight="1" x14ac:dyDescent="0.3">
      <c r="A237" s="168"/>
      <c r="B237" s="168"/>
      <c r="C237" s="168"/>
      <c r="D237" s="168"/>
      <c r="E237" s="216"/>
      <c r="F237" s="168"/>
      <c r="G237" s="168"/>
      <c r="H237" s="168"/>
      <c r="I237" s="216"/>
      <c r="J237" s="168"/>
      <c r="K237" s="168"/>
      <c r="L237" s="40"/>
      <c r="M237" s="40"/>
      <c r="N237" s="41"/>
      <c r="O237" s="41"/>
      <c r="P237" s="38"/>
      <c r="Q237" s="38"/>
      <c r="R237" s="38"/>
      <c r="S237" s="38"/>
      <c r="T237" s="38"/>
      <c r="U237" s="38"/>
      <c r="V237" s="38"/>
      <c r="W237" s="38"/>
      <c r="X237" s="38"/>
      <c r="Y237" s="38"/>
      <c r="Z237" s="38"/>
    </row>
    <row r="238" spans="1:26" ht="22.5" customHeight="1" x14ac:dyDescent="0.3">
      <c r="A238" s="168"/>
      <c r="B238" s="168"/>
      <c r="C238" s="168"/>
      <c r="D238" s="168"/>
      <c r="E238" s="216"/>
      <c r="F238" s="168"/>
      <c r="G238" s="168"/>
      <c r="H238" s="168"/>
      <c r="I238" s="216"/>
      <c r="J238" s="168"/>
      <c r="K238" s="168"/>
      <c r="L238" s="40"/>
      <c r="M238" s="40"/>
      <c r="N238" s="41"/>
      <c r="O238" s="41"/>
      <c r="P238" s="38"/>
      <c r="Q238" s="38"/>
      <c r="R238" s="38"/>
      <c r="S238" s="38"/>
      <c r="T238" s="38"/>
      <c r="U238" s="38"/>
      <c r="V238" s="38"/>
      <c r="W238" s="38"/>
      <c r="X238" s="38"/>
      <c r="Y238" s="38"/>
      <c r="Z238" s="38"/>
    </row>
    <row r="239" spans="1:26" ht="22.5" customHeight="1" x14ac:dyDescent="0.3">
      <c r="A239" s="168"/>
      <c r="B239" s="168"/>
      <c r="C239" s="168"/>
      <c r="D239" s="168"/>
      <c r="E239" s="216"/>
      <c r="F239" s="168"/>
      <c r="G239" s="168"/>
      <c r="H239" s="168"/>
      <c r="I239" s="216"/>
      <c r="J239" s="168"/>
      <c r="K239" s="168"/>
      <c r="L239" s="40"/>
      <c r="M239" s="40"/>
      <c r="N239" s="41"/>
      <c r="O239" s="41"/>
      <c r="P239" s="38"/>
      <c r="Q239" s="38"/>
      <c r="R239" s="38"/>
      <c r="S239" s="38"/>
      <c r="T239" s="38"/>
      <c r="U239" s="38"/>
      <c r="V239" s="38"/>
      <c r="W239" s="38"/>
      <c r="X239" s="38"/>
      <c r="Y239" s="38"/>
      <c r="Z239" s="38"/>
    </row>
    <row r="240" spans="1:26" ht="22.5" customHeight="1" x14ac:dyDescent="0.3">
      <c r="A240" s="168"/>
      <c r="B240" s="168"/>
      <c r="C240" s="168"/>
      <c r="D240" s="168"/>
      <c r="E240" s="216"/>
      <c r="F240" s="168"/>
      <c r="G240" s="168"/>
      <c r="H240" s="168"/>
      <c r="I240" s="216"/>
      <c r="J240" s="168"/>
      <c r="K240" s="168"/>
      <c r="L240" s="40"/>
      <c r="M240" s="40"/>
      <c r="N240" s="41"/>
      <c r="O240" s="41"/>
      <c r="P240" s="38"/>
      <c r="Q240" s="38"/>
      <c r="R240" s="38"/>
      <c r="S240" s="38"/>
      <c r="T240" s="38"/>
      <c r="U240" s="38"/>
      <c r="V240" s="38"/>
      <c r="W240" s="38"/>
      <c r="X240" s="38"/>
      <c r="Y240" s="38"/>
      <c r="Z240" s="38"/>
    </row>
    <row r="241" spans="1:26" ht="22.5" customHeight="1" x14ac:dyDescent="0.3">
      <c r="A241" s="168"/>
      <c r="B241" s="168"/>
      <c r="C241" s="168"/>
      <c r="D241" s="168"/>
      <c r="E241" s="216"/>
      <c r="F241" s="168"/>
      <c r="G241" s="168"/>
      <c r="H241" s="168"/>
      <c r="I241" s="216"/>
      <c r="J241" s="168"/>
      <c r="K241" s="168"/>
      <c r="L241" s="40"/>
      <c r="M241" s="40"/>
      <c r="N241" s="41"/>
      <c r="O241" s="41"/>
      <c r="P241" s="38"/>
      <c r="Q241" s="38"/>
      <c r="R241" s="38"/>
      <c r="S241" s="38"/>
      <c r="T241" s="38"/>
      <c r="U241" s="38"/>
      <c r="V241" s="38"/>
      <c r="W241" s="38"/>
      <c r="X241" s="38"/>
      <c r="Y241" s="38"/>
      <c r="Z241" s="38"/>
    </row>
    <row r="242" spans="1:26" ht="22.5" customHeight="1" x14ac:dyDescent="0.3">
      <c r="A242" s="168"/>
      <c r="B242" s="168"/>
      <c r="C242" s="168"/>
      <c r="D242" s="168"/>
      <c r="E242" s="216"/>
      <c r="F242" s="168"/>
      <c r="G242" s="168"/>
      <c r="H242" s="168"/>
      <c r="I242" s="216"/>
      <c r="J242" s="168"/>
      <c r="K242" s="168"/>
      <c r="L242" s="40"/>
      <c r="M242" s="40"/>
      <c r="N242" s="41"/>
      <c r="O242" s="41"/>
      <c r="P242" s="38"/>
      <c r="Q242" s="38"/>
      <c r="R242" s="38"/>
      <c r="S242" s="38"/>
      <c r="T242" s="38"/>
      <c r="U242" s="38"/>
      <c r="V242" s="38"/>
      <c r="W242" s="38"/>
      <c r="X242" s="38"/>
      <c r="Y242" s="38"/>
      <c r="Z242" s="38"/>
    </row>
    <row r="243" spans="1:26" ht="22.5" customHeight="1" x14ac:dyDescent="0.3">
      <c r="A243" s="168"/>
      <c r="B243" s="168"/>
      <c r="C243" s="168"/>
      <c r="D243" s="168"/>
      <c r="E243" s="216"/>
      <c r="F243" s="168"/>
      <c r="G243" s="168"/>
      <c r="H243" s="168"/>
      <c r="I243" s="216"/>
      <c r="J243" s="168"/>
      <c r="K243" s="168"/>
      <c r="L243" s="40"/>
      <c r="M243" s="40"/>
      <c r="N243" s="41"/>
      <c r="O243" s="41"/>
      <c r="P243" s="38"/>
      <c r="Q243" s="38"/>
      <c r="R243" s="38"/>
      <c r="S243" s="38"/>
      <c r="T243" s="38"/>
      <c r="U243" s="38"/>
      <c r="V243" s="38"/>
      <c r="W243" s="38"/>
      <c r="X243" s="38"/>
      <c r="Y243" s="38"/>
      <c r="Z243" s="38"/>
    </row>
    <row r="244" spans="1:26" ht="22.5" customHeight="1" x14ac:dyDescent="0.3">
      <c r="A244" s="168"/>
      <c r="B244" s="168"/>
      <c r="C244" s="168"/>
      <c r="D244" s="168"/>
      <c r="E244" s="216"/>
      <c r="F244" s="168"/>
      <c r="G244" s="168"/>
      <c r="H244" s="168"/>
      <c r="I244" s="216"/>
      <c r="J244" s="168"/>
      <c r="K244" s="168"/>
      <c r="L244" s="40"/>
      <c r="M244" s="40"/>
      <c r="N244" s="41"/>
      <c r="O244" s="41"/>
      <c r="P244" s="38"/>
      <c r="Q244" s="38"/>
      <c r="R244" s="38"/>
      <c r="S244" s="38"/>
      <c r="T244" s="38"/>
      <c r="U244" s="38"/>
      <c r="V244" s="38"/>
      <c r="W244" s="38"/>
      <c r="X244" s="38"/>
      <c r="Y244" s="38"/>
      <c r="Z244" s="38"/>
    </row>
    <row r="245" spans="1:26" ht="22.5" customHeight="1" x14ac:dyDescent="0.3">
      <c r="A245" s="168"/>
      <c r="B245" s="168"/>
      <c r="C245" s="168"/>
      <c r="D245" s="168"/>
      <c r="E245" s="216"/>
      <c r="F245" s="168"/>
      <c r="G245" s="168"/>
      <c r="H245" s="168"/>
      <c r="I245" s="216"/>
      <c r="J245" s="168"/>
      <c r="K245" s="168"/>
      <c r="L245" s="40"/>
      <c r="M245" s="40"/>
      <c r="N245" s="41"/>
      <c r="O245" s="41"/>
      <c r="P245" s="38"/>
      <c r="Q245" s="38"/>
      <c r="R245" s="38"/>
      <c r="S245" s="38"/>
      <c r="T245" s="38"/>
      <c r="U245" s="38"/>
      <c r="V245" s="38"/>
      <c r="W245" s="38"/>
      <c r="X245" s="38"/>
      <c r="Y245" s="38"/>
      <c r="Z245" s="38"/>
    </row>
    <row r="246" spans="1:26" ht="22.5" customHeight="1" x14ac:dyDescent="0.3">
      <c r="A246" s="168"/>
      <c r="B246" s="168"/>
      <c r="C246" s="168"/>
      <c r="D246" s="168"/>
      <c r="E246" s="216"/>
      <c r="F246" s="168"/>
      <c r="G246" s="168"/>
      <c r="H246" s="168"/>
      <c r="I246" s="216"/>
      <c r="J246" s="168"/>
      <c r="K246" s="168"/>
      <c r="L246" s="40"/>
      <c r="M246" s="40"/>
      <c r="N246" s="41"/>
      <c r="O246" s="41"/>
      <c r="P246" s="38"/>
      <c r="Q246" s="38"/>
      <c r="R246" s="38"/>
      <c r="S246" s="38"/>
      <c r="T246" s="38"/>
      <c r="U246" s="38"/>
      <c r="V246" s="38"/>
      <c r="W246" s="38"/>
      <c r="X246" s="38"/>
      <c r="Y246" s="38"/>
      <c r="Z246" s="38"/>
    </row>
    <row r="247" spans="1:26" ht="22.5" customHeight="1" x14ac:dyDescent="0.3">
      <c r="A247" s="168"/>
      <c r="B247" s="168"/>
      <c r="C247" s="168"/>
      <c r="D247" s="168"/>
      <c r="E247" s="216"/>
      <c r="F247" s="168"/>
      <c r="G247" s="168"/>
      <c r="H247" s="168"/>
      <c r="I247" s="216"/>
      <c r="J247" s="168"/>
      <c r="K247" s="168"/>
      <c r="L247" s="40"/>
      <c r="M247" s="40"/>
      <c r="N247" s="41"/>
      <c r="O247" s="41"/>
      <c r="P247" s="38"/>
      <c r="Q247" s="38"/>
      <c r="R247" s="38"/>
      <c r="S247" s="38"/>
      <c r="T247" s="38"/>
      <c r="U247" s="38"/>
      <c r="V247" s="38"/>
      <c r="W247" s="38"/>
      <c r="X247" s="38"/>
      <c r="Y247" s="38"/>
      <c r="Z247" s="38"/>
    </row>
    <row r="248" spans="1:26" ht="22.5" customHeight="1" x14ac:dyDescent="0.3">
      <c r="A248" s="168"/>
      <c r="B248" s="168"/>
      <c r="C248" s="168"/>
      <c r="D248" s="168"/>
      <c r="E248" s="216"/>
      <c r="F248" s="168"/>
      <c r="G248" s="168"/>
      <c r="H248" s="168"/>
      <c r="I248" s="216"/>
      <c r="J248" s="168"/>
      <c r="K248" s="168"/>
      <c r="L248" s="40"/>
      <c r="M248" s="40"/>
      <c r="N248" s="41"/>
      <c r="O248" s="41"/>
      <c r="P248" s="38"/>
      <c r="Q248" s="38"/>
      <c r="R248" s="38"/>
      <c r="S248" s="38"/>
      <c r="T248" s="38"/>
      <c r="U248" s="38"/>
      <c r="V248" s="38"/>
      <c r="W248" s="38"/>
      <c r="X248" s="38"/>
      <c r="Y248" s="38"/>
      <c r="Z248" s="38"/>
    </row>
    <row r="249" spans="1:26" ht="22.5" customHeight="1" x14ac:dyDescent="0.3">
      <c r="A249" s="168"/>
      <c r="B249" s="168"/>
      <c r="C249" s="168"/>
      <c r="D249" s="168"/>
      <c r="E249" s="216"/>
      <c r="F249" s="168"/>
      <c r="G249" s="168"/>
      <c r="H249" s="168"/>
      <c r="I249" s="216"/>
      <c r="J249" s="168"/>
      <c r="K249" s="168"/>
      <c r="L249" s="40"/>
      <c r="M249" s="40"/>
      <c r="N249" s="41"/>
      <c r="O249" s="41"/>
      <c r="P249" s="38"/>
      <c r="Q249" s="38"/>
      <c r="R249" s="38"/>
      <c r="S249" s="38"/>
      <c r="T249" s="38"/>
      <c r="U249" s="38"/>
      <c r="V249" s="38"/>
      <c r="W249" s="38"/>
      <c r="X249" s="38"/>
      <c r="Y249" s="38"/>
      <c r="Z249" s="38"/>
    </row>
    <row r="250" spans="1:26" ht="22.5" customHeight="1" x14ac:dyDescent="0.3">
      <c r="A250" s="168"/>
      <c r="B250" s="168"/>
      <c r="C250" s="168"/>
      <c r="D250" s="168"/>
      <c r="E250" s="216"/>
      <c r="F250" s="168"/>
      <c r="G250" s="168"/>
      <c r="H250" s="168"/>
      <c r="I250" s="216"/>
      <c r="J250" s="168"/>
      <c r="K250" s="168"/>
      <c r="L250" s="40"/>
      <c r="M250" s="40"/>
      <c r="N250" s="41"/>
      <c r="O250" s="41"/>
      <c r="P250" s="38"/>
      <c r="Q250" s="38"/>
      <c r="R250" s="38"/>
      <c r="S250" s="38"/>
      <c r="T250" s="38"/>
      <c r="U250" s="38"/>
      <c r="V250" s="38"/>
      <c r="W250" s="38"/>
      <c r="X250" s="38"/>
      <c r="Y250" s="38"/>
      <c r="Z250" s="38"/>
    </row>
    <row r="251" spans="1:26" ht="22.5" customHeight="1" x14ac:dyDescent="0.3">
      <c r="A251" s="168"/>
      <c r="B251" s="168"/>
      <c r="C251" s="168"/>
      <c r="D251" s="168"/>
      <c r="E251" s="216"/>
      <c r="F251" s="168"/>
      <c r="G251" s="168"/>
      <c r="H251" s="168"/>
      <c r="I251" s="216"/>
      <c r="J251" s="168"/>
      <c r="K251" s="168"/>
      <c r="L251" s="40"/>
      <c r="M251" s="40"/>
      <c r="N251" s="41"/>
      <c r="O251" s="41"/>
      <c r="P251" s="38"/>
      <c r="Q251" s="38"/>
      <c r="R251" s="38"/>
      <c r="S251" s="38"/>
      <c r="T251" s="38"/>
      <c r="U251" s="38"/>
      <c r="V251" s="38"/>
      <c r="W251" s="38"/>
      <c r="X251" s="38"/>
      <c r="Y251" s="38"/>
      <c r="Z251" s="38"/>
    </row>
    <row r="252" spans="1:26" ht="22.5" customHeight="1" x14ac:dyDescent="0.3">
      <c r="A252" s="168"/>
      <c r="B252" s="168"/>
      <c r="C252" s="168"/>
      <c r="D252" s="168"/>
      <c r="E252" s="216"/>
      <c r="F252" s="168"/>
      <c r="G252" s="168"/>
      <c r="H252" s="168"/>
      <c r="I252" s="216"/>
      <c r="J252" s="168"/>
      <c r="K252" s="168"/>
      <c r="L252" s="40"/>
      <c r="M252" s="40"/>
      <c r="N252" s="41"/>
      <c r="O252" s="41"/>
      <c r="P252" s="38"/>
      <c r="Q252" s="38"/>
      <c r="R252" s="38"/>
      <c r="S252" s="38"/>
      <c r="T252" s="38"/>
      <c r="U252" s="38"/>
      <c r="V252" s="38"/>
      <c r="W252" s="38"/>
      <c r="X252" s="38"/>
      <c r="Y252" s="38"/>
      <c r="Z252" s="38"/>
    </row>
    <row r="253" spans="1:26" ht="22.5" customHeight="1" x14ac:dyDescent="0.3">
      <c r="A253" s="168"/>
      <c r="B253" s="168"/>
      <c r="C253" s="168"/>
      <c r="D253" s="168"/>
      <c r="E253" s="216"/>
      <c r="F253" s="168"/>
      <c r="G253" s="168"/>
      <c r="H253" s="168"/>
      <c r="I253" s="216"/>
      <c r="J253" s="168"/>
      <c r="K253" s="168"/>
      <c r="L253" s="40"/>
      <c r="M253" s="40"/>
      <c r="N253" s="41"/>
      <c r="O253" s="41"/>
      <c r="P253" s="38"/>
      <c r="Q253" s="38"/>
      <c r="R253" s="38"/>
      <c r="S253" s="38"/>
      <c r="T253" s="38"/>
      <c r="U253" s="38"/>
      <c r="V253" s="38"/>
      <c r="W253" s="38"/>
      <c r="X253" s="38"/>
      <c r="Y253" s="38"/>
      <c r="Z253" s="38"/>
    </row>
    <row r="254" spans="1:26" ht="22.5" customHeight="1" x14ac:dyDescent="0.3">
      <c r="A254" s="168"/>
      <c r="B254" s="168"/>
      <c r="C254" s="168"/>
      <c r="D254" s="168"/>
      <c r="E254" s="216"/>
      <c r="F254" s="168"/>
      <c r="G254" s="168"/>
      <c r="H254" s="168"/>
      <c r="I254" s="216"/>
      <c r="J254" s="168"/>
      <c r="K254" s="168"/>
      <c r="L254" s="40"/>
      <c r="M254" s="40"/>
      <c r="N254" s="41"/>
      <c r="O254" s="41"/>
      <c r="P254" s="38"/>
      <c r="Q254" s="38"/>
      <c r="R254" s="38"/>
      <c r="S254" s="38"/>
      <c r="T254" s="38"/>
      <c r="U254" s="38"/>
      <c r="V254" s="38"/>
      <c r="W254" s="38"/>
      <c r="X254" s="38"/>
      <c r="Y254" s="38"/>
      <c r="Z254" s="38"/>
    </row>
    <row r="255" spans="1:26" ht="22.5" customHeight="1" x14ac:dyDescent="0.3">
      <c r="A255" s="168"/>
      <c r="B255" s="168"/>
      <c r="C255" s="168"/>
      <c r="D255" s="168"/>
      <c r="E255" s="216"/>
      <c r="F255" s="168"/>
      <c r="G255" s="168"/>
      <c r="H255" s="168"/>
      <c r="I255" s="216"/>
      <c r="J255" s="168"/>
      <c r="K255" s="168"/>
      <c r="L255" s="40"/>
      <c r="M255" s="40"/>
      <c r="N255" s="41"/>
      <c r="O255" s="41"/>
      <c r="P255" s="38"/>
      <c r="Q255" s="38"/>
      <c r="R255" s="38"/>
      <c r="S255" s="38"/>
      <c r="T255" s="38"/>
      <c r="U255" s="38"/>
      <c r="V255" s="38"/>
      <c r="W255" s="38"/>
      <c r="X255" s="38"/>
      <c r="Y255" s="38"/>
      <c r="Z255" s="38"/>
    </row>
    <row r="256" spans="1:26" ht="22.5" customHeight="1" x14ac:dyDescent="0.3">
      <c r="A256" s="168"/>
      <c r="B256" s="168"/>
      <c r="C256" s="168"/>
      <c r="D256" s="168"/>
      <c r="E256" s="216"/>
      <c r="F256" s="168"/>
      <c r="G256" s="168"/>
      <c r="H256" s="168"/>
      <c r="I256" s="216"/>
      <c r="J256" s="168"/>
      <c r="K256" s="168"/>
      <c r="L256" s="40"/>
      <c r="M256" s="40"/>
      <c r="N256" s="41"/>
      <c r="O256" s="41"/>
      <c r="P256" s="38"/>
      <c r="Q256" s="38"/>
      <c r="R256" s="38"/>
      <c r="S256" s="38"/>
      <c r="T256" s="38"/>
      <c r="U256" s="38"/>
      <c r="V256" s="38"/>
      <c r="W256" s="38"/>
      <c r="X256" s="38"/>
      <c r="Y256" s="38"/>
      <c r="Z256" s="38"/>
    </row>
    <row r="257" spans="1:26" ht="22.5" customHeight="1" x14ac:dyDescent="0.3">
      <c r="A257" s="168"/>
      <c r="B257" s="168"/>
      <c r="C257" s="168"/>
      <c r="D257" s="168"/>
      <c r="E257" s="216"/>
      <c r="F257" s="168"/>
      <c r="G257" s="168"/>
      <c r="H257" s="168"/>
      <c r="I257" s="216"/>
      <c r="J257" s="168"/>
      <c r="K257" s="168"/>
      <c r="L257" s="40"/>
      <c r="M257" s="40"/>
      <c r="N257" s="41"/>
      <c r="O257" s="41"/>
      <c r="P257" s="38"/>
      <c r="Q257" s="38"/>
      <c r="R257" s="38"/>
      <c r="S257" s="38"/>
      <c r="T257" s="38"/>
      <c r="U257" s="38"/>
      <c r="V257" s="38"/>
      <c r="W257" s="38"/>
      <c r="X257" s="38"/>
      <c r="Y257" s="38"/>
      <c r="Z257" s="38"/>
    </row>
    <row r="258" spans="1:26" ht="22.5" customHeight="1" x14ac:dyDescent="0.3">
      <c r="A258" s="168"/>
      <c r="B258" s="168"/>
      <c r="C258" s="168"/>
      <c r="D258" s="168"/>
      <c r="E258" s="216"/>
      <c r="F258" s="168"/>
      <c r="G258" s="168"/>
      <c r="H258" s="168"/>
      <c r="I258" s="216"/>
      <c r="J258" s="168"/>
      <c r="K258" s="168"/>
      <c r="L258" s="40"/>
      <c r="M258" s="40"/>
      <c r="N258" s="41"/>
      <c r="O258" s="41"/>
      <c r="P258" s="38"/>
      <c r="Q258" s="38"/>
      <c r="R258" s="38"/>
      <c r="S258" s="38"/>
      <c r="T258" s="38"/>
      <c r="U258" s="38"/>
      <c r="V258" s="38"/>
      <c r="W258" s="38"/>
      <c r="X258" s="38"/>
      <c r="Y258" s="38"/>
      <c r="Z258" s="38"/>
    </row>
    <row r="259" spans="1:26" ht="22.5" customHeight="1" x14ac:dyDescent="0.3">
      <c r="A259" s="168"/>
      <c r="B259" s="168"/>
      <c r="C259" s="168"/>
      <c r="D259" s="168"/>
      <c r="E259" s="216"/>
      <c r="F259" s="168"/>
      <c r="G259" s="168"/>
      <c r="H259" s="168"/>
      <c r="I259" s="216"/>
      <c r="J259" s="168"/>
      <c r="K259" s="168"/>
      <c r="L259" s="40"/>
      <c r="M259" s="40"/>
      <c r="N259" s="41"/>
      <c r="O259" s="41"/>
      <c r="P259" s="38"/>
      <c r="Q259" s="38"/>
      <c r="R259" s="38"/>
      <c r="S259" s="38"/>
      <c r="T259" s="38"/>
      <c r="U259" s="38"/>
      <c r="V259" s="38"/>
      <c r="W259" s="38"/>
      <c r="X259" s="38"/>
      <c r="Y259" s="38"/>
      <c r="Z259" s="38"/>
    </row>
    <row r="260" spans="1:26" ht="22.5" customHeight="1" x14ac:dyDescent="0.3">
      <c r="A260" s="168"/>
      <c r="B260" s="168"/>
      <c r="C260" s="168"/>
      <c r="D260" s="168"/>
      <c r="E260" s="216"/>
      <c r="F260" s="168"/>
      <c r="G260" s="168"/>
      <c r="H260" s="168"/>
      <c r="I260" s="216"/>
      <c r="J260" s="168"/>
      <c r="K260" s="168"/>
      <c r="L260" s="40"/>
      <c r="M260" s="40"/>
      <c r="N260" s="41"/>
      <c r="O260" s="41"/>
      <c r="P260" s="38"/>
      <c r="Q260" s="38"/>
      <c r="R260" s="38"/>
      <c r="S260" s="38"/>
      <c r="T260" s="38"/>
      <c r="U260" s="38"/>
      <c r="V260" s="38"/>
      <c r="W260" s="38"/>
      <c r="X260" s="38"/>
      <c r="Y260" s="38"/>
      <c r="Z260" s="38"/>
    </row>
    <row r="261" spans="1:26" ht="22.5" customHeight="1" x14ac:dyDescent="0.3">
      <c r="A261" s="168"/>
      <c r="B261" s="168"/>
      <c r="C261" s="168"/>
      <c r="D261" s="168"/>
      <c r="E261" s="216"/>
      <c r="F261" s="168"/>
      <c r="G261" s="168"/>
      <c r="H261" s="168"/>
      <c r="I261" s="216"/>
      <c r="J261" s="168"/>
      <c r="K261" s="168"/>
      <c r="L261" s="40"/>
      <c r="M261" s="40"/>
      <c r="N261" s="41"/>
      <c r="O261" s="41"/>
      <c r="P261" s="38"/>
      <c r="Q261" s="38"/>
      <c r="R261" s="38"/>
      <c r="S261" s="38"/>
      <c r="T261" s="38"/>
      <c r="U261" s="38"/>
      <c r="V261" s="38"/>
      <c r="W261" s="38"/>
      <c r="X261" s="38"/>
      <c r="Y261" s="38"/>
      <c r="Z261" s="38"/>
    </row>
    <row r="262" spans="1:26" ht="22.5" customHeight="1" x14ac:dyDescent="0.3">
      <c r="A262" s="168"/>
      <c r="B262" s="168"/>
      <c r="C262" s="168"/>
      <c r="D262" s="168"/>
      <c r="E262" s="216"/>
      <c r="F262" s="168"/>
      <c r="G262" s="168"/>
      <c r="H262" s="168"/>
      <c r="I262" s="216"/>
      <c r="J262" s="168"/>
      <c r="K262" s="168"/>
      <c r="L262" s="40"/>
      <c r="M262" s="40"/>
      <c r="N262" s="41"/>
      <c r="O262" s="41"/>
      <c r="P262" s="38"/>
      <c r="Q262" s="38"/>
      <c r="R262" s="38"/>
      <c r="S262" s="38"/>
      <c r="T262" s="38"/>
      <c r="U262" s="38"/>
      <c r="V262" s="38"/>
      <c r="W262" s="38"/>
      <c r="X262" s="38"/>
      <c r="Y262" s="38"/>
      <c r="Z262" s="38"/>
    </row>
    <row r="263" spans="1:26" ht="22.5" customHeight="1" x14ac:dyDescent="0.3">
      <c r="A263" s="168"/>
      <c r="B263" s="168"/>
      <c r="C263" s="168"/>
      <c r="D263" s="168"/>
      <c r="E263" s="216"/>
      <c r="F263" s="168"/>
      <c r="G263" s="168"/>
      <c r="H263" s="168"/>
      <c r="I263" s="216"/>
      <c r="J263" s="168"/>
      <c r="K263" s="168"/>
      <c r="L263" s="40"/>
      <c r="M263" s="40"/>
      <c r="N263" s="41"/>
      <c r="O263" s="41"/>
      <c r="P263" s="38"/>
      <c r="Q263" s="38"/>
      <c r="R263" s="38"/>
      <c r="S263" s="38"/>
      <c r="T263" s="38"/>
      <c r="U263" s="38"/>
      <c r="V263" s="38"/>
      <c r="W263" s="38"/>
      <c r="X263" s="38"/>
      <c r="Y263" s="38"/>
      <c r="Z263" s="38"/>
    </row>
    <row r="264" spans="1:26" ht="22.5" customHeight="1" x14ac:dyDescent="0.3">
      <c r="A264" s="168"/>
      <c r="B264" s="168"/>
      <c r="C264" s="168"/>
      <c r="D264" s="168"/>
      <c r="E264" s="216"/>
      <c r="F264" s="168"/>
      <c r="G264" s="168"/>
      <c r="H264" s="168"/>
      <c r="I264" s="216"/>
      <c r="J264" s="168"/>
      <c r="K264" s="168"/>
      <c r="L264" s="40"/>
      <c r="M264" s="40"/>
      <c r="N264" s="41"/>
      <c r="O264" s="41"/>
      <c r="P264" s="38"/>
      <c r="Q264" s="38"/>
      <c r="R264" s="38"/>
      <c r="S264" s="38"/>
      <c r="T264" s="38"/>
      <c r="U264" s="38"/>
      <c r="V264" s="38"/>
      <c r="W264" s="38"/>
      <c r="X264" s="38"/>
      <c r="Y264" s="38"/>
      <c r="Z264" s="38"/>
    </row>
    <row r="265" spans="1:26" ht="22.5" customHeight="1" x14ac:dyDescent="0.3">
      <c r="A265" s="168"/>
      <c r="B265" s="168"/>
      <c r="C265" s="168"/>
      <c r="D265" s="168"/>
      <c r="E265" s="216"/>
      <c r="F265" s="168"/>
      <c r="G265" s="168"/>
      <c r="H265" s="168"/>
      <c r="I265" s="216"/>
      <c r="J265" s="168"/>
      <c r="K265" s="168"/>
      <c r="L265" s="40"/>
      <c r="M265" s="40"/>
      <c r="N265" s="41"/>
      <c r="O265" s="41"/>
      <c r="P265" s="38"/>
      <c r="Q265" s="38"/>
      <c r="R265" s="38"/>
      <c r="S265" s="38"/>
      <c r="T265" s="38"/>
      <c r="U265" s="38"/>
      <c r="V265" s="38"/>
      <c r="W265" s="38"/>
      <c r="X265" s="38"/>
      <c r="Y265" s="38"/>
      <c r="Z265" s="38"/>
    </row>
    <row r="266" spans="1:26" ht="22.5" customHeight="1" x14ac:dyDescent="0.3">
      <c r="A266" s="168"/>
      <c r="B266" s="168"/>
      <c r="C266" s="168"/>
      <c r="D266" s="168"/>
      <c r="E266" s="216"/>
      <c r="F266" s="168"/>
      <c r="G266" s="168"/>
      <c r="H266" s="168"/>
      <c r="I266" s="216"/>
      <c r="J266" s="168"/>
      <c r="K266" s="168"/>
      <c r="L266" s="40"/>
      <c r="M266" s="40"/>
      <c r="N266" s="41"/>
      <c r="O266" s="41"/>
      <c r="P266" s="38"/>
      <c r="Q266" s="38"/>
      <c r="R266" s="38"/>
      <c r="S266" s="38"/>
      <c r="T266" s="38"/>
      <c r="U266" s="38"/>
      <c r="V266" s="38"/>
      <c r="W266" s="38"/>
      <c r="X266" s="38"/>
      <c r="Y266" s="38"/>
      <c r="Z266" s="38"/>
    </row>
    <row r="267" spans="1:26" ht="22.5" customHeight="1" x14ac:dyDescent="0.3">
      <c r="A267" s="168"/>
      <c r="B267" s="168"/>
      <c r="C267" s="168"/>
      <c r="D267" s="168"/>
      <c r="E267" s="216"/>
      <c r="F267" s="168"/>
      <c r="G267" s="168"/>
      <c r="H267" s="168"/>
      <c r="I267" s="216"/>
      <c r="J267" s="168"/>
      <c r="K267" s="168"/>
      <c r="L267" s="40"/>
      <c r="M267" s="40"/>
      <c r="N267" s="41"/>
      <c r="O267" s="41"/>
      <c r="P267" s="38"/>
      <c r="Q267" s="38"/>
      <c r="R267" s="38"/>
      <c r="S267" s="38"/>
      <c r="T267" s="38"/>
      <c r="U267" s="38"/>
      <c r="V267" s="38"/>
      <c r="W267" s="38"/>
      <c r="X267" s="38"/>
      <c r="Y267" s="38"/>
      <c r="Z267" s="38"/>
    </row>
    <row r="268" spans="1:26" ht="22.5" customHeight="1" x14ac:dyDescent="0.3">
      <c r="A268" s="168"/>
      <c r="B268" s="168"/>
      <c r="C268" s="168"/>
      <c r="D268" s="168"/>
      <c r="E268" s="216"/>
      <c r="F268" s="168"/>
      <c r="G268" s="168"/>
      <c r="H268" s="168"/>
      <c r="I268" s="216"/>
      <c r="J268" s="168"/>
      <c r="K268" s="168"/>
      <c r="L268" s="40"/>
      <c r="M268" s="40"/>
      <c r="N268" s="41"/>
      <c r="O268" s="41"/>
      <c r="P268" s="38"/>
      <c r="Q268" s="38"/>
      <c r="R268" s="38"/>
      <c r="S268" s="38"/>
      <c r="T268" s="38"/>
      <c r="U268" s="38"/>
      <c r="V268" s="38"/>
      <c r="W268" s="38"/>
      <c r="X268" s="38"/>
      <c r="Y268" s="38"/>
      <c r="Z268" s="38"/>
    </row>
    <row r="269" spans="1:26" ht="22.5" customHeight="1" x14ac:dyDescent="0.3">
      <c r="A269" s="168"/>
      <c r="B269" s="168"/>
      <c r="C269" s="168"/>
      <c r="D269" s="168"/>
      <c r="E269" s="216"/>
      <c r="F269" s="168"/>
      <c r="G269" s="168"/>
      <c r="H269" s="168"/>
      <c r="I269" s="216"/>
      <c r="J269" s="168"/>
      <c r="K269" s="168"/>
      <c r="L269" s="40"/>
      <c r="M269" s="40"/>
      <c r="N269" s="41"/>
      <c r="O269" s="41"/>
      <c r="P269" s="38"/>
      <c r="Q269" s="38"/>
      <c r="R269" s="38"/>
      <c r="S269" s="38"/>
      <c r="T269" s="38"/>
      <c r="U269" s="38"/>
      <c r="V269" s="38"/>
      <c r="W269" s="38"/>
      <c r="X269" s="38"/>
      <c r="Y269" s="38"/>
      <c r="Z269" s="38"/>
    </row>
    <row r="270" spans="1:26" ht="22.5" customHeight="1" x14ac:dyDescent="0.3">
      <c r="A270" s="168"/>
      <c r="B270" s="168"/>
      <c r="C270" s="168"/>
      <c r="D270" s="168"/>
      <c r="E270" s="216"/>
      <c r="F270" s="168"/>
      <c r="G270" s="168"/>
      <c r="H270" s="168"/>
      <c r="I270" s="216"/>
      <c r="J270" s="168"/>
      <c r="K270" s="168"/>
      <c r="L270" s="40"/>
      <c r="M270" s="40"/>
      <c r="N270" s="41"/>
      <c r="O270" s="41"/>
      <c r="P270" s="38"/>
      <c r="Q270" s="38"/>
      <c r="R270" s="38"/>
      <c r="S270" s="38"/>
      <c r="T270" s="38"/>
      <c r="U270" s="38"/>
      <c r="V270" s="38"/>
      <c r="W270" s="38"/>
      <c r="X270" s="38"/>
      <c r="Y270" s="38"/>
      <c r="Z270" s="38"/>
    </row>
    <row r="271" spans="1:26" ht="22.5" customHeight="1" x14ac:dyDescent="0.3">
      <c r="A271" s="168"/>
      <c r="B271" s="168"/>
      <c r="C271" s="168"/>
      <c r="D271" s="168"/>
      <c r="E271" s="216"/>
      <c r="F271" s="168"/>
      <c r="G271" s="168"/>
      <c r="H271" s="168"/>
      <c r="I271" s="216"/>
      <c r="J271" s="168"/>
      <c r="K271" s="168"/>
      <c r="L271" s="40"/>
      <c r="M271" s="40"/>
      <c r="N271" s="41"/>
      <c r="O271" s="41"/>
      <c r="P271" s="38"/>
      <c r="Q271" s="38"/>
      <c r="R271" s="38"/>
      <c r="S271" s="38"/>
      <c r="T271" s="38"/>
      <c r="U271" s="38"/>
      <c r="V271" s="38"/>
      <c r="W271" s="38"/>
      <c r="X271" s="38"/>
      <c r="Y271" s="38"/>
      <c r="Z271" s="38"/>
    </row>
    <row r="272" spans="1:26" ht="22.5" customHeight="1" x14ac:dyDescent="0.3">
      <c r="A272" s="168"/>
      <c r="B272" s="168"/>
      <c r="C272" s="168"/>
      <c r="D272" s="168"/>
      <c r="E272" s="216"/>
      <c r="F272" s="168"/>
      <c r="G272" s="168"/>
      <c r="H272" s="168"/>
      <c r="I272" s="216"/>
      <c r="J272" s="168"/>
      <c r="K272" s="168"/>
      <c r="L272" s="40"/>
      <c r="M272" s="40"/>
      <c r="N272" s="41"/>
      <c r="O272" s="41"/>
      <c r="P272" s="38"/>
      <c r="Q272" s="38"/>
      <c r="R272" s="38"/>
      <c r="S272" s="38"/>
      <c r="T272" s="38"/>
      <c r="U272" s="38"/>
      <c r="V272" s="38"/>
      <c r="W272" s="38"/>
      <c r="X272" s="38"/>
      <c r="Y272" s="38"/>
      <c r="Z272" s="38"/>
    </row>
    <row r="273" spans="1:26" ht="22.5" customHeight="1" x14ac:dyDescent="0.3">
      <c r="A273" s="168"/>
      <c r="B273" s="168"/>
      <c r="C273" s="168"/>
      <c r="D273" s="168"/>
      <c r="E273" s="216"/>
      <c r="F273" s="168"/>
      <c r="G273" s="168"/>
      <c r="H273" s="168"/>
      <c r="I273" s="216"/>
      <c r="J273" s="168"/>
      <c r="K273" s="168"/>
      <c r="L273" s="40"/>
      <c r="M273" s="40"/>
      <c r="N273" s="41"/>
      <c r="O273" s="41"/>
      <c r="P273" s="38"/>
      <c r="Q273" s="38"/>
      <c r="R273" s="38"/>
      <c r="S273" s="38"/>
      <c r="T273" s="38"/>
      <c r="U273" s="38"/>
      <c r="V273" s="38"/>
      <c r="W273" s="38"/>
      <c r="X273" s="38"/>
      <c r="Y273" s="38"/>
      <c r="Z273" s="38"/>
    </row>
    <row r="274" spans="1:26" ht="22.5" customHeight="1" x14ac:dyDescent="0.3">
      <c r="A274" s="168"/>
      <c r="B274" s="168"/>
      <c r="C274" s="168"/>
      <c r="D274" s="168"/>
      <c r="E274" s="216"/>
      <c r="F274" s="168"/>
      <c r="G274" s="168"/>
      <c r="H274" s="168"/>
      <c r="I274" s="216"/>
      <c r="J274" s="168"/>
      <c r="K274" s="168"/>
      <c r="L274" s="40"/>
      <c r="M274" s="40"/>
      <c r="N274" s="41"/>
      <c r="O274" s="41"/>
      <c r="P274" s="38"/>
      <c r="Q274" s="38"/>
      <c r="R274" s="38"/>
      <c r="S274" s="38"/>
      <c r="T274" s="38"/>
      <c r="U274" s="38"/>
      <c r="V274" s="38"/>
      <c r="W274" s="38"/>
      <c r="X274" s="38"/>
      <c r="Y274" s="38"/>
      <c r="Z274" s="38"/>
    </row>
    <row r="275" spans="1:26" ht="22.5" customHeight="1" x14ac:dyDescent="0.3">
      <c r="A275" s="168"/>
      <c r="B275" s="168"/>
      <c r="C275" s="168"/>
      <c r="D275" s="168"/>
      <c r="E275" s="216"/>
      <c r="F275" s="168"/>
      <c r="G275" s="168"/>
      <c r="H275" s="168"/>
      <c r="I275" s="216"/>
      <c r="J275" s="168"/>
      <c r="K275" s="168"/>
      <c r="L275" s="40"/>
      <c r="M275" s="40"/>
      <c r="N275" s="41"/>
      <c r="O275" s="41"/>
      <c r="P275" s="38"/>
      <c r="Q275" s="38"/>
      <c r="R275" s="38"/>
      <c r="S275" s="38"/>
      <c r="T275" s="38"/>
      <c r="U275" s="38"/>
      <c r="V275" s="38"/>
      <c r="W275" s="38"/>
      <c r="X275" s="38"/>
      <c r="Y275" s="38"/>
      <c r="Z275" s="38"/>
    </row>
    <row r="276" spans="1:26" ht="22.5" customHeight="1" x14ac:dyDescent="0.3">
      <c r="A276" s="168"/>
      <c r="B276" s="168"/>
      <c r="C276" s="168"/>
      <c r="D276" s="168"/>
      <c r="E276" s="216"/>
      <c r="F276" s="168"/>
      <c r="G276" s="168"/>
      <c r="H276" s="168"/>
      <c r="I276" s="216"/>
      <c r="J276" s="168"/>
      <c r="K276" s="168"/>
      <c r="L276" s="40"/>
      <c r="M276" s="40"/>
      <c r="N276" s="41"/>
      <c r="O276" s="41"/>
      <c r="P276" s="38"/>
      <c r="Q276" s="38"/>
      <c r="R276" s="38"/>
      <c r="S276" s="38"/>
      <c r="T276" s="38"/>
      <c r="U276" s="38"/>
      <c r="V276" s="38"/>
      <c r="W276" s="38"/>
      <c r="X276" s="38"/>
      <c r="Y276" s="38"/>
      <c r="Z276" s="38"/>
    </row>
    <row r="277" spans="1:26" ht="22.5" customHeight="1" x14ac:dyDescent="0.3">
      <c r="A277" s="168"/>
      <c r="B277" s="168"/>
      <c r="C277" s="168"/>
      <c r="D277" s="168"/>
      <c r="E277" s="216"/>
      <c r="F277" s="168"/>
      <c r="G277" s="168"/>
      <c r="H277" s="168"/>
      <c r="I277" s="216"/>
      <c r="J277" s="168"/>
      <c r="K277" s="168"/>
      <c r="L277" s="40"/>
      <c r="M277" s="40"/>
      <c r="N277" s="41"/>
      <c r="O277" s="41"/>
      <c r="P277" s="38"/>
      <c r="Q277" s="38"/>
      <c r="R277" s="38"/>
      <c r="S277" s="38"/>
      <c r="T277" s="38"/>
      <c r="U277" s="38"/>
      <c r="V277" s="38"/>
      <c r="W277" s="38"/>
      <c r="X277" s="38"/>
      <c r="Y277" s="38"/>
      <c r="Z277" s="38"/>
    </row>
    <row r="278" spans="1:26" ht="22.5" customHeight="1" x14ac:dyDescent="0.3">
      <c r="A278" s="168"/>
      <c r="B278" s="168"/>
      <c r="C278" s="168"/>
      <c r="D278" s="168"/>
      <c r="E278" s="216"/>
      <c r="F278" s="168"/>
      <c r="G278" s="168"/>
      <c r="H278" s="168"/>
      <c r="I278" s="216"/>
      <c r="J278" s="168"/>
      <c r="K278" s="168"/>
      <c r="L278" s="40"/>
      <c r="M278" s="40"/>
      <c r="N278" s="41"/>
      <c r="O278" s="41"/>
      <c r="P278" s="38"/>
      <c r="Q278" s="38"/>
      <c r="R278" s="38"/>
      <c r="S278" s="38"/>
      <c r="T278" s="38"/>
      <c r="U278" s="38"/>
      <c r="V278" s="38"/>
      <c r="W278" s="38"/>
      <c r="X278" s="38"/>
      <c r="Y278" s="38"/>
      <c r="Z278" s="38"/>
    </row>
    <row r="279" spans="1:26" ht="22.5" customHeight="1" x14ac:dyDescent="0.3">
      <c r="A279" s="168"/>
      <c r="B279" s="168"/>
      <c r="C279" s="168"/>
      <c r="D279" s="168"/>
      <c r="E279" s="216"/>
      <c r="F279" s="168"/>
      <c r="G279" s="168"/>
      <c r="H279" s="168"/>
      <c r="I279" s="216"/>
      <c r="J279" s="168"/>
      <c r="K279" s="168"/>
      <c r="L279" s="40"/>
      <c r="M279" s="40"/>
      <c r="N279" s="41"/>
      <c r="O279" s="41"/>
      <c r="P279" s="38"/>
      <c r="Q279" s="38"/>
      <c r="R279" s="38"/>
      <c r="S279" s="38"/>
      <c r="T279" s="38"/>
      <c r="U279" s="38"/>
      <c r="V279" s="38"/>
      <c r="W279" s="38"/>
      <c r="X279" s="38"/>
      <c r="Y279" s="38"/>
      <c r="Z279" s="38"/>
    </row>
    <row r="280" spans="1:26" ht="22.5" customHeight="1" x14ac:dyDescent="0.3">
      <c r="A280" s="168"/>
      <c r="B280" s="168"/>
      <c r="C280" s="168"/>
      <c r="D280" s="168"/>
      <c r="E280" s="216"/>
      <c r="F280" s="168"/>
      <c r="G280" s="168"/>
      <c r="H280" s="168"/>
      <c r="I280" s="216"/>
      <c r="J280" s="168"/>
      <c r="K280" s="168"/>
      <c r="L280" s="40"/>
      <c r="M280" s="40"/>
      <c r="N280" s="41"/>
      <c r="O280" s="41"/>
      <c r="P280" s="38"/>
      <c r="Q280" s="38"/>
      <c r="R280" s="38"/>
      <c r="S280" s="38"/>
      <c r="T280" s="38"/>
      <c r="U280" s="38"/>
      <c r="V280" s="38"/>
      <c r="W280" s="38"/>
      <c r="X280" s="38"/>
      <c r="Y280" s="38"/>
      <c r="Z280" s="38"/>
    </row>
    <row r="281" spans="1:26" ht="22.5" customHeight="1" x14ac:dyDescent="0.3">
      <c r="A281" s="168"/>
      <c r="B281" s="168"/>
      <c r="C281" s="168"/>
      <c r="D281" s="168"/>
      <c r="E281" s="216"/>
      <c r="F281" s="168"/>
      <c r="G281" s="168"/>
      <c r="H281" s="168"/>
      <c r="I281" s="216"/>
      <c r="J281" s="168"/>
      <c r="K281" s="168"/>
      <c r="L281" s="40"/>
      <c r="M281" s="40"/>
      <c r="N281" s="41"/>
      <c r="O281" s="41"/>
      <c r="P281" s="38"/>
      <c r="Q281" s="38"/>
      <c r="R281" s="38"/>
      <c r="S281" s="38"/>
      <c r="T281" s="38"/>
      <c r="U281" s="38"/>
      <c r="V281" s="38"/>
      <c r="W281" s="38"/>
      <c r="X281" s="38"/>
      <c r="Y281" s="38"/>
      <c r="Z281" s="38"/>
    </row>
    <row r="282" spans="1:26" ht="22.5" customHeight="1" x14ac:dyDescent="0.3">
      <c r="A282" s="168"/>
      <c r="B282" s="168"/>
      <c r="C282" s="168"/>
      <c r="D282" s="168"/>
      <c r="E282" s="216"/>
      <c r="F282" s="168"/>
      <c r="G282" s="168"/>
      <c r="H282" s="168"/>
      <c r="I282" s="216"/>
      <c r="J282" s="168"/>
      <c r="K282" s="168"/>
      <c r="L282" s="40"/>
      <c r="M282" s="40"/>
      <c r="N282" s="41"/>
      <c r="O282" s="41"/>
      <c r="P282" s="38"/>
      <c r="Q282" s="38"/>
      <c r="R282" s="38"/>
      <c r="S282" s="38"/>
      <c r="T282" s="38"/>
      <c r="U282" s="38"/>
      <c r="V282" s="38"/>
      <c r="W282" s="38"/>
      <c r="X282" s="38"/>
      <c r="Y282" s="38"/>
      <c r="Z282" s="38"/>
    </row>
    <row r="283" spans="1:26" ht="22.5" customHeight="1" x14ac:dyDescent="0.3">
      <c r="A283" s="168"/>
      <c r="B283" s="168"/>
      <c r="C283" s="168"/>
      <c r="D283" s="168"/>
      <c r="E283" s="216"/>
      <c r="F283" s="168"/>
      <c r="G283" s="168"/>
      <c r="H283" s="168"/>
      <c r="I283" s="216"/>
      <c r="J283" s="168"/>
      <c r="K283" s="168"/>
      <c r="L283" s="40"/>
      <c r="M283" s="40"/>
      <c r="N283" s="41"/>
      <c r="O283" s="41"/>
      <c r="P283" s="38"/>
      <c r="Q283" s="38"/>
      <c r="R283" s="38"/>
      <c r="S283" s="38"/>
      <c r="T283" s="38"/>
      <c r="U283" s="38"/>
      <c r="V283" s="38"/>
      <c r="W283" s="38"/>
      <c r="X283" s="38"/>
      <c r="Y283" s="38"/>
      <c r="Z283" s="38"/>
    </row>
    <row r="284" spans="1:26" ht="22.5" customHeight="1" x14ac:dyDescent="0.3">
      <c r="A284" s="168"/>
      <c r="B284" s="168"/>
      <c r="C284" s="168"/>
      <c r="D284" s="168"/>
      <c r="E284" s="216"/>
      <c r="F284" s="168"/>
      <c r="G284" s="168"/>
      <c r="H284" s="168"/>
      <c r="I284" s="216"/>
      <c r="J284" s="168"/>
      <c r="K284" s="168"/>
      <c r="L284" s="40"/>
      <c r="M284" s="40"/>
      <c r="N284" s="41"/>
      <c r="O284" s="41"/>
      <c r="P284" s="38"/>
      <c r="Q284" s="38"/>
      <c r="R284" s="38"/>
      <c r="S284" s="38"/>
      <c r="T284" s="38"/>
      <c r="U284" s="38"/>
      <c r="V284" s="38"/>
      <c r="W284" s="38"/>
      <c r="X284" s="38"/>
      <c r="Y284" s="38"/>
      <c r="Z284" s="38"/>
    </row>
    <row r="285" spans="1:26" ht="22.5" customHeight="1" x14ac:dyDescent="0.3">
      <c r="A285" s="168"/>
      <c r="B285" s="168"/>
      <c r="C285" s="168"/>
      <c r="D285" s="168"/>
      <c r="E285" s="216"/>
      <c r="F285" s="168"/>
      <c r="G285" s="168"/>
      <c r="H285" s="168"/>
      <c r="I285" s="216"/>
      <c r="J285" s="168"/>
      <c r="K285" s="168"/>
      <c r="L285" s="40"/>
      <c r="M285" s="40"/>
      <c r="N285" s="41"/>
      <c r="O285" s="41"/>
      <c r="P285" s="38"/>
      <c r="Q285" s="38"/>
      <c r="R285" s="38"/>
      <c r="S285" s="38"/>
      <c r="T285" s="38"/>
      <c r="U285" s="38"/>
      <c r="V285" s="38"/>
      <c r="W285" s="38"/>
      <c r="X285" s="38"/>
      <c r="Y285" s="38"/>
      <c r="Z285" s="38"/>
    </row>
    <row r="286" spans="1:26" ht="22.5" customHeight="1" x14ac:dyDescent="0.3">
      <c r="A286" s="168"/>
      <c r="B286" s="168"/>
      <c r="C286" s="168"/>
      <c r="D286" s="168"/>
      <c r="E286" s="216"/>
      <c r="F286" s="168"/>
      <c r="G286" s="168"/>
      <c r="H286" s="168"/>
      <c r="I286" s="216"/>
      <c r="J286" s="168"/>
      <c r="K286" s="168"/>
      <c r="L286" s="40"/>
      <c r="M286" s="40"/>
      <c r="N286" s="41"/>
      <c r="O286" s="41"/>
      <c r="P286" s="38"/>
      <c r="Q286" s="38"/>
      <c r="R286" s="38"/>
      <c r="S286" s="38"/>
      <c r="T286" s="38"/>
      <c r="U286" s="38"/>
      <c r="V286" s="38"/>
      <c r="W286" s="38"/>
      <c r="X286" s="38"/>
      <c r="Y286" s="38"/>
      <c r="Z286" s="38"/>
    </row>
    <row r="287" spans="1:26" ht="22.5" customHeight="1" x14ac:dyDescent="0.3">
      <c r="A287" s="168"/>
      <c r="B287" s="168"/>
      <c r="C287" s="168"/>
      <c r="D287" s="168"/>
      <c r="E287" s="216"/>
      <c r="F287" s="168"/>
      <c r="G287" s="168"/>
      <c r="H287" s="168"/>
      <c r="I287" s="216"/>
      <c r="J287" s="168"/>
      <c r="K287" s="168"/>
      <c r="L287" s="40"/>
      <c r="M287" s="40"/>
      <c r="N287" s="41"/>
      <c r="O287" s="41"/>
      <c r="P287" s="38"/>
      <c r="Q287" s="38"/>
      <c r="R287" s="38"/>
      <c r="S287" s="38"/>
      <c r="T287" s="38"/>
      <c r="U287" s="38"/>
      <c r="V287" s="38"/>
      <c r="W287" s="38"/>
      <c r="X287" s="38"/>
      <c r="Y287" s="38"/>
      <c r="Z287" s="38"/>
    </row>
    <row r="288" spans="1:26" ht="22.5" customHeight="1" x14ac:dyDescent="0.3">
      <c r="A288" s="168"/>
      <c r="B288" s="168"/>
      <c r="C288" s="168"/>
      <c r="D288" s="168"/>
      <c r="E288" s="216"/>
      <c r="F288" s="168"/>
      <c r="G288" s="168"/>
      <c r="H288" s="168"/>
      <c r="I288" s="216"/>
      <c r="J288" s="168"/>
      <c r="K288" s="168"/>
      <c r="L288" s="40"/>
      <c r="M288" s="40"/>
      <c r="N288" s="41"/>
      <c r="O288" s="41"/>
      <c r="P288" s="38"/>
      <c r="Q288" s="38"/>
      <c r="R288" s="38"/>
      <c r="S288" s="38"/>
      <c r="T288" s="38"/>
      <c r="U288" s="38"/>
      <c r="V288" s="38"/>
      <c r="W288" s="38"/>
      <c r="X288" s="38"/>
      <c r="Y288" s="38"/>
      <c r="Z288" s="38"/>
    </row>
    <row r="289" spans="1:26" ht="22.5" customHeight="1" x14ac:dyDescent="0.3">
      <c r="A289" s="168"/>
      <c r="B289" s="168"/>
      <c r="C289" s="168"/>
      <c r="D289" s="168"/>
      <c r="E289" s="216"/>
      <c r="F289" s="168"/>
      <c r="G289" s="168"/>
      <c r="H289" s="168"/>
      <c r="I289" s="216"/>
      <c r="J289" s="168"/>
      <c r="K289" s="168"/>
      <c r="L289" s="40"/>
      <c r="M289" s="40"/>
      <c r="N289" s="41"/>
      <c r="O289" s="41"/>
      <c r="P289" s="38"/>
      <c r="Q289" s="38"/>
      <c r="R289" s="38"/>
      <c r="S289" s="38"/>
      <c r="T289" s="38"/>
      <c r="U289" s="38"/>
      <c r="V289" s="38"/>
      <c r="W289" s="38"/>
      <c r="X289" s="38"/>
      <c r="Y289" s="38"/>
      <c r="Z289" s="38"/>
    </row>
    <row r="290" spans="1:26" ht="22.5" customHeight="1" x14ac:dyDescent="0.3">
      <c r="A290" s="168"/>
      <c r="B290" s="168"/>
      <c r="C290" s="168"/>
      <c r="D290" s="168"/>
      <c r="E290" s="216"/>
      <c r="F290" s="168"/>
      <c r="G290" s="168"/>
      <c r="H290" s="168"/>
      <c r="I290" s="216"/>
      <c r="J290" s="168"/>
      <c r="K290" s="168"/>
      <c r="L290" s="40"/>
      <c r="M290" s="40"/>
      <c r="N290" s="41"/>
      <c r="O290" s="41"/>
      <c r="P290" s="38"/>
      <c r="Q290" s="38"/>
      <c r="R290" s="38"/>
      <c r="S290" s="38"/>
      <c r="T290" s="38"/>
      <c r="U290" s="38"/>
      <c r="V290" s="38"/>
      <c r="W290" s="38"/>
      <c r="X290" s="38"/>
      <c r="Y290" s="38"/>
      <c r="Z290" s="38"/>
    </row>
    <row r="291" spans="1:26" ht="22.5" customHeight="1" x14ac:dyDescent="0.3">
      <c r="A291" s="168"/>
      <c r="B291" s="168"/>
      <c r="C291" s="168"/>
      <c r="D291" s="168"/>
      <c r="E291" s="216"/>
      <c r="F291" s="168"/>
      <c r="G291" s="168"/>
      <c r="H291" s="168"/>
      <c r="I291" s="216"/>
      <c r="J291" s="168"/>
      <c r="K291" s="168"/>
      <c r="L291" s="40"/>
      <c r="M291" s="40"/>
      <c r="N291" s="41"/>
      <c r="O291" s="41"/>
      <c r="P291" s="38"/>
      <c r="Q291" s="38"/>
      <c r="R291" s="38"/>
      <c r="S291" s="38"/>
      <c r="T291" s="38"/>
      <c r="U291" s="38"/>
      <c r="V291" s="38"/>
      <c r="W291" s="38"/>
      <c r="X291" s="38"/>
      <c r="Y291" s="38"/>
      <c r="Z291" s="38"/>
    </row>
    <row r="292" spans="1:26" ht="22.5" customHeight="1" x14ac:dyDescent="0.3">
      <c r="A292" s="168"/>
      <c r="B292" s="168"/>
      <c r="C292" s="168"/>
      <c r="D292" s="168"/>
      <c r="E292" s="216"/>
      <c r="F292" s="168"/>
      <c r="G292" s="168"/>
      <c r="H292" s="168"/>
      <c r="I292" s="216"/>
      <c r="J292" s="168"/>
      <c r="K292" s="168"/>
      <c r="L292" s="40"/>
      <c r="M292" s="40"/>
      <c r="N292" s="41"/>
      <c r="O292" s="41"/>
      <c r="P292" s="38"/>
      <c r="Q292" s="38"/>
      <c r="R292" s="38"/>
      <c r="S292" s="38"/>
      <c r="T292" s="38"/>
      <c r="U292" s="38"/>
      <c r="V292" s="38"/>
      <c r="W292" s="38"/>
      <c r="X292" s="38"/>
      <c r="Y292" s="38"/>
      <c r="Z292" s="38"/>
    </row>
    <row r="293" spans="1:26" ht="22.5" customHeight="1" x14ac:dyDescent="0.3">
      <c r="A293" s="168"/>
      <c r="B293" s="168"/>
      <c r="C293" s="168"/>
      <c r="D293" s="168"/>
      <c r="E293" s="216"/>
      <c r="F293" s="168"/>
      <c r="G293" s="168"/>
      <c r="H293" s="168"/>
      <c r="I293" s="216"/>
      <c r="J293" s="168"/>
      <c r="K293" s="168"/>
      <c r="L293" s="40"/>
      <c r="M293" s="40"/>
      <c r="N293" s="41"/>
      <c r="O293" s="41"/>
      <c r="P293" s="38"/>
      <c r="Q293" s="38"/>
      <c r="R293" s="38"/>
      <c r="S293" s="38"/>
      <c r="T293" s="38"/>
      <c r="U293" s="38"/>
      <c r="V293" s="38"/>
      <c r="W293" s="38"/>
      <c r="X293" s="38"/>
      <c r="Y293" s="38"/>
      <c r="Z293" s="38"/>
    </row>
    <row r="294" spans="1:26" ht="22.5" customHeight="1" x14ac:dyDescent="0.3">
      <c r="A294" s="168"/>
      <c r="B294" s="168"/>
      <c r="C294" s="168"/>
      <c r="D294" s="168"/>
      <c r="E294" s="216"/>
      <c r="F294" s="168"/>
      <c r="G294" s="168"/>
      <c r="H294" s="168"/>
      <c r="I294" s="216"/>
      <c r="J294" s="168"/>
      <c r="K294" s="168"/>
      <c r="L294" s="40"/>
      <c r="M294" s="40"/>
      <c r="N294" s="41"/>
      <c r="O294" s="41"/>
      <c r="P294" s="38"/>
      <c r="Q294" s="38"/>
      <c r="R294" s="38"/>
      <c r="S294" s="38"/>
      <c r="T294" s="38"/>
      <c r="U294" s="38"/>
      <c r="V294" s="38"/>
      <c r="W294" s="38"/>
      <c r="X294" s="38"/>
      <c r="Y294" s="38"/>
      <c r="Z294" s="38"/>
    </row>
    <row r="295" spans="1:26" ht="22.5" customHeight="1" x14ac:dyDescent="0.3">
      <c r="A295" s="168"/>
      <c r="B295" s="168"/>
      <c r="C295" s="168"/>
      <c r="D295" s="168"/>
      <c r="E295" s="216"/>
      <c r="F295" s="168"/>
      <c r="G295" s="168"/>
      <c r="H295" s="168"/>
      <c r="I295" s="216"/>
      <c r="J295" s="168"/>
      <c r="K295" s="168"/>
      <c r="L295" s="40"/>
      <c r="M295" s="40"/>
      <c r="N295" s="41"/>
      <c r="O295" s="41"/>
      <c r="P295" s="38"/>
      <c r="Q295" s="38"/>
      <c r="R295" s="38"/>
      <c r="S295" s="38"/>
      <c r="T295" s="38"/>
      <c r="U295" s="38"/>
      <c r="V295" s="38"/>
      <c r="W295" s="38"/>
      <c r="X295" s="38"/>
      <c r="Y295" s="38"/>
      <c r="Z295" s="38"/>
    </row>
    <row r="296" spans="1:26" ht="22.5" customHeight="1" x14ac:dyDescent="0.3">
      <c r="A296" s="168"/>
      <c r="B296" s="168"/>
      <c r="C296" s="168"/>
      <c r="D296" s="168"/>
      <c r="E296" s="216"/>
      <c r="F296" s="168"/>
      <c r="G296" s="168"/>
      <c r="H296" s="168"/>
      <c r="I296" s="216"/>
      <c r="J296" s="168"/>
      <c r="K296" s="168"/>
      <c r="L296" s="40"/>
      <c r="M296" s="40"/>
      <c r="N296" s="41"/>
      <c r="O296" s="41"/>
      <c r="P296" s="38"/>
      <c r="Q296" s="38"/>
      <c r="R296" s="38"/>
      <c r="S296" s="38"/>
      <c r="T296" s="38"/>
      <c r="U296" s="38"/>
      <c r="V296" s="38"/>
      <c r="W296" s="38"/>
      <c r="X296" s="38"/>
      <c r="Y296" s="38"/>
      <c r="Z296" s="38"/>
    </row>
    <row r="297" spans="1:26" ht="22.5" customHeight="1" x14ac:dyDescent="0.3">
      <c r="A297" s="168"/>
      <c r="B297" s="168"/>
      <c r="C297" s="168"/>
      <c r="D297" s="168"/>
      <c r="E297" s="216"/>
      <c r="F297" s="168"/>
      <c r="G297" s="168"/>
      <c r="H297" s="168"/>
      <c r="I297" s="216"/>
      <c r="J297" s="168"/>
      <c r="K297" s="168"/>
      <c r="L297" s="40"/>
      <c r="M297" s="40"/>
      <c r="N297" s="41"/>
      <c r="O297" s="41"/>
      <c r="P297" s="38"/>
      <c r="Q297" s="38"/>
      <c r="R297" s="38"/>
      <c r="S297" s="38"/>
      <c r="T297" s="38"/>
      <c r="U297" s="38"/>
      <c r="V297" s="38"/>
      <c r="W297" s="38"/>
      <c r="X297" s="38"/>
      <c r="Y297" s="38"/>
      <c r="Z297" s="38"/>
    </row>
    <row r="298" spans="1:26" ht="22.5" customHeight="1" x14ac:dyDescent="0.3">
      <c r="A298" s="168"/>
      <c r="B298" s="168"/>
      <c r="C298" s="168"/>
      <c r="D298" s="168"/>
      <c r="E298" s="216"/>
      <c r="F298" s="168"/>
      <c r="G298" s="168"/>
      <c r="H298" s="168"/>
      <c r="I298" s="216"/>
      <c r="J298" s="168"/>
      <c r="K298" s="168"/>
      <c r="L298" s="40"/>
      <c r="M298" s="40"/>
      <c r="N298" s="41"/>
      <c r="O298" s="41"/>
      <c r="P298" s="38"/>
      <c r="Q298" s="38"/>
      <c r="R298" s="38"/>
      <c r="S298" s="38"/>
      <c r="T298" s="38"/>
      <c r="U298" s="38"/>
      <c r="V298" s="38"/>
      <c r="W298" s="38"/>
      <c r="X298" s="38"/>
      <c r="Y298" s="38"/>
      <c r="Z298" s="38"/>
    </row>
    <row r="299" spans="1:26" ht="22.5" customHeight="1" x14ac:dyDescent="0.3">
      <c r="A299" s="168"/>
      <c r="B299" s="168"/>
      <c r="C299" s="168"/>
      <c r="D299" s="168"/>
      <c r="E299" s="216"/>
      <c r="F299" s="168"/>
      <c r="G299" s="168"/>
      <c r="H299" s="168"/>
      <c r="I299" s="216"/>
      <c r="J299" s="168"/>
      <c r="K299" s="168"/>
      <c r="L299" s="40"/>
      <c r="M299" s="40"/>
      <c r="N299" s="41"/>
      <c r="O299" s="41"/>
      <c r="P299" s="38"/>
      <c r="Q299" s="38"/>
      <c r="R299" s="38"/>
      <c r="S299" s="38"/>
      <c r="T299" s="38"/>
      <c r="U299" s="38"/>
      <c r="V299" s="38"/>
      <c r="W299" s="38"/>
      <c r="X299" s="38"/>
      <c r="Y299" s="38"/>
      <c r="Z299" s="38"/>
    </row>
    <row r="300" spans="1:26" ht="22.5" customHeight="1" x14ac:dyDescent="0.3">
      <c r="A300" s="168"/>
      <c r="B300" s="168"/>
      <c r="C300" s="168"/>
      <c r="D300" s="168"/>
      <c r="E300" s="216"/>
      <c r="F300" s="168"/>
      <c r="G300" s="168"/>
      <c r="H300" s="168"/>
      <c r="I300" s="216"/>
      <c r="J300" s="168"/>
      <c r="K300" s="168"/>
      <c r="L300" s="40"/>
      <c r="M300" s="40"/>
      <c r="N300" s="41"/>
      <c r="O300" s="41"/>
      <c r="P300" s="38"/>
      <c r="Q300" s="38"/>
      <c r="R300" s="38"/>
      <c r="S300" s="38"/>
      <c r="T300" s="38"/>
      <c r="U300" s="38"/>
      <c r="V300" s="38"/>
      <c r="W300" s="38"/>
      <c r="X300" s="38"/>
      <c r="Y300" s="38"/>
      <c r="Z300" s="38"/>
    </row>
    <row r="301" spans="1:26" ht="22.5" customHeight="1" x14ac:dyDescent="0.3">
      <c r="A301" s="168"/>
      <c r="B301" s="168"/>
      <c r="C301" s="168"/>
      <c r="D301" s="168"/>
      <c r="E301" s="216"/>
      <c r="F301" s="168"/>
      <c r="G301" s="168"/>
      <c r="H301" s="168"/>
      <c r="I301" s="216"/>
      <c r="J301" s="168"/>
      <c r="K301" s="168"/>
      <c r="L301" s="40"/>
      <c r="M301" s="40"/>
      <c r="N301" s="41"/>
      <c r="O301" s="41"/>
      <c r="P301" s="38"/>
      <c r="Q301" s="38"/>
      <c r="R301" s="38"/>
      <c r="S301" s="38"/>
      <c r="T301" s="38"/>
      <c r="U301" s="38"/>
      <c r="V301" s="38"/>
      <c r="W301" s="38"/>
      <c r="X301" s="38"/>
      <c r="Y301" s="38"/>
      <c r="Z301" s="38"/>
    </row>
    <row r="302" spans="1:26" ht="22.5" customHeight="1" x14ac:dyDescent="0.3">
      <c r="A302" s="168"/>
      <c r="B302" s="168"/>
      <c r="C302" s="168"/>
      <c r="D302" s="168"/>
      <c r="E302" s="216"/>
      <c r="F302" s="168"/>
      <c r="G302" s="168"/>
      <c r="H302" s="168"/>
      <c r="I302" s="216"/>
      <c r="J302" s="168"/>
      <c r="K302" s="168"/>
      <c r="L302" s="40"/>
      <c r="M302" s="40"/>
      <c r="N302" s="41"/>
      <c r="O302" s="41"/>
      <c r="P302" s="38"/>
      <c r="Q302" s="38"/>
      <c r="R302" s="38"/>
      <c r="S302" s="38"/>
      <c r="T302" s="38"/>
      <c r="U302" s="38"/>
      <c r="V302" s="38"/>
      <c r="W302" s="38"/>
      <c r="X302" s="38"/>
      <c r="Y302" s="38"/>
      <c r="Z302" s="38"/>
    </row>
    <row r="303" spans="1:26" ht="22.5" customHeight="1" x14ac:dyDescent="0.3">
      <c r="A303" s="168"/>
      <c r="B303" s="168"/>
      <c r="C303" s="168"/>
      <c r="D303" s="168"/>
      <c r="E303" s="216"/>
      <c r="F303" s="168"/>
      <c r="G303" s="168"/>
      <c r="H303" s="168"/>
      <c r="I303" s="216"/>
      <c r="J303" s="168"/>
      <c r="K303" s="168"/>
      <c r="L303" s="40"/>
      <c r="M303" s="40"/>
      <c r="N303" s="41"/>
      <c r="O303" s="41"/>
      <c r="P303" s="38"/>
      <c r="Q303" s="38"/>
      <c r="R303" s="38"/>
      <c r="S303" s="38"/>
      <c r="T303" s="38"/>
      <c r="U303" s="38"/>
      <c r="V303" s="38"/>
      <c r="W303" s="38"/>
      <c r="X303" s="38"/>
      <c r="Y303" s="38"/>
      <c r="Z303" s="38"/>
    </row>
    <row r="304" spans="1:26" ht="22.5" customHeight="1" x14ac:dyDescent="0.3">
      <c r="A304" s="168"/>
      <c r="B304" s="168"/>
      <c r="C304" s="168"/>
      <c r="D304" s="168"/>
      <c r="E304" s="216"/>
      <c r="F304" s="168"/>
      <c r="G304" s="168"/>
      <c r="H304" s="168"/>
      <c r="I304" s="216"/>
      <c r="J304" s="168"/>
      <c r="K304" s="168"/>
      <c r="L304" s="40"/>
      <c r="M304" s="40"/>
      <c r="N304" s="41"/>
      <c r="O304" s="41"/>
      <c r="P304" s="38"/>
      <c r="Q304" s="38"/>
      <c r="R304" s="38"/>
      <c r="S304" s="38"/>
      <c r="T304" s="38"/>
      <c r="U304" s="38"/>
      <c r="V304" s="38"/>
      <c r="W304" s="38"/>
      <c r="X304" s="38"/>
      <c r="Y304" s="38"/>
      <c r="Z304" s="38"/>
    </row>
    <row r="305" spans="1:26" ht="22.5" customHeight="1" x14ac:dyDescent="0.3">
      <c r="A305" s="168"/>
      <c r="B305" s="168"/>
      <c r="C305" s="168"/>
      <c r="D305" s="168"/>
      <c r="E305" s="216"/>
      <c r="F305" s="168"/>
      <c r="G305" s="168"/>
      <c r="H305" s="168"/>
      <c r="I305" s="216"/>
      <c r="J305" s="168"/>
      <c r="K305" s="168"/>
      <c r="L305" s="40"/>
      <c r="M305" s="40"/>
      <c r="N305" s="41"/>
      <c r="O305" s="41"/>
      <c r="P305" s="38"/>
      <c r="Q305" s="38"/>
      <c r="R305" s="38"/>
      <c r="S305" s="38"/>
      <c r="T305" s="38"/>
      <c r="U305" s="38"/>
      <c r="V305" s="38"/>
      <c r="W305" s="38"/>
      <c r="X305" s="38"/>
      <c r="Y305" s="38"/>
      <c r="Z305" s="38"/>
    </row>
    <row r="306" spans="1:26" ht="22.5" customHeight="1" x14ac:dyDescent="0.3">
      <c r="A306" s="168"/>
      <c r="B306" s="168"/>
      <c r="C306" s="168"/>
      <c r="D306" s="168"/>
      <c r="E306" s="216"/>
      <c r="F306" s="168"/>
      <c r="G306" s="168"/>
      <c r="H306" s="168"/>
      <c r="I306" s="216"/>
      <c r="J306" s="168"/>
      <c r="K306" s="168"/>
      <c r="L306" s="40"/>
      <c r="M306" s="40"/>
      <c r="N306" s="41"/>
      <c r="O306" s="41"/>
      <c r="P306" s="38"/>
      <c r="Q306" s="38"/>
      <c r="R306" s="38"/>
      <c r="S306" s="38"/>
      <c r="T306" s="38"/>
      <c r="U306" s="38"/>
      <c r="V306" s="38"/>
      <c r="W306" s="38"/>
      <c r="X306" s="38"/>
      <c r="Y306" s="38"/>
      <c r="Z306" s="38"/>
    </row>
    <row r="307" spans="1:26" ht="22.5" customHeight="1" x14ac:dyDescent="0.3">
      <c r="A307" s="168"/>
      <c r="B307" s="168"/>
      <c r="C307" s="168"/>
      <c r="D307" s="168"/>
      <c r="E307" s="216"/>
      <c r="F307" s="168"/>
      <c r="G307" s="168"/>
      <c r="H307" s="168"/>
      <c r="I307" s="216"/>
      <c r="J307" s="168"/>
      <c r="K307" s="168"/>
      <c r="L307" s="40"/>
      <c r="M307" s="40"/>
      <c r="N307" s="41"/>
      <c r="O307" s="41"/>
      <c r="P307" s="38"/>
      <c r="Q307" s="38"/>
      <c r="R307" s="38"/>
      <c r="S307" s="38"/>
      <c r="T307" s="38"/>
      <c r="U307" s="38"/>
      <c r="V307" s="38"/>
      <c r="W307" s="38"/>
      <c r="X307" s="38"/>
      <c r="Y307" s="38"/>
      <c r="Z307" s="38"/>
    </row>
    <row r="308" spans="1:26" ht="22.5" customHeight="1" x14ac:dyDescent="0.3">
      <c r="A308" s="168"/>
      <c r="B308" s="168"/>
      <c r="C308" s="168"/>
      <c r="D308" s="168"/>
      <c r="E308" s="216"/>
      <c r="F308" s="168"/>
      <c r="G308" s="168"/>
      <c r="H308" s="168"/>
      <c r="I308" s="216"/>
      <c r="J308" s="168"/>
      <c r="K308" s="168"/>
      <c r="L308" s="40"/>
      <c r="M308" s="40"/>
      <c r="N308" s="41"/>
      <c r="O308" s="41"/>
      <c r="P308" s="38"/>
      <c r="Q308" s="38"/>
      <c r="R308" s="38"/>
      <c r="S308" s="38"/>
      <c r="T308" s="38"/>
      <c r="U308" s="38"/>
      <c r="V308" s="38"/>
      <c r="W308" s="38"/>
      <c r="X308" s="38"/>
      <c r="Y308" s="38"/>
      <c r="Z308" s="38"/>
    </row>
    <row r="309" spans="1:26" ht="22.5" customHeight="1" x14ac:dyDescent="0.3">
      <c r="A309" s="168"/>
      <c r="B309" s="168"/>
      <c r="C309" s="168"/>
      <c r="D309" s="168"/>
      <c r="E309" s="216"/>
      <c r="F309" s="168"/>
      <c r="G309" s="168"/>
      <c r="H309" s="168"/>
      <c r="I309" s="216"/>
      <c r="J309" s="168"/>
      <c r="K309" s="168"/>
      <c r="L309" s="40"/>
      <c r="M309" s="40"/>
      <c r="N309" s="41"/>
      <c r="O309" s="41"/>
      <c r="P309" s="38"/>
      <c r="Q309" s="38"/>
      <c r="R309" s="38"/>
      <c r="S309" s="38"/>
      <c r="T309" s="38"/>
      <c r="U309" s="38"/>
      <c r="V309" s="38"/>
      <c r="W309" s="38"/>
      <c r="X309" s="38"/>
      <c r="Y309" s="38"/>
      <c r="Z309" s="38"/>
    </row>
    <row r="310" spans="1:26" ht="22.5" customHeight="1" x14ac:dyDescent="0.3">
      <c r="A310" s="168"/>
      <c r="B310" s="168"/>
      <c r="C310" s="168"/>
      <c r="D310" s="168"/>
      <c r="E310" s="216"/>
      <c r="F310" s="168"/>
      <c r="G310" s="168"/>
      <c r="H310" s="168"/>
      <c r="I310" s="216"/>
      <c r="J310" s="168"/>
      <c r="K310" s="168"/>
      <c r="L310" s="40"/>
      <c r="M310" s="40"/>
      <c r="N310" s="41"/>
      <c r="O310" s="41"/>
      <c r="P310" s="38"/>
      <c r="Q310" s="38"/>
      <c r="R310" s="38"/>
      <c r="S310" s="38"/>
      <c r="T310" s="38"/>
      <c r="U310" s="38"/>
      <c r="V310" s="38"/>
      <c r="W310" s="38"/>
      <c r="X310" s="38"/>
      <c r="Y310" s="38"/>
      <c r="Z310" s="38"/>
    </row>
    <row r="311" spans="1:26" ht="22.5" customHeight="1" x14ac:dyDescent="0.3">
      <c r="A311" s="168"/>
      <c r="B311" s="168"/>
      <c r="C311" s="168"/>
      <c r="D311" s="168"/>
      <c r="E311" s="216"/>
      <c r="F311" s="168"/>
      <c r="G311" s="168"/>
      <c r="H311" s="168"/>
      <c r="I311" s="216"/>
      <c r="J311" s="168"/>
      <c r="K311" s="168"/>
      <c r="L311" s="40"/>
      <c r="M311" s="40"/>
      <c r="N311" s="41"/>
      <c r="O311" s="41"/>
      <c r="P311" s="38"/>
      <c r="Q311" s="38"/>
      <c r="R311" s="38"/>
      <c r="S311" s="38"/>
      <c r="T311" s="38"/>
      <c r="U311" s="38"/>
      <c r="V311" s="38"/>
      <c r="W311" s="38"/>
      <c r="X311" s="38"/>
      <c r="Y311" s="38"/>
      <c r="Z311" s="38"/>
    </row>
    <row r="312" spans="1:26" ht="22.5" customHeight="1" x14ac:dyDescent="0.3">
      <c r="A312" s="168"/>
      <c r="B312" s="168"/>
      <c r="C312" s="168"/>
      <c r="D312" s="168"/>
      <c r="E312" s="216"/>
      <c r="F312" s="168"/>
      <c r="G312" s="168"/>
      <c r="H312" s="168"/>
      <c r="I312" s="216"/>
      <c r="J312" s="168"/>
      <c r="K312" s="168"/>
      <c r="L312" s="40"/>
      <c r="M312" s="40"/>
      <c r="N312" s="41"/>
      <c r="O312" s="41"/>
      <c r="P312" s="38"/>
      <c r="Q312" s="38"/>
      <c r="R312" s="38"/>
      <c r="S312" s="38"/>
      <c r="T312" s="38"/>
      <c r="U312" s="38"/>
      <c r="V312" s="38"/>
      <c r="W312" s="38"/>
      <c r="X312" s="38"/>
      <c r="Y312" s="38"/>
      <c r="Z312" s="38"/>
    </row>
    <row r="313" spans="1:26" ht="22.5" customHeight="1" x14ac:dyDescent="0.3">
      <c r="A313" s="168"/>
      <c r="B313" s="168"/>
      <c r="C313" s="168"/>
      <c r="D313" s="168"/>
      <c r="E313" s="216"/>
      <c r="F313" s="168"/>
      <c r="G313" s="168"/>
      <c r="H313" s="168"/>
      <c r="I313" s="216"/>
      <c r="J313" s="168"/>
      <c r="K313" s="168"/>
      <c r="L313" s="40"/>
      <c r="M313" s="40"/>
      <c r="N313" s="41"/>
      <c r="O313" s="41"/>
      <c r="P313" s="38"/>
      <c r="Q313" s="38"/>
      <c r="R313" s="38"/>
      <c r="S313" s="38"/>
      <c r="T313" s="38"/>
      <c r="U313" s="38"/>
      <c r="V313" s="38"/>
      <c r="W313" s="38"/>
      <c r="X313" s="38"/>
      <c r="Y313" s="38"/>
      <c r="Z313" s="38"/>
    </row>
    <row r="314" spans="1:26" ht="22.5" customHeight="1" x14ac:dyDescent="0.3">
      <c r="A314" s="168"/>
      <c r="B314" s="168"/>
      <c r="C314" s="168"/>
      <c r="D314" s="168"/>
      <c r="E314" s="216"/>
      <c r="F314" s="168"/>
      <c r="G314" s="168"/>
      <c r="H314" s="168"/>
      <c r="I314" s="216"/>
      <c r="J314" s="168"/>
      <c r="K314" s="168"/>
      <c r="L314" s="40"/>
      <c r="M314" s="40"/>
      <c r="N314" s="41"/>
      <c r="O314" s="41"/>
      <c r="P314" s="38"/>
      <c r="Q314" s="38"/>
      <c r="R314" s="38"/>
      <c r="S314" s="38"/>
      <c r="T314" s="38"/>
      <c r="U314" s="38"/>
      <c r="V314" s="38"/>
      <c r="W314" s="38"/>
      <c r="X314" s="38"/>
      <c r="Y314" s="38"/>
      <c r="Z314" s="38"/>
    </row>
    <row r="315" spans="1:26" ht="22.5" customHeight="1" x14ac:dyDescent="0.3">
      <c r="A315" s="168"/>
      <c r="B315" s="168"/>
      <c r="C315" s="168"/>
      <c r="D315" s="168"/>
      <c r="E315" s="216"/>
      <c r="F315" s="168"/>
      <c r="G315" s="168"/>
      <c r="H315" s="168"/>
      <c r="I315" s="216"/>
      <c r="J315" s="168"/>
      <c r="K315" s="168"/>
      <c r="L315" s="40"/>
      <c r="M315" s="40"/>
      <c r="N315" s="41"/>
      <c r="O315" s="41"/>
      <c r="P315" s="38"/>
      <c r="Q315" s="38"/>
      <c r="R315" s="38"/>
      <c r="S315" s="38"/>
      <c r="T315" s="38"/>
      <c r="U315" s="38"/>
      <c r="V315" s="38"/>
      <c r="W315" s="38"/>
      <c r="X315" s="38"/>
      <c r="Y315" s="38"/>
      <c r="Z315" s="38"/>
    </row>
    <row r="316" spans="1:26" ht="22.5" customHeight="1" x14ac:dyDescent="0.3">
      <c r="A316" s="168"/>
      <c r="B316" s="168"/>
      <c r="C316" s="168"/>
      <c r="D316" s="168"/>
      <c r="E316" s="216"/>
      <c r="F316" s="168"/>
      <c r="G316" s="168"/>
      <c r="H316" s="168"/>
      <c r="I316" s="216"/>
      <c r="J316" s="168"/>
      <c r="K316" s="168"/>
      <c r="L316" s="40"/>
      <c r="M316" s="40"/>
      <c r="N316" s="41"/>
      <c r="O316" s="41"/>
      <c r="P316" s="38"/>
      <c r="Q316" s="38"/>
      <c r="R316" s="38"/>
      <c r="S316" s="38"/>
      <c r="T316" s="38"/>
      <c r="U316" s="38"/>
      <c r="V316" s="38"/>
      <c r="W316" s="38"/>
      <c r="X316" s="38"/>
      <c r="Y316" s="38"/>
      <c r="Z316" s="38"/>
    </row>
    <row r="317" spans="1:26" ht="22.5" customHeight="1" x14ac:dyDescent="0.3">
      <c r="A317" s="168"/>
      <c r="B317" s="168"/>
      <c r="C317" s="168"/>
      <c r="D317" s="168"/>
      <c r="E317" s="216"/>
      <c r="F317" s="168"/>
      <c r="G317" s="168"/>
      <c r="H317" s="168"/>
      <c r="I317" s="216"/>
      <c r="J317" s="168"/>
      <c r="K317" s="168"/>
      <c r="L317" s="40"/>
      <c r="M317" s="40"/>
      <c r="N317" s="41"/>
      <c r="O317" s="41"/>
      <c r="P317" s="38"/>
      <c r="Q317" s="38"/>
      <c r="R317" s="38"/>
      <c r="S317" s="38"/>
      <c r="T317" s="38"/>
      <c r="U317" s="38"/>
      <c r="V317" s="38"/>
      <c r="W317" s="38"/>
      <c r="X317" s="38"/>
      <c r="Y317" s="38"/>
      <c r="Z317" s="38"/>
    </row>
    <row r="318" spans="1:26" ht="22.5" customHeight="1" x14ac:dyDescent="0.3">
      <c r="A318" s="168"/>
      <c r="B318" s="168"/>
      <c r="C318" s="168"/>
      <c r="D318" s="168"/>
      <c r="E318" s="216"/>
      <c r="F318" s="168"/>
      <c r="G318" s="168"/>
      <c r="H318" s="168"/>
      <c r="I318" s="216"/>
      <c r="J318" s="168"/>
      <c r="K318" s="168"/>
      <c r="L318" s="40"/>
      <c r="M318" s="40"/>
      <c r="N318" s="41"/>
      <c r="O318" s="41"/>
      <c r="P318" s="38"/>
      <c r="Q318" s="38"/>
      <c r="R318" s="38"/>
      <c r="S318" s="38"/>
      <c r="T318" s="38"/>
      <c r="U318" s="38"/>
      <c r="V318" s="38"/>
      <c r="W318" s="38"/>
      <c r="X318" s="38"/>
      <c r="Y318" s="38"/>
      <c r="Z318" s="38"/>
    </row>
    <row r="319" spans="1:26" ht="22.5" customHeight="1" x14ac:dyDescent="0.3">
      <c r="A319" s="168"/>
      <c r="B319" s="168"/>
      <c r="C319" s="168"/>
      <c r="D319" s="168"/>
      <c r="E319" s="216"/>
      <c r="F319" s="168"/>
      <c r="G319" s="168"/>
      <c r="H319" s="168"/>
      <c r="I319" s="216"/>
      <c r="J319" s="168"/>
      <c r="K319" s="168"/>
      <c r="L319" s="40"/>
      <c r="M319" s="40"/>
      <c r="N319" s="41"/>
      <c r="O319" s="41"/>
      <c r="P319" s="38"/>
      <c r="Q319" s="38"/>
      <c r="R319" s="38"/>
      <c r="S319" s="38"/>
      <c r="T319" s="38"/>
      <c r="U319" s="38"/>
      <c r="V319" s="38"/>
      <c r="W319" s="38"/>
      <c r="X319" s="38"/>
      <c r="Y319" s="38"/>
      <c r="Z319" s="38"/>
    </row>
    <row r="320" spans="1:26" ht="22.5" customHeight="1" x14ac:dyDescent="0.3">
      <c r="A320" s="168"/>
      <c r="B320" s="168"/>
      <c r="C320" s="168"/>
      <c r="D320" s="168"/>
      <c r="E320" s="216"/>
      <c r="F320" s="168"/>
      <c r="G320" s="168"/>
      <c r="H320" s="168"/>
      <c r="I320" s="216"/>
      <c r="J320" s="168"/>
      <c r="K320" s="168"/>
      <c r="L320" s="40"/>
      <c r="M320" s="40"/>
      <c r="N320" s="41"/>
      <c r="O320" s="41"/>
      <c r="P320" s="38"/>
      <c r="Q320" s="38"/>
      <c r="R320" s="38"/>
      <c r="S320" s="38"/>
      <c r="T320" s="38"/>
      <c r="U320" s="38"/>
      <c r="V320" s="38"/>
      <c r="W320" s="38"/>
      <c r="X320" s="38"/>
      <c r="Y320" s="38"/>
      <c r="Z320" s="38"/>
    </row>
    <row r="321" spans="1:26" ht="22.5" customHeight="1" x14ac:dyDescent="0.3">
      <c r="A321" s="168"/>
      <c r="B321" s="168"/>
      <c r="C321" s="168"/>
      <c r="D321" s="168"/>
      <c r="E321" s="216"/>
      <c r="F321" s="168"/>
      <c r="G321" s="168"/>
      <c r="H321" s="168"/>
      <c r="I321" s="216"/>
      <c r="J321" s="168"/>
      <c r="K321" s="168"/>
      <c r="L321" s="40"/>
      <c r="M321" s="40"/>
      <c r="N321" s="41"/>
      <c r="O321" s="41"/>
      <c r="P321" s="38"/>
      <c r="Q321" s="38"/>
      <c r="R321" s="38"/>
      <c r="S321" s="38"/>
      <c r="T321" s="38"/>
      <c r="U321" s="38"/>
      <c r="V321" s="38"/>
      <c r="W321" s="38"/>
      <c r="X321" s="38"/>
      <c r="Y321" s="38"/>
      <c r="Z321" s="38"/>
    </row>
    <row r="322" spans="1:26" ht="22.5" customHeight="1" x14ac:dyDescent="0.3">
      <c r="A322" s="168"/>
      <c r="B322" s="168"/>
      <c r="C322" s="168"/>
      <c r="D322" s="168"/>
      <c r="E322" s="216"/>
      <c r="F322" s="168"/>
      <c r="G322" s="168"/>
      <c r="H322" s="168"/>
      <c r="I322" s="216"/>
      <c r="J322" s="168"/>
      <c r="K322" s="168"/>
      <c r="L322" s="40"/>
      <c r="M322" s="40"/>
      <c r="N322" s="41"/>
      <c r="O322" s="41"/>
      <c r="P322" s="38"/>
      <c r="Q322" s="38"/>
      <c r="R322" s="38"/>
      <c r="S322" s="38"/>
      <c r="T322" s="38"/>
      <c r="U322" s="38"/>
      <c r="V322" s="38"/>
      <c r="W322" s="38"/>
      <c r="X322" s="38"/>
      <c r="Y322" s="38"/>
      <c r="Z322" s="38"/>
    </row>
    <row r="323" spans="1:26" ht="22.5" customHeight="1" x14ac:dyDescent="0.3">
      <c r="A323" s="168"/>
      <c r="B323" s="168"/>
      <c r="C323" s="168"/>
      <c r="D323" s="168"/>
      <c r="E323" s="216"/>
      <c r="F323" s="168"/>
      <c r="G323" s="168"/>
      <c r="H323" s="168"/>
      <c r="I323" s="216"/>
      <c r="J323" s="168"/>
      <c r="K323" s="168"/>
      <c r="L323" s="40"/>
      <c r="M323" s="40"/>
      <c r="N323" s="41"/>
      <c r="O323" s="41"/>
      <c r="P323" s="38"/>
      <c r="Q323" s="38"/>
      <c r="R323" s="38"/>
      <c r="S323" s="38"/>
      <c r="T323" s="38"/>
      <c r="U323" s="38"/>
      <c r="V323" s="38"/>
      <c r="W323" s="38"/>
      <c r="X323" s="38"/>
      <c r="Y323" s="38"/>
      <c r="Z323" s="38"/>
    </row>
    <row r="324" spans="1:26" ht="22.5" customHeight="1" x14ac:dyDescent="0.3">
      <c r="A324" s="168"/>
      <c r="B324" s="168"/>
      <c r="C324" s="168"/>
      <c r="D324" s="168"/>
      <c r="E324" s="216"/>
      <c r="F324" s="168"/>
      <c r="G324" s="168"/>
      <c r="H324" s="168"/>
      <c r="I324" s="216"/>
      <c r="J324" s="168"/>
      <c r="K324" s="168"/>
      <c r="L324" s="40"/>
      <c r="M324" s="40"/>
      <c r="N324" s="41"/>
      <c r="O324" s="41"/>
      <c r="P324" s="38"/>
      <c r="Q324" s="38"/>
      <c r="R324" s="38"/>
      <c r="S324" s="38"/>
      <c r="T324" s="38"/>
      <c r="U324" s="38"/>
      <c r="V324" s="38"/>
      <c r="W324" s="38"/>
      <c r="X324" s="38"/>
      <c r="Y324" s="38"/>
      <c r="Z324" s="38"/>
    </row>
    <row r="325" spans="1:26" ht="22.5" customHeight="1" x14ac:dyDescent="0.3">
      <c r="A325" s="168"/>
      <c r="B325" s="168"/>
      <c r="C325" s="168"/>
      <c r="D325" s="168"/>
      <c r="E325" s="216"/>
      <c r="F325" s="168"/>
      <c r="G325" s="168"/>
      <c r="H325" s="168"/>
      <c r="I325" s="216"/>
      <c r="J325" s="168"/>
      <c r="K325" s="168"/>
      <c r="L325" s="40"/>
      <c r="M325" s="40"/>
      <c r="N325" s="41"/>
      <c r="O325" s="41"/>
      <c r="P325" s="38"/>
      <c r="Q325" s="38"/>
      <c r="R325" s="38"/>
      <c r="S325" s="38"/>
      <c r="T325" s="38"/>
      <c r="U325" s="38"/>
      <c r="V325" s="38"/>
      <c r="W325" s="38"/>
      <c r="X325" s="38"/>
      <c r="Y325" s="38"/>
      <c r="Z325" s="38"/>
    </row>
    <row r="326" spans="1:26" ht="22.5" customHeight="1" x14ac:dyDescent="0.3">
      <c r="A326" s="168"/>
      <c r="B326" s="168"/>
      <c r="C326" s="168"/>
      <c r="D326" s="168"/>
      <c r="E326" s="216"/>
      <c r="F326" s="168"/>
      <c r="G326" s="168"/>
      <c r="H326" s="168"/>
      <c r="I326" s="216"/>
      <c r="J326" s="168"/>
      <c r="K326" s="168"/>
      <c r="L326" s="40"/>
      <c r="M326" s="40"/>
      <c r="N326" s="41"/>
      <c r="O326" s="41"/>
      <c r="P326" s="38"/>
      <c r="Q326" s="38"/>
      <c r="R326" s="38"/>
      <c r="S326" s="38"/>
      <c r="T326" s="38"/>
      <c r="U326" s="38"/>
      <c r="V326" s="38"/>
      <c r="W326" s="38"/>
      <c r="X326" s="38"/>
      <c r="Y326" s="38"/>
      <c r="Z326" s="38"/>
    </row>
    <row r="327" spans="1:26" ht="22.5" customHeight="1" x14ac:dyDescent="0.3">
      <c r="A327" s="168"/>
      <c r="B327" s="168"/>
      <c r="C327" s="168"/>
      <c r="D327" s="168"/>
      <c r="E327" s="216"/>
      <c r="F327" s="168"/>
      <c r="G327" s="168"/>
      <c r="H327" s="168"/>
      <c r="I327" s="216"/>
      <c r="J327" s="168"/>
      <c r="K327" s="168"/>
      <c r="L327" s="40"/>
      <c r="M327" s="40"/>
      <c r="N327" s="41"/>
      <c r="O327" s="41"/>
      <c r="P327" s="38"/>
      <c r="Q327" s="38"/>
      <c r="R327" s="38"/>
      <c r="S327" s="38"/>
      <c r="T327" s="38"/>
      <c r="U327" s="38"/>
      <c r="V327" s="38"/>
      <c r="W327" s="38"/>
      <c r="X327" s="38"/>
      <c r="Y327" s="38"/>
      <c r="Z327" s="38"/>
    </row>
    <row r="328" spans="1:26" ht="22.5" customHeight="1" x14ac:dyDescent="0.3">
      <c r="A328" s="168"/>
      <c r="B328" s="168"/>
      <c r="C328" s="168"/>
      <c r="D328" s="168"/>
      <c r="E328" s="216"/>
      <c r="F328" s="168"/>
      <c r="G328" s="168"/>
      <c r="H328" s="168"/>
      <c r="I328" s="216"/>
      <c r="J328" s="168"/>
      <c r="K328" s="168"/>
      <c r="L328" s="40"/>
      <c r="M328" s="40"/>
      <c r="N328" s="41"/>
      <c r="O328" s="41"/>
      <c r="P328" s="38"/>
      <c r="Q328" s="38"/>
      <c r="R328" s="38"/>
      <c r="S328" s="38"/>
      <c r="T328" s="38"/>
      <c r="U328" s="38"/>
      <c r="V328" s="38"/>
      <c r="W328" s="38"/>
      <c r="X328" s="38"/>
      <c r="Y328" s="38"/>
      <c r="Z328" s="38"/>
    </row>
    <row r="329" spans="1:26" ht="22.5" customHeight="1" x14ac:dyDescent="0.3">
      <c r="A329" s="168"/>
      <c r="B329" s="168"/>
      <c r="C329" s="168"/>
      <c r="D329" s="168"/>
      <c r="E329" s="216"/>
      <c r="F329" s="168"/>
      <c r="G329" s="168"/>
      <c r="H329" s="168"/>
      <c r="I329" s="216"/>
      <c r="J329" s="168"/>
      <c r="K329" s="168"/>
      <c r="L329" s="40"/>
      <c r="M329" s="40"/>
      <c r="N329" s="41"/>
      <c r="O329" s="41"/>
      <c r="P329" s="38"/>
      <c r="Q329" s="38"/>
      <c r="R329" s="38"/>
      <c r="S329" s="38"/>
      <c r="T329" s="38"/>
      <c r="U329" s="38"/>
      <c r="V329" s="38"/>
      <c r="W329" s="38"/>
      <c r="X329" s="38"/>
      <c r="Y329" s="38"/>
      <c r="Z329" s="38"/>
    </row>
    <row r="330" spans="1:26" ht="22.5" customHeight="1" x14ac:dyDescent="0.3">
      <c r="A330" s="168"/>
      <c r="B330" s="168"/>
      <c r="C330" s="168"/>
      <c r="D330" s="168"/>
      <c r="E330" s="216"/>
      <c r="F330" s="168"/>
      <c r="G330" s="168"/>
      <c r="H330" s="168"/>
      <c r="I330" s="216"/>
      <c r="J330" s="168"/>
      <c r="K330" s="168"/>
      <c r="L330" s="40"/>
      <c r="M330" s="40"/>
      <c r="N330" s="41"/>
      <c r="O330" s="41"/>
      <c r="P330" s="38"/>
      <c r="Q330" s="38"/>
      <c r="R330" s="38"/>
      <c r="S330" s="38"/>
      <c r="T330" s="38"/>
      <c r="U330" s="38"/>
      <c r="V330" s="38"/>
      <c r="W330" s="38"/>
      <c r="X330" s="38"/>
      <c r="Y330" s="38"/>
      <c r="Z330" s="38"/>
    </row>
    <row r="331" spans="1:26" ht="22.5" customHeight="1" x14ac:dyDescent="0.3">
      <c r="A331" s="168"/>
      <c r="B331" s="168"/>
      <c r="C331" s="168"/>
      <c r="D331" s="168"/>
      <c r="E331" s="216"/>
      <c r="F331" s="168"/>
      <c r="G331" s="168"/>
      <c r="H331" s="168"/>
      <c r="I331" s="216"/>
      <c r="J331" s="168"/>
      <c r="K331" s="168"/>
      <c r="L331" s="40"/>
      <c r="M331" s="40"/>
      <c r="N331" s="41"/>
      <c r="O331" s="41"/>
      <c r="P331" s="38"/>
      <c r="Q331" s="38"/>
      <c r="R331" s="38"/>
      <c r="S331" s="38"/>
      <c r="T331" s="38"/>
      <c r="U331" s="38"/>
      <c r="V331" s="38"/>
      <c r="W331" s="38"/>
      <c r="X331" s="38"/>
      <c r="Y331" s="38"/>
      <c r="Z331" s="38"/>
    </row>
    <row r="332" spans="1:26" ht="22.5" customHeight="1" x14ac:dyDescent="0.3">
      <c r="A332" s="168"/>
      <c r="B332" s="168"/>
      <c r="C332" s="168"/>
      <c r="D332" s="168"/>
      <c r="E332" s="216"/>
      <c r="F332" s="168"/>
      <c r="G332" s="168"/>
      <c r="H332" s="168"/>
      <c r="I332" s="216"/>
      <c r="J332" s="168"/>
      <c r="K332" s="168"/>
      <c r="L332" s="40"/>
      <c r="M332" s="40"/>
      <c r="N332" s="41"/>
      <c r="O332" s="41"/>
      <c r="P332" s="38"/>
      <c r="Q332" s="38"/>
      <c r="R332" s="38"/>
      <c r="S332" s="38"/>
      <c r="T332" s="38"/>
      <c r="U332" s="38"/>
      <c r="V332" s="38"/>
      <c r="W332" s="38"/>
      <c r="X332" s="38"/>
      <c r="Y332" s="38"/>
      <c r="Z332" s="38"/>
    </row>
    <row r="333" spans="1:26" ht="22.5" customHeight="1" x14ac:dyDescent="0.3">
      <c r="A333" s="168"/>
      <c r="B333" s="168"/>
      <c r="C333" s="168"/>
      <c r="D333" s="168"/>
      <c r="E333" s="216"/>
      <c r="F333" s="168"/>
      <c r="G333" s="168"/>
      <c r="H333" s="168"/>
      <c r="I333" s="216"/>
      <c r="J333" s="168"/>
      <c r="K333" s="168"/>
      <c r="L333" s="40"/>
      <c r="M333" s="40"/>
      <c r="N333" s="41"/>
      <c r="O333" s="41"/>
      <c r="P333" s="38"/>
      <c r="Q333" s="38"/>
      <c r="R333" s="38"/>
      <c r="S333" s="38"/>
      <c r="T333" s="38"/>
      <c r="U333" s="38"/>
      <c r="V333" s="38"/>
      <c r="W333" s="38"/>
      <c r="X333" s="38"/>
      <c r="Y333" s="38"/>
      <c r="Z333" s="38"/>
    </row>
    <row r="334" spans="1:26" ht="22.5" customHeight="1" x14ac:dyDescent="0.3">
      <c r="A334" s="168"/>
      <c r="B334" s="168"/>
      <c r="C334" s="168"/>
      <c r="D334" s="168"/>
      <c r="E334" s="216"/>
      <c r="F334" s="168"/>
      <c r="G334" s="168"/>
      <c r="H334" s="168"/>
      <c r="I334" s="216"/>
      <c r="J334" s="168"/>
      <c r="K334" s="168"/>
      <c r="L334" s="40"/>
      <c r="M334" s="40"/>
      <c r="N334" s="41"/>
      <c r="O334" s="41"/>
      <c r="P334" s="38"/>
      <c r="Q334" s="38"/>
      <c r="R334" s="38"/>
      <c r="S334" s="38"/>
      <c r="T334" s="38"/>
      <c r="U334" s="38"/>
      <c r="V334" s="38"/>
      <c r="W334" s="38"/>
      <c r="X334" s="38"/>
      <c r="Y334" s="38"/>
      <c r="Z334" s="38"/>
    </row>
    <row r="335" spans="1:26" ht="22.5" customHeight="1" x14ac:dyDescent="0.3">
      <c r="A335" s="168"/>
      <c r="B335" s="168"/>
      <c r="C335" s="168"/>
      <c r="D335" s="168"/>
      <c r="E335" s="216"/>
      <c r="F335" s="168"/>
      <c r="G335" s="168"/>
      <c r="H335" s="168"/>
      <c r="I335" s="216"/>
      <c r="J335" s="168"/>
      <c r="K335" s="168"/>
      <c r="L335" s="40"/>
      <c r="M335" s="40"/>
      <c r="N335" s="41"/>
      <c r="O335" s="41"/>
      <c r="P335" s="38"/>
      <c r="Q335" s="38"/>
      <c r="R335" s="38"/>
      <c r="S335" s="38"/>
      <c r="T335" s="38"/>
      <c r="U335" s="38"/>
      <c r="V335" s="38"/>
      <c r="W335" s="38"/>
      <c r="X335" s="38"/>
      <c r="Y335" s="38"/>
      <c r="Z335" s="38"/>
    </row>
    <row r="336" spans="1:26" ht="22.5" customHeight="1" x14ac:dyDescent="0.3">
      <c r="A336" s="168"/>
      <c r="B336" s="168"/>
      <c r="C336" s="168"/>
      <c r="D336" s="168"/>
      <c r="E336" s="216"/>
      <c r="F336" s="168"/>
      <c r="G336" s="168"/>
      <c r="H336" s="168"/>
      <c r="I336" s="216"/>
      <c r="J336" s="168"/>
      <c r="K336" s="168"/>
      <c r="L336" s="40"/>
      <c r="M336" s="40"/>
      <c r="N336" s="41"/>
      <c r="O336" s="41"/>
      <c r="P336" s="38"/>
      <c r="Q336" s="38"/>
      <c r="R336" s="38"/>
      <c r="S336" s="38"/>
      <c r="T336" s="38"/>
      <c r="U336" s="38"/>
      <c r="V336" s="38"/>
      <c r="W336" s="38"/>
      <c r="X336" s="38"/>
      <c r="Y336" s="38"/>
      <c r="Z336" s="38"/>
    </row>
    <row r="337" spans="1:26" ht="22.5" customHeight="1" x14ac:dyDescent="0.3">
      <c r="A337" s="168"/>
      <c r="B337" s="168"/>
      <c r="C337" s="168"/>
      <c r="D337" s="168"/>
      <c r="E337" s="216"/>
      <c r="F337" s="168"/>
      <c r="G337" s="168"/>
      <c r="H337" s="168"/>
      <c r="I337" s="216"/>
      <c r="J337" s="168"/>
      <c r="K337" s="168"/>
      <c r="L337" s="40"/>
      <c r="M337" s="40"/>
      <c r="N337" s="41"/>
      <c r="O337" s="41"/>
      <c r="P337" s="38"/>
      <c r="Q337" s="38"/>
      <c r="R337" s="38"/>
      <c r="S337" s="38"/>
      <c r="T337" s="38"/>
      <c r="U337" s="38"/>
      <c r="V337" s="38"/>
      <c r="W337" s="38"/>
      <c r="X337" s="38"/>
      <c r="Y337" s="38"/>
      <c r="Z337" s="38"/>
    </row>
    <row r="338" spans="1:26" ht="22.5" customHeight="1" x14ac:dyDescent="0.3">
      <c r="A338" s="168"/>
      <c r="B338" s="168"/>
      <c r="C338" s="168"/>
      <c r="D338" s="168"/>
      <c r="E338" s="216"/>
      <c r="F338" s="168"/>
      <c r="G338" s="168"/>
      <c r="H338" s="168"/>
      <c r="I338" s="216"/>
      <c r="J338" s="168"/>
      <c r="K338" s="168"/>
      <c r="L338" s="40"/>
      <c r="M338" s="40"/>
      <c r="N338" s="41"/>
      <c r="O338" s="41"/>
      <c r="P338" s="38"/>
      <c r="Q338" s="38"/>
      <c r="R338" s="38"/>
      <c r="S338" s="38"/>
      <c r="T338" s="38"/>
      <c r="U338" s="38"/>
      <c r="V338" s="38"/>
      <c r="W338" s="38"/>
      <c r="X338" s="38"/>
      <c r="Y338" s="38"/>
      <c r="Z338" s="38"/>
    </row>
    <row r="339" spans="1:26" ht="22.5" customHeight="1" x14ac:dyDescent="0.3">
      <c r="A339" s="168"/>
      <c r="B339" s="168"/>
      <c r="C339" s="168"/>
      <c r="D339" s="168"/>
      <c r="E339" s="216"/>
      <c r="F339" s="168"/>
      <c r="G339" s="168"/>
      <c r="H339" s="168"/>
      <c r="I339" s="216"/>
      <c r="J339" s="168"/>
      <c r="K339" s="168"/>
      <c r="L339" s="40"/>
      <c r="M339" s="40"/>
      <c r="N339" s="41"/>
      <c r="O339" s="41"/>
      <c r="P339" s="38"/>
      <c r="Q339" s="38"/>
      <c r="R339" s="38"/>
      <c r="S339" s="38"/>
      <c r="T339" s="38"/>
      <c r="U339" s="38"/>
      <c r="V339" s="38"/>
      <c r="W339" s="38"/>
      <c r="X339" s="38"/>
      <c r="Y339" s="38"/>
      <c r="Z339" s="38"/>
    </row>
    <row r="340" spans="1:26" ht="22.5" customHeight="1" x14ac:dyDescent="0.3">
      <c r="A340" s="168"/>
      <c r="B340" s="168"/>
      <c r="C340" s="168"/>
      <c r="D340" s="168"/>
      <c r="E340" s="216"/>
      <c r="F340" s="168"/>
      <c r="G340" s="168"/>
      <c r="H340" s="168"/>
      <c r="I340" s="216"/>
      <c r="J340" s="168"/>
      <c r="K340" s="168"/>
      <c r="L340" s="40"/>
      <c r="M340" s="40"/>
      <c r="N340" s="41"/>
      <c r="O340" s="41"/>
      <c r="P340" s="38"/>
      <c r="Q340" s="38"/>
      <c r="R340" s="38"/>
      <c r="S340" s="38"/>
      <c r="T340" s="38"/>
      <c r="U340" s="38"/>
      <c r="V340" s="38"/>
      <c r="W340" s="38"/>
      <c r="X340" s="38"/>
      <c r="Y340" s="38"/>
      <c r="Z340" s="38"/>
    </row>
    <row r="341" spans="1:26" ht="22.5" customHeight="1" x14ac:dyDescent="0.3">
      <c r="A341" s="168"/>
      <c r="B341" s="168"/>
      <c r="C341" s="168"/>
      <c r="D341" s="168"/>
      <c r="E341" s="216"/>
      <c r="F341" s="168"/>
      <c r="G341" s="168"/>
      <c r="H341" s="168"/>
      <c r="I341" s="216"/>
      <c r="J341" s="168"/>
      <c r="K341" s="168"/>
      <c r="L341" s="40"/>
      <c r="M341" s="40"/>
      <c r="N341" s="41"/>
      <c r="O341" s="41"/>
      <c r="P341" s="38"/>
      <c r="Q341" s="38"/>
      <c r="R341" s="38"/>
      <c r="S341" s="38"/>
      <c r="T341" s="38"/>
      <c r="U341" s="38"/>
      <c r="V341" s="38"/>
      <c r="W341" s="38"/>
      <c r="X341" s="38"/>
      <c r="Y341" s="38"/>
      <c r="Z341" s="38"/>
    </row>
    <row r="342" spans="1:26" ht="22.5" customHeight="1" x14ac:dyDescent="0.3">
      <c r="A342" s="168"/>
      <c r="B342" s="168"/>
      <c r="C342" s="168"/>
      <c r="D342" s="168"/>
      <c r="E342" s="216"/>
      <c r="F342" s="168"/>
      <c r="G342" s="168"/>
      <c r="H342" s="168"/>
      <c r="I342" s="216"/>
      <c r="J342" s="168"/>
      <c r="K342" s="168"/>
      <c r="L342" s="40"/>
      <c r="M342" s="40"/>
      <c r="N342" s="41"/>
      <c r="O342" s="41"/>
      <c r="P342" s="38"/>
      <c r="Q342" s="38"/>
      <c r="R342" s="38"/>
      <c r="S342" s="38"/>
      <c r="T342" s="38"/>
      <c r="U342" s="38"/>
      <c r="V342" s="38"/>
      <c r="W342" s="38"/>
      <c r="X342" s="38"/>
      <c r="Y342" s="38"/>
      <c r="Z342" s="38"/>
    </row>
    <row r="343" spans="1:26" ht="22.5" customHeight="1" x14ac:dyDescent="0.3">
      <c r="A343" s="168"/>
      <c r="B343" s="168"/>
      <c r="C343" s="168"/>
      <c r="D343" s="168"/>
      <c r="E343" s="216"/>
      <c r="F343" s="168"/>
      <c r="G343" s="168"/>
      <c r="H343" s="168"/>
      <c r="I343" s="216"/>
      <c r="J343" s="168"/>
      <c r="K343" s="168"/>
      <c r="L343" s="40"/>
      <c r="M343" s="40"/>
      <c r="N343" s="41"/>
      <c r="O343" s="41"/>
      <c r="P343" s="38"/>
      <c r="Q343" s="38"/>
      <c r="R343" s="38"/>
      <c r="S343" s="38"/>
      <c r="T343" s="38"/>
      <c r="U343" s="38"/>
      <c r="V343" s="38"/>
      <c r="W343" s="38"/>
      <c r="X343" s="38"/>
      <c r="Y343" s="38"/>
      <c r="Z343" s="38"/>
    </row>
    <row r="344" spans="1:26" ht="22.5" customHeight="1" x14ac:dyDescent="0.3">
      <c r="A344" s="168"/>
      <c r="B344" s="168"/>
      <c r="C344" s="168"/>
      <c r="D344" s="168"/>
      <c r="E344" s="216"/>
      <c r="F344" s="168"/>
      <c r="G344" s="168"/>
      <c r="H344" s="168"/>
      <c r="I344" s="216"/>
      <c r="J344" s="168"/>
      <c r="K344" s="168"/>
      <c r="L344" s="40"/>
      <c r="M344" s="40"/>
      <c r="N344" s="41"/>
      <c r="O344" s="41"/>
      <c r="P344" s="38"/>
      <c r="Q344" s="38"/>
      <c r="R344" s="38"/>
      <c r="S344" s="38"/>
      <c r="T344" s="38"/>
      <c r="U344" s="38"/>
      <c r="V344" s="38"/>
      <c r="W344" s="38"/>
      <c r="X344" s="38"/>
      <c r="Y344" s="38"/>
      <c r="Z344" s="38"/>
    </row>
    <row r="345" spans="1:26" ht="22.5" customHeight="1" x14ac:dyDescent="0.3">
      <c r="A345" s="168"/>
      <c r="B345" s="168"/>
      <c r="C345" s="168"/>
      <c r="D345" s="168"/>
      <c r="E345" s="216"/>
      <c r="F345" s="168"/>
      <c r="G345" s="168"/>
      <c r="H345" s="168"/>
      <c r="I345" s="216"/>
      <c r="J345" s="168"/>
      <c r="K345" s="168"/>
      <c r="L345" s="40"/>
      <c r="M345" s="40"/>
      <c r="N345" s="41"/>
      <c r="O345" s="41"/>
      <c r="P345" s="38"/>
      <c r="Q345" s="38"/>
      <c r="R345" s="38"/>
      <c r="S345" s="38"/>
      <c r="T345" s="38"/>
      <c r="U345" s="38"/>
      <c r="V345" s="38"/>
      <c r="W345" s="38"/>
      <c r="X345" s="38"/>
      <c r="Y345" s="38"/>
      <c r="Z345" s="38"/>
    </row>
    <row r="346" spans="1:26" ht="22.5" customHeight="1" x14ac:dyDescent="0.3">
      <c r="A346" s="168"/>
      <c r="B346" s="168"/>
      <c r="C346" s="168"/>
      <c r="D346" s="168"/>
      <c r="E346" s="216"/>
      <c r="F346" s="168"/>
      <c r="G346" s="168"/>
      <c r="H346" s="168"/>
      <c r="I346" s="216"/>
      <c r="J346" s="168"/>
      <c r="K346" s="168"/>
      <c r="L346" s="40"/>
      <c r="M346" s="40"/>
      <c r="N346" s="41"/>
      <c r="O346" s="41"/>
      <c r="P346" s="38"/>
      <c r="Q346" s="38"/>
      <c r="R346" s="38"/>
      <c r="S346" s="38"/>
      <c r="T346" s="38"/>
      <c r="U346" s="38"/>
      <c r="V346" s="38"/>
      <c r="W346" s="38"/>
      <c r="X346" s="38"/>
      <c r="Y346" s="38"/>
      <c r="Z346" s="38"/>
    </row>
    <row r="347" spans="1:26" ht="22.5" customHeight="1" x14ac:dyDescent="0.3">
      <c r="A347" s="168"/>
      <c r="B347" s="168"/>
      <c r="C347" s="168"/>
      <c r="D347" s="168"/>
      <c r="E347" s="216"/>
      <c r="F347" s="168"/>
      <c r="G347" s="168"/>
      <c r="H347" s="168"/>
      <c r="I347" s="216"/>
      <c r="J347" s="168"/>
      <c r="K347" s="168"/>
      <c r="L347" s="40"/>
      <c r="M347" s="40"/>
      <c r="N347" s="41"/>
      <c r="O347" s="41"/>
      <c r="P347" s="38"/>
      <c r="Q347" s="38"/>
      <c r="R347" s="38"/>
      <c r="S347" s="38"/>
      <c r="T347" s="38"/>
      <c r="U347" s="38"/>
      <c r="V347" s="38"/>
      <c r="W347" s="38"/>
      <c r="X347" s="38"/>
      <c r="Y347" s="38"/>
      <c r="Z347" s="38"/>
    </row>
    <row r="348" spans="1:26" ht="22.5" customHeight="1" x14ac:dyDescent="0.3">
      <c r="A348" s="168"/>
      <c r="B348" s="168"/>
      <c r="C348" s="168"/>
      <c r="D348" s="168"/>
      <c r="E348" s="216"/>
      <c r="F348" s="168"/>
      <c r="G348" s="168"/>
      <c r="H348" s="168"/>
      <c r="I348" s="216"/>
      <c r="J348" s="168"/>
      <c r="K348" s="168"/>
      <c r="L348" s="40"/>
      <c r="M348" s="40"/>
      <c r="N348" s="41"/>
      <c r="O348" s="41"/>
      <c r="P348" s="38"/>
      <c r="Q348" s="38"/>
      <c r="R348" s="38"/>
      <c r="S348" s="38"/>
      <c r="T348" s="38"/>
      <c r="U348" s="38"/>
      <c r="V348" s="38"/>
      <c r="W348" s="38"/>
      <c r="X348" s="38"/>
      <c r="Y348" s="38"/>
      <c r="Z348" s="38"/>
    </row>
    <row r="349" spans="1:26" ht="22.5" customHeight="1" x14ac:dyDescent="0.3">
      <c r="A349" s="168"/>
      <c r="B349" s="168"/>
      <c r="C349" s="168"/>
      <c r="D349" s="168"/>
      <c r="E349" s="216"/>
      <c r="F349" s="168"/>
      <c r="G349" s="168"/>
      <c r="H349" s="168"/>
      <c r="I349" s="216"/>
      <c r="J349" s="168"/>
      <c r="K349" s="168"/>
      <c r="L349" s="40"/>
      <c r="M349" s="40"/>
      <c r="N349" s="41"/>
      <c r="O349" s="41"/>
      <c r="P349" s="38"/>
      <c r="Q349" s="38"/>
      <c r="R349" s="38"/>
      <c r="S349" s="38"/>
      <c r="T349" s="38"/>
      <c r="U349" s="38"/>
      <c r="V349" s="38"/>
      <c r="W349" s="38"/>
      <c r="X349" s="38"/>
      <c r="Y349" s="38"/>
      <c r="Z349" s="38"/>
    </row>
    <row r="350" spans="1:26" ht="22.5" customHeight="1" x14ac:dyDescent="0.3">
      <c r="A350" s="168"/>
      <c r="B350" s="168"/>
      <c r="C350" s="168"/>
      <c r="D350" s="168"/>
      <c r="E350" s="216"/>
      <c r="F350" s="168"/>
      <c r="G350" s="168"/>
      <c r="H350" s="168"/>
      <c r="I350" s="216"/>
      <c r="J350" s="168"/>
      <c r="K350" s="168"/>
      <c r="L350" s="40"/>
      <c r="M350" s="40"/>
      <c r="N350" s="41"/>
      <c r="O350" s="41"/>
      <c r="P350" s="38"/>
      <c r="Q350" s="38"/>
      <c r="R350" s="38"/>
      <c r="S350" s="38"/>
      <c r="T350" s="38"/>
      <c r="U350" s="38"/>
      <c r="V350" s="38"/>
      <c r="W350" s="38"/>
      <c r="X350" s="38"/>
      <c r="Y350" s="38"/>
      <c r="Z350" s="38"/>
    </row>
    <row r="351" spans="1:26" ht="22.5" customHeight="1" x14ac:dyDescent="0.3">
      <c r="A351" s="168"/>
      <c r="B351" s="168"/>
      <c r="C351" s="168"/>
      <c r="D351" s="168"/>
      <c r="E351" s="216"/>
      <c r="F351" s="168"/>
      <c r="G351" s="168"/>
      <c r="H351" s="168"/>
      <c r="I351" s="216"/>
      <c r="J351" s="168"/>
      <c r="K351" s="168"/>
      <c r="L351" s="40"/>
      <c r="M351" s="40"/>
      <c r="N351" s="41"/>
      <c r="O351" s="41"/>
      <c r="P351" s="38"/>
      <c r="Q351" s="38"/>
      <c r="R351" s="38"/>
      <c r="S351" s="38"/>
      <c r="T351" s="38"/>
      <c r="U351" s="38"/>
      <c r="V351" s="38"/>
      <c r="W351" s="38"/>
      <c r="X351" s="38"/>
      <c r="Y351" s="38"/>
      <c r="Z351" s="38"/>
    </row>
    <row r="352" spans="1:26" ht="22.5" customHeight="1" x14ac:dyDescent="0.3">
      <c r="A352" s="168"/>
      <c r="B352" s="168"/>
      <c r="C352" s="168"/>
      <c r="D352" s="168"/>
      <c r="E352" s="216"/>
      <c r="F352" s="168"/>
      <c r="G352" s="168"/>
      <c r="H352" s="168"/>
      <c r="I352" s="216"/>
      <c r="J352" s="168"/>
      <c r="K352" s="168"/>
      <c r="L352" s="40"/>
      <c r="M352" s="40"/>
      <c r="N352" s="41"/>
      <c r="O352" s="41"/>
      <c r="P352" s="38"/>
      <c r="Q352" s="38"/>
      <c r="R352" s="38"/>
      <c r="S352" s="38"/>
      <c r="T352" s="38"/>
      <c r="U352" s="38"/>
      <c r="V352" s="38"/>
      <c r="W352" s="38"/>
      <c r="X352" s="38"/>
      <c r="Y352" s="38"/>
      <c r="Z352" s="38"/>
    </row>
    <row r="353" spans="1:26" ht="22.5" customHeight="1" x14ac:dyDescent="0.3">
      <c r="A353" s="168"/>
      <c r="B353" s="168"/>
      <c r="C353" s="168"/>
      <c r="D353" s="168"/>
      <c r="E353" s="216"/>
      <c r="F353" s="168"/>
      <c r="G353" s="168"/>
      <c r="H353" s="168"/>
      <c r="I353" s="216"/>
      <c r="J353" s="168"/>
      <c r="K353" s="168"/>
      <c r="L353" s="40"/>
      <c r="M353" s="40"/>
      <c r="N353" s="41"/>
      <c r="O353" s="41"/>
      <c r="P353" s="38"/>
      <c r="Q353" s="38"/>
      <c r="R353" s="38"/>
      <c r="S353" s="38"/>
      <c r="T353" s="38"/>
      <c r="U353" s="38"/>
      <c r="V353" s="38"/>
      <c r="W353" s="38"/>
      <c r="X353" s="38"/>
      <c r="Y353" s="38"/>
      <c r="Z353" s="38"/>
    </row>
    <row r="354" spans="1:26" ht="22.5" customHeight="1" x14ac:dyDescent="0.3">
      <c r="A354" s="168"/>
      <c r="B354" s="168"/>
      <c r="C354" s="168"/>
      <c r="D354" s="168"/>
      <c r="E354" s="216"/>
      <c r="F354" s="168"/>
      <c r="G354" s="168"/>
      <c r="H354" s="168"/>
      <c r="I354" s="216"/>
      <c r="J354" s="168"/>
      <c r="K354" s="168"/>
      <c r="L354" s="40"/>
      <c r="M354" s="40"/>
      <c r="N354" s="41"/>
      <c r="O354" s="41"/>
      <c r="P354" s="38"/>
      <c r="Q354" s="38"/>
      <c r="R354" s="38"/>
      <c r="S354" s="38"/>
      <c r="T354" s="38"/>
      <c r="U354" s="38"/>
      <c r="V354" s="38"/>
      <c r="W354" s="38"/>
      <c r="X354" s="38"/>
      <c r="Y354" s="38"/>
      <c r="Z354" s="38"/>
    </row>
    <row r="355" spans="1:26" ht="22.5" customHeight="1" x14ac:dyDescent="0.3">
      <c r="A355" s="168"/>
      <c r="B355" s="168"/>
      <c r="C355" s="168"/>
      <c r="D355" s="168"/>
      <c r="E355" s="216"/>
      <c r="F355" s="168"/>
      <c r="G355" s="168"/>
      <c r="H355" s="168"/>
      <c r="I355" s="216"/>
      <c r="J355" s="168"/>
      <c r="K355" s="168"/>
      <c r="L355" s="40"/>
      <c r="M355" s="40"/>
      <c r="N355" s="41"/>
      <c r="O355" s="41"/>
      <c r="P355" s="38"/>
      <c r="Q355" s="38"/>
      <c r="R355" s="38"/>
      <c r="S355" s="38"/>
      <c r="T355" s="38"/>
      <c r="U355" s="38"/>
      <c r="V355" s="38"/>
      <c r="W355" s="38"/>
      <c r="X355" s="38"/>
      <c r="Y355" s="38"/>
      <c r="Z355" s="38"/>
    </row>
    <row r="356" spans="1:26" ht="22.5" customHeight="1" x14ac:dyDescent="0.3">
      <c r="A356" s="168"/>
      <c r="B356" s="168"/>
      <c r="C356" s="168"/>
      <c r="D356" s="168"/>
      <c r="E356" s="216"/>
      <c r="F356" s="168"/>
      <c r="G356" s="168"/>
      <c r="H356" s="168"/>
      <c r="I356" s="216"/>
      <c r="J356" s="168"/>
      <c r="K356" s="168"/>
      <c r="L356" s="40"/>
      <c r="M356" s="40"/>
      <c r="N356" s="41"/>
      <c r="O356" s="41"/>
      <c r="P356" s="38"/>
      <c r="Q356" s="38"/>
      <c r="R356" s="38"/>
      <c r="S356" s="38"/>
      <c r="T356" s="38"/>
      <c r="U356" s="38"/>
      <c r="V356" s="38"/>
      <c r="W356" s="38"/>
      <c r="X356" s="38"/>
      <c r="Y356" s="38"/>
      <c r="Z356" s="38"/>
    </row>
    <row r="357" spans="1:26" ht="15.75" customHeight="1" x14ac:dyDescent="0.2"/>
    <row r="358" spans="1:26" ht="15.75" customHeight="1" x14ac:dyDescent="0.2"/>
    <row r="359" spans="1:26" ht="15.75" customHeight="1" x14ac:dyDescent="0.2"/>
    <row r="360" spans="1:26" ht="15.75" customHeight="1" x14ac:dyDescent="0.2"/>
    <row r="361" spans="1:26" ht="15.75" customHeight="1" x14ac:dyDescent="0.2"/>
    <row r="362" spans="1:26" ht="15.75" customHeight="1" x14ac:dyDescent="0.2"/>
    <row r="363" spans="1:26" ht="15.75" customHeight="1" x14ac:dyDescent="0.2"/>
    <row r="364" spans="1:26" ht="15.75" customHeight="1" x14ac:dyDescent="0.2"/>
    <row r="365" spans="1:26" ht="15.75" customHeight="1" x14ac:dyDescent="0.2"/>
    <row r="366" spans="1:26" ht="15.75" customHeight="1" x14ac:dyDescent="0.2"/>
    <row r="367" spans="1:26" ht="15.75" customHeight="1" x14ac:dyDescent="0.2"/>
    <row r="368" spans="1:26"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286">
    <mergeCell ref="L125:L132"/>
    <mergeCell ref="M125:M132"/>
    <mergeCell ref="N125:N132"/>
    <mergeCell ref="O125:O132"/>
    <mergeCell ref="P125:P132"/>
    <mergeCell ref="B125:B132"/>
    <mergeCell ref="C125:C132"/>
    <mergeCell ref="D125:D132"/>
    <mergeCell ref="E125:E132"/>
    <mergeCell ref="F125:F132"/>
    <mergeCell ref="I125:I132"/>
    <mergeCell ref="J125:J132"/>
    <mergeCell ref="O133:O140"/>
    <mergeCell ref="P133:P140"/>
    <mergeCell ref="B133:B140"/>
    <mergeCell ref="C133:C140"/>
    <mergeCell ref="D133:D140"/>
    <mergeCell ref="E133:E140"/>
    <mergeCell ref="F133:F140"/>
    <mergeCell ref="I133:I140"/>
    <mergeCell ref="J133:J140"/>
    <mergeCell ref="O141:O148"/>
    <mergeCell ref="P141:P148"/>
    <mergeCell ref="B141:B148"/>
    <mergeCell ref="C141:C148"/>
    <mergeCell ref="D141:D148"/>
    <mergeCell ref="E141:E148"/>
    <mergeCell ref="F141:F148"/>
    <mergeCell ref="I141:I148"/>
    <mergeCell ref="J141:J148"/>
    <mergeCell ref="L108:L113"/>
    <mergeCell ref="M108:M113"/>
    <mergeCell ref="N108:N113"/>
    <mergeCell ref="O108:O113"/>
    <mergeCell ref="P108:P113"/>
    <mergeCell ref="B108:B113"/>
    <mergeCell ref="C108:C113"/>
    <mergeCell ref="D108:D113"/>
    <mergeCell ref="E108:E113"/>
    <mergeCell ref="F108:F113"/>
    <mergeCell ref="I108:I113"/>
    <mergeCell ref="J108:J113"/>
    <mergeCell ref="B114:B116"/>
    <mergeCell ref="C114:C116"/>
    <mergeCell ref="D114:D116"/>
    <mergeCell ref="E114:E116"/>
    <mergeCell ref="F114:F116"/>
    <mergeCell ref="J114:J116"/>
    <mergeCell ref="K114:K116"/>
    <mergeCell ref="I115:I116"/>
    <mergeCell ref="K108:K113"/>
    <mergeCell ref="O117:O124"/>
    <mergeCell ref="P117:P124"/>
    <mergeCell ref="G115:G116"/>
    <mergeCell ref="H115:H116"/>
    <mergeCell ref="G114:I114"/>
    <mergeCell ref="L114:L116"/>
    <mergeCell ref="M114:M116"/>
    <mergeCell ref="N114:N116"/>
    <mergeCell ref="O114:O116"/>
    <mergeCell ref="P114:P116"/>
    <mergeCell ref="B117:B124"/>
    <mergeCell ref="C117:C124"/>
    <mergeCell ref="D117:D124"/>
    <mergeCell ref="E117:E124"/>
    <mergeCell ref="F117:F124"/>
    <mergeCell ref="K149:K156"/>
    <mergeCell ref="L149:L156"/>
    <mergeCell ref="M149:M156"/>
    <mergeCell ref="N149:N156"/>
    <mergeCell ref="I117:I124"/>
    <mergeCell ref="J117:J124"/>
    <mergeCell ref="K117:K124"/>
    <mergeCell ref="L117:L124"/>
    <mergeCell ref="M117:M124"/>
    <mergeCell ref="N117:N124"/>
    <mergeCell ref="K141:K148"/>
    <mergeCell ref="L141:L148"/>
    <mergeCell ref="M141:M148"/>
    <mergeCell ref="N141:N148"/>
    <mergeCell ref="K133:K140"/>
    <mergeCell ref="L133:L140"/>
    <mergeCell ref="M133:M140"/>
    <mergeCell ref="N133:N140"/>
    <mergeCell ref="K125:K132"/>
    <mergeCell ref="O149:O156"/>
    <mergeCell ref="P149:P156"/>
    <mergeCell ref="B149:B156"/>
    <mergeCell ref="C149:C156"/>
    <mergeCell ref="D149:D156"/>
    <mergeCell ref="E149:E156"/>
    <mergeCell ref="F149:F156"/>
    <mergeCell ref="I149:I156"/>
    <mergeCell ref="J149:J156"/>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4"/>
    <mergeCell ref="L16:L24"/>
    <mergeCell ref="M16:M24"/>
    <mergeCell ref="N16:N24"/>
    <mergeCell ref="P16:P24"/>
    <mergeCell ref="B16:B24"/>
    <mergeCell ref="C16:C24"/>
    <mergeCell ref="D16:D24"/>
    <mergeCell ref="E16:E24"/>
    <mergeCell ref="F16:F24"/>
    <mergeCell ref="I16:I24"/>
    <mergeCell ref="J16:J24"/>
    <mergeCell ref="K25:K31"/>
    <mergeCell ref="L25:L31"/>
    <mergeCell ref="M25:M31"/>
    <mergeCell ref="N25:N31"/>
    <mergeCell ref="O25:O31"/>
    <mergeCell ref="P25:P31"/>
    <mergeCell ref="B25:B31"/>
    <mergeCell ref="C25:C31"/>
    <mergeCell ref="D25:D31"/>
    <mergeCell ref="E25:E31"/>
    <mergeCell ref="F25:F31"/>
    <mergeCell ref="I25:I31"/>
    <mergeCell ref="J25:J31"/>
    <mergeCell ref="K48:K55"/>
    <mergeCell ref="L48:L55"/>
    <mergeCell ref="M48:M55"/>
    <mergeCell ref="N48:N55"/>
    <mergeCell ref="O48:O55"/>
    <mergeCell ref="P48:P55"/>
    <mergeCell ref="B48:B55"/>
    <mergeCell ref="C48:C55"/>
    <mergeCell ref="D48:D55"/>
    <mergeCell ref="E48:E55"/>
    <mergeCell ref="F48:F55"/>
    <mergeCell ref="I48:I55"/>
    <mergeCell ref="J48:J55"/>
    <mergeCell ref="L56:L64"/>
    <mergeCell ref="M56:M64"/>
    <mergeCell ref="N56:N64"/>
    <mergeCell ref="O56:O64"/>
    <mergeCell ref="P56:P64"/>
    <mergeCell ref="B56:B64"/>
    <mergeCell ref="C56:C64"/>
    <mergeCell ref="D56:D64"/>
    <mergeCell ref="E56:E64"/>
    <mergeCell ref="F56:F64"/>
    <mergeCell ref="I56:I64"/>
    <mergeCell ref="J56:J64"/>
    <mergeCell ref="O65:O72"/>
    <mergeCell ref="P65:P72"/>
    <mergeCell ref="B65:B72"/>
    <mergeCell ref="C65:C72"/>
    <mergeCell ref="D65:D72"/>
    <mergeCell ref="E65:E72"/>
    <mergeCell ref="F65:F72"/>
    <mergeCell ref="I65:I72"/>
    <mergeCell ref="J65:J72"/>
    <mergeCell ref="O73:O80"/>
    <mergeCell ref="P73:P80"/>
    <mergeCell ref="B73:B80"/>
    <mergeCell ref="C73:C80"/>
    <mergeCell ref="D73:D80"/>
    <mergeCell ref="E73:E80"/>
    <mergeCell ref="F73:F80"/>
    <mergeCell ref="I73:I80"/>
    <mergeCell ref="J73:J80"/>
    <mergeCell ref="L32:L37"/>
    <mergeCell ref="M32:M37"/>
    <mergeCell ref="N32:N37"/>
    <mergeCell ref="O32:O37"/>
    <mergeCell ref="P32:P37"/>
    <mergeCell ref="B32:B37"/>
    <mergeCell ref="C32:C37"/>
    <mergeCell ref="D32:D37"/>
    <mergeCell ref="E32:E37"/>
    <mergeCell ref="F32:F37"/>
    <mergeCell ref="I32:I37"/>
    <mergeCell ref="J32:J37"/>
    <mergeCell ref="B38:B40"/>
    <mergeCell ref="C38:C40"/>
    <mergeCell ref="D38:D40"/>
    <mergeCell ref="E38:E40"/>
    <mergeCell ref="F38:F40"/>
    <mergeCell ref="J38:J40"/>
    <mergeCell ref="K38:K40"/>
    <mergeCell ref="I39:I40"/>
    <mergeCell ref="K32:K37"/>
    <mergeCell ref="O41:O47"/>
    <mergeCell ref="P41:P47"/>
    <mergeCell ref="G39:G40"/>
    <mergeCell ref="H39:H40"/>
    <mergeCell ref="G38:I38"/>
    <mergeCell ref="L38:L40"/>
    <mergeCell ref="M38:M40"/>
    <mergeCell ref="N38:N40"/>
    <mergeCell ref="O38:O40"/>
    <mergeCell ref="P38:P40"/>
    <mergeCell ref="B41:B47"/>
    <mergeCell ref="C41:C47"/>
    <mergeCell ref="D41:D47"/>
    <mergeCell ref="E41:E47"/>
    <mergeCell ref="F41:F47"/>
    <mergeCell ref="K81:K83"/>
    <mergeCell ref="L81:L83"/>
    <mergeCell ref="M81:M83"/>
    <mergeCell ref="N81:N83"/>
    <mergeCell ref="I41:I47"/>
    <mergeCell ref="J41:J47"/>
    <mergeCell ref="K41:K47"/>
    <mergeCell ref="L41:L47"/>
    <mergeCell ref="M41:M47"/>
    <mergeCell ref="N41:N47"/>
    <mergeCell ref="K73:K80"/>
    <mergeCell ref="L73:L80"/>
    <mergeCell ref="M73:M80"/>
    <mergeCell ref="N73:N80"/>
    <mergeCell ref="K65:K72"/>
    <mergeCell ref="L65:L72"/>
    <mergeCell ref="M65:M72"/>
    <mergeCell ref="N65:N72"/>
    <mergeCell ref="K56:K64"/>
    <mergeCell ref="B81:B83"/>
    <mergeCell ref="C81:C83"/>
    <mergeCell ref="D81:D83"/>
    <mergeCell ref="E81:E83"/>
    <mergeCell ref="F81:F83"/>
    <mergeCell ref="G81:I81"/>
    <mergeCell ref="J81:J83"/>
    <mergeCell ref="I82:I83"/>
    <mergeCell ref="B84:B91"/>
    <mergeCell ref="C84:C91"/>
    <mergeCell ref="D84:D91"/>
    <mergeCell ref="E84:E91"/>
    <mergeCell ref="F84:F91"/>
    <mergeCell ref="I84:I91"/>
    <mergeCell ref="J84:J91"/>
    <mergeCell ref="K84:K91"/>
    <mergeCell ref="L84:L91"/>
    <mergeCell ref="M84:M91"/>
    <mergeCell ref="N84:N91"/>
    <mergeCell ref="O84:O91"/>
    <mergeCell ref="P84:P91"/>
    <mergeCell ref="G82:G83"/>
    <mergeCell ref="H82:H83"/>
    <mergeCell ref="O81:O83"/>
    <mergeCell ref="P81:P83"/>
    <mergeCell ref="O92:O99"/>
    <mergeCell ref="P92:P99"/>
    <mergeCell ref="B92:B99"/>
    <mergeCell ref="C92:C99"/>
    <mergeCell ref="D92:D99"/>
    <mergeCell ref="E92:E99"/>
    <mergeCell ref="F92:F99"/>
    <mergeCell ref="I92:I99"/>
    <mergeCell ref="J92:J99"/>
    <mergeCell ref="K92:K99"/>
    <mergeCell ref="L92:L99"/>
    <mergeCell ref="M92:M99"/>
    <mergeCell ref="N92:N99"/>
    <mergeCell ref="K100:K107"/>
    <mergeCell ref="L100:L107"/>
    <mergeCell ref="M100:M107"/>
    <mergeCell ref="N100:N107"/>
    <mergeCell ref="O100:O107"/>
    <mergeCell ref="P100:P107"/>
    <mergeCell ref="B100:B107"/>
    <mergeCell ref="C100:C107"/>
    <mergeCell ref="D100:D107"/>
    <mergeCell ref="E100:E107"/>
    <mergeCell ref="F100:F107"/>
    <mergeCell ref="I100:I107"/>
    <mergeCell ref="J100:J107"/>
  </mergeCells>
  <dataValidations count="1">
    <dataValidation type="list" allowBlank="1" showErrorMessage="1" sqref="F16 J16 F25 J25 F32 J32 F41:F42 J41:J42 F48 J48 F56:F57 J56:J57 F65 J65 F73 J73 F84 J84 F92 J92 F100 J149 F108 J108 F117 J117 F125 J125 F133 J133 F141 J141 F149 J100">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996"/>
  <sheetViews>
    <sheetView showGridLines="0" topLeftCell="E105" workbookViewId="0">
      <selection activeCell="H49" sqref="H49"/>
    </sheetView>
  </sheetViews>
  <sheetFormatPr baseColWidth="10" defaultColWidth="14.42578125" defaultRowHeight="15" customHeight="1" x14ac:dyDescent="0.2"/>
  <cols>
    <col min="1" max="1" width="2.5703125" style="170" customWidth="1"/>
    <col min="2" max="2" width="4.42578125" style="170" hidden="1" customWidth="1"/>
    <col min="3" max="4" width="42.5703125" style="170" customWidth="1"/>
    <col min="5" max="5" width="38" style="170" customWidth="1"/>
    <col min="6" max="6" width="7.42578125" style="170" customWidth="1"/>
    <col min="7" max="7" width="3.5703125" style="170" customWidth="1"/>
    <col min="8" max="8" width="69.85546875" style="170" customWidth="1"/>
    <col min="9" max="9" width="39.140625" style="170" customWidth="1"/>
    <col min="10" max="10" width="7.42578125" style="170" customWidth="1"/>
    <col min="11" max="11" width="26" style="170" customWidth="1"/>
    <col min="12" max="13" width="8" style="279" customWidth="1"/>
    <col min="14" max="14" width="12" style="279" customWidth="1"/>
    <col min="15" max="24" width="3.140625" style="279" customWidth="1"/>
    <col min="25" max="26" width="3.140625" style="170" customWidth="1"/>
    <col min="27" max="16384" width="14.42578125" style="170"/>
  </cols>
  <sheetData>
    <row r="1" spans="1:26" ht="9.75" customHeight="1" x14ac:dyDescent="0.3">
      <c r="A1" s="168"/>
      <c r="B1" s="168"/>
      <c r="C1" s="168"/>
      <c r="D1" s="168"/>
      <c r="E1" s="168"/>
      <c r="F1" s="168"/>
      <c r="G1" s="168"/>
      <c r="H1" s="168"/>
      <c r="I1" s="168"/>
      <c r="J1" s="168"/>
      <c r="K1" s="168"/>
      <c r="L1" s="40"/>
      <c r="M1" s="40"/>
      <c r="N1" s="40"/>
      <c r="O1" s="38"/>
      <c r="P1" s="38"/>
      <c r="Q1" s="38"/>
      <c r="R1" s="38"/>
      <c r="S1" s="38"/>
      <c r="T1" s="38"/>
      <c r="U1" s="38"/>
      <c r="V1" s="38"/>
      <c r="W1" s="38"/>
      <c r="X1" s="38"/>
      <c r="Y1" s="168"/>
      <c r="Z1" s="168"/>
    </row>
    <row r="2" spans="1:26" ht="9.75" customHeight="1" x14ac:dyDescent="0.3">
      <c r="A2" s="168"/>
      <c r="B2" s="168"/>
      <c r="C2" s="168"/>
      <c r="D2" s="168"/>
      <c r="E2" s="168"/>
      <c r="F2" s="168"/>
      <c r="G2" s="168"/>
      <c r="H2" s="168"/>
      <c r="I2" s="168"/>
      <c r="J2" s="168"/>
      <c r="K2" s="168"/>
      <c r="L2" s="40"/>
      <c r="M2" s="40"/>
      <c r="N2" s="40"/>
      <c r="O2" s="38"/>
      <c r="P2" s="38"/>
      <c r="Q2" s="38"/>
      <c r="R2" s="38"/>
      <c r="S2" s="38"/>
      <c r="T2" s="38"/>
      <c r="U2" s="38"/>
      <c r="V2" s="38"/>
      <c r="W2" s="38"/>
      <c r="X2" s="38"/>
      <c r="Y2" s="168"/>
      <c r="Z2" s="168"/>
    </row>
    <row r="3" spans="1:26" ht="9.75" customHeight="1" x14ac:dyDescent="0.3">
      <c r="A3" s="168"/>
      <c r="B3" s="168"/>
      <c r="C3" s="168"/>
      <c r="D3" s="168"/>
      <c r="E3" s="168"/>
      <c r="F3" s="168"/>
      <c r="G3" s="168"/>
      <c r="H3" s="168"/>
      <c r="I3" s="168"/>
      <c r="J3" s="168"/>
      <c r="K3" s="168"/>
      <c r="L3" s="40"/>
      <c r="M3" s="40"/>
      <c r="N3" s="40"/>
      <c r="O3" s="38"/>
      <c r="P3" s="38"/>
      <c r="Q3" s="38"/>
      <c r="R3" s="38"/>
      <c r="S3" s="38"/>
      <c r="T3" s="38"/>
      <c r="U3" s="38"/>
      <c r="V3" s="38"/>
      <c r="W3" s="38"/>
      <c r="X3" s="38"/>
      <c r="Y3" s="168"/>
      <c r="Z3" s="168"/>
    </row>
    <row r="4" spans="1:26" ht="9.75" customHeight="1" x14ac:dyDescent="0.3">
      <c r="A4" s="168"/>
      <c r="B4" s="168"/>
      <c r="C4" s="168"/>
      <c r="D4" s="168"/>
      <c r="E4" s="168"/>
      <c r="F4" s="168"/>
      <c r="G4" s="168"/>
      <c r="H4" s="168"/>
      <c r="I4" s="168"/>
      <c r="J4" s="168"/>
      <c r="K4" s="168"/>
      <c r="L4" s="40"/>
      <c r="M4" s="40"/>
      <c r="N4" s="40"/>
      <c r="O4" s="38"/>
      <c r="P4" s="38"/>
      <c r="Q4" s="38"/>
      <c r="R4" s="38"/>
      <c r="S4" s="38"/>
      <c r="T4" s="38"/>
      <c r="U4" s="38"/>
      <c r="V4" s="38"/>
      <c r="W4" s="38"/>
      <c r="X4" s="38"/>
      <c r="Y4" s="168"/>
      <c r="Z4" s="168"/>
    </row>
    <row r="5" spans="1:26" ht="9.75" customHeight="1" x14ac:dyDescent="0.3">
      <c r="A5" s="168"/>
      <c r="B5" s="168"/>
      <c r="C5" s="168"/>
      <c r="D5" s="168"/>
      <c r="E5" s="168"/>
      <c r="F5" s="168"/>
      <c r="G5" s="168"/>
      <c r="H5" s="168"/>
      <c r="I5" s="168"/>
      <c r="J5" s="168"/>
      <c r="K5" s="168"/>
      <c r="L5" s="40"/>
      <c r="M5" s="40"/>
      <c r="N5" s="40"/>
      <c r="O5" s="38"/>
      <c r="P5" s="38"/>
      <c r="Q5" s="38"/>
      <c r="R5" s="38"/>
      <c r="S5" s="38"/>
      <c r="T5" s="38"/>
      <c r="U5" s="38"/>
      <c r="V5" s="38"/>
      <c r="W5" s="38"/>
      <c r="X5" s="38"/>
      <c r="Y5" s="168"/>
      <c r="Z5" s="168"/>
    </row>
    <row r="6" spans="1:26" ht="9.75" customHeight="1" x14ac:dyDescent="0.3">
      <c r="A6" s="168"/>
      <c r="B6" s="168"/>
      <c r="C6" s="168"/>
      <c r="D6" s="168"/>
      <c r="E6" s="168"/>
      <c r="F6" s="168"/>
      <c r="G6" s="168"/>
      <c r="H6" s="168"/>
      <c r="I6" s="168"/>
      <c r="J6" s="168"/>
      <c r="K6" s="168"/>
      <c r="L6" s="40"/>
      <c r="M6" s="40"/>
      <c r="N6" s="40"/>
      <c r="O6" s="38"/>
      <c r="P6" s="38"/>
      <c r="Q6" s="38"/>
      <c r="R6" s="38"/>
      <c r="S6" s="38"/>
      <c r="T6" s="38"/>
      <c r="U6" s="38"/>
      <c r="V6" s="38"/>
      <c r="W6" s="38"/>
      <c r="X6" s="38"/>
      <c r="Y6" s="168"/>
      <c r="Z6" s="168"/>
    </row>
    <row r="7" spans="1:26" ht="9.75" customHeight="1" x14ac:dyDescent="0.3">
      <c r="A7" s="168"/>
      <c r="B7" s="168"/>
      <c r="C7" s="168"/>
      <c r="D7" s="168"/>
      <c r="E7" s="168"/>
      <c r="F7" s="168"/>
      <c r="G7" s="168"/>
      <c r="H7" s="168"/>
      <c r="I7" s="168"/>
      <c r="J7" s="168"/>
      <c r="K7" s="168"/>
      <c r="L7" s="40"/>
      <c r="M7" s="40"/>
      <c r="N7" s="40"/>
      <c r="O7" s="38"/>
      <c r="P7" s="38"/>
      <c r="Q7" s="38"/>
      <c r="R7" s="38"/>
      <c r="S7" s="38"/>
      <c r="T7" s="38"/>
      <c r="U7" s="38"/>
      <c r="V7" s="38"/>
      <c r="W7" s="38"/>
      <c r="X7" s="38"/>
      <c r="Y7" s="168"/>
      <c r="Z7" s="168"/>
    </row>
    <row r="8" spans="1:26" ht="9.75" customHeight="1" x14ac:dyDescent="0.3">
      <c r="A8" s="168"/>
      <c r="B8" s="168"/>
      <c r="C8" s="168"/>
      <c r="D8" s="168"/>
      <c r="E8" s="168"/>
      <c r="F8" s="168"/>
      <c r="G8" s="168"/>
      <c r="H8" s="168"/>
      <c r="I8" s="168"/>
      <c r="J8" s="168"/>
      <c r="K8" s="168"/>
      <c r="L8" s="40"/>
      <c r="M8" s="40"/>
      <c r="N8" s="40"/>
      <c r="O8" s="38"/>
      <c r="P8" s="38"/>
      <c r="Q8" s="38"/>
      <c r="R8" s="38"/>
      <c r="S8" s="38"/>
      <c r="T8" s="38"/>
      <c r="U8" s="38"/>
      <c r="V8" s="38"/>
      <c r="W8" s="38"/>
      <c r="X8" s="38"/>
      <c r="Y8" s="168"/>
      <c r="Z8" s="168"/>
    </row>
    <row r="9" spans="1:26" ht="9.75" customHeight="1" x14ac:dyDescent="0.3">
      <c r="A9" s="168"/>
      <c r="B9" s="168"/>
      <c r="C9" s="168"/>
      <c r="D9" s="168"/>
      <c r="E9" s="168"/>
      <c r="F9" s="168"/>
      <c r="G9" s="168"/>
      <c r="H9" s="168"/>
      <c r="I9" s="168"/>
      <c r="J9" s="168"/>
      <c r="K9" s="168"/>
      <c r="L9" s="40"/>
      <c r="M9" s="40"/>
      <c r="N9" s="40"/>
      <c r="O9" s="38"/>
      <c r="P9" s="38"/>
      <c r="Q9" s="38"/>
      <c r="R9" s="38"/>
      <c r="S9" s="38"/>
      <c r="T9" s="38"/>
      <c r="U9" s="38"/>
      <c r="V9" s="38"/>
      <c r="W9" s="38"/>
      <c r="X9" s="38"/>
      <c r="Y9" s="168"/>
      <c r="Z9" s="168"/>
    </row>
    <row r="10" spans="1:26" ht="9.75" customHeight="1" x14ac:dyDescent="0.3">
      <c r="A10" s="168"/>
      <c r="B10" s="168"/>
      <c r="C10" s="168"/>
      <c r="D10" s="168"/>
      <c r="E10" s="168"/>
      <c r="F10" s="168"/>
      <c r="G10" s="168"/>
      <c r="H10" s="168"/>
      <c r="I10" s="168"/>
      <c r="J10" s="168"/>
      <c r="K10" s="168"/>
      <c r="L10" s="40"/>
      <c r="M10" s="40"/>
      <c r="N10" s="40"/>
      <c r="O10" s="38"/>
      <c r="P10" s="38"/>
      <c r="Q10" s="38"/>
      <c r="R10" s="38"/>
      <c r="S10" s="38"/>
      <c r="T10" s="38"/>
      <c r="U10" s="38"/>
      <c r="V10" s="38"/>
      <c r="W10" s="38"/>
      <c r="X10" s="38"/>
      <c r="Y10" s="168"/>
      <c r="Z10" s="168"/>
    </row>
    <row r="11" spans="1:26" ht="9.75" customHeight="1" x14ac:dyDescent="0.3">
      <c r="A11" s="168"/>
      <c r="B11" s="168"/>
      <c r="C11" s="168"/>
      <c r="D11" s="168"/>
      <c r="E11" s="168"/>
      <c r="F11" s="168"/>
      <c r="G11" s="168"/>
      <c r="H11" s="168"/>
      <c r="I11" s="168"/>
      <c r="J11" s="168"/>
      <c r="K11" s="168"/>
      <c r="L11" s="40"/>
      <c r="M11" s="40"/>
      <c r="N11" s="40"/>
      <c r="O11" s="38"/>
      <c r="P11" s="38"/>
      <c r="Q11" s="38"/>
      <c r="R11" s="38"/>
      <c r="S11" s="38"/>
      <c r="T11" s="38"/>
      <c r="U11" s="38"/>
      <c r="V11" s="38"/>
      <c r="W11" s="38"/>
      <c r="X11" s="38"/>
      <c r="Y11" s="168"/>
      <c r="Z11" s="168"/>
    </row>
    <row r="12" spans="1:26" ht="31.5" customHeight="1" x14ac:dyDescent="0.3">
      <c r="A12" s="168"/>
      <c r="B12" s="168"/>
      <c r="C12" s="168"/>
      <c r="D12" s="168"/>
      <c r="E12" s="168"/>
      <c r="F12" s="168"/>
      <c r="G12" s="168"/>
      <c r="H12" s="168"/>
      <c r="I12" s="168"/>
      <c r="J12" s="168"/>
      <c r="K12" s="168"/>
      <c r="L12" s="40"/>
      <c r="M12" s="40"/>
      <c r="N12" s="40"/>
      <c r="O12" s="38"/>
      <c r="P12" s="38"/>
      <c r="Q12" s="38"/>
      <c r="R12" s="38"/>
      <c r="S12" s="38"/>
      <c r="T12" s="38"/>
      <c r="U12" s="38"/>
      <c r="V12" s="38"/>
      <c r="W12" s="38"/>
      <c r="X12" s="38"/>
      <c r="Y12" s="168"/>
      <c r="Z12" s="168"/>
    </row>
    <row r="13" spans="1:26" ht="24.75" customHeight="1" x14ac:dyDescent="0.3">
      <c r="A13" s="168"/>
      <c r="B13" s="168"/>
      <c r="C13" s="168"/>
      <c r="D13" s="168"/>
      <c r="E13" s="168"/>
      <c r="F13" s="168"/>
      <c r="G13" s="168"/>
      <c r="H13" s="168"/>
      <c r="I13" s="168"/>
      <c r="J13" s="168"/>
      <c r="K13" s="168"/>
      <c r="L13" s="40"/>
      <c r="M13" s="40"/>
      <c r="N13" s="40"/>
      <c r="O13" s="38"/>
      <c r="P13" s="38"/>
      <c r="Q13" s="38"/>
      <c r="R13" s="38"/>
      <c r="S13" s="38"/>
      <c r="T13" s="38"/>
      <c r="U13" s="38"/>
      <c r="V13" s="38"/>
      <c r="W13" s="38"/>
      <c r="X13" s="38"/>
      <c r="Y13" s="168"/>
      <c r="Z13" s="168"/>
    </row>
    <row r="14" spans="1:26" ht="20.25" customHeight="1" x14ac:dyDescent="0.3">
      <c r="A14" s="168"/>
      <c r="B14" s="168"/>
      <c r="C14" s="168"/>
      <c r="D14" s="168"/>
      <c r="E14" s="168"/>
      <c r="F14" s="168"/>
      <c r="G14" s="168"/>
      <c r="H14" s="168"/>
      <c r="I14" s="168"/>
      <c r="J14" s="168"/>
      <c r="K14" s="168"/>
      <c r="L14" s="40"/>
      <c r="M14" s="40"/>
      <c r="N14" s="40"/>
      <c r="O14" s="38"/>
      <c r="P14" s="38"/>
      <c r="Q14" s="38"/>
      <c r="R14" s="38"/>
      <c r="S14" s="38"/>
      <c r="T14" s="38"/>
      <c r="U14" s="38"/>
      <c r="V14" s="38"/>
      <c r="W14" s="38"/>
      <c r="X14" s="38"/>
      <c r="Y14" s="168"/>
      <c r="Z14" s="168"/>
    </row>
    <row r="15" spans="1:26" ht="19.5" customHeight="1" x14ac:dyDescent="0.3">
      <c r="A15" s="168"/>
      <c r="B15" s="168"/>
      <c r="C15" s="228" t="s">
        <v>174</v>
      </c>
      <c r="D15" s="228"/>
      <c r="E15" s="228"/>
      <c r="F15" s="228"/>
      <c r="G15" s="228"/>
      <c r="H15" s="228"/>
      <c r="I15" s="228"/>
      <c r="J15" s="228"/>
      <c r="K15" s="228"/>
      <c r="L15" s="40"/>
      <c r="M15" s="40"/>
      <c r="N15" s="40"/>
      <c r="O15" s="38"/>
      <c r="P15" s="38"/>
      <c r="Q15" s="38"/>
      <c r="R15" s="38"/>
      <c r="S15" s="38"/>
      <c r="T15" s="38"/>
      <c r="U15" s="38"/>
      <c r="V15" s="38"/>
      <c r="W15" s="38"/>
      <c r="X15" s="38"/>
      <c r="Y15" s="168"/>
      <c r="Z15" s="168"/>
    </row>
    <row r="16" spans="1:26" ht="37.5" customHeight="1" x14ac:dyDescent="0.3">
      <c r="A16" s="168"/>
      <c r="B16" s="168"/>
      <c r="C16" s="229" t="s">
        <v>175</v>
      </c>
      <c r="D16" s="229"/>
      <c r="E16" s="229"/>
      <c r="F16" s="229"/>
      <c r="G16" s="229"/>
      <c r="H16" s="229"/>
      <c r="I16" s="229"/>
      <c r="J16" s="229"/>
      <c r="K16" s="229"/>
      <c r="L16" s="40"/>
      <c r="M16" s="40"/>
      <c r="N16" s="40"/>
      <c r="O16" s="38"/>
      <c r="P16" s="38"/>
      <c r="Q16" s="38"/>
      <c r="R16" s="38"/>
      <c r="S16" s="38"/>
      <c r="T16" s="38"/>
      <c r="U16" s="38"/>
      <c r="V16" s="38"/>
      <c r="W16" s="38"/>
      <c r="X16" s="38"/>
      <c r="Y16" s="168"/>
      <c r="Z16" s="168"/>
    </row>
    <row r="17" spans="1:26" ht="9.75" customHeight="1" thickBot="1" x14ac:dyDescent="0.35">
      <c r="A17" s="168"/>
      <c r="B17" s="168"/>
      <c r="C17" s="171"/>
      <c r="D17" s="171"/>
      <c r="E17" s="168"/>
      <c r="F17" s="172"/>
      <c r="G17" s="168"/>
      <c r="H17" s="168"/>
      <c r="I17" s="168"/>
      <c r="J17" s="168"/>
      <c r="K17" s="168"/>
      <c r="L17" s="40"/>
      <c r="M17" s="40"/>
      <c r="N17" s="40"/>
      <c r="O17" s="38"/>
      <c r="P17" s="38"/>
      <c r="Q17" s="38"/>
      <c r="R17" s="38"/>
      <c r="S17" s="38"/>
      <c r="T17" s="38"/>
      <c r="U17" s="38"/>
      <c r="V17" s="38"/>
      <c r="W17" s="38"/>
      <c r="X17" s="38"/>
      <c r="Y17" s="168"/>
      <c r="Z17" s="168"/>
    </row>
    <row r="18" spans="1:26" ht="36.75" customHeight="1" x14ac:dyDescent="0.3">
      <c r="A18" s="168"/>
      <c r="B18" s="491" t="s">
        <v>111</v>
      </c>
      <c r="C18" s="487" t="s">
        <v>756</v>
      </c>
      <c r="D18" s="494" t="s">
        <v>8</v>
      </c>
      <c r="E18" s="494" t="s">
        <v>757</v>
      </c>
      <c r="F18" s="495" t="s">
        <v>749</v>
      </c>
      <c r="G18" s="496" t="s">
        <v>113</v>
      </c>
      <c r="H18" s="309"/>
      <c r="I18" s="362"/>
      <c r="J18" s="495" t="s">
        <v>758</v>
      </c>
      <c r="K18" s="497" t="s">
        <v>124</v>
      </c>
      <c r="L18" s="463"/>
      <c r="M18" s="463"/>
      <c r="N18" s="463"/>
      <c r="O18" s="38"/>
      <c r="P18" s="38"/>
      <c r="Q18" s="38"/>
      <c r="R18" s="38"/>
      <c r="S18" s="38"/>
      <c r="T18" s="38"/>
      <c r="U18" s="38"/>
      <c r="V18" s="38"/>
      <c r="W18" s="38"/>
      <c r="X18" s="38"/>
      <c r="Y18" s="168"/>
      <c r="Z18" s="168"/>
    </row>
    <row r="19" spans="1:26" ht="29.25" customHeight="1" x14ac:dyDescent="0.3">
      <c r="A19" s="168"/>
      <c r="B19" s="492"/>
      <c r="C19" s="488"/>
      <c r="D19" s="337"/>
      <c r="E19" s="337"/>
      <c r="F19" s="337"/>
      <c r="G19" s="485" t="s">
        <v>13</v>
      </c>
      <c r="H19" s="481" t="s">
        <v>15</v>
      </c>
      <c r="I19" s="481" t="s">
        <v>115</v>
      </c>
      <c r="J19" s="337"/>
      <c r="K19" s="498"/>
      <c r="L19" s="452"/>
      <c r="M19" s="452"/>
      <c r="N19" s="452"/>
      <c r="O19" s="38"/>
      <c r="P19" s="38"/>
      <c r="Q19" s="38"/>
      <c r="R19" s="38"/>
      <c r="S19" s="38"/>
      <c r="T19" s="38"/>
      <c r="U19" s="38"/>
      <c r="V19" s="38"/>
      <c r="W19" s="38"/>
      <c r="X19" s="38"/>
      <c r="Y19" s="168"/>
      <c r="Z19" s="168"/>
    </row>
    <row r="20" spans="1:26" ht="65.25" customHeight="1" thickBot="1" x14ac:dyDescent="0.35">
      <c r="A20" s="168"/>
      <c r="B20" s="493"/>
      <c r="C20" s="489"/>
      <c r="D20" s="359"/>
      <c r="E20" s="359"/>
      <c r="F20" s="359"/>
      <c r="G20" s="359"/>
      <c r="H20" s="359"/>
      <c r="I20" s="359"/>
      <c r="J20" s="359"/>
      <c r="K20" s="499"/>
      <c r="L20" s="452"/>
      <c r="M20" s="452"/>
      <c r="N20" s="452"/>
      <c r="O20" s="38"/>
      <c r="P20" s="38"/>
      <c r="Q20" s="38"/>
      <c r="R20" s="38"/>
      <c r="S20" s="38"/>
      <c r="T20" s="38"/>
      <c r="U20" s="38"/>
      <c r="V20" s="38"/>
      <c r="W20" s="38"/>
      <c r="X20" s="38"/>
      <c r="Y20" s="168"/>
      <c r="Z20" s="168"/>
    </row>
    <row r="21" spans="1:26" ht="95.25" customHeight="1" x14ac:dyDescent="0.3">
      <c r="A21" s="168"/>
      <c r="B21" s="322" t="str">
        <f>+LEFT(C21,4)</f>
        <v>10.1</v>
      </c>
      <c r="C21" s="324" t="s">
        <v>176</v>
      </c>
      <c r="D21" s="393" t="s">
        <v>452</v>
      </c>
      <c r="E21" s="471" t="s">
        <v>596</v>
      </c>
      <c r="F21" s="382">
        <v>3</v>
      </c>
      <c r="G21" s="173">
        <v>1</v>
      </c>
      <c r="H21" s="194" t="s">
        <v>422</v>
      </c>
      <c r="I21" s="486" t="s">
        <v>706</v>
      </c>
      <c r="J21" s="484">
        <v>3</v>
      </c>
      <c r="K21" s="407"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39">
        <f>+IF(K21="",152,IF(K21="Deficiencia de control mayor (diseño y ejecución)",160,IF(K21="Deficiencia de control (diseño o ejecución)",180,IF(K21="Oportunidad de mejora",200,220))))</f>
        <v>220</v>
      </c>
      <c r="M21" s="451">
        <v>3.4569000000000001</v>
      </c>
      <c r="N21" s="451">
        <f>+L21+M21</f>
        <v>223.45689999999999</v>
      </c>
      <c r="O21" s="38"/>
      <c r="P21" s="38"/>
      <c r="Q21" s="38"/>
      <c r="R21" s="38"/>
      <c r="S21" s="38"/>
      <c r="T21" s="38"/>
      <c r="U21" s="38"/>
      <c r="V21" s="38"/>
      <c r="W21" s="38"/>
      <c r="X21" s="38"/>
      <c r="Y21" s="168"/>
      <c r="Z21" s="168"/>
    </row>
    <row r="22" spans="1:26" ht="150" customHeight="1" thickBot="1" x14ac:dyDescent="0.35">
      <c r="A22" s="168"/>
      <c r="B22" s="323"/>
      <c r="C22" s="480"/>
      <c r="D22" s="327"/>
      <c r="E22" s="333"/>
      <c r="F22" s="333"/>
      <c r="G22" s="175">
        <v>2</v>
      </c>
      <c r="H22" s="230" t="s">
        <v>589</v>
      </c>
      <c r="I22" s="330"/>
      <c r="J22" s="371"/>
      <c r="K22" s="366"/>
      <c r="L22" s="321"/>
      <c r="M22" s="452"/>
      <c r="N22" s="452"/>
      <c r="O22" s="38"/>
      <c r="P22" s="38"/>
      <c r="Q22" s="38"/>
      <c r="R22" s="38"/>
      <c r="S22" s="38"/>
      <c r="T22" s="38"/>
      <c r="U22" s="38"/>
      <c r="V22" s="38"/>
      <c r="W22" s="38"/>
      <c r="X22" s="38"/>
      <c r="Y22" s="168"/>
      <c r="Z22" s="168"/>
    </row>
    <row r="23" spans="1:26" ht="18.75" hidden="1" customHeight="1" x14ac:dyDescent="0.3">
      <c r="A23" s="168"/>
      <c r="B23" s="323"/>
      <c r="C23" s="480"/>
      <c r="D23" s="327"/>
      <c r="E23" s="333"/>
      <c r="F23" s="333"/>
      <c r="G23" s="175">
        <v>3</v>
      </c>
      <c r="H23" s="175"/>
      <c r="I23" s="330"/>
      <c r="J23" s="371"/>
      <c r="K23" s="366"/>
      <c r="L23" s="321"/>
      <c r="M23" s="452"/>
      <c r="N23" s="452"/>
      <c r="O23" s="38"/>
      <c r="P23" s="38"/>
      <c r="Q23" s="38"/>
      <c r="R23" s="38"/>
      <c r="S23" s="38"/>
      <c r="T23" s="38"/>
      <c r="U23" s="38"/>
      <c r="V23" s="38"/>
      <c r="W23" s="38"/>
      <c r="X23" s="38"/>
      <c r="Y23" s="168"/>
      <c r="Z23" s="168"/>
    </row>
    <row r="24" spans="1:26" ht="14.25" hidden="1" customHeight="1" x14ac:dyDescent="0.3">
      <c r="A24" s="168"/>
      <c r="B24" s="323"/>
      <c r="C24" s="480"/>
      <c r="D24" s="327"/>
      <c r="E24" s="333"/>
      <c r="F24" s="333"/>
      <c r="G24" s="175">
        <v>4</v>
      </c>
      <c r="H24" s="175"/>
      <c r="I24" s="330"/>
      <c r="J24" s="371"/>
      <c r="K24" s="366"/>
      <c r="L24" s="321"/>
      <c r="M24" s="452"/>
      <c r="N24" s="452"/>
      <c r="O24" s="38"/>
      <c r="P24" s="38"/>
      <c r="Q24" s="38"/>
      <c r="R24" s="38"/>
      <c r="S24" s="38"/>
      <c r="T24" s="38"/>
      <c r="U24" s="38"/>
      <c r="V24" s="38"/>
      <c r="W24" s="38"/>
      <c r="X24" s="38"/>
      <c r="Y24" s="168"/>
      <c r="Z24" s="168"/>
    </row>
    <row r="25" spans="1:26" ht="15" hidden="1" customHeight="1" x14ac:dyDescent="0.3">
      <c r="A25" s="168"/>
      <c r="B25" s="323"/>
      <c r="C25" s="480"/>
      <c r="D25" s="327"/>
      <c r="E25" s="333"/>
      <c r="F25" s="333"/>
      <c r="G25" s="175">
        <v>5</v>
      </c>
      <c r="H25" s="175"/>
      <c r="I25" s="330"/>
      <c r="J25" s="371"/>
      <c r="K25" s="366"/>
      <c r="L25" s="321"/>
      <c r="M25" s="452"/>
      <c r="N25" s="452"/>
      <c r="O25" s="38"/>
      <c r="P25" s="38"/>
      <c r="Q25" s="38"/>
      <c r="R25" s="38"/>
      <c r="S25" s="38"/>
      <c r="T25" s="38"/>
      <c r="U25" s="38"/>
      <c r="V25" s="38"/>
      <c r="W25" s="38"/>
      <c r="X25" s="38"/>
      <c r="Y25" s="168"/>
      <c r="Z25" s="168"/>
    </row>
    <row r="26" spans="1:26" ht="12" hidden="1" customHeight="1" x14ac:dyDescent="0.3">
      <c r="A26" s="168"/>
      <c r="B26" s="323"/>
      <c r="C26" s="480"/>
      <c r="D26" s="327"/>
      <c r="E26" s="333"/>
      <c r="F26" s="333"/>
      <c r="G26" s="175">
        <v>6</v>
      </c>
      <c r="H26" s="175"/>
      <c r="I26" s="330"/>
      <c r="J26" s="371"/>
      <c r="K26" s="366"/>
      <c r="L26" s="321"/>
      <c r="M26" s="452"/>
      <c r="N26" s="452"/>
      <c r="O26" s="38"/>
      <c r="P26" s="38"/>
      <c r="Q26" s="38"/>
      <c r="R26" s="38"/>
      <c r="S26" s="38"/>
      <c r="T26" s="38"/>
      <c r="U26" s="38"/>
      <c r="V26" s="38"/>
      <c r="W26" s="38"/>
      <c r="X26" s="38"/>
      <c r="Y26" s="168"/>
      <c r="Z26" s="168"/>
    </row>
    <row r="27" spans="1:26" ht="21.75" hidden="1" customHeight="1" thickBot="1" x14ac:dyDescent="0.35">
      <c r="A27" s="168"/>
      <c r="B27" s="323"/>
      <c r="C27" s="490"/>
      <c r="D27" s="327"/>
      <c r="E27" s="333"/>
      <c r="F27" s="333"/>
      <c r="G27" s="175">
        <v>7</v>
      </c>
      <c r="H27" s="175"/>
      <c r="I27" s="330"/>
      <c r="J27" s="371"/>
      <c r="K27" s="366"/>
      <c r="L27" s="321"/>
      <c r="M27" s="452"/>
      <c r="N27" s="452"/>
      <c r="O27" s="38"/>
      <c r="P27" s="38"/>
      <c r="Q27" s="38"/>
      <c r="R27" s="38"/>
      <c r="S27" s="38"/>
      <c r="T27" s="38"/>
      <c r="U27" s="38"/>
      <c r="V27" s="38"/>
      <c r="W27" s="38"/>
      <c r="X27" s="38"/>
      <c r="Y27" s="168"/>
      <c r="Z27" s="168"/>
    </row>
    <row r="28" spans="1:26" ht="45" hidden="1" customHeight="1" x14ac:dyDescent="0.3">
      <c r="A28" s="168"/>
      <c r="B28" s="341"/>
      <c r="C28" s="231"/>
      <c r="D28" s="343"/>
      <c r="E28" s="345"/>
      <c r="F28" s="345"/>
      <c r="G28" s="187">
        <v>8</v>
      </c>
      <c r="H28" s="187"/>
      <c r="I28" s="344"/>
      <c r="J28" s="372"/>
      <c r="K28" s="367"/>
      <c r="L28" s="340"/>
      <c r="M28" s="452"/>
      <c r="N28" s="452"/>
      <c r="O28" s="38"/>
      <c r="P28" s="38"/>
      <c r="Q28" s="38"/>
      <c r="R28" s="38"/>
      <c r="S28" s="38"/>
      <c r="T28" s="38"/>
      <c r="U28" s="38"/>
      <c r="V28" s="38"/>
      <c r="W28" s="38"/>
      <c r="X28" s="38"/>
      <c r="Y28" s="168"/>
      <c r="Z28" s="168"/>
    </row>
    <row r="29" spans="1:26" ht="29.25" customHeight="1" x14ac:dyDescent="0.3">
      <c r="A29" s="168"/>
      <c r="B29" s="322" t="str">
        <f>+LEFT(C29,4)</f>
        <v>10.2</v>
      </c>
      <c r="C29" s="324" t="s">
        <v>474</v>
      </c>
      <c r="D29" s="326" t="s">
        <v>452</v>
      </c>
      <c r="E29" s="335" t="s">
        <v>177</v>
      </c>
      <c r="F29" s="332">
        <v>3</v>
      </c>
      <c r="G29" s="189">
        <v>1</v>
      </c>
      <c r="H29" s="205" t="s">
        <v>178</v>
      </c>
      <c r="I29" s="335" t="s">
        <v>179</v>
      </c>
      <c r="J29" s="370">
        <v>3</v>
      </c>
      <c r="K29" s="365"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339">
        <f>+IF(K29="",152,IF(K29="Deficiencia de control mayor (diseño y ejecución)",160,IF(K29="Deficiencia de control (diseño o ejecución)",180,IF(K29="Oportunidad de mejora",200,220))))</f>
        <v>220</v>
      </c>
      <c r="M29" s="451">
        <v>3.5478000000000001</v>
      </c>
      <c r="N29" s="451">
        <f>+L29+M29</f>
        <v>223.5478</v>
      </c>
      <c r="O29" s="38"/>
      <c r="P29" s="38"/>
      <c r="Q29" s="38"/>
      <c r="R29" s="38"/>
      <c r="S29" s="38"/>
      <c r="T29" s="38"/>
      <c r="U29" s="38"/>
      <c r="V29" s="38"/>
      <c r="W29" s="38"/>
      <c r="X29" s="38"/>
      <c r="Y29" s="168"/>
      <c r="Z29" s="168"/>
    </row>
    <row r="30" spans="1:26" ht="23.25" customHeight="1" x14ac:dyDescent="0.3">
      <c r="A30" s="168"/>
      <c r="B30" s="323"/>
      <c r="C30" s="480"/>
      <c r="D30" s="327"/>
      <c r="E30" s="333"/>
      <c r="F30" s="333"/>
      <c r="G30" s="175">
        <v>2</v>
      </c>
      <c r="H30" s="195" t="s">
        <v>180</v>
      </c>
      <c r="I30" s="333"/>
      <c r="J30" s="371"/>
      <c r="K30" s="366"/>
      <c r="L30" s="321"/>
      <c r="M30" s="452"/>
      <c r="N30" s="452"/>
      <c r="O30" s="38"/>
      <c r="P30" s="38"/>
      <c r="Q30" s="38"/>
      <c r="R30" s="38"/>
      <c r="S30" s="38"/>
      <c r="T30" s="38"/>
      <c r="U30" s="38"/>
      <c r="V30" s="38"/>
      <c r="W30" s="38"/>
      <c r="X30" s="38"/>
      <c r="Y30" s="168"/>
      <c r="Z30" s="168"/>
    </row>
    <row r="31" spans="1:26" ht="72" customHeight="1" thickBot="1" x14ac:dyDescent="0.35">
      <c r="A31" s="168"/>
      <c r="B31" s="323"/>
      <c r="C31" s="480"/>
      <c r="D31" s="327"/>
      <c r="E31" s="333"/>
      <c r="F31" s="333"/>
      <c r="G31" s="175">
        <v>3</v>
      </c>
      <c r="H31" s="195" t="s">
        <v>436</v>
      </c>
      <c r="I31" s="333"/>
      <c r="J31" s="371"/>
      <c r="K31" s="366"/>
      <c r="L31" s="321"/>
      <c r="M31" s="452"/>
      <c r="N31" s="452"/>
      <c r="O31" s="38"/>
      <c r="P31" s="38"/>
      <c r="Q31" s="38"/>
      <c r="R31" s="38"/>
      <c r="S31" s="38"/>
      <c r="T31" s="38"/>
      <c r="U31" s="38"/>
      <c r="V31" s="38"/>
      <c r="W31" s="38"/>
      <c r="X31" s="38"/>
      <c r="Y31" s="168"/>
      <c r="Z31" s="168"/>
    </row>
    <row r="32" spans="1:26" ht="21" hidden="1" customHeight="1" x14ac:dyDescent="0.3">
      <c r="A32" s="168"/>
      <c r="B32" s="323"/>
      <c r="C32" s="480"/>
      <c r="D32" s="327"/>
      <c r="E32" s="333"/>
      <c r="F32" s="333"/>
      <c r="G32" s="175">
        <v>4</v>
      </c>
      <c r="H32" s="175"/>
      <c r="I32" s="333"/>
      <c r="J32" s="371"/>
      <c r="K32" s="366"/>
      <c r="L32" s="321"/>
      <c r="M32" s="452"/>
      <c r="N32" s="452"/>
      <c r="O32" s="38"/>
      <c r="P32" s="38"/>
      <c r="Q32" s="38"/>
      <c r="R32" s="38"/>
      <c r="S32" s="38"/>
      <c r="T32" s="38"/>
      <c r="U32" s="38"/>
      <c r="V32" s="38"/>
      <c r="W32" s="38"/>
      <c r="X32" s="38"/>
      <c r="Y32" s="168"/>
      <c r="Z32" s="168"/>
    </row>
    <row r="33" spans="1:26" ht="21" hidden="1" customHeight="1" x14ac:dyDescent="0.3">
      <c r="A33" s="168"/>
      <c r="B33" s="323"/>
      <c r="C33" s="480"/>
      <c r="D33" s="327"/>
      <c r="E33" s="333"/>
      <c r="F33" s="333"/>
      <c r="G33" s="175">
        <v>5</v>
      </c>
      <c r="H33" s="175"/>
      <c r="I33" s="333"/>
      <c r="J33" s="371"/>
      <c r="K33" s="366"/>
      <c r="L33" s="321"/>
      <c r="M33" s="452"/>
      <c r="N33" s="452"/>
      <c r="O33" s="38"/>
      <c r="P33" s="38"/>
      <c r="Q33" s="38"/>
      <c r="R33" s="38"/>
      <c r="S33" s="38"/>
      <c r="T33" s="38"/>
      <c r="U33" s="38"/>
      <c r="V33" s="38"/>
      <c r="W33" s="38"/>
      <c r="X33" s="38"/>
      <c r="Y33" s="168"/>
      <c r="Z33" s="168"/>
    </row>
    <row r="34" spans="1:26" ht="21" hidden="1" customHeight="1" x14ac:dyDescent="0.3">
      <c r="A34" s="168"/>
      <c r="B34" s="323"/>
      <c r="C34" s="480"/>
      <c r="D34" s="327"/>
      <c r="E34" s="333"/>
      <c r="F34" s="333"/>
      <c r="G34" s="175">
        <v>6</v>
      </c>
      <c r="H34" s="175"/>
      <c r="I34" s="333"/>
      <c r="J34" s="371"/>
      <c r="K34" s="366"/>
      <c r="L34" s="321"/>
      <c r="M34" s="452"/>
      <c r="N34" s="452"/>
      <c r="O34" s="38"/>
      <c r="P34" s="38"/>
      <c r="Q34" s="38"/>
      <c r="R34" s="38"/>
      <c r="S34" s="38"/>
      <c r="T34" s="38"/>
      <c r="U34" s="38"/>
      <c r="V34" s="38"/>
      <c r="W34" s="38"/>
      <c r="X34" s="38"/>
      <c r="Y34" s="168"/>
      <c r="Z34" s="168"/>
    </row>
    <row r="35" spans="1:26" ht="21" hidden="1" customHeight="1" x14ac:dyDescent="0.3">
      <c r="A35" s="168"/>
      <c r="B35" s="323"/>
      <c r="C35" s="480"/>
      <c r="D35" s="327"/>
      <c r="E35" s="333"/>
      <c r="F35" s="333"/>
      <c r="G35" s="175">
        <v>7</v>
      </c>
      <c r="H35" s="175"/>
      <c r="I35" s="333"/>
      <c r="J35" s="371"/>
      <c r="K35" s="366"/>
      <c r="L35" s="321"/>
      <c r="M35" s="452"/>
      <c r="N35" s="452"/>
      <c r="O35" s="38"/>
      <c r="P35" s="38"/>
      <c r="Q35" s="38"/>
      <c r="R35" s="38"/>
      <c r="S35" s="38"/>
      <c r="T35" s="38"/>
      <c r="U35" s="38"/>
      <c r="V35" s="38"/>
      <c r="W35" s="38"/>
      <c r="X35" s="38"/>
      <c r="Y35" s="168"/>
      <c r="Z35" s="168"/>
    </row>
    <row r="36" spans="1:26" ht="63.75" hidden="1" customHeight="1" thickBot="1" x14ac:dyDescent="0.35">
      <c r="A36" s="168"/>
      <c r="B36" s="341"/>
      <c r="C36" s="505"/>
      <c r="D36" s="343"/>
      <c r="E36" s="345"/>
      <c r="F36" s="345"/>
      <c r="G36" s="187">
        <v>8</v>
      </c>
      <c r="H36" s="232"/>
      <c r="I36" s="345"/>
      <c r="J36" s="372"/>
      <c r="K36" s="367"/>
      <c r="L36" s="340"/>
      <c r="M36" s="452"/>
      <c r="N36" s="452"/>
      <c r="O36" s="38"/>
      <c r="P36" s="38"/>
      <c r="Q36" s="38"/>
      <c r="R36" s="38"/>
      <c r="S36" s="38"/>
      <c r="T36" s="38"/>
      <c r="U36" s="38"/>
      <c r="V36" s="38"/>
      <c r="W36" s="38"/>
      <c r="X36" s="38"/>
      <c r="Y36" s="168"/>
      <c r="Z36" s="168"/>
    </row>
    <row r="37" spans="1:26" ht="125.25" customHeight="1" thickBot="1" x14ac:dyDescent="0.35">
      <c r="A37" s="168"/>
      <c r="B37" s="322" t="str">
        <f>+LEFT(C37,4)</f>
        <v>10.3</v>
      </c>
      <c r="C37" s="324" t="s">
        <v>722</v>
      </c>
      <c r="D37" s="326" t="s">
        <v>663</v>
      </c>
      <c r="E37" s="335" t="s">
        <v>181</v>
      </c>
      <c r="F37" s="332">
        <v>3</v>
      </c>
      <c r="G37" s="189">
        <v>1</v>
      </c>
      <c r="H37" s="184" t="s">
        <v>438</v>
      </c>
      <c r="I37" s="335" t="s">
        <v>437</v>
      </c>
      <c r="J37" s="370">
        <v>3</v>
      </c>
      <c r="K37" s="365"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39">
        <f>+IF(K37="",152,IF(K37="Deficiencia de control mayor (diseño y ejecución)",160,IF(K37="Deficiencia de control (diseño o ejecución)",180,IF(K37="Oportunidad de mejora",200,220))))</f>
        <v>220</v>
      </c>
      <c r="M37" s="451">
        <v>3.6457999999999999</v>
      </c>
      <c r="N37" s="451">
        <f>+L37+M37</f>
        <v>223.64580000000001</v>
      </c>
      <c r="O37" s="38"/>
      <c r="P37" s="38"/>
      <c r="Q37" s="38"/>
      <c r="R37" s="38"/>
      <c r="S37" s="38"/>
      <c r="T37" s="38"/>
      <c r="U37" s="38"/>
      <c r="V37" s="38"/>
      <c r="W37" s="38"/>
      <c r="X37" s="38"/>
      <c r="Y37" s="168"/>
      <c r="Z37" s="168"/>
    </row>
    <row r="38" spans="1:26" ht="79.5" hidden="1" customHeight="1" x14ac:dyDescent="0.3">
      <c r="A38" s="168"/>
      <c r="B38" s="323"/>
      <c r="C38" s="480"/>
      <c r="D38" s="327"/>
      <c r="E38" s="333"/>
      <c r="F38" s="333"/>
      <c r="G38" s="175">
        <v>2</v>
      </c>
      <c r="H38" s="233" t="s">
        <v>152</v>
      </c>
      <c r="I38" s="333"/>
      <c r="J38" s="371"/>
      <c r="K38" s="366"/>
      <c r="L38" s="321"/>
      <c r="M38" s="452"/>
      <c r="N38" s="452"/>
      <c r="O38" s="38"/>
      <c r="P38" s="38"/>
      <c r="Q38" s="38"/>
      <c r="R38" s="38"/>
      <c r="S38" s="38"/>
      <c r="T38" s="38"/>
      <c r="U38" s="38"/>
      <c r="V38" s="38"/>
      <c r="W38" s="38"/>
      <c r="X38" s="38"/>
      <c r="Y38" s="168"/>
      <c r="Z38" s="168"/>
    </row>
    <row r="39" spans="1:26" ht="21" hidden="1" customHeight="1" x14ac:dyDescent="0.3">
      <c r="A39" s="168"/>
      <c r="B39" s="323"/>
      <c r="C39" s="480"/>
      <c r="D39" s="327"/>
      <c r="E39" s="333"/>
      <c r="F39" s="333"/>
      <c r="G39" s="175">
        <v>3</v>
      </c>
      <c r="H39" s="175"/>
      <c r="I39" s="333"/>
      <c r="J39" s="371"/>
      <c r="K39" s="366"/>
      <c r="L39" s="321"/>
      <c r="M39" s="452"/>
      <c r="N39" s="452"/>
      <c r="O39" s="38"/>
      <c r="P39" s="38"/>
      <c r="Q39" s="38"/>
      <c r="R39" s="38"/>
      <c r="S39" s="38"/>
      <c r="T39" s="38"/>
      <c r="U39" s="38"/>
      <c r="V39" s="38"/>
      <c r="W39" s="38"/>
      <c r="X39" s="38"/>
      <c r="Y39" s="168"/>
      <c r="Z39" s="168"/>
    </row>
    <row r="40" spans="1:26" ht="21" hidden="1" customHeight="1" x14ac:dyDescent="0.3">
      <c r="A40" s="168"/>
      <c r="B40" s="323"/>
      <c r="C40" s="480"/>
      <c r="D40" s="327"/>
      <c r="E40" s="333"/>
      <c r="F40" s="333"/>
      <c r="G40" s="175">
        <v>4</v>
      </c>
      <c r="H40" s="175"/>
      <c r="I40" s="333"/>
      <c r="J40" s="371"/>
      <c r="K40" s="366"/>
      <c r="L40" s="321"/>
      <c r="M40" s="452"/>
      <c r="N40" s="452"/>
      <c r="O40" s="38"/>
      <c r="P40" s="38"/>
      <c r="Q40" s="38"/>
      <c r="R40" s="38"/>
      <c r="S40" s="38"/>
      <c r="T40" s="38"/>
      <c r="U40" s="38"/>
      <c r="V40" s="38"/>
      <c r="W40" s="38"/>
      <c r="X40" s="38"/>
      <c r="Y40" s="168"/>
      <c r="Z40" s="168"/>
    </row>
    <row r="41" spans="1:26" ht="21" hidden="1" customHeight="1" x14ac:dyDescent="0.3">
      <c r="A41" s="168"/>
      <c r="B41" s="323"/>
      <c r="C41" s="480"/>
      <c r="D41" s="327"/>
      <c r="E41" s="333"/>
      <c r="F41" s="333"/>
      <c r="G41" s="175">
        <v>5</v>
      </c>
      <c r="H41" s="175"/>
      <c r="I41" s="333"/>
      <c r="J41" s="371"/>
      <c r="K41" s="366"/>
      <c r="L41" s="321"/>
      <c r="M41" s="452"/>
      <c r="N41" s="452"/>
      <c r="O41" s="38"/>
      <c r="P41" s="38"/>
      <c r="Q41" s="38"/>
      <c r="R41" s="38"/>
      <c r="S41" s="38"/>
      <c r="T41" s="38"/>
      <c r="U41" s="38"/>
      <c r="V41" s="38"/>
      <c r="W41" s="38"/>
      <c r="X41" s="38"/>
      <c r="Y41" s="168"/>
      <c r="Z41" s="168"/>
    </row>
    <row r="42" spans="1:26" ht="21" hidden="1" customHeight="1" x14ac:dyDescent="0.3">
      <c r="A42" s="168"/>
      <c r="B42" s="323"/>
      <c r="C42" s="480"/>
      <c r="D42" s="327"/>
      <c r="E42" s="333"/>
      <c r="F42" s="333"/>
      <c r="G42" s="175">
        <v>6</v>
      </c>
      <c r="H42" s="175"/>
      <c r="I42" s="333"/>
      <c r="J42" s="371"/>
      <c r="K42" s="366"/>
      <c r="L42" s="321"/>
      <c r="M42" s="452"/>
      <c r="N42" s="452"/>
      <c r="O42" s="38"/>
      <c r="P42" s="38"/>
      <c r="Q42" s="38"/>
      <c r="R42" s="38"/>
      <c r="S42" s="38"/>
      <c r="T42" s="38"/>
      <c r="U42" s="38"/>
      <c r="V42" s="38"/>
      <c r="W42" s="38"/>
      <c r="X42" s="38"/>
      <c r="Y42" s="168"/>
      <c r="Z42" s="168"/>
    </row>
    <row r="43" spans="1:26" ht="21" hidden="1" customHeight="1" x14ac:dyDescent="0.3">
      <c r="A43" s="168"/>
      <c r="B43" s="323"/>
      <c r="C43" s="480"/>
      <c r="D43" s="327"/>
      <c r="E43" s="333"/>
      <c r="F43" s="333"/>
      <c r="G43" s="175">
        <v>7</v>
      </c>
      <c r="H43" s="175"/>
      <c r="I43" s="333"/>
      <c r="J43" s="371"/>
      <c r="K43" s="366"/>
      <c r="L43" s="321"/>
      <c r="M43" s="452"/>
      <c r="N43" s="452"/>
      <c r="O43" s="38"/>
      <c r="P43" s="38"/>
      <c r="Q43" s="38"/>
      <c r="R43" s="38"/>
      <c r="S43" s="38"/>
      <c r="T43" s="38"/>
      <c r="U43" s="38"/>
      <c r="V43" s="38"/>
      <c r="W43" s="38"/>
      <c r="X43" s="38"/>
      <c r="Y43" s="168"/>
      <c r="Z43" s="168"/>
    </row>
    <row r="44" spans="1:26" ht="39" hidden="1" customHeight="1" thickBot="1" x14ac:dyDescent="0.35">
      <c r="A44" s="168"/>
      <c r="B44" s="341"/>
      <c r="C44" s="505"/>
      <c r="D44" s="343"/>
      <c r="E44" s="345"/>
      <c r="F44" s="345"/>
      <c r="G44" s="187">
        <v>8</v>
      </c>
      <c r="H44" s="187"/>
      <c r="I44" s="345"/>
      <c r="J44" s="372"/>
      <c r="K44" s="367"/>
      <c r="L44" s="340"/>
      <c r="M44" s="452"/>
      <c r="N44" s="452"/>
      <c r="O44" s="38"/>
      <c r="P44" s="38"/>
      <c r="Q44" s="38"/>
      <c r="R44" s="38"/>
      <c r="S44" s="38"/>
      <c r="T44" s="38"/>
      <c r="U44" s="38"/>
      <c r="V44" s="38"/>
      <c r="W44" s="38"/>
      <c r="X44" s="38"/>
      <c r="Y44" s="168"/>
      <c r="Z44" s="168"/>
    </row>
    <row r="45" spans="1:26" ht="27" customHeight="1" x14ac:dyDescent="0.3">
      <c r="A45" s="168"/>
      <c r="B45" s="511"/>
      <c r="C45" s="487" t="s">
        <v>759</v>
      </c>
      <c r="D45" s="494" t="s">
        <v>8</v>
      </c>
      <c r="E45" s="494" t="s">
        <v>757</v>
      </c>
      <c r="F45" s="495" t="s">
        <v>749</v>
      </c>
      <c r="G45" s="496" t="s">
        <v>113</v>
      </c>
      <c r="H45" s="309"/>
      <c r="I45" s="517"/>
      <c r="J45" s="495" t="s">
        <v>758</v>
      </c>
      <c r="K45" s="497" t="s">
        <v>124</v>
      </c>
      <c r="L45" s="463"/>
      <c r="M45" s="463"/>
      <c r="N45" s="463"/>
      <c r="O45" s="38"/>
      <c r="P45" s="38"/>
      <c r="Q45" s="38"/>
      <c r="R45" s="38"/>
      <c r="S45" s="38"/>
      <c r="T45" s="38"/>
      <c r="U45" s="38"/>
      <c r="V45" s="38"/>
      <c r="W45" s="38"/>
      <c r="X45" s="38"/>
      <c r="Y45" s="168"/>
      <c r="Z45" s="168"/>
    </row>
    <row r="46" spans="1:26" ht="33" customHeight="1" x14ac:dyDescent="0.3">
      <c r="A46" s="168"/>
      <c r="B46" s="492"/>
      <c r="C46" s="512"/>
      <c r="D46" s="337"/>
      <c r="E46" s="337"/>
      <c r="F46" s="337"/>
      <c r="G46" s="485" t="s">
        <v>13</v>
      </c>
      <c r="H46" s="481" t="s">
        <v>15</v>
      </c>
      <c r="I46" s="481" t="s">
        <v>115</v>
      </c>
      <c r="J46" s="337"/>
      <c r="K46" s="498"/>
      <c r="L46" s="452"/>
      <c r="M46" s="452"/>
      <c r="N46" s="452"/>
      <c r="O46" s="38"/>
      <c r="P46" s="38"/>
      <c r="Q46" s="38"/>
      <c r="R46" s="38"/>
      <c r="S46" s="38"/>
      <c r="T46" s="38"/>
      <c r="U46" s="38"/>
      <c r="V46" s="38"/>
      <c r="W46" s="38"/>
      <c r="X46" s="38"/>
      <c r="Y46" s="168"/>
      <c r="Z46" s="168"/>
    </row>
    <row r="47" spans="1:26" ht="75" customHeight="1" thickBot="1" x14ac:dyDescent="0.35">
      <c r="A47" s="168"/>
      <c r="B47" s="493"/>
      <c r="C47" s="513"/>
      <c r="D47" s="359"/>
      <c r="E47" s="359"/>
      <c r="F47" s="359"/>
      <c r="G47" s="359"/>
      <c r="H47" s="359"/>
      <c r="I47" s="359"/>
      <c r="J47" s="359"/>
      <c r="K47" s="499"/>
      <c r="L47" s="452"/>
      <c r="M47" s="452"/>
      <c r="N47" s="452"/>
      <c r="O47" s="38"/>
      <c r="P47" s="38"/>
      <c r="Q47" s="38"/>
      <c r="R47" s="38"/>
      <c r="S47" s="38"/>
      <c r="T47" s="38"/>
      <c r="U47" s="38"/>
      <c r="V47" s="38"/>
      <c r="W47" s="38"/>
      <c r="X47" s="38"/>
      <c r="Y47" s="168"/>
      <c r="Z47" s="168"/>
    </row>
    <row r="48" spans="1:26" ht="103.5" customHeight="1" x14ac:dyDescent="0.3">
      <c r="A48" s="168"/>
      <c r="B48" s="322" t="str">
        <f>+LEFT(C48,4)</f>
        <v>11.1</v>
      </c>
      <c r="C48" s="324" t="s">
        <v>182</v>
      </c>
      <c r="D48" s="326" t="s">
        <v>664</v>
      </c>
      <c r="E48" s="335" t="s">
        <v>183</v>
      </c>
      <c r="F48" s="370">
        <v>3</v>
      </c>
      <c r="G48" s="189">
        <v>1</v>
      </c>
      <c r="H48" s="234" t="s">
        <v>616</v>
      </c>
      <c r="I48" s="503" t="s">
        <v>665</v>
      </c>
      <c r="J48" s="370">
        <v>2</v>
      </c>
      <c r="K48" s="365"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339">
        <f>+IF(K48="",152,IF(K48="Deficiencia de control mayor (diseño y ejecución)",160,IF(K48="Deficiencia de control (diseño o ejecución)",180,IF(K48="Oportunidad de mejora",200,220))))</f>
        <v>180</v>
      </c>
      <c r="M48" s="451">
        <v>3.7896000000000001</v>
      </c>
      <c r="N48" s="451">
        <f>+L48+M48</f>
        <v>183.78960000000001</v>
      </c>
      <c r="O48" s="38"/>
      <c r="P48" s="38"/>
      <c r="Q48" s="38"/>
      <c r="R48" s="38"/>
      <c r="S48" s="38"/>
      <c r="T48" s="38"/>
      <c r="U48" s="38"/>
      <c r="V48" s="38"/>
      <c r="W48" s="38"/>
      <c r="X48" s="38"/>
      <c r="Y48" s="168"/>
      <c r="Z48" s="168"/>
    </row>
    <row r="49" spans="1:26" ht="124.5" customHeight="1" x14ac:dyDescent="0.3">
      <c r="A49" s="168"/>
      <c r="B49" s="323"/>
      <c r="C49" s="480"/>
      <c r="D49" s="327"/>
      <c r="E49" s="327"/>
      <c r="F49" s="371"/>
      <c r="G49" s="235">
        <v>2</v>
      </c>
      <c r="H49" s="236" t="s">
        <v>598</v>
      </c>
      <c r="I49" s="518"/>
      <c r="J49" s="371"/>
      <c r="K49" s="366"/>
      <c r="L49" s="321"/>
      <c r="M49" s="452"/>
      <c r="N49" s="452"/>
      <c r="O49" s="38"/>
      <c r="P49" s="38"/>
      <c r="Q49" s="38"/>
      <c r="R49" s="38"/>
      <c r="S49" s="38"/>
      <c r="T49" s="38"/>
      <c r="U49" s="38"/>
      <c r="V49" s="38"/>
      <c r="W49" s="38"/>
      <c r="X49" s="38"/>
      <c r="Y49" s="168"/>
      <c r="Z49" s="168"/>
    </row>
    <row r="50" spans="1:26" ht="125.25" customHeight="1" thickBot="1" x14ac:dyDescent="0.35">
      <c r="A50" s="168"/>
      <c r="B50" s="323"/>
      <c r="C50" s="480"/>
      <c r="D50" s="327"/>
      <c r="E50" s="327"/>
      <c r="F50" s="371"/>
      <c r="G50" s="175">
        <v>3</v>
      </c>
      <c r="H50" s="194" t="s">
        <v>666</v>
      </c>
      <c r="I50" s="458"/>
      <c r="J50" s="371"/>
      <c r="K50" s="366"/>
      <c r="L50" s="321"/>
      <c r="M50" s="452"/>
      <c r="N50" s="452"/>
      <c r="O50" s="38"/>
      <c r="P50" s="38"/>
      <c r="Q50" s="38"/>
      <c r="R50" s="38"/>
      <c r="S50" s="38"/>
      <c r="T50" s="38"/>
      <c r="U50" s="38"/>
      <c r="V50" s="38"/>
      <c r="W50" s="38"/>
      <c r="X50" s="38"/>
      <c r="Y50" s="168"/>
      <c r="Z50" s="168"/>
    </row>
    <row r="51" spans="1:26" ht="21" hidden="1" customHeight="1" x14ac:dyDescent="0.3">
      <c r="A51" s="168"/>
      <c r="B51" s="323"/>
      <c r="C51" s="480"/>
      <c r="D51" s="327"/>
      <c r="E51" s="327"/>
      <c r="F51" s="371"/>
      <c r="G51" s="175">
        <v>4</v>
      </c>
      <c r="H51" s="175"/>
      <c r="I51" s="458"/>
      <c r="J51" s="371"/>
      <c r="K51" s="366"/>
      <c r="L51" s="321"/>
      <c r="M51" s="452"/>
      <c r="N51" s="452"/>
      <c r="O51" s="38"/>
      <c r="P51" s="38"/>
      <c r="Q51" s="38"/>
      <c r="R51" s="38"/>
      <c r="S51" s="38"/>
      <c r="T51" s="38"/>
      <c r="U51" s="38"/>
      <c r="V51" s="38"/>
      <c r="W51" s="38"/>
      <c r="X51" s="38"/>
      <c r="Y51" s="168"/>
      <c r="Z51" s="168"/>
    </row>
    <row r="52" spans="1:26" ht="21" hidden="1" customHeight="1" x14ac:dyDescent="0.3">
      <c r="A52" s="168"/>
      <c r="B52" s="323"/>
      <c r="C52" s="480"/>
      <c r="D52" s="327"/>
      <c r="E52" s="327"/>
      <c r="F52" s="371"/>
      <c r="G52" s="175">
        <v>5</v>
      </c>
      <c r="H52" s="175"/>
      <c r="I52" s="458"/>
      <c r="J52" s="371"/>
      <c r="K52" s="366"/>
      <c r="L52" s="321"/>
      <c r="M52" s="452"/>
      <c r="N52" s="452"/>
      <c r="O52" s="38"/>
      <c r="P52" s="38"/>
      <c r="Q52" s="38"/>
      <c r="R52" s="38"/>
      <c r="S52" s="38"/>
      <c r="T52" s="38"/>
      <c r="U52" s="38"/>
      <c r="V52" s="38"/>
      <c r="W52" s="38"/>
      <c r="X52" s="38"/>
      <c r="Y52" s="168"/>
      <c r="Z52" s="168"/>
    </row>
    <row r="53" spans="1:26" ht="21" hidden="1" customHeight="1" x14ac:dyDescent="0.3">
      <c r="A53" s="168"/>
      <c r="B53" s="323"/>
      <c r="C53" s="480"/>
      <c r="D53" s="327"/>
      <c r="E53" s="327"/>
      <c r="F53" s="371"/>
      <c r="G53" s="175">
        <v>6</v>
      </c>
      <c r="H53" s="175"/>
      <c r="I53" s="458"/>
      <c r="J53" s="371"/>
      <c r="K53" s="366"/>
      <c r="L53" s="321"/>
      <c r="M53" s="452"/>
      <c r="N53" s="452"/>
      <c r="O53" s="38"/>
      <c r="P53" s="38"/>
      <c r="Q53" s="38"/>
      <c r="R53" s="38"/>
      <c r="S53" s="38"/>
      <c r="T53" s="38"/>
      <c r="U53" s="38"/>
      <c r="V53" s="38"/>
      <c r="W53" s="38"/>
      <c r="X53" s="38"/>
      <c r="Y53" s="168"/>
      <c r="Z53" s="168"/>
    </row>
    <row r="54" spans="1:26" ht="21" hidden="1" customHeight="1" x14ac:dyDescent="0.3">
      <c r="A54" s="168"/>
      <c r="B54" s="323"/>
      <c r="C54" s="480"/>
      <c r="D54" s="327"/>
      <c r="E54" s="327"/>
      <c r="F54" s="371"/>
      <c r="G54" s="175">
        <v>7</v>
      </c>
      <c r="H54" s="175"/>
      <c r="I54" s="458"/>
      <c r="J54" s="371"/>
      <c r="K54" s="366"/>
      <c r="L54" s="321"/>
      <c r="M54" s="452"/>
      <c r="N54" s="452"/>
      <c r="O54" s="38"/>
      <c r="P54" s="38"/>
      <c r="Q54" s="38"/>
      <c r="R54" s="38"/>
      <c r="S54" s="38"/>
      <c r="T54" s="38"/>
      <c r="U54" s="38"/>
      <c r="V54" s="38"/>
      <c r="W54" s="38"/>
      <c r="X54" s="38"/>
      <c r="Y54" s="168"/>
      <c r="Z54" s="168"/>
    </row>
    <row r="55" spans="1:26" ht="21" hidden="1" customHeight="1" thickBot="1" x14ac:dyDescent="0.35">
      <c r="A55" s="168"/>
      <c r="B55" s="341"/>
      <c r="C55" s="505"/>
      <c r="D55" s="343"/>
      <c r="E55" s="343"/>
      <c r="F55" s="372"/>
      <c r="G55" s="187">
        <v>8</v>
      </c>
      <c r="H55" s="187"/>
      <c r="I55" s="459"/>
      <c r="J55" s="372"/>
      <c r="K55" s="367"/>
      <c r="L55" s="340"/>
      <c r="M55" s="452"/>
      <c r="N55" s="452"/>
      <c r="O55" s="38"/>
      <c r="P55" s="38"/>
      <c r="Q55" s="38"/>
      <c r="R55" s="38"/>
      <c r="S55" s="38"/>
      <c r="T55" s="38"/>
      <c r="U55" s="38"/>
      <c r="V55" s="38"/>
      <c r="W55" s="38"/>
      <c r="X55" s="38"/>
      <c r="Y55" s="168"/>
      <c r="Z55" s="168"/>
    </row>
    <row r="56" spans="1:26" ht="139.5" customHeight="1" x14ac:dyDescent="0.3">
      <c r="A56" s="168"/>
      <c r="B56" s="322" t="str">
        <f>+LEFT(C56,4)</f>
        <v>11.2</v>
      </c>
      <c r="C56" s="324" t="s">
        <v>184</v>
      </c>
      <c r="D56" s="326" t="s">
        <v>664</v>
      </c>
      <c r="E56" s="335" t="s">
        <v>185</v>
      </c>
      <c r="F56" s="370">
        <v>3</v>
      </c>
      <c r="G56" s="189">
        <v>1</v>
      </c>
      <c r="H56" s="204" t="s">
        <v>723</v>
      </c>
      <c r="I56" s="503" t="s">
        <v>709</v>
      </c>
      <c r="J56" s="370">
        <v>2</v>
      </c>
      <c r="K56" s="365"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39">
        <f>+IF(K56="",152,IF(K56="Deficiencia de control mayor (diseño y ejecución)",160,IF(K56="Deficiencia de control (diseño o ejecución)",180,IF(K56="Oportunidad de mejora",200,220))))</f>
        <v>180</v>
      </c>
      <c r="M56" s="451">
        <v>3.8456000000000001</v>
      </c>
      <c r="N56" s="451">
        <f>+L56+M56</f>
        <v>183.84559999999999</v>
      </c>
      <c r="O56" s="38"/>
      <c r="P56" s="38"/>
      <c r="Q56" s="38"/>
      <c r="R56" s="38"/>
      <c r="S56" s="38"/>
      <c r="T56" s="38"/>
      <c r="U56" s="38"/>
      <c r="V56" s="38"/>
      <c r="W56" s="38"/>
      <c r="X56" s="38"/>
      <c r="Y56" s="168"/>
      <c r="Z56" s="168"/>
    </row>
    <row r="57" spans="1:26" ht="61.5" customHeight="1" thickBot="1" x14ac:dyDescent="0.35">
      <c r="A57" s="168"/>
      <c r="B57" s="323"/>
      <c r="C57" s="480"/>
      <c r="D57" s="327"/>
      <c r="E57" s="333"/>
      <c r="F57" s="371"/>
      <c r="G57" s="175">
        <v>2</v>
      </c>
      <c r="H57" s="203" t="s">
        <v>597</v>
      </c>
      <c r="I57" s="458"/>
      <c r="J57" s="371"/>
      <c r="K57" s="366"/>
      <c r="L57" s="321"/>
      <c r="M57" s="452"/>
      <c r="N57" s="452"/>
      <c r="O57" s="38"/>
      <c r="P57" s="38"/>
      <c r="Q57" s="38"/>
      <c r="R57" s="38"/>
      <c r="S57" s="38"/>
      <c r="T57" s="38"/>
      <c r="U57" s="38"/>
      <c r="V57" s="38"/>
      <c r="W57" s="38"/>
      <c r="X57" s="38"/>
      <c r="Y57" s="168"/>
      <c r="Z57" s="168"/>
    </row>
    <row r="58" spans="1:26" ht="21.75" hidden="1" customHeight="1" x14ac:dyDescent="0.3">
      <c r="A58" s="168"/>
      <c r="B58" s="323"/>
      <c r="C58" s="480"/>
      <c r="D58" s="327"/>
      <c r="E58" s="333"/>
      <c r="F58" s="371"/>
      <c r="G58" s="175">
        <v>3</v>
      </c>
      <c r="H58" s="175"/>
      <c r="I58" s="458"/>
      <c r="J58" s="371"/>
      <c r="K58" s="366"/>
      <c r="L58" s="321"/>
      <c r="M58" s="452"/>
      <c r="N58" s="452"/>
      <c r="O58" s="38"/>
      <c r="P58" s="38"/>
      <c r="Q58" s="38"/>
      <c r="R58" s="38"/>
      <c r="S58" s="38"/>
      <c r="T58" s="38"/>
      <c r="U58" s="38"/>
      <c r="V58" s="38"/>
      <c r="W58" s="38"/>
      <c r="X58" s="38"/>
      <c r="Y58" s="168"/>
      <c r="Z58" s="168"/>
    </row>
    <row r="59" spans="1:26" ht="21.75" hidden="1" customHeight="1" x14ac:dyDescent="0.3">
      <c r="A59" s="168"/>
      <c r="B59" s="323"/>
      <c r="C59" s="480"/>
      <c r="D59" s="327"/>
      <c r="E59" s="333"/>
      <c r="F59" s="371"/>
      <c r="G59" s="175">
        <v>4</v>
      </c>
      <c r="H59" s="175"/>
      <c r="I59" s="458"/>
      <c r="J59" s="371"/>
      <c r="K59" s="366"/>
      <c r="L59" s="321"/>
      <c r="M59" s="452"/>
      <c r="N59" s="452"/>
      <c r="O59" s="38"/>
      <c r="P59" s="38"/>
      <c r="Q59" s="38"/>
      <c r="R59" s="38"/>
      <c r="S59" s="38"/>
      <c r="T59" s="38"/>
      <c r="U59" s="38"/>
      <c r="V59" s="38"/>
      <c r="W59" s="38"/>
      <c r="X59" s="38"/>
      <c r="Y59" s="168"/>
      <c r="Z59" s="168"/>
    </row>
    <row r="60" spans="1:26" ht="21.75" hidden="1" customHeight="1" x14ac:dyDescent="0.3">
      <c r="A60" s="168"/>
      <c r="B60" s="323"/>
      <c r="C60" s="480"/>
      <c r="D60" s="327"/>
      <c r="E60" s="333"/>
      <c r="F60" s="371"/>
      <c r="G60" s="175">
        <v>5</v>
      </c>
      <c r="H60" s="175"/>
      <c r="I60" s="458"/>
      <c r="J60" s="371"/>
      <c r="K60" s="366"/>
      <c r="L60" s="321"/>
      <c r="M60" s="452"/>
      <c r="N60" s="452"/>
      <c r="O60" s="38"/>
      <c r="P60" s="38"/>
      <c r="Q60" s="38"/>
      <c r="R60" s="38"/>
      <c r="S60" s="38"/>
      <c r="T60" s="38"/>
      <c r="U60" s="38"/>
      <c r="V60" s="38"/>
      <c r="W60" s="38"/>
      <c r="X60" s="38"/>
      <c r="Y60" s="168"/>
      <c r="Z60" s="168"/>
    </row>
    <row r="61" spans="1:26" ht="21.75" hidden="1" customHeight="1" x14ac:dyDescent="0.3">
      <c r="A61" s="168"/>
      <c r="B61" s="323"/>
      <c r="C61" s="480"/>
      <c r="D61" s="327"/>
      <c r="E61" s="333"/>
      <c r="F61" s="371"/>
      <c r="G61" s="175">
        <v>6</v>
      </c>
      <c r="H61" s="175"/>
      <c r="I61" s="458"/>
      <c r="J61" s="371"/>
      <c r="K61" s="366"/>
      <c r="L61" s="321"/>
      <c r="M61" s="452"/>
      <c r="N61" s="452"/>
      <c r="O61" s="38"/>
      <c r="P61" s="38"/>
      <c r="Q61" s="38"/>
      <c r="R61" s="38"/>
      <c r="S61" s="38"/>
      <c r="T61" s="38"/>
      <c r="U61" s="38"/>
      <c r="V61" s="38"/>
      <c r="W61" s="38"/>
      <c r="X61" s="38"/>
      <c r="Y61" s="168"/>
      <c r="Z61" s="168"/>
    </row>
    <row r="62" spans="1:26" ht="21.75" hidden="1" customHeight="1" x14ac:dyDescent="0.3">
      <c r="A62" s="168"/>
      <c r="B62" s="323"/>
      <c r="C62" s="480"/>
      <c r="D62" s="327"/>
      <c r="E62" s="333"/>
      <c r="F62" s="371"/>
      <c r="G62" s="175">
        <v>7</v>
      </c>
      <c r="H62" s="175"/>
      <c r="I62" s="458"/>
      <c r="J62" s="371"/>
      <c r="K62" s="366"/>
      <c r="L62" s="321"/>
      <c r="M62" s="452"/>
      <c r="N62" s="452"/>
      <c r="O62" s="38"/>
      <c r="P62" s="38"/>
      <c r="Q62" s="38"/>
      <c r="R62" s="38"/>
      <c r="S62" s="38"/>
      <c r="T62" s="38"/>
      <c r="U62" s="38"/>
      <c r="V62" s="38"/>
      <c r="W62" s="38"/>
      <c r="X62" s="38"/>
      <c r="Y62" s="168"/>
      <c r="Z62" s="168"/>
    </row>
    <row r="63" spans="1:26" ht="21.75" hidden="1" customHeight="1" thickBot="1" x14ac:dyDescent="0.35">
      <c r="A63" s="168"/>
      <c r="B63" s="341"/>
      <c r="C63" s="505"/>
      <c r="D63" s="343"/>
      <c r="E63" s="345"/>
      <c r="F63" s="372"/>
      <c r="G63" s="187">
        <v>8</v>
      </c>
      <c r="H63" s="187"/>
      <c r="I63" s="459"/>
      <c r="J63" s="372"/>
      <c r="K63" s="367"/>
      <c r="L63" s="340"/>
      <c r="M63" s="452"/>
      <c r="N63" s="452"/>
      <c r="O63" s="38"/>
      <c r="P63" s="38"/>
      <c r="Q63" s="38"/>
      <c r="R63" s="38"/>
      <c r="S63" s="38"/>
      <c r="T63" s="38"/>
      <c r="U63" s="38"/>
      <c r="V63" s="38"/>
      <c r="W63" s="38"/>
      <c r="X63" s="38"/>
      <c r="Y63" s="168"/>
      <c r="Z63" s="168"/>
    </row>
    <row r="64" spans="1:26" ht="122.25" customHeight="1" x14ac:dyDescent="0.3">
      <c r="A64" s="168"/>
      <c r="B64" s="322" t="str">
        <f>+LEFT(C64,4)</f>
        <v>11.3</v>
      </c>
      <c r="C64" s="324" t="s">
        <v>186</v>
      </c>
      <c r="D64" s="326" t="s">
        <v>667</v>
      </c>
      <c r="E64" s="335" t="s">
        <v>187</v>
      </c>
      <c r="F64" s="370">
        <v>3</v>
      </c>
      <c r="G64" s="189">
        <v>1</v>
      </c>
      <c r="H64" s="234" t="s">
        <v>760</v>
      </c>
      <c r="I64" s="335" t="s">
        <v>188</v>
      </c>
      <c r="J64" s="370">
        <v>3</v>
      </c>
      <c r="K64" s="365"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39">
        <f>+IF(K64="",152,IF(K64="Deficiencia de control mayor (diseño y ejecución)",160,IF(K64="Deficiencia de control (diseño o ejecución)",180,IF(K64="Oportunidad de mejora",200,220))))</f>
        <v>220</v>
      </c>
      <c r="M64" s="451">
        <v>3.9653999999999998</v>
      </c>
      <c r="N64" s="451">
        <f>+L64+M64</f>
        <v>223.96539999999999</v>
      </c>
      <c r="O64" s="38"/>
      <c r="P64" s="38"/>
      <c r="Q64" s="38"/>
      <c r="R64" s="38"/>
      <c r="S64" s="38"/>
      <c r="T64" s="38"/>
      <c r="U64" s="38"/>
      <c r="V64" s="38"/>
      <c r="W64" s="38"/>
      <c r="X64" s="38"/>
      <c r="Y64" s="168"/>
      <c r="Z64" s="168"/>
    </row>
    <row r="65" spans="1:26" ht="124.5" customHeight="1" thickBot="1" x14ac:dyDescent="0.35">
      <c r="A65" s="168"/>
      <c r="B65" s="323"/>
      <c r="C65" s="480"/>
      <c r="D65" s="327"/>
      <c r="E65" s="333"/>
      <c r="F65" s="371"/>
      <c r="G65" s="175">
        <v>2</v>
      </c>
      <c r="H65" s="237" t="s">
        <v>598</v>
      </c>
      <c r="I65" s="333"/>
      <c r="J65" s="371"/>
      <c r="K65" s="366"/>
      <c r="L65" s="321"/>
      <c r="M65" s="452"/>
      <c r="N65" s="452"/>
      <c r="O65" s="38"/>
      <c r="P65" s="38"/>
      <c r="Q65" s="38"/>
      <c r="R65" s="38"/>
      <c r="S65" s="38"/>
      <c r="T65" s="38"/>
      <c r="U65" s="38"/>
      <c r="V65" s="38"/>
      <c r="W65" s="38"/>
      <c r="X65" s="38"/>
      <c r="Y65" s="168"/>
      <c r="Z65" s="168"/>
    </row>
    <row r="66" spans="1:26" ht="21.75" hidden="1" customHeight="1" x14ac:dyDescent="0.3">
      <c r="A66" s="168"/>
      <c r="B66" s="323"/>
      <c r="C66" s="480"/>
      <c r="D66" s="327"/>
      <c r="E66" s="333"/>
      <c r="F66" s="371"/>
      <c r="G66" s="175">
        <v>3</v>
      </c>
      <c r="H66" s="175"/>
      <c r="I66" s="333"/>
      <c r="J66" s="371"/>
      <c r="K66" s="366"/>
      <c r="L66" s="321"/>
      <c r="M66" s="452"/>
      <c r="N66" s="452"/>
      <c r="O66" s="38"/>
      <c r="P66" s="38"/>
      <c r="Q66" s="38"/>
      <c r="R66" s="38"/>
      <c r="S66" s="38"/>
      <c r="T66" s="38"/>
      <c r="U66" s="38"/>
      <c r="V66" s="38"/>
      <c r="W66" s="38"/>
      <c r="X66" s="38"/>
      <c r="Y66" s="168"/>
      <c r="Z66" s="168"/>
    </row>
    <row r="67" spans="1:26" ht="21.75" hidden="1" customHeight="1" x14ac:dyDescent="0.3">
      <c r="A67" s="168"/>
      <c r="B67" s="323"/>
      <c r="C67" s="480"/>
      <c r="D67" s="327"/>
      <c r="E67" s="333"/>
      <c r="F67" s="371"/>
      <c r="G67" s="175">
        <v>4</v>
      </c>
      <c r="H67" s="175"/>
      <c r="I67" s="333"/>
      <c r="J67" s="371"/>
      <c r="K67" s="366"/>
      <c r="L67" s="321"/>
      <c r="M67" s="452"/>
      <c r="N67" s="452"/>
      <c r="O67" s="38"/>
      <c r="P67" s="38"/>
      <c r="Q67" s="38"/>
      <c r="R67" s="38"/>
      <c r="S67" s="38"/>
      <c r="T67" s="38"/>
      <c r="U67" s="38"/>
      <c r="V67" s="38"/>
      <c r="W67" s="38"/>
      <c r="X67" s="38"/>
      <c r="Y67" s="168"/>
      <c r="Z67" s="168"/>
    </row>
    <row r="68" spans="1:26" ht="21.75" hidden="1" customHeight="1" x14ac:dyDescent="0.3">
      <c r="A68" s="168"/>
      <c r="B68" s="323"/>
      <c r="C68" s="480"/>
      <c r="D68" s="327"/>
      <c r="E68" s="333"/>
      <c r="F68" s="371"/>
      <c r="G68" s="175">
        <v>5</v>
      </c>
      <c r="H68" s="175"/>
      <c r="I68" s="333"/>
      <c r="J68" s="371"/>
      <c r="K68" s="366"/>
      <c r="L68" s="321"/>
      <c r="M68" s="452"/>
      <c r="N68" s="452"/>
      <c r="O68" s="38"/>
      <c r="P68" s="38"/>
      <c r="Q68" s="38"/>
      <c r="R68" s="38"/>
      <c r="S68" s="38"/>
      <c r="T68" s="38"/>
      <c r="U68" s="38"/>
      <c r="V68" s="38"/>
      <c r="W68" s="38"/>
      <c r="X68" s="38"/>
      <c r="Y68" s="168"/>
      <c r="Z68" s="168"/>
    </row>
    <row r="69" spans="1:26" ht="21.75" hidden="1" customHeight="1" x14ac:dyDescent="0.3">
      <c r="A69" s="168"/>
      <c r="B69" s="323"/>
      <c r="C69" s="480"/>
      <c r="D69" s="327"/>
      <c r="E69" s="333"/>
      <c r="F69" s="371"/>
      <c r="G69" s="175">
        <v>6</v>
      </c>
      <c r="H69" s="175"/>
      <c r="I69" s="333"/>
      <c r="J69" s="371"/>
      <c r="K69" s="366"/>
      <c r="L69" s="321"/>
      <c r="M69" s="452"/>
      <c r="N69" s="452"/>
      <c r="O69" s="38"/>
      <c r="P69" s="38"/>
      <c r="Q69" s="38"/>
      <c r="R69" s="38"/>
      <c r="S69" s="38"/>
      <c r="T69" s="38"/>
      <c r="U69" s="38"/>
      <c r="V69" s="38"/>
      <c r="W69" s="38"/>
      <c r="X69" s="38"/>
      <c r="Y69" s="168"/>
      <c r="Z69" s="168"/>
    </row>
    <row r="70" spans="1:26" ht="21.75" hidden="1" customHeight="1" x14ac:dyDescent="0.3">
      <c r="A70" s="168"/>
      <c r="B70" s="323"/>
      <c r="C70" s="480"/>
      <c r="D70" s="327"/>
      <c r="E70" s="333"/>
      <c r="F70" s="371"/>
      <c r="G70" s="175">
        <v>7</v>
      </c>
      <c r="H70" s="175"/>
      <c r="I70" s="333"/>
      <c r="J70" s="371"/>
      <c r="K70" s="366"/>
      <c r="L70" s="321"/>
      <c r="M70" s="452"/>
      <c r="N70" s="452"/>
      <c r="O70" s="38"/>
      <c r="P70" s="38"/>
      <c r="Q70" s="38"/>
      <c r="R70" s="38"/>
      <c r="S70" s="38"/>
      <c r="T70" s="38"/>
      <c r="U70" s="38"/>
      <c r="V70" s="38"/>
      <c r="W70" s="38"/>
      <c r="X70" s="38"/>
      <c r="Y70" s="168"/>
      <c r="Z70" s="168"/>
    </row>
    <row r="71" spans="1:26" ht="26.25" hidden="1" customHeight="1" thickBot="1" x14ac:dyDescent="0.35">
      <c r="A71" s="168"/>
      <c r="B71" s="341"/>
      <c r="C71" s="505"/>
      <c r="D71" s="343"/>
      <c r="E71" s="345"/>
      <c r="F71" s="372"/>
      <c r="G71" s="187">
        <v>8</v>
      </c>
      <c r="H71" s="187"/>
      <c r="I71" s="345"/>
      <c r="J71" s="372"/>
      <c r="K71" s="367"/>
      <c r="L71" s="340"/>
      <c r="M71" s="452"/>
      <c r="N71" s="452"/>
      <c r="O71" s="38"/>
      <c r="P71" s="38"/>
      <c r="Q71" s="38"/>
      <c r="R71" s="38"/>
      <c r="S71" s="38"/>
      <c r="T71" s="38"/>
      <c r="U71" s="38"/>
      <c r="V71" s="38"/>
      <c r="W71" s="38"/>
      <c r="X71" s="38"/>
      <c r="Y71" s="168"/>
      <c r="Z71" s="168"/>
    </row>
    <row r="72" spans="1:26" ht="109.5" customHeight="1" x14ac:dyDescent="0.3">
      <c r="A72" s="168"/>
      <c r="B72" s="322" t="str">
        <f>+LEFT(C72,4)</f>
        <v>11.4</v>
      </c>
      <c r="C72" s="324" t="s">
        <v>189</v>
      </c>
      <c r="D72" s="326" t="s">
        <v>475</v>
      </c>
      <c r="E72" s="377" t="s">
        <v>190</v>
      </c>
      <c r="F72" s="370">
        <v>3</v>
      </c>
      <c r="G72" s="189">
        <v>1</v>
      </c>
      <c r="H72" s="234" t="s">
        <v>668</v>
      </c>
      <c r="I72" s="335" t="s">
        <v>602</v>
      </c>
      <c r="J72" s="370">
        <v>3</v>
      </c>
      <c r="K72" s="365"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39">
        <f>+IF(K72="",152,IF(K72="Deficiencia de control mayor (diseño y ejecución)",160,IF(K72="Deficiencia de control (diseño o ejecución)",180,IF(K72="Oportunidad de mejora",200,220))))</f>
        <v>220</v>
      </c>
      <c r="M72" s="451">
        <v>4.0122999999999998</v>
      </c>
      <c r="N72" s="451">
        <f>+L72+M72</f>
        <v>224.01230000000001</v>
      </c>
      <c r="O72" s="38"/>
      <c r="P72" s="38"/>
      <c r="Q72" s="38"/>
      <c r="R72" s="38"/>
      <c r="S72" s="38"/>
      <c r="T72" s="38"/>
      <c r="U72" s="38"/>
      <c r="V72" s="38"/>
      <c r="W72" s="38"/>
      <c r="X72" s="38"/>
      <c r="Y72" s="168"/>
      <c r="Z72" s="168"/>
    </row>
    <row r="73" spans="1:26" ht="90" customHeight="1" x14ac:dyDescent="0.3">
      <c r="A73" s="168"/>
      <c r="B73" s="323"/>
      <c r="C73" s="480"/>
      <c r="D73" s="327"/>
      <c r="E73" s="333"/>
      <c r="F73" s="371"/>
      <c r="G73" s="235">
        <v>2</v>
      </c>
      <c r="H73" s="238" t="s">
        <v>669</v>
      </c>
      <c r="I73" s="500"/>
      <c r="J73" s="371"/>
      <c r="K73" s="366"/>
      <c r="L73" s="321"/>
      <c r="M73" s="452"/>
      <c r="N73" s="452"/>
      <c r="O73" s="38"/>
      <c r="P73" s="38"/>
      <c r="Q73" s="38"/>
      <c r="R73" s="38"/>
      <c r="S73" s="38"/>
      <c r="T73" s="38"/>
      <c r="U73" s="38"/>
      <c r="V73" s="38"/>
      <c r="W73" s="38"/>
      <c r="X73" s="38"/>
      <c r="Y73" s="168"/>
      <c r="Z73" s="168"/>
    </row>
    <row r="74" spans="1:26" ht="171.75" customHeight="1" x14ac:dyDescent="0.3">
      <c r="A74" s="179"/>
      <c r="B74" s="323"/>
      <c r="C74" s="480"/>
      <c r="D74" s="328"/>
      <c r="E74" s="334"/>
      <c r="F74" s="373"/>
      <c r="G74" s="175">
        <v>3</v>
      </c>
      <c r="H74" s="239" t="s">
        <v>599</v>
      </c>
      <c r="I74" s="334"/>
      <c r="J74" s="373"/>
      <c r="K74" s="366"/>
      <c r="L74" s="321"/>
      <c r="M74" s="452"/>
      <c r="N74" s="452"/>
      <c r="O74" s="151"/>
      <c r="P74" s="151"/>
      <c r="Q74" s="151"/>
      <c r="R74" s="151"/>
      <c r="S74" s="151"/>
      <c r="T74" s="151"/>
      <c r="U74" s="151"/>
      <c r="V74" s="151"/>
      <c r="W74" s="151"/>
      <c r="X74" s="151"/>
      <c r="Y74" s="179"/>
      <c r="Z74" s="179"/>
    </row>
    <row r="75" spans="1:26" ht="103.5" customHeight="1" x14ac:dyDescent="0.3">
      <c r="A75" s="168"/>
      <c r="B75" s="323"/>
      <c r="C75" s="480"/>
      <c r="D75" s="327"/>
      <c r="E75" s="333"/>
      <c r="F75" s="371"/>
      <c r="G75" s="175">
        <v>4</v>
      </c>
      <c r="H75" s="240" t="s">
        <v>600</v>
      </c>
      <c r="I75" s="333"/>
      <c r="J75" s="371"/>
      <c r="K75" s="366"/>
      <c r="L75" s="321"/>
      <c r="M75" s="452"/>
      <c r="N75" s="452"/>
      <c r="O75" s="38"/>
      <c r="P75" s="38"/>
      <c r="Q75" s="38"/>
      <c r="R75" s="38"/>
      <c r="S75" s="38"/>
      <c r="T75" s="38"/>
      <c r="U75" s="38"/>
      <c r="V75" s="38"/>
      <c r="W75" s="38"/>
      <c r="X75" s="38"/>
      <c r="Y75" s="168"/>
      <c r="Z75" s="168"/>
    </row>
    <row r="76" spans="1:26" ht="334.5" customHeight="1" x14ac:dyDescent="0.3">
      <c r="A76" s="168"/>
      <c r="B76" s="323"/>
      <c r="C76" s="480"/>
      <c r="D76" s="327"/>
      <c r="E76" s="333"/>
      <c r="F76" s="371"/>
      <c r="G76" s="175">
        <v>5</v>
      </c>
      <c r="H76" s="240" t="s">
        <v>761</v>
      </c>
      <c r="I76" s="333"/>
      <c r="J76" s="371"/>
      <c r="K76" s="366"/>
      <c r="L76" s="321"/>
      <c r="M76" s="452"/>
      <c r="N76" s="452"/>
      <c r="O76" s="38"/>
      <c r="P76" s="38"/>
      <c r="Q76" s="38"/>
      <c r="R76" s="38"/>
      <c r="S76" s="38"/>
      <c r="T76" s="38"/>
      <c r="U76" s="38"/>
      <c r="V76" s="38"/>
      <c r="W76" s="38"/>
      <c r="X76" s="38"/>
      <c r="Y76" s="168"/>
      <c r="Z76" s="168"/>
    </row>
    <row r="77" spans="1:26" ht="152.25" customHeight="1" x14ac:dyDescent="0.3">
      <c r="A77" s="168"/>
      <c r="B77" s="323"/>
      <c r="C77" s="480"/>
      <c r="D77" s="327"/>
      <c r="E77" s="333"/>
      <c r="F77" s="371"/>
      <c r="G77" s="175">
        <v>6</v>
      </c>
      <c r="H77" s="240" t="s">
        <v>590</v>
      </c>
      <c r="I77" s="333"/>
      <c r="J77" s="371"/>
      <c r="K77" s="366"/>
      <c r="L77" s="321"/>
      <c r="M77" s="452"/>
      <c r="N77" s="452"/>
      <c r="O77" s="38"/>
      <c r="P77" s="38"/>
      <c r="Q77" s="38"/>
      <c r="R77" s="38"/>
      <c r="S77" s="38"/>
      <c r="T77" s="38"/>
      <c r="U77" s="38"/>
      <c r="V77" s="38"/>
      <c r="W77" s="38"/>
      <c r="X77" s="38"/>
      <c r="Y77" s="168"/>
      <c r="Z77" s="168"/>
    </row>
    <row r="78" spans="1:26" ht="117" customHeight="1" thickBot="1" x14ac:dyDescent="0.35">
      <c r="A78" s="168"/>
      <c r="B78" s="323"/>
      <c r="C78" s="480"/>
      <c r="D78" s="327"/>
      <c r="E78" s="333"/>
      <c r="F78" s="371"/>
      <c r="G78" s="175">
        <v>7</v>
      </c>
      <c r="H78" s="240" t="s">
        <v>579</v>
      </c>
      <c r="I78" s="333"/>
      <c r="J78" s="371"/>
      <c r="K78" s="366"/>
      <c r="L78" s="321"/>
      <c r="M78" s="452"/>
      <c r="N78" s="452"/>
      <c r="O78" s="38"/>
      <c r="P78" s="38"/>
      <c r="Q78" s="38"/>
      <c r="R78" s="38"/>
      <c r="S78" s="38"/>
      <c r="T78" s="38"/>
      <c r="U78" s="38"/>
      <c r="V78" s="38"/>
      <c r="W78" s="38"/>
      <c r="X78" s="38"/>
      <c r="Y78" s="168"/>
      <c r="Z78" s="168"/>
    </row>
    <row r="79" spans="1:26" ht="22.5" hidden="1" customHeight="1" thickBot="1" x14ac:dyDescent="0.35">
      <c r="A79" s="168"/>
      <c r="B79" s="341"/>
      <c r="C79" s="505"/>
      <c r="D79" s="343"/>
      <c r="E79" s="345"/>
      <c r="F79" s="372"/>
      <c r="G79" s="187">
        <v>8</v>
      </c>
      <c r="H79" s="187"/>
      <c r="I79" s="345"/>
      <c r="J79" s="372"/>
      <c r="K79" s="367"/>
      <c r="L79" s="340"/>
      <c r="M79" s="452"/>
      <c r="N79" s="452"/>
      <c r="O79" s="38"/>
      <c r="P79" s="38"/>
      <c r="Q79" s="38"/>
      <c r="R79" s="38"/>
      <c r="S79" s="38"/>
      <c r="T79" s="38"/>
      <c r="U79" s="38"/>
      <c r="V79" s="38"/>
      <c r="W79" s="38"/>
      <c r="X79" s="38"/>
      <c r="Y79" s="168"/>
      <c r="Z79" s="168"/>
    </row>
    <row r="80" spans="1:26" ht="22.5" customHeight="1" x14ac:dyDescent="0.3">
      <c r="A80" s="168"/>
      <c r="B80" s="504"/>
      <c r="C80" s="506" t="s">
        <v>762</v>
      </c>
      <c r="D80" s="481" t="s">
        <v>8</v>
      </c>
      <c r="E80" s="494" t="s">
        <v>757</v>
      </c>
      <c r="F80" s="502" t="s">
        <v>749</v>
      </c>
      <c r="G80" s="501" t="s">
        <v>113</v>
      </c>
      <c r="H80" s="387"/>
      <c r="I80" s="468"/>
      <c r="J80" s="502" t="s">
        <v>758</v>
      </c>
      <c r="K80" s="502" t="s">
        <v>124</v>
      </c>
      <c r="L80" s="463"/>
      <c r="M80" s="463"/>
      <c r="N80" s="463"/>
      <c r="O80" s="38"/>
      <c r="P80" s="38"/>
      <c r="Q80" s="38"/>
      <c r="R80" s="38"/>
      <c r="S80" s="38"/>
      <c r="T80" s="38"/>
      <c r="U80" s="38"/>
      <c r="V80" s="38"/>
      <c r="W80" s="38"/>
      <c r="X80" s="38"/>
      <c r="Y80" s="168"/>
      <c r="Z80" s="168"/>
    </row>
    <row r="81" spans="1:26" ht="22.5" customHeight="1" x14ac:dyDescent="0.3">
      <c r="A81" s="168"/>
      <c r="B81" s="337"/>
      <c r="C81" s="507"/>
      <c r="D81" s="337"/>
      <c r="E81" s="337"/>
      <c r="F81" s="337"/>
      <c r="G81" s="485" t="s">
        <v>13</v>
      </c>
      <c r="H81" s="481" t="s">
        <v>15</v>
      </c>
      <c r="I81" s="481" t="s">
        <v>115</v>
      </c>
      <c r="J81" s="337"/>
      <c r="K81" s="337"/>
      <c r="L81" s="452"/>
      <c r="M81" s="452"/>
      <c r="N81" s="452"/>
      <c r="O81" s="38"/>
      <c r="P81" s="38"/>
      <c r="Q81" s="38"/>
      <c r="R81" s="38"/>
      <c r="S81" s="38"/>
      <c r="T81" s="38"/>
      <c r="U81" s="38"/>
      <c r="V81" s="38"/>
      <c r="W81" s="38"/>
      <c r="X81" s="38"/>
      <c r="Y81" s="168"/>
      <c r="Z81" s="168"/>
    </row>
    <row r="82" spans="1:26" ht="75" customHeight="1" thickBot="1" x14ac:dyDescent="0.35">
      <c r="A82" s="168"/>
      <c r="B82" s="348"/>
      <c r="C82" s="508"/>
      <c r="D82" s="359"/>
      <c r="E82" s="359"/>
      <c r="F82" s="348"/>
      <c r="G82" s="348"/>
      <c r="H82" s="359"/>
      <c r="I82" s="359"/>
      <c r="J82" s="348"/>
      <c r="K82" s="348"/>
      <c r="L82" s="452"/>
      <c r="M82" s="452"/>
      <c r="N82" s="452"/>
      <c r="O82" s="38"/>
      <c r="P82" s="38"/>
      <c r="Q82" s="38"/>
      <c r="R82" s="38"/>
      <c r="S82" s="38"/>
      <c r="T82" s="38"/>
      <c r="U82" s="38"/>
      <c r="V82" s="38"/>
      <c r="W82" s="38"/>
      <c r="X82" s="38"/>
      <c r="Y82" s="168"/>
      <c r="Z82" s="168"/>
    </row>
    <row r="83" spans="1:26" ht="42" customHeight="1" x14ac:dyDescent="0.3">
      <c r="A83" s="168"/>
      <c r="B83" s="322" t="str">
        <f>+LEFT(C83,4)</f>
        <v>12.1</v>
      </c>
      <c r="C83" s="324" t="s">
        <v>191</v>
      </c>
      <c r="D83" s="326" t="s">
        <v>670</v>
      </c>
      <c r="E83" s="335" t="s">
        <v>192</v>
      </c>
      <c r="F83" s="370">
        <v>3</v>
      </c>
      <c r="G83" s="189">
        <v>1</v>
      </c>
      <c r="H83" s="204" t="s">
        <v>606</v>
      </c>
      <c r="I83" s="482" t="s">
        <v>605</v>
      </c>
      <c r="J83" s="370">
        <v>2</v>
      </c>
      <c r="K83" s="365"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39">
        <f>+IF(K83="",152,IF(K83="Deficiencia de control mayor (diseño y ejecución)",160,IF(K83="Deficiencia de control (diseño o ejecución)",180,IF(K83="Oportunidad de mejora",200,220))))</f>
        <v>180</v>
      </c>
      <c r="M83" s="451">
        <v>4.1235999999999997</v>
      </c>
      <c r="N83" s="451">
        <f>+L83+M83</f>
        <v>184.12360000000001</v>
      </c>
      <c r="O83" s="38"/>
      <c r="P83" s="38"/>
      <c r="Q83" s="38"/>
      <c r="R83" s="38"/>
      <c r="S83" s="38"/>
      <c r="T83" s="38"/>
      <c r="U83" s="38"/>
      <c r="V83" s="38"/>
      <c r="W83" s="38"/>
      <c r="X83" s="38"/>
      <c r="Y83" s="168"/>
      <c r="Z83" s="168"/>
    </row>
    <row r="84" spans="1:26" ht="123.75" customHeight="1" thickBot="1" x14ac:dyDescent="0.35">
      <c r="A84" s="168"/>
      <c r="B84" s="323"/>
      <c r="C84" s="480"/>
      <c r="D84" s="327"/>
      <c r="E84" s="333"/>
      <c r="F84" s="371"/>
      <c r="G84" s="175">
        <v>2</v>
      </c>
      <c r="H84" s="203" t="s">
        <v>439</v>
      </c>
      <c r="I84" s="458"/>
      <c r="J84" s="371"/>
      <c r="K84" s="366"/>
      <c r="L84" s="321"/>
      <c r="M84" s="452"/>
      <c r="N84" s="452"/>
      <c r="O84" s="38"/>
      <c r="P84" s="38"/>
      <c r="Q84" s="38"/>
      <c r="R84" s="38"/>
      <c r="S84" s="38"/>
      <c r="T84" s="38"/>
      <c r="U84" s="38"/>
      <c r="V84" s="38"/>
      <c r="W84" s="38"/>
      <c r="X84" s="38"/>
      <c r="Y84" s="168"/>
      <c r="Z84" s="168"/>
    </row>
    <row r="85" spans="1:26" ht="28.5" hidden="1" customHeight="1" x14ac:dyDescent="0.3">
      <c r="A85" s="168"/>
      <c r="B85" s="323"/>
      <c r="C85" s="480"/>
      <c r="D85" s="327"/>
      <c r="E85" s="333"/>
      <c r="F85" s="371"/>
      <c r="G85" s="175">
        <v>3</v>
      </c>
      <c r="H85" s="175"/>
      <c r="I85" s="458"/>
      <c r="J85" s="371"/>
      <c r="K85" s="366"/>
      <c r="L85" s="321"/>
      <c r="M85" s="452"/>
      <c r="N85" s="452"/>
      <c r="O85" s="38"/>
      <c r="P85" s="38"/>
      <c r="Q85" s="38"/>
      <c r="R85" s="38"/>
      <c r="S85" s="38"/>
      <c r="T85" s="38"/>
      <c r="U85" s="38"/>
      <c r="V85" s="38"/>
      <c r="W85" s="38"/>
      <c r="X85" s="38"/>
      <c r="Y85" s="168"/>
      <c r="Z85" s="168"/>
    </row>
    <row r="86" spans="1:26" ht="28.5" hidden="1" customHeight="1" x14ac:dyDescent="0.3">
      <c r="A86" s="168"/>
      <c r="B86" s="323"/>
      <c r="C86" s="480"/>
      <c r="D86" s="327"/>
      <c r="E86" s="333"/>
      <c r="F86" s="371"/>
      <c r="G86" s="175">
        <v>4</v>
      </c>
      <c r="H86" s="175"/>
      <c r="I86" s="458"/>
      <c r="J86" s="371"/>
      <c r="K86" s="366"/>
      <c r="L86" s="321"/>
      <c r="M86" s="452"/>
      <c r="N86" s="452"/>
      <c r="O86" s="38"/>
      <c r="P86" s="38"/>
      <c r="Q86" s="38"/>
      <c r="R86" s="38"/>
      <c r="S86" s="38"/>
      <c r="T86" s="38"/>
      <c r="U86" s="38"/>
      <c r="V86" s="38"/>
      <c r="W86" s="38"/>
      <c r="X86" s="38"/>
      <c r="Y86" s="168"/>
      <c r="Z86" s="168"/>
    </row>
    <row r="87" spans="1:26" ht="28.5" hidden="1" customHeight="1" x14ac:dyDescent="0.3">
      <c r="A87" s="168"/>
      <c r="B87" s="323"/>
      <c r="C87" s="480"/>
      <c r="D87" s="327"/>
      <c r="E87" s="333"/>
      <c r="F87" s="371"/>
      <c r="G87" s="175">
        <v>5</v>
      </c>
      <c r="H87" s="175"/>
      <c r="I87" s="458"/>
      <c r="J87" s="371"/>
      <c r="K87" s="366"/>
      <c r="L87" s="321"/>
      <c r="M87" s="452"/>
      <c r="N87" s="452"/>
      <c r="O87" s="38"/>
      <c r="P87" s="38"/>
      <c r="Q87" s="38"/>
      <c r="R87" s="38"/>
      <c r="S87" s="38"/>
      <c r="T87" s="38"/>
      <c r="U87" s="38"/>
      <c r="V87" s="38"/>
      <c r="W87" s="38"/>
      <c r="X87" s="38"/>
      <c r="Y87" s="168"/>
      <c r="Z87" s="168"/>
    </row>
    <row r="88" spans="1:26" ht="28.5" hidden="1" customHeight="1" x14ac:dyDescent="0.3">
      <c r="A88" s="168"/>
      <c r="B88" s="323"/>
      <c r="C88" s="480"/>
      <c r="D88" s="327"/>
      <c r="E88" s="333"/>
      <c r="F88" s="371"/>
      <c r="G88" s="175">
        <v>6</v>
      </c>
      <c r="H88" s="175"/>
      <c r="I88" s="458"/>
      <c r="J88" s="371"/>
      <c r="K88" s="366"/>
      <c r="L88" s="321"/>
      <c r="M88" s="452"/>
      <c r="N88" s="452"/>
      <c r="O88" s="38"/>
      <c r="P88" s="38"/>
      <c r="Q88" s="38"/>
      <c r="R88" s="38"/>
      <c r="S88" s="38"/>
      <c r="T88" s="38"/>
      <c r="U88" s="38"/>
      <c r="V88" s="38"/>
      <c r="W88" s="38"/>
      <c r="X88" s="38"/>
      <c r="Y88" s="168"/>
      <c r="Z88" s="168"/>
    </row>
    <row r="89" spans="1:26" ht="28.5" hidden="1" customHeight="1" x14ac:dyDescent="0.3">
      <c r="A89" s="168"/>
      <c r="B89" s="323"/>
      <c r="C89" s="480"/>
      <c r="D89" s="327"/>
      <c r="E89" s="333"/>
      <c r="F89" s="371"/>
      <c r="G89" s="175">
        <v>7</v>
      </c>
      <c r="H89" s="175"/>
      <c r="I89" s="458"/>
      <c r="J89" s="371"/>
      <c r="K89" s="366"/>
      <c r="L89" s="321"/>
      <c r="M89" s="452"/>
      <c r="N89" s="452"/>
      <c r="O89" s="38"/>
      <c r="P89" s="38"/>
      <c r="Q89" s="38"/>
      <c r="R89" s="38"/>
      <c r="S89" s="38"/>
      <c r="T89" s="38"/>
      <c r="U89" s="38"/>
      <c r="V89" s="38"/>
      <c r="W89" s="38"/>
      <c r="X89" s="38"/>
      <c r="Y89" s="168"/>
      <c r="Z89" s="168"/>
    </row>
    <row r="90" spans="1:26" ht="28.5" hidden="1" customHeight="1" thickBot="1" x14ac:dyDescent="0.35">
      <c r="A90" s="168"/>
      <c r="B90" s="341"/>
      <c r="C90" s="505"/>
      <c r="D90" s="343"/>
      <c r="E90" s="345"/>
      <c r="F90" s="372"/>
      <c r="G90" s="187">
        <v>8</v>
      </c>
      <c r="H90" s="187"/>
      <c r="I90" s="459"/>
      <c r="J90" s="372"/>
      <c r="K90" s="367"/>
      <c r="L90" s="340"/>
      <c r="M90" s="452"/>
      <c r="N90" s="452"/>
      <c r="O90" s="38"/>
      <c r="P90" s="38"/>
      <c r="Q90" s="38"/>
      <c r="R90" s="38"/>
      <c r="S90" s="38"/>
      <c r="T90" s="38"/>
      <c r="U90" s="38"/>
      <c r="V90" s="38"/>
      <c r="W90" s="38"/>
      <c r="X90" s="38"/>
      <c r="Y90" s="168"/>
      <c r="Z90" s="168"/>
    </row>
    <row r="91" spans="1:26" ht="153.75" customHeight="1" x14ac:dyDescent="0.3">
      <c r="A91" s="168"/>
      <c r="B91" s="322" t="str">
        <f>+LEFT(C91,4)</f>
        <v>12.2</v>
      </c>
      <c r="C91" s="324" t="s">
        <v>193</v>
      </c>
      <c r="D91" s="326" t="s">
        <v>194</v>
      </c>
      <c r="E91" s="335" t="s">
        <v>607</v>
      </c>
      <c r="F91" s="370">
        <v>3</v>
      </c>
      <c r="G91" s="189">
        <v>1</v>
      </c>
      <c r="H91" s="240" t="s">
        <v>590</v>
      </c>
      <c r="I91" s="335" t="s">
        <v>156</v>
      </c>
      <c r="J91" s="370">
        <v>3</v>
      </c>
      <c r="K91" s="365"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39">
        <f>+IF(K91="",152,IF(K91="Deficiencia de control mayor (diseño y ejecución)",160,IF(K91="Deficiencia de control (diseño o ejecución)",180,IF(K91="Oportunidad de mejora",200,220))))</f>
        <v>220</v>
      </c>
      <c r="M91" s="451">
        <v>4.2365000000000004</v>
      </c>
      <c r="N91" s="483">
        <f>+L91+M91</f>
        <v>224.23650000000001</v>
      </c>
      <c r="O91" s="38"/>
      <c r="P91" s="38"/>
      <c r="Q91" s="38"/>
      <c r="R91" s="38"/>
      <c r="S91" s="38"/>
      <c r="T91" s="38"/>
      <c r="U91" s="38"/>
      <c r="V91" s="38"/>
      <c r="W91" s="38"/>
      <c r="X91" s="38"/>
      <c r="Y91" s="168"/>
      <c r="Z91" s="168"/>
    </row>
    <row r="92" spans="1:26" ht="123.75" customHeight="1" thickBot="1" x14ac:dyDescent="0.35">
      <c r="A92" s="168"/>
      <c r="B92" s="323"/>
      <c r="C92" s="480"/>
      <c r="D92" s="327"/>
      <c r="E92" s="333"/>
      <c r="F92" s="371"/>
      <c r="G92" s="175">
        <v>2</v>
      </c>
      <c r="H92" s="240" t="s">
        <v>579</v>
      </c>
      <c r="I92" s="333"/>
      <c r="J92" s="371"/>
      <c r="K92" s="366"/>
      <c r="L92" s="321"/>
      <c r="M92" s="452"/>
      <c r="N92" s="452"/>
      <c r="O92" s="38"/>
      <c r="P92" s="38"/>
      <c r="Q92" s="38"/>
      <c r="R92" s="38"/>
      <c r="S92" s="38"/>
      <c r="T92" s="38"/>
      <c r="U92" s="38"/>
      <c r="V92" s="38"/>
      <c r="W92" s="38"/>
      <c r="X92" s="38"/>
      <c r="Y92" s="168"/>
      <c r="Z92" s="168"/>
    </row>
    <row r="93" spans="1:26" ht="22.5" hidden="1" customHeight="1" x14ac:dyDescent="0.3">
      <c r="A93" s="168"/>
      <c r="B93" s="323"/>
      <c r="C93" s="480"/>
      <c r="D93" s="327"/>
      <c r="E93" s="333"/>
      <c r="F93" s="371"/>
      <c r="G93" s="175">
        <v>4</v>
      </c>
      <c r="H93" s="175"/>
      <c r="I93" s="333"/>
      <c r="J93" s="371"/>
      <c r="K93" s="366"/>
      <c r="L93" s="321"/>
      <c r="M93" s="452"/>
      <c r="N93" s="452"/>
      <c r="O93" s="38"/>
      <c r="P93" s="38"/>
      <c r="Q93" s="38"/>
      <c r="R93" s="38"/>
      <c r="S93" s="38"/>
      <c r="T93" s="38"/>
      <c r="U93" s="38"/>
      <c r="V93" s="38"/>
      <c r="W93" s="38"/>
      <c r="X93" s="38"/>
      <c r="Y93" s="168"/>
      <c r="Z93" s="168"/>
    </row>
    <row r="94" spans="1:26" ht="22.5" hidden="1" customHeight="1" x14ac:dyDescent="0.3">
      <c r="A94" s="168"/>
      <c r="B94" s="323"/>
      <c r="C94" s="480"/>
      <c r="D94" s="327"/>
      <c r="E94" s="333"/>
      <c r="F94" s="371"/>
      <c r="G94" s="175">
        <v>5</v>
      </c>
      <c r="H94" s="175"/>
      <c r="I94" s="333"/>
      <c r="J94" s="371"/>
      <c r="K94" s="366"/>
      <c r="L94" s="321"/>
      <c r="M94" s="452"/>
      <c r="N94" s="452"/>
      <c r="O94" s="38"/>
      <c r="P94" s="38"/>
      <c r="Q94" s="38"/>
      <c r="R94" s="38"/>
      <c r="S94" s="38"/>
      <c r="T94" s="38"/>
      <c r="U94" s="38"/>
      <c r="V94" s="38"/>
      <c r="W94" s="38"/>
      <c r="X94" s="38"/>
      <c r="Y94" s="168"/>
      <c r="Z94" s="168"/>
    </row>
    <row r="95" spans="1:26" ht="22.5" hidden="1" customHeight="1" x14ac:dyDescent="0.3">
      <c r="A95" s="168"/>
      <c r="B95" s="323"/>
      <c r="C95" s="480"/>
      <c r="D95" s="327"/>
      <c r="E95" s="333"/>
      <c r="F95" s="371"/>
      <c r="G95" s="175">
        <v>6</v>
      </c>
      <c r="H95" s="175"/>
      <c r="I95" s="333"/>
      <c r="J95" s="371"/>
      <c r="K95" s="366"/>
      <c r="L95" s="321"/>
      <c r="M95" s="452"/>
      <c r="N95" s="452"/>
      <c r="O95" s="38"/>
      <c r="P95" s="38"/>
      <c r="Q95" s="38"/>
      <c r="R95" s="38"/>
      <c r="S95" s="38"/>
      <c r="T95" s="38"/>
      <c r="U95" s="38"/>
      <c r="V95" s="38"/>
      <c r="W95" s="38"/>
      <c r="X95" s="38"/>
      <c r="Y95" s="168"/>
      <c r="Z95" s="168"/>
    </row>
    <row r="96" spans="1:26" ht="22.5" hidden="1" customHeight="1" x14ac:dyDescent="0.3">
      <c r="A96" s="168"/>
      <c r="B96" s="323"/>
      <c r="C96" s="480"/>
      <c r="D96" s="327"/>
      <c r="E96" s="333"/>
      <c r="F96" s="371"/>
      <c r="G96" s="175">
        <v>7</v>
      </c>
      <c r="H96" s="175"/>
      <c r="I96" s="333"/>
      <c r="J96" s="371"/>
      <c r="K96" s="366"/>
      <c r="L96" s="321"/>
      <c r="M96" s="452"/>
      <c r="N96" s="452"/>
      <c r="O96" s="38"/>
      <c r="P96" s="38"/>
      <c r="Q96" s="38"/>
      <c r="R96" s="38"/>
      <c r="S96" s="38"/>
      <c r="T96" s="38"/>
      <c r="U96" s="38"/>
      <c r="V96" s="38"/>
      <c r="W96" s="38"/>
      <c r="X96" s="38"/>
      <c r="Y96" s="168"/>
      <c r="Z96" s="168"/>
    </row>
    <row r="97" spans="1:26" ht="22.5" hidden="1" customHeight="1" thickBot="1" x14ac:dyDescent="0.35">
      <c r="A97" s="168"/>
      <c r="B97" s="341"/>
      <c r="C97" s="505"/>
      <c r="D97" s="343"/>
      <c r="E97" s="345"/>
      <c r="F97" s="372"/>
      <c r="G97" s="187">
        <v>8</v>
      </c>
      <c r="H97" s="187"/>
      <c r="I97" s="345"/>
      <c r="J97" s="372"/>
      <c r="K97" s="367"/>
      <c r="L97" s="340"/>
      <c r="M97" s="452"/>
      <c r="N97" s="452"/>
      <c r="O97" s="38"/>
      <c r="P97" s="38"/>
      <c r="Q97" s="38"/>
      <c r="R97" s="38"/>
      <c r="S97" s="38"/>
      <c r="T97" s="38"/>
      <c r="U97" s="38"/>
      <c r="V97" s="38"/>
      <c r="W97" s="38"/>
      <c r="X97" s="38"/>
      <c r="Y97" s="168"/>
      <c r="Z97" s="168"/>
    </row>
    <row r="98" spans="1:26" ht="152.25" customHeight="1" x14ac:dyDescent="0.3">
      <c r="A98" s="168"/>
      <c r="B98" s="322" t="str">
        <f>+LEFT(C98,4)</f>
        <v>12.3</v>
      </c>
      <c r="C98" s="322" t="s">
        <v>195</v>
      </c>
      <c r="D98" s="475" t="s">
        <v>476</v>
      </c>
      <c r="E98" s="335" t="s">
        <v>608</v>
      </c>
      <c r="F98" s="370">
        <v>3</v>
      </c>
      <c r="G98" s="189">
        <v>1</v>
      </c>
      <c r="H98" s="240" t="s">
        <v>590</v>
      </c>
      <c r="I98" s="335" t="s">
        <v>156</v>
      </c>
      <c r="J98" s="370">
        <v>3</v>
      </c>
      <c r="K98" s="365" t="str">
        <f>+IF(OR(ISBLANK(F98),ISBLANK(J98)),"",IF(OR(AND(F98=1,J98=1),AND(F98=1,J98=2),AND(F98=1,J98=3)),"Deficiencia de control mayor (diseño y ejecución)",IF(OR(AND(F98=2,J98=2),AND(F98=3,J98=1),AND(F98=3,J98=2),AND(F98=2,J98=1)),"Deficiencia de control (diseño o ejecución)",IF(AND(F98=2,J98=3),"Oportunidad de mejora","Mantenimiento del control"))))</f>
        <v>Mantenimiento del control</v>
      </c>
      <c r="L98" s="339">
        <f>+IF(K98="",152,IF(K98="Deficiencia de control mayor (diseño y ejecución)",160,IF(K98="Deficiencia de control (diseño o ejecución)",180,IF(K98="Oportunidad de mejora",200,220))))</f>
        <v>220</v>
      </c>
      <c r="M98" s="451">
        <v>4.2365599999999999</v>
      </c>
      <c r="N98" s="483">
        <f>+L98+M98</f>
        <v>224.23656</v>
      </c>
      <c r="O98" s="38"/>
      <c r="P98" s="38"/>
      <c r="Q98" s="38"/>
      <c r="R98" s="38"/>
      <c r="S98" s="38"/>
      <c r="T98" s="38"/>
      <c r="U98" s="38"/>
      <c r="V98" s="38"/>
      <c r="W98" s="38"/>
      <c r="X98" s="38"/>
      <c r="Y98" s="168"/>
      <c r="Z98" s="168"/>
    </row>
    <row r="99" spans="1:26" ht="129.75" customHeight="1" thickBot="1" x14ac:dyDescent="0.35">
      <c r="A99" s="168"/>
      <c r="B99" s="323"/>
      <c r="C99" s="509"/>
      <c r="D99" s="333"/>
      <c r="E99" s="333"/>
      <c r="F99" s="371"/>
      <c r="G99" s="175">
        <v>2</v>
      </c>
      <c r="H99" s="240" t="s">
        <v>579</v>
      </c>
      <c r="I99" s="333"/>
      <c r="J99" s="371"/>
      <c r="K99" s="366"/>
      <c r="L99" s="321"/>
      <c r="M99" s="452"/>
      <c r="N99" s="452"/>
      <c r="O99" s="38"/>
      <c r="P99" s="38"/>
      <c r="Q99" s="38"/>
      <c r="R99" s="38"/>
      <c r="S99" s="38"/>
      <c r="T99" s="38"/>
      <c r="U99" s="38"/>
      <c r="V99" s="38"/>
      <c r="W99" s="38"/>
      <c r="X99" s="38"/>
      <c r="Y99" s="168"/>
      <c r="Z99" s="168"/>
    </row>
    <row r="100" spans="1:26" ht="22.5" hidden="1" customHeight="1" x14ac:dyDescent="0.3">
      <c r="A100" s="168"/>
      <c r="B100" s="323"/>
      <c r="C100" s="509"/>
      <c r="D100" s="333"/>
      <c r="E100" s="333"/>
      <c r="F100" s="371"/>
      <c r="G100" s="175">
        <v>4</v>
      </c>
      <c r="H100" s="175"/>
      <c r="I100" s="333"/>
      <c r="J100" s="371"/>
      <c r="K100" s="366"/>
      <c r="L100" s="321"/>
      <c r="M100" s="452"/>
      <c r="N100" s="452"/>
      <c r="O100" s="38"/>
      <c r="P100" s="38"/>
      <c r="Q100" s="38"/>
      <c r="R100" s="38"/>
      <c r="S100" s="38"/>
      <c r="T100" s="38"/>
      <c r="U100" s="38"/>
      <c r="V100" s="38"/>
      <c r="W100" s="38"/>
      <c r="X100" s="38"/>
      <c r="Y100" s="168"/>
      <c r="Z100" s="168"/>
    </row>
    <row r="101" spans="1:26" ht="22.5" hidden="1" customHeight="1" x14ac:dyDescent="0.3">
      <c r="A101" s="168"/>
      <c r="B101" s="323"/>
      <c r="C101" s="509"/>
      <c r="D101" s="333"/>
      <c r="E101" s="333"/>
      <c r="F101" s="371"/>
      <c r="G101" s="175">
        <v>5</v>
      </c>
      <c r="H101" s="175"/>
      <c r="I101" s="333"/>
      <c r="J101" s="371"/>
      <c r="K101" s="366"/>
      <c r="L101" s="321"/>
      <c r="M101" s="452"/>
      <c r="N101" s="452"/>
      <c r="O101" s="38"/>
      <c r="P101" s="38"/>
      <c r="Q101" s="38"/>
      <c r="R101" s="38"/>
      <c r="S101" s="38"/>
      <c r="T101" s="38"/>
      <c r="U101" s="38"/>
      <c r="V101" s="38"/>
      <c r="W101" s="38"/>
      <c r="X101" s="38"/>
      <c r="Y101" s="168"/>
      <c r="Z101" s="168"/>
    </row>
    <row r="102" spans="1:26" ht="22.5" hidden="1" customHeight="1" x14ac:dyDescent="0.3">
      <c r="A102" s="168"/>
      <c r="B102" s="323"/>
      <c r="C102" s="509"/>
      <c r="D102" s="333"/>
      <c r="E102" s="333"/>
      <c r="F102" s="371"/>
      <c r="G102" s="175">
        <v>6</v>
      </c>
      <c r="H102" s="175"/>
      <c r="I102" s="333"/>
      <c r="J102" s="371"/>
      <c r="K102" s="366"/>
      <c r="L102" s="321"/>
      <c r="M102" s="452"/>
      <c r="N102" s="452"/>
      <c r="O102" s="38"/>
      <c r="P102" s="38"/>
      <c r="Q102" s="38"/>
      <c r="R102" s="38"/>
      <c r="S102" s="38"/>
      <c r="T102" s="38"/>
      <c r="U102" s="38"/>
      <c r="V102" s="38"/>
      <c r="W102" s="38"/>
      <c r="X102" s="38"/>
      <c r="Y102" s="168"/>
      <c r="Z102" s="168"/>
    </row>
    <row r="103" spans="1:26" ht="22.5" hidden="1" customHeight="1" x14ac:dyDescent="0.3">
      <c r="A103" s="168"/>
      <c r="B103" s="323"/>
      <c r="C103" s="509"/>
      <c r="D103" s="333"/>
      <c r="E103" s="333"/>
      <c r="F103" s="371"/>
      <c r="G103" s="175">
        <v>7</v>
      </c>
      <c r="H103" s="175"/>
      <c r="I103" s="333"/>
      <c r="J103" s="371"/>
      <c r="K103" s="366"/>
      <c r="L103" s="321"/>
      <c r="M103" s="452"/>
      <c r="N103" s="452"/>
      <c r="O103" s="38"/>
      <c r="P103" s="38"/>
      <c r="Q103" s="38"/>
      <c r="R103" s="38"/>
      <c r="S103" s="38"/>
      <c r="T103" s="38"/>
      <c r="U103" s="38"/>
      <c r="V103" s="38"/>
      <c r="W103" s="38"/>
      <c r="X103" s="38"/>
      <c r="Y103" s="168"/>
      <c r="Z103" s="168"/>
    </row>
    <row r="104" spans="1:26" ht="22.5" hidden="1" customHeight="1" thickBot="1" x14ac:dyDescent="0.35">
      <c r="A104" s="168"/>
      <c r="B104" s="341"/>
      <c r="C104" s="510"/>
      <c r="D104" s="345"/>
      <c r="E104" s="345"/>
      <c r="F104" s="372"/>
      <c r="G104" s="187">
        <v>8</v>
      </c>
      <c r="H104" s="187"/>
      <c r="I104" s="334"/>
      <c r="J104" s="372"/>
      <c r="K104" s="367"/>
      <c r="L104" s="340"/>
      <c r="M104" s="452"/>
      <c r="N104" s="452"/>
      <c r="O104" s="38"/>
      <c r="P104" s="38"/>
      <c r="Q104" s="38"/>
      <c r="R104" s="38"/>
      <c r="S104" s="38"/>
      <c r="T104" s="38"/>
      <c r="U104" s="38"/>
      <c r="V104" s="38"/>
      <c r="W104" s="38"/>
      <c r="X104" s="38"/>
      <c r="Y104" s="168"/>
      <c r="Z104" s="168"/>
    </row>
    <row r="105" spans="1:26" ht="152.25" customHeight="1" x14ac:dyDescent="0.3">
      <c r="A105" s="168"/>
      <c r="B105" s="322" t="str">
        <f>+LEFT(C105,4)</f>
        <v>12.4</v>
      </c>
      <c r="C105" s="324" t="s">
        <v>196</v>
      </c>
      <c r="D105" s="326" t="s">
        <v>477</v>
      </c>
      <c r="E105" s="335" t="s">
        <v>197</v>
      </c>
      <c r="F105" s="370">
        <v>3</v>
      </c>
      <c r="G105" s="189">
        <v>1</v>
      </c>
      <c r="H105" s="240" t="s">
        <v>590</v>
      </c>
      <c r="I105" s="431" t="s">
        <v>156</v>
      </c>
      <c r="J105" s="370">
        <v>3</v>
      </c>
      <c r="K105" s="365" t="str">
        <f>+IF(OR(ISBLANK(F105),ISBLANK(J105)),"",IF(OR(AND(F105=1,J105=1),AND(F105=1,J105=2),AND(F105=1,J105=3)),"Deficiencia de control mayor (diseño y ejecución)",IF(OR(AND(F105=2,J105=2),AND(F105=3,J105=1),AND(F105=3,J105=2),AND(F105=2,J105=1)),"Deficiencia de control (diseño o ejecución)",IF(AND(F105=2,J105=3),"Oportunidad de mejora","Mantenimiento del control"))))</f>
        <v>Mantenimiento del control</v>
      </c>
      <c r="L105" s="339">
        <f>+IF(K105="",152,IF(K105="Deficiencia de control mayor (diseño y ejecución)",160,IF(K105="Deficiencia de control (diseño o ejecución)",180,IF(K105="Oportunidad de mejora",200,220))))</f>
        <v>220</v>
      </c>
      <c r="M105" s="451">
        <v>4.2365680000000001</v>
      </c>
      <c r="N105" s="483">
        <f>+L105+M105</f>
        <v>224.23656800000001</v>
      </c>
      <c r="O105" s="38"/>
      <c r="P105" s="38"/>
      <c r="Q105" s="38"/>
      <c r="R105" s="38"/>
      <c r="S105" s="38"/>
      <c r="T105" s="38"/>
      <c r="U105" s="38"/>
      <c r="V105" s="38"/>
      <c r="W105" s="38"/>
      <c r="X105" s="38"/>
      <c r="Y105" s="168"/>
      <c r="Z105" s="168"/>
    </row>
    <row r="106" spans="1:26" ht="121.5" customHeight="1" thickBot="1" x14ac:dyDescent="0.35">
      <c r="A106" s="168"/>
      <c r="B106" s="323"/>
      <c r="C106" s="480"/>
      <c r="D106" s="327"/>
      <c r="E106" s="333"/>
      <c r="F106" s="371"/>
      <c r="G106" s="175">
        <v>2</v>
      </c>
      <c r="H106" s="240" t="s">
        <v>579</v>
      </c>
      <c r="I106" s="334"/>
      <c r="J106" s="371"/>
      <c r="K106" s="366"/>
      <c r="L106" s="321"/>
      <c r="M106" s="452"/>
      <c r="N106" s="452"/>
      <c r="O106" s="38"/>
      <c r="P106" s="38"/>
      <c r="Q106" s="38"/>
      <c r="R106" s="38"/>
      <c r="S106" s="38"/>
      <c r="T106" s="38"/>
      <c r="U106" s="38"/>
      <c r="V106" s="38"/>
      <c r="W106" s="38"/>
      <c r="X106" s="38"/>
      <c r="Y106" s="168"/>
      <c r="Z106" s="168"/>
    </row>
    <row r="107" spans="1:26" ht="22.5" hidden="1" customHeight="1" x14ac:dyDescent="0.3">
      <c r="A107" s="168"/>
      <c r="B107" s="323"/>
      <c r="C107" s="480"/>
      <c r="D107" s="327"/>
      <c r="E107" s="333"/>
      <c r="F107" s="371"/>
      <c r="G107" s="175">
        <v>4</v>
      </c>
      <c r="H107" s="175"/>
      <c r="I107" s="334"/>
      <c r="J107" s="371"/>
      <c r="K107" s="366"/>
      <c r="L107" s="321"/>
      <c r="M107" s="452"/>
      <c r="N107" s="452"/>
      <c r="O107" s="38"/>
      <c r="P107" s="38"/>
      <c r="Q107" s="38"/>
      <c r="R107" s="38"/>
      <c r="S107" s="38"/>
      <c r="T107" s="38"/>
      <c r="U107" s="38"/>
      <c r="V107" s="38"/>
      <c r="W107" s="38"/>
      <c r="X107" s="38"/>
      <c r="Y107" s="168"/>
      <c r="Z107" s="168"/>
    </row>
    <row r="108" spans="1:26" ht="22.5" hidden="1" customHeight="1" x14ac:dyDescent="0.3">
      <c r="A108" s="168"/>
      <c r="B108" s="323"/>
      <c r="C108" s="480"/>
      <c r="D108" s="327"/>
      <c r="E108" s="333"/>
      <c r="F108" s="371"/>
      <c r="G108" s="175">
        <v>5</v>
      </c>
      <c r="H108" s="175"/>
      <c r="I108" s="334"/>
      <c r="J108" s="371"/>
      <c r="K108" s="366"/>
      <c r="L108" s="321"/>
      <c r="M108" s="452"/>
      <c r="N108" s="452"/>
      <c r="O108" s="38"/>
      <c r="P108" s="38"/>
      <c r="Q108" s="38"/>
      <c r="R108" s="38"/>
      <c r="S108" s="38"/>
      <c r="T108" s="38"/>
      <c r="U108" s="38"/>
      <c r="V108" s="38"/>
      <c r="W108" s="38"/>
      <c r="X108" s="38"/>
      <c r="Y108" s="168"/>
      <c r="Z108" s="168"/>
    </row>
    <row r="109" spans="1:26" ht="22.5" hidden="1" customHeight="1" x14ac:dyDescent="0.3">
      <c r="A109" s="168"/>
      <c r="B109" s="323"/>
      <c r="C109" s="480"/>
      <c r="D109" s="327"/>
      <c r="E109" s="333"/>
      <c r="F109" s="371"/>
      <c r="G109" s="175">
        <v>6</v>
      </c>
      <c r="H109" s="175"/>
      <c r="I109" s="334"/>
      <c r="J109" s="371"/>
      <c r="K109" s="366"/>
      <c r="L109" s="321"/>
      <c r="M109" s="452"/>
      <c r="N109" s="452"/>
      <c r="O109" s="38"/>
      <c r="P109" s="38"/>
      <c r="Q109" s="38"/>
      <c r="R109" s="38"/>
      <c r="S109" s="38"/>
      <c r="T109" s="38"/>
      <c r="U109" s="38"/>
      <c r="V109" s="38"/>
      <c r="W109" s="38"/>
      <c r="X109" s="38"/>
      <c r="Y109" s="168"/>
      <c r="Z109" s="168"/>
    </row>
    <row r="110" spans="1:26" ht="22.5" hidden="1" customHeight="1" x14ac:dyDescent="0.3">
      <c r="A110" s="168"/>
      <c r="B110" s="323"/>
      <c r="C110" s="480"/>
      <c r="D110" s="327"/>
      <c r="E110" s="333"/>
      <c r="F110" s="371"/>
      <c r="G110" s="175">
        <v>7</v>
      </c>
      <c r="H110" s="175"/>
      <c r="I110" s="334"/>
      <c r="J110" s="371"/>
      <c r="K110" s="366"/>
      <c r="L110" s="321"/>
      <c r="M110" s="452"/>
      <c r="N110" s="452"/>
      <c r="O110" s="38"/>
      <c r="P110" s="38"/>
      <c r="Q110" s="38"/>
      <c r="R110" s="38"/>
      <c r="S110" s="38"/>
      <c r="T110" s="38"/>
      <c r="U110" s="38"/>
      <c r="V110" s="38"/>
      <c r="W110" s="38"/>
      <c r="X110" s="38"/>
      <c r="Y110" s="168"/>
      <c r="Z110" s="168"/>
    </row>
    <row r="111" spans="1:26" ht="22.5" hidden="1" customHeight="1" thickBot="1" x14ac:dyDescent="0.35">
      <c r="A111" s="168"/>
      <c r="B111" s="341"/>
      <c r="C111" s="505"/>
      <c r="D111" s="343"/>
      <c r="E111" s="345"/>
      <c r="F111" s="372"/>
      <c r="G111" s="187">
        <v>8</v>
      </c>
      <c r="H111" s="187"/>
      <c r="I111" s="345"/>
      <c r="J111" s="372"/>
      <c r="K111" s="367"/>
      <c r="L111" s="340"/>
      <c r="M111" s="452"/>
      <c r="N111" s="452"/>
      <c r="O111" s="38"/>
      <c r="P111" s="38"/>
      <c r="Q111" s="38"/>
      <c r="R111" s="38"/>
      <c r="S111" s="38"/>
      <c r="T111" s="38"/>
      <c r="U111" s="38"/>
      <c r="V111" s="38"/>
      <c r="W111" s="38"/>
      <c r="X111" s="38"/>
      <c r="Y111" s="168"/>
      <c r="Z111" s="168"/>
    </row>
    <row r="112" spans="1:26" ht="150.75" customHeight="1" x14ac:dyDescent="0.3">
      <c r="A112" s="168"/>
      <c r="B112" s="322" t="str">
        <f>+LEFT(C112,4)</f>
        <v>12.5</v>
      </c>
      <c r="C112" s="324" t="s">
        <v>198</v>
      </c>
      <c r="D112" s="326" t="s">
        <v>478</v>
      </c>
      <c r="E112" s="514" t="s">
        <v>440</v>
      </c>
      <c r="F112" s="370">
        <v>3</v>
      </c>
      <c r="G112" s="189">
        <v>1</v>
      </c>
      <c r="H112" s="240" t="s">
        <v>590</v>
      </c>
      <c r="I112" s="335" t="s">
        <v>156</v>
      </c>
      <c r="J112" s="370">
        <v>3</v>
      </c>
      <c r="K112" s="365" t="str">
        <f>+IF(OR(ISBLANK(F112),ISBLANK(J112)),"",IF(OR(AND(F112=1,J112=1),AND(F112=1,J112=2),AND(F112=1,J112=3)),"Deficiencia de control mayor (diseño y ejecución)",IF(OR(AND(F112=2,J112=2),AND(F112=3,J112=1),AND(F112=3,J112=2),AND(F112=2,J112=1)),"Deficiencia de control (diseño o ejecución)",IF(AND(F112=2,J112=3),"Oportunidad de mejora","Mantenimiento del control"))))</f>
        <v>Mantenimiento del control</v>
      </c>
      <c r="L112" s="339">
        <f>+IF(K112="",152,IF(K112="Deficiencia de control mayor (diseño y ejecución)",160,IF(K112="Deficiencia de control (diseño o ejecución)",180,IF(K112="Oportunidad de mejora",200,220))))</f>
        <v>220</v>
      </c>
      <c r="M112" s="451">
        <v>4.3569000000000004</v>
      </c>
      <c r="N112" s="451">
        <f>+L112+M112</f>
        <v>224.3569</v>
      </c>
      <c r="O112" s="38"/>
      <c r="P112" s="38"/>
      <c r="Q112" s="38"/>
      <c r="R112" s="38"/>
      <c r="S112" s="38"/>
      <c r="T112" s="38"/>
      <c r="U112" s="38"/>
      <c r="V112" s="38"/>
      <c r="W112" s="38"/>
      <c r="X112" s="38"/>
      <c r="Y112" s="168"/>
      <c r="Z112" s="168"/>
    </row>
    <row r="113" spans="1:26" ht="130.5" customHeight="1" thickBot="1" x14ac:dyDescent="0.35">
      <c r="A113" s="168"/>
      <c r="B113" s="323"/>
      <c r="C113" s="480"/>
      <c r="D113" s="327"/>
      <c r="E113" s="515"/>
      <c r="F113" s="371"/>
      <c r="G113" s="175">
        <v>2</v>
      </c>
      <c r="H113" s="240" t="s">
        <v>579</v>
      </c>
      <c r="I113" s="333"/>
      <c r="J113" s="371"/>
      <c r="K113" s="366"/>
      <c r="L113" s="321"/>
      <c r="M113" s="452"/>
      <c r="N113" s="452"/>
      <c r="O113" s="38"/>
      <c r="P113" s="38"/>
      <c r="Q113" s="38"/>
      <c r="R113" s="38"/>
      <c r="S113" s="38"/>
      <c r="T113" s="38"/>
      <c r="U113" s="38"/>
      <c r="V113" s="38"/>
      <c r="W113" s="38"/>
      <c r="X113" s="38"/>
      <c r="Y113" s="168"/>
      <c r="Z113" s="168"/>
    </row>
    <row r="114" spans="1:26" ht="22.5" hidden="1" customHeight="1" x14ac:dyDescent="0.3">
      <c r="A114" s="168"/>
      <c r="B114" s="323"/>
      <c r="C114" s="480"/>
      <c r="D114" s="327"/>
      <c r="E114" s="515"/>
      <c r="F114" s="371"/>
      <c r="G114" s="175">
        <v>4</v>
      </c>
      <c r="H114" s="175"/>
      <c r="I114" s="333"/>
      <c r="J114" s="371"/>
      <c r="K114" s="366"/>
      <c r="L114" s="321"/>
      <c r="M114" s="452"/>
      <c r="N114" s="452"/>
      <c r="O114" s="38"/>
      <c r="P114" s="38"/>
      <c r="Q114" s="38"/>
      <c r="R114" s="38"/>
      <c r="S114" s="38"/>
      <c r="T114" s="38"/>
      <c r="U114" s="38"/>
      <c r="V114" s="38"/>
      <c r="W114" s="38"/>
      <c r="X114" s="38"/>
      <c r="Y114" s="168"/>
      <c r="Z114" s="168"/>
    </row>
    <row r="115" spans="1:26" ht="22.5" hidden="1" customHeight="1" x14ac:dyDescent="0.3">
      <c r="A115" s="168"/>
      <c r="B115" s="323"/>
      <c r="C115" s="480"/>
      <c r="D115" s="327"/>
      <c r="E115" s="515"/>
      <c r="F115" s="371"/>
      <c r="G115" s="175">
        <v>5</v>
      </c>
      <c r="H115" s="175"/>
      <c r="I115" s="333"/>
      <c r="J115" s="371"/>
      <c r="K115" s="366"/>
      <c r="L115" s="321"/>
      <c r="M115" s="452"/>
      <c r="N115" s="452"/>
      <c r="O115" s="38"/>
      <c r="P115" s="38"/>
      <c r="Q115" s="38"/>
      <c r="R115" s="38"/>
      <c r="S115" s="38"/>
      <c r="T115" s="38"/>
      <c r="U115" s="38"/>
      <c r="V115" s="38"/>
      <c r="W115" s="38"/>
      <c r="X115" s="38"/>
      <c r="Y115" s="168"/>
      <c r="Z115" s="168"/>
    </row>
    <row r="116" spans="1:26" ht="22.5" hidden="1" customHeight="1" x14ac:dyDescent="0.3">
      <c r="A116" s="168"/>
      <c r="B116" s="323"/>
      <c r="C116" s="480"/>
      <c r="D116" s="327"/>
      <c r="E116" s="515"/>
      <c r="F116" s="371"/>
      <c r="G116" s="175">
        <v>6</v>
      </c>
      <c r="H116" s="175"/>
      <c r="I116" s="333"/>
      <c r="J116" s="371"/>
      <c r="K116" s="366"/>
      <c r="L116" s="321"/>
      <c r="M116" s="452"/>
      <c r="N116" s="452"/>
      <c r="O116" s="38"/>
      <c r="P116" s="38"/>
      <c r="Q116" s="38"/>
      <c r="R116" s="38"/>
      <c r="S116" s="38"/>
      <c r="T116" s="38"/>
      <c r="U116" s="38"/>
      <c r="V116" s="38"/>
      <c r="W116" s="38"/>
      <c r="X116" s="38"/>
      <c r="Y116" s="168"/>
      <c r="Z116" s="168"/>
    </row>
    <row r="117" spans="1:26" ht="22.5" hidden="1" customHeight="1" x14ac:dyDescent="0.3">
      <c r="A117" s="168"/>
      <c r="B117" s="323"/>
      <c r="C117" s="480"/>
      <c r="D117" s="327"/>
      <c r="E117" s="515"/>
      <c r="F117" s="371"/>
      <c r="G117" s="175">
        <v>7</v>
      </c>
      <c r="H117" s="175"/>
      <c r="I117" s="333"/>
      <c r="J117" s="371"/>
      <c r="K117" s="366"/>
      <c r="L117" s="321"/>
      <c r="M117" s="452"/>
      <c r="N117" s="452"/>
      <c r="O117" s="38"/>
      <c r="P117" s="38"/>
      <c r="Q117" s="38"/>
      <c r="R117" s="38"/>
      <c r="S117" s="38"/>
      <c r="T117" s="38"/>
      <c r="U117" s="38"/>
      <c r="V117" s="38"/>
      <c r="W117" s="38"/>
      <c r="X117" s="38"/>
      <c r="Y117" s="168"/>
      <c r="Z117" s="168"/>
    </row>
    <row r="118" spans="1:26" ht="22.5" hidden="1" customHeight="1" thickBot="1" x14ac:dyDescent="0.35">
      <c r="A118" s="168"/>
      <c r="B118" s="341"/>
      <c r="C118" s="480"/>
      <c r="D118" s="328"/>
      <c r="E118" s="516"/>
      <c r="F118" s="373"/>
      <c r="G118" s="208">
        <v>8</v>
      </c>
      <c r="H118" s="208"/>
      <c r="I118" s="334"/>
      <c r="J118" s="373"/>
      <c r="K118" s="366"/>
      <c r="L118" s="340"/>
      <c r="M118" s="452"/>
      <c r="N118" s="452"/>
      <c r="O118" s="38"/>
      <c r="P118" s="38"/>
      <c r="Q118" s="38"/>
      <c r="R118" s="38"/>
      <c r="S118" s="38"/>
      <c r="T118" s="38"/>
      <c r="U118" s="38"/>
      <c r="V118" s="38"/>
      <c r="W118" s="38"/>
      <c r="X118" s="38"/>
      <c r="Y118" s="168"/>
      <c r="Z118" s="168"/>
    </row>
    <row r="119" spans="1:26" ht="22.5" customHeight="1" x14ac:dyDescent="0.3">
      <c r="A119" s="168"/>
      <c r="B119" s="168"/>
      <c r="C119" s="214"/>
      <c r="D119" s="214"/>
      <c r="E119" s="214"/>
      <c r="F119" s="214"/>
      <c r="G119" s="214"/>
      <c r="H119" s="214"/>
      <c r="I119" s="214"/>
      <c r="J119" s="214"/>
      <c r="K119" s="214"/>
      <c r="L119" s="40"/>
      <c r="M119" s="40"/>
      <c r="N119" s="40"/>
      <c r="O119" s="38"/>
      <c r="P119" s="38"/>
      <c r="Q119" s="38"/>
      <c r="R119" s="38"/>
      <c r="S119" s="38"/>
      <c r="T119" s="38"/>
      <c r="U119" s="38"/>
      <c r="V119" s="38"/>
      <c r="W119" s="38"/>
      <c r="X119" s="38"/>
      <c r="Y119" s="168"/>
      <c r="Z119" s="168"/>
    </row>
    <row r="120" spans="1:26" ht="22.5" customHeight="1" x14ac:dyDescent="0.3">
      <c r="A120" s="168"/>
      <c r="B120" s="168"/>
      <c r="C120" s="168"/>
      <c r="D120" s="168"/>
      <c r="E120" s="168"/>
      <c r="F120" s="168"/>
      <c r="G120" s="168"/>
      <c r="H120" s="168"/>
      <c r="I120" s="168"/>
      <c r="J120" s="168"/>
      <c r="K120" s="168"/>
      <c r="L120" s="40"/>
      <c r="M120" s="40"/>
      <c r="N120" s="40"/>
      <c r="O120" s="38"/>
      <c r="P120" s="38"/>
      <c r="Q120" s="38"/>
      <c r="R120" s="38"/>
      <c r="S120" s="38"/>
      <c r="T120" s="38"/>
      <c r="U120" s="38"/>
      <c r="V120" s="38"/>
      <c r="W120" s="38"/>
      <c r="X120" s="38"/>
      <c r="Y120" s="168"/>
      <c r="Z120" s="168"/>
    </row>
    <row r="121" spans="1:26" ht="22.5" customHeight="1" x14ac:dyDescent="0.3">
      <c r="A121" s="168"/>
      <c r="B121" s="168"/>
      <c r="C121" s="168"/>
      <c r="D121" s="168"/>
      <c r="E121" s="168"/>
      <c r="F121" s="168"/>
      <c r="G121" s="168"/>
      <c r="H121" s="168"/>
      <c r="I121" s="168"/>
      <c r="J121" s="168"/>
      <c r="K121" s="168"/>
      <c r="L121" s="40"/>
      <c r="M121" s="40"/>
      <c r="N121" s="40"/>
      <c r="O121" s="38"/>
      <c r="P121" s="38"/>
      <c r="Q121" s="38"/>
      <c r="R121" s="38"/>
      <c r="S121" s="38"/>
      <c r="T121" s="38"/>
      <c r="U121" s="38"/>
      <c r="V121" s="38"/>
      <c r="W121" s="38"/>
      <c r="X121" s="38"/>
      <c r="Y121" s="168"/>
      <c r="Z121" s="168"/>
    </row>
    <row r="122" spans="1:26" ht="22.5" customHeight="1" x14ac:dyDescent="0.3">
      <c r="A122" s="168"/>
      <c r="B122" s="168"/>
      <c r="C122" s="168"/>
      <c r="D122" s="168"/>
      <c r="E122" s="168"/>
      <c r="F122" s="168"/>
      <c r="G122" s="168"/>
      <c r="H122" s="168"/>
      <c r="I122" s="168"/>
      <c r="J122" s="168"/>
      <c r="K122" s="168"/>
      <c r="L122" s="40"/>
      <c r="M122" s="40"/>
      <c r="N122" s="40"/>
      <c r="O122" s="38"/>
      <c r="P122" s="38"/>
      <c r="Q122" s="38"/>
      <c r="R122" s="38"/>
      <c r="S122" s="38"/>
      <c r="T122" s="38"/>
      <c r="U122" s="38"/>
      <c r="V122" s="38"/>
      <c r="W122" s="38"/>
      <c r="X122" s="38"/>
      <c r="Y122" s="168"/>
      <c r="Z122" s="168"/>
    </row>
    <row r="123" spans="1:26" ht="22.5" customHeight="1" x14ac:dyDescent="0.3">
      <c r="A123" s="168"/>
      <c r="B123" s="168"/>
      <c r="C123" s="168"/>
      <c r="D123" s="168"/>
      <c r="E123" s="168"/>
      <c r="F123" s="168"/>
      <c r="G123" s="168"/>
      <c r="H123" s="168"/>
      <c r="I123" s="168"/>
      <c r="J123" s="168"/>
      <c r="K123" s="168"/>
      <c r="L123" s="40"/>
      <c r="M123" s="40"/>
      <c r="N123" s="40"/>
      <c r="O123" s="38"/>
      <c r="P123" s="38"/>
      <c r="Q123" s="38"/>
      <c r="R123" s="38"/>
      <c r="S123" s="38"/>
      <c r="T123" s="38"/>
      <c r="U123" s="38"/>
      <c r="V123" s="38"/>
      <c r="W123" s="38"/>
      <c r="X123" s="38"/>
      <c r="Y123" s="168"/>
      <c r="Z123" s="168"/>
    </row>
    <row r="124" spans="1:26" ht="22.5" customHeight="1" x14ac:dyDescent="0.3">
      <c r="A124" s="168"/>
      <c r="B124" s="168"/>
      <c r="C124" s="168"/>
      <c r="D124" s="168"/>
      <c r="E124" s="168"/>
      <c r="F124" s="168"/>
      <c r="G124" s="168"/>
      <c r="H124" s="168"/>
      <c r="I124" s="168"/>
      <c r="J124" s="168"/>
      <c r="K124" s="168"/>
      <c r="L124" s="40"/>
      <c r="M124" s="40"/>
      <c r="N124" s="40"/>
      <c r="O124" s="38"/>
      <c r="P124" s="38"/>
      <c r="Q124" s="38"/>
      <c r="R124" s="38"/>
      <c r="S124" s="38"/>
      <c r="T124" s="38"/>
      <c r="U124" s="38"/>
      <c r="V124" s="38"/>
      <c r="W124" s="38"/>
      <c r="X124" s="38"/>
      <c r="Y124" s="168"/>
      <c r="Z124" s="168"/>
    </row>
    <row r="125" spans="1:26" ht="22.5" customHeight="1" x14ac:dyDescent="0.3">
      <c r="A125" s="168"/>
      <c r="B125" s="168"/>
      <c r="C125" s="168"/>
      <c r="D125" s="168"/>
      <c r="E125" s="168"/>
      <c r="F125" s="168"/>
      <c r="G125" s="168"/>
      <c r="H125" s="168"/>
      <c r="I125" s="168"/>
      <c r="J125" s="168"/>
      <c r="K125" s="168"/>
      <c r="L125" s="40"/>
      <c r="M125" s="40"/>
      <c r="N125" s="40"/>
      <c r="O125" s="38"/>
      <c r="P125" s="38"/>
      <c r="Q125" s="38"/>
      <c r="R125" s="38"/>
      <c r="S125" s="38"/>
      <c r="T125" s="38"/>
      <c r="U125" s="38"/>
      <c r="V125" s="38"/>
      <c r="W125" s="38"/>
      <c r="X125" s="38"/>
      <c r="Y125" s="168"/>
      <c r="Z125" s="168"/>
    </row>
    <row r="126" spans="1:26" ht="22.5" customHeight="1" x14ac:dyDescent="0.3">
      <c r="A126" s="168"/>
      <c r="B126" s="168"/>
      <c r="C126" s="168"/>
      <c r="D126" s="168"/>
      <c r="E126" s="168"/>
      <c r="F126" s="168"/>
      <c r="G126" s="168"/>
      <c r="H126" s="168"/>
      <c r="I126" s="168"/>
      <c r="J126" s="168"/>
      <c r="K126" s="168"/>
      <c r="L126" s="40"/>
      <c r="M126" s="40"/>
      <c r="N126" s="40"/>
      <c r="O126" s="38"/>
      <c r="P126" s="38"/>
      <c r="Q126" s="38"/>
      <c r="R126" s="38"/>
      <c r="S126" s="38"/>
      <c r="T126" s="38"/>
      <c r="U126" s="38"/>
      <c r="V126" s="38"/>
      <c r="W126" s="38"/>
      <c r="X126" s="38"/>
      <c r="Y126" s="168"/>
      <c r="Z126" s="168"/>
    </row>
    <row r="127" spans="1:26" ht="22.5" customHeight="1" x14ac:dyDescent="0.3">
      <c r="A127" s="168"/>
      <c r="B127" s="168"/>
      <c r="C127" s="168"/>
      <c r="D127" s="168"/>
      <c r="E127" s="168"/>
      <c r="F127" s="168"/>
      <c r="G127" s="168"/>
      <c r="H127" s="168"/>
      <c r="I127" s="168"/>
      <c r="J127" s="168"/>
      <c r="K127" s="168"/>
      <c r="L127" s="40"/>
      <c r="M127" s="40"/>
      <c r="N127" s="40"/>
      <c r="O127" s="38"/>
      <c r="P127" s="38"/>
      <c r="Q127" s="38"/>
      <c r="R127" s="38"/>
      <c r="S127" s="38"/>
      <c r="T127" s="38"/>
      <c r="U127" s="38"/>
      <c r="V127" s="38"/>
      <c r="W127" s="38"/>
      <c r="X127" s="38"/>
      <c r="Y127" s="168"/>
      <c r="Z127" s="168"/>
    </row>
    <row r="128" spans="1:26" ht="22.5" customHeight="1" x14ac:dyDescent="0.3">
      <c r="A128" s="168"/>
      <c r="B128" s="168"/>
      <c r="C128" s="168"/>
      <c r="D128" s="168"/>
      <c r="E128" s="168"/>
      <c r="F128" s="168"/>
      <c r="G128" s="168"/>
      <c r="H128" s="168"/>
      <c r="I128" s="168"/>
      <c r="J128" s="168"/>
      <c r="K128" s="168"/>
      <c r="L128" s="40"/>
      <c r="M128" s="40"/>
      <c r="N128" s="40"/>
      <c r="O128" s="38"/>
      <c r="P128" s="38"/>
      <c r="Q128" s="38"/>
      <c r="R128" s="38"/>
      <c r="S128" s="38"/>
      <c r="T128" s="38"/>
      <c r="U128" s="38"/>
      <c r="V128" s="38"/>
      <c r="W128" s="38"/>
      <c r="X128" s="38"/>
      <c r="Y128" s="168"/>
      <c r="Z128" s="168"/>
    </row>
    <row r="129" spans="1:26" ht="22.5" customHeight="1" x14ac:dyDescent="0.3">
      <c r="A129" s="168"/>
      <c r="B129" s="168"/>
      <c r="C129" s="168"/>
      <c r="D129" s="168"/>
      <c r="E129" s="168"/>
      <c r="F129" s="168"/>
      <c r="G129" s="168"/>
      <c r="H129" s="168"/>
      <c r="I129" s="168"/>
      <c r="J129" s="168"/>
      <c r="K129" s="168"/>
      <c r="L129" s="40"/>
      <c r="M129" s="40"/>
      <c r="N129" s="40"/>
      <c r="O129" s="38"/>
      <c r="P129" s="38"/>
      <c r="Q129" s="38"/>
      <c r="R129" s="38"/>
      <c r="S129" s="38"/>
      <c r="T129" s="38"/>
      <c r="U129" s="38"/>
      <c r="V129" s="38"/>
      <c r="W129" s="38"/>
      <c r="X129" s="38"/>
      <c r="Y129" s="168"/>
      <c r="Z129" s="168"/>
    </row>
    <row r="130" spans="1:26" ht="22.5" customHeight="1" x14ac:dyDescent="0.3">
      <c r="A130" s="168"/>
      <c r="B130" s="168"/>
      <c r="C130" s="168"/>
      <c r="D130" s="168"/>
      <c r="E130" s="168"/>
      <c r="F130" s="168"/>
      <c r="G130" s="168"/>
      <c r="H130" s="168"/>
      <c r="I130" s="168"/>
      <c r="J130" s="168"/>
      <c r="K130" s="168"/>
      <c r="L130" s="40"/>
      <c r="M130" s="40"/>
      <c r="N130" s="40"/>
      <c r="O130" s="38"/>
      <c r="P130" s="38"/>
      <c r="Q130" s="38"/>
      <c r="R130" s="38"/>
      <c r="S130" s="38"/>
      <c r="T130" s="38"/>
      <c r="U130" s="38"/>
      <c r="V130" s="38"/>
      <c r="W130" s="38"/>
      <c r="X130" s="38"/>
      <c r="Y130" s="168"/>
      <c r="Z130" s="168"/>
    </row>
    <row r="131" spans="1:26" ht="22.5" customHeight="1" x14ac:dyDescent="0.3">
      <c r="A131" s="168"/>
      <c r="B131" s="168"/>
      <c r="C131" s="168"/>
      <c r="D131" s="168"/>
      <c r="E131" s="168"/>
      <c r="F131" s="168"/>
      <c r="G131" s="168"/>
      <c r="H131" s="168"/>
      <c r="I131" s="168"/>
      <c r="J131" s="168"/>
      <c r="K131" s="168"/>
      <c r="L131" s="40"/>
      <c r="M131" s="40"/>
      <c r="N131" s="40"/>
      <c r="O131" s="38"/>
      <c r="P131" s="38"/>
      <c r="Q131" s="38"/>
      <c r="R131" s="38"/>
      <c r="S131" s="38"/>
      <c r="T131" s="38"/>
      <c r="U131" s="38"/>
      <c r="V131" s="38"/>
      <c r="W131" s="38"/>
      <c r="X131" s="38"/>
      <c r="Y131" s="168"/>
      <c r="Z131" s="168"/>
    </row>
    <row r="132" spans="1:26" ht="22.5" customHeight="1" x14ac:dyDescent="0.3">
      <c r="A132" s="168"/>
      <c r="B132" s="168"/>
      <c r="C132" s="168"/>
      <c r="D132" s="168"/>
      <c r="E132" s="168"/>
      <c r="F132" s="168"/>
      <c r="G132" s="168"/>
      <c r="H132" s="168"/>
      <c r="I132" s="168"/>
      <c r="J132" s="168"/>
      <c r="K132" s="168"/>
      <c r="L132" s="40"/>
      <c r="M132" s="40"/>
      <c r="N132" s="40"/>
      <c r="O132" s="38"/>
      <c r="P132" s="38"/>
      <c r="Q132" s="38"/>
      <c r="R132" s="38"/>
      <c r="S132" s="38"/>
      <c r="T132" s="38"/>
      <c r="U132" s="38"/>
      <c r="V132" s="38"/>
      <c r="W132" s="38"/>
      <c r="X132" s="38"/>
      <c r="Y132" s="168"/>
      <c r="Z132" s="168"/>
    </row>
    <row r="133" spans="1:26" ht="22.5" customHeight="1" x14ac:dyDescent="0.3">
      <c r="A133" s="168"/>
      <c r="B133" s="168"/>
      <c r="C133" s="168"/>
      <c r="D133" s="168"/>
      <c r="E133" s="168"/>
      <c r="F133" s="168"/>
      <c r="G133" s="168"/>
      <c r="H133" s="168"/>
      <c r="I133" s="168"/>
      <c r="J133" s="168"/>
      <c r="K133" s="168"/>
      <c r="L133" s="40"/>
      <c r="M133" s="40"/>
      <c r="N133" s="40"/>
      <c r="O133" s="38"/>
      <c r="P133" s="38"/>
      <c r="Q133" s="38"/>
      <c r="R133" s="38"/>
      <c r="S133" s="38"/>
      <c r="T133" s="38"/>
      <c r="U133" s="38"/>
      <c r="V133" s="38"/>
      <c r="W133" s="38"/>
      <c r="X133" s="38"/>
      <c r="Y133" s="168"/>
      <c r="Z133" s="168"/>
    </row>
    <row r="134" spans="1:26" ht="22.5" customHeight="1" x14ac:dyDescent="0.3">
      <c r="A134" s="168"/>
      <c r="B134" s="168"/>
      <c r="C134" s="168"/>
      <c r="D134" s="168"/>
      <c r="E134" s="168"/>
      <c r="F134" s="168"/>
      <c r="G134" s="168"/>
      <c r="H134" s="168"/>
      <c r="I134" s="168"/>
      <c r="J134" s="168"/>
      <c r="K134" s="168"/>
      <c r="L134" s="40"/>
      <c r="M134" s="40"/>
      <c r="N134" s="40"/>
      <c r="O134" s="38"/>
      <c r="P134" s="38"/>
      <c r="Q134" s="38"/>
      <c r="R134" s="38"/>
      <c r="S134" s="38"/>
      <c r="T134" s="38"/>
      <c r="U134" s="38"/>
      <c r="V134" s="38"/>
      <c r="W134" s="38"/>
      <c r="X134" s="38"/>
      <c r="Y134" s="168"/>
      <c r="Z134" s="168"/>
    </row>
    <row r="135" spans="1:26" ht="22.5" customHeight="1" x14ac:dyDescent="0.3">
      <c r="A135" s="168"/>
      <c r="B135" s="168"/>
      <c r="C135" s="168"/>
      <c r="D135" s="168"/>
      <c r="E135" s="168"/>
      <c r="F135" s="168"/>
      <c r="G135" s="168"/>
      <c r="H135" s="168"/>
      <c r="I135" s="168"/>
      <c r="J135" s="168"/>
      <c r="K135" s="168"/>
      <c r="L135" s="40"/>
      <c r="M135" s="40"/>
      <c r="N135" s="40"/>
      <c r="O135" s="38"/>
      <c r="P135" s="38"/>
      <c r="Q135" s="38"/>
      <c r="R135" s="38"/>
      <c r="S135" s="38"/>
      <c r="T135" s="38"/>
      <c r="U135" s="38"/>
      <c r="V135" s="38"/>
      <c r="W135" s="38"/>
      <c r="X135" s="38"/>
      <c r="Y135" s="168"/>
      <c r="Z135" s="168"/>
    </row>
    <row r="136" spans="1:26" ht="22.5" customHeight="1" x14ac:dyDescent="0.3">
      <c r="A136" s="168"/>
      <c r="B136" s="168"/>
      <c r="C136" s="168"/>
      <c r="D136" s="168"/>
      <c r="E136" s="168"/>
      <c r="F136" s="168"/>
      <c r="G136" s="168"/>
      <c r="H136" s="168"/>
      <c r="I136" s="168"/>
      <c r="J136" s="168"/>
      <c r="K136" s="168"/>
      <c r="L136" s="40"/>
      <c r="M136" s="40"/>
      <c r="N136" s="40"/>
      <c r="O136" s="38"/>
      <c r="P136" s="38"/>
      <c r="Q136" s="38"/>
      <c r="R136" s="38"/>
      <c r="S136" s="38"/>
      <c r="T136" s="38"/>
      <c r="U136" s="38"/>
      <c r="V136" s="38"/>
      <c r="W136" s="38"/>
      <c r="X136" s="38"/>
      <c r="Y136" s="168"/>
      <c r="Z136" s="168"/>
    </row>
    <row r="137" spans="1:26" ht="22.5" customHeight="1" x14ac:dyDescent="0.3">
      <c r="A137" s="168"/>
      <c r="B137" s="168"/>
      <c r="C137" s="168"/>
      <c r="D137" s="168"/>
      <c r="E137" s="168"/>
      <c r="F137" s="168"/>
      <c r="G137" s="168"/>
      <c r="H137" s="168"/>
      <c r="I137" s="168"/>
      <c r="J137" s="168"/>
      <c r="K137" s="168"/>
      <c r="L137" s="40"/>
      <c r="M137" s="40"/>
      <c r="N137" s="40"/>
      <c r="O137" s="38"/>
      <c r="P137" s="38"/>
      <c r="Q137" s="38"/>
      <c r="R137" s="38"/>
      <c r="S137" s="38"/>
      <c r="T137" s="38"/>
      <c r="U137" s="38"/>
      <c r="V137" s="38"/>
      <c r="W137" s="38"/>
      <c r="X137" s="38"/>
      <c r="Y137" s="168"/>
      <c r="Z137" s="168"/>
    </row>
    <row r="138" spans="1:26" ht="22.5" customHeight="1" x14ac:dyDescent="0.3">
      <c r="A138" s="168"/>
      <c r="B138" s="168"/>
      <c r="C138" s="168"/>
      <c r="D138" s="168"/>
      <c r="E138" s="168"/>
      <c r="F138" s="168"/>
      <c r="G138" s="168"/>
      <c r="H138" s="168"/>
      <c r="I138" s="168"/>
      <c r="J138" s="168"/>
      <c r="K138" s="168"/>
      <c r="L138" s="40"/>
      <c r="M138" s="40"/>
      <c r="N138" s="40"/>
      <c r="O138" s="38"/>
      <c r="P138" s="38"/>
      <c r="Q138" s="38"/>
      <c r="R138" s="38"/>
      <c r="S138" s="38"/>
      <c r="T138" s="38"/>
      <c r="U138" s="38"/>
      <c r="V138" s="38"/>
      <c r="W138" s="38"/>
      <c r="X138" s="38"/>
      <c r="Y138" s="168"/>
      <c r="Z138" s="168"/>
    </row>
    <row r="139" spans="1:26" ht="22.5" customHeight="1" x14ac:dyDescent="0.3">
      <c r="A139" s="168"/>
      <c r="B139" s="168"/>
      <c r="C139" s="168"/>
      <c r="D139" s="168"/>
      <c r="E139" s="168"/>
      <c r="F139" s="168"/>
      <c r="G139" s="168"/>
      <c r="H139" s="168"/>
      <c r="I139" s="168"/>
      <c r="J139" s="168"/>
      <c r="K139" s="168"/>
      <c r="L139" s="40"/>
      <c r="M139" s="40"/>
      <c r="N139" s="40"/>
      <c r="O139" s="38"/>
      <c r="P139" s="38"/>
      <c r="Q139" s="38"/>
      <c r="R139" s="38"/>
      <c r="S139" s="38"/>
      <c r="T139" s="38"/>
      <c r="U139" s="38"/>
      <c r="V139" s="38"/>
      <c r="W139" s="38"/>
      <c r="X139" s="38"/>
      <c r="Y139" s="168"/>
      <c r="Z139" s="168"/>
    </row>
    <row r="140" spans="1:26" ht="22.5" customHeight="1" x14ac:dyDescent="0.3">
      <c r="A140" s="168"/>
      <c r="B140" s="168"/>
      <c r="C140" s="168"/>
      <c r="D140" s="168"/>
      <c r="E140" s="168"/>
      <c r="F140" s="168"/>
      <c r="G140" s="168"/>
      <c r="H140" s="168"/>
      <c r="I140" s="168"/>
      <c r="J140" s="168"/>
      <c r="K140" s="168"/>
      <c r="L140" s="40"/>
      <c r="M140" s="40"/>
      <c r="N140" s="40"/>
      <c r="O140" s="38"/>
      <c r="P140" s="38"/>
      <c r="Q140" s="38"/>
      <c r="R140" s="38"/>
      <c r="S140" s="38"/>
      <c r="T140" s="38"/>
      <c r="U140" s="38"/>
      <c r="V140" s="38"/>
      <c r="W140" s="38"/>
      <c r="X140" s="38"/>
      <c r="Y140" s="168"/>
      <c r="Z140" s="168"/>
    </row>
    <row r="141" spans="1:26" ht="22.5" customHeight="1" x14ac:dyDescent="0.3">
      <c r="A141" s="168"/>
      <c r="B141" s="168"/>
      <c r="C141" s="168"/>
      <c r="D141" s="168"/>
      <c r="E141" s="168"/>
      <c r="F141" s="168"/>
      <c r="G141" s="168"/>
      <c r="H141" s="168"/>
      <c r="I141" s="168"/>
      <c r="J141" s="168"/>
      <c r="K141" s="168"/>
      <c r="L141" s="40"/>
      <c r="M141" s="40"/>
      <c r="N141" s="40"/>
      <c r="O141" s="38"/>
      <c r="P141" s="38"/>
      <c r="Q141" s="38"/>
      <c r="R141" s="38"/>
      <c r="S141" s="38"/>
      <c r="T141" s="38"/>
      <c r="U141" s="38"/>
      <c r="V141" s="38"/>
      <c r="W141" s="38"/>
      <c r="X141" s="38"/>
      <c r="Y141" s="168"/>
      <c r="Z141" s="168"/>
    </row>
    <row r="142" spans="1:26" ht="22.5" customHeight="1" x14ac:dyDescent="0.3">
      <c r="A142" s="168"/>
      <c r="B142" s="168"/>
      <c r="C142" s="168"/>
      <c r="D142" s="168"/>
      <c r="E142" s="168"/>
      <c r="F142" s="168"/>
      <c r="G142" s="168"/>
      <c r="H142" s="168"/>
      <c r="I142" s="168"/>
      <c r="J142" s="168"/>
      <c r="K142" s="168"/>
      <c r="L142" s="40"/>
      <c r="M142" s="40"/>
      <c r="N142" s="40"/>
      <c r="O142" s="38"/>
      <c r="P142" s="38"/>
      <c r="Q142" s="38"/>
      <c r="R142" s="38"/>
      <c r="S142" s="38"/>
      <c r="T142" s="38"/>
      <c r="U142" s="38"/>
      <c r="V142" s="38"/>
      <c r="W142" s="38"/>
      <c r="X142" s="38"/>
      <c r="Y142" s="168"/>
      <c r="Z142" s="168"/>
    </row>
    <row r="143" spans="1:26" ht="22.5" customHeight="1" x14ac:dyDescent="0.3">
      <c r="A143" s="168"/>
      <c r="B143" s="168"/>
      <c r="C143" s="168"/>
      <c r="D143" s="168"/>
      <c r="E143" s="168"/>
      <c r="F143" s="168"/>
      <c r="G143" s="168"/>
      <c r="H143" s="168"/>
      <c r="I143" s="168"/>
      <c r="J143" s="168"/>
      <c r="K143" s="168"/>
      <c r="L143" s="40"/>
      <c r="M143" s="40"/>
      <c r="N143" s="40"/>
      <c r="O143" s="38"/>
      <c r="P143" s="38"/>
      <c r="Q143" s="38"/>
      <c r="R143" s="38"/>
      <c r="S143" s="38"/>
      <c r="T143" s="38"/>
      <c r="U143" s="38"/>
      <c r="V143" s="38"/>
      <c r="W143" s="38"/>
      <c r="X143" s="38"/>
      <c r="Y143" s="168"/>
      <c r="Z143" s="168"/>
    </row>
    <row r="144" spans="1:26" ht="22.5" customHeight="1" x14ac:dyDescent="0.3">
      <c r="A144" s="168"/>
      <c r="B144" s="168"/>
      <c r="C144" s="168"/>
      <c r="D144" s="168"/>
      <c r="E144" s="168"/>
      <c r="F144" s="168"/>
      <c r="G144" s="168"/>
      <c r="H144" s="168"/>
      <c r="I144" s="168"/>
      <c r="J144" s="168"/>
      <c r="K144" s="168"/>
      <c r="L144" s="40"/>
      <c r="M144" s="40"/>
      <c r="N144" s="40"/>
      <c r="O144" s="38"/>
      <c r="P144" s="38"/>
      <c r="Q144" s="38"/>
      <c r="R144" s="38"/>
      <c r="S144" s="38"/>
      <c r="T144" s="38"/>
      <c r="U144" s="38"/>
      <c r="V144" s="38"/>
      <c r="W144" s="38"/>
      <c r="X144" s="38"/>
      <c r="Y144" s="168"/>
      <c r="Z144" s="168"/>
    </row>
    <row r="145" spans="1:26" ht="22.5" customHeight="1" x14ac:dyDescent="0.3">
      <c r="A145" s="168"/>
      <c r="B145" s="168"/>
      <c r="C145" s="168"/>
      <c r="D145" s="168"/>
      <c r="E145" s="168"/>
      <c r="F145" s="168"/>
      <c r="G145" s="168"/>
      <c r="H145" s="168"/>
      <c r="I145" s="168"/>
      <c r="J145" s="168"/>
      <c r="K145" s="168"/>
      <c r="L145" s="40"/>
      <c r="M145" s="40"/>
      <c r="N145" s="40"/>
      <c r="O145" s="38"/>
      <c r="P145" s="38"/>
      <c r="Q145" s="38"/>
      <c r="R145" s="38"/>
      <c r="S145" s="38"/>
      <c r="T145" s="38"/>
      <c r="U145" s="38"/>
      <c r="V145" s="38"/>
      <c r="W145" s="38"/>
      <c r="X145" s="38"/>
      <c r="Y145" s="168"/>
      <c r="Z145" s="168"/>
    </row>
    <row r="146" spans="1:26" ht="22.5" customHeight="1" x14ac:dyDescent="0.3">
      <c r="A146" s="168"/>
      <c r="B146" s="168"/>
      <c r="C146" s="168"/>
      <c r="D146" s="168"/>
      <c r="E146" s="168"/>
      <c r="F146" s="168"/>
      <c r="G146" s="168"/>
      <c r="H146" s="168"/>
      <c r="I146" s="168"/>
      <c r="J146" s="168"/>
      <c r="K146" s="168"/>
      <c r="L146" s="40"/>
      <c r="M146" s="40"/>
      <c r="N146" s="40"/>
      <c r="O146" s="38"/>
      <c r="P146" s="38"/>
      <c r="Q146" s="38"/>
      <c r="R146" s="38"/>
      <c r="S146" s="38"/>
      <c r="T146" s="38"/>
      <c r="U146" s="38"/>
      <c r="V146" s="38"/>
      <c r="W146" s="38"/>
      <c r="X146" s="38"/>
      <c r="Y146" s="168"/>
      <c r="Z146" s="168"/>
    </row>
    <row r="147" spans="1:26" ht="22.5" customHeight="1" x14ac:dyDescent="0.3">
      <c r="A147" s="168"/>
      <c r="B147" s="168"/>
      <c r="C147" s="168"/>
      <c r="D147" s="168"/>
      <c r="E147" s="168"/>
      <c r="F147" s="168"/>
      <c r="G147" s="168"/>
      <c r="H147" s="168"/>
      <c r="I147" s="168"/>
      <c r="J147" s="168"/>
      <c r="K147" s="168"/>
      <c r="L147" s="40"/>
      <c r="M147" s="40"/>
      <c r="N147" s="40"/>
      <c r="O147" s="38"/>
      <c r="P147" s="38"/>
      <c r="Q147" s="38"/>
      <c r="R147" s="38"/>
      <c r="S147" s="38"/>
      <c r="T147" s="38"/>
      <c r="U147" s="38"/>
      <c r="V147" s="38"/>
      <c r="W147" s="38"/>
      <c r="X147" s="38"/>
      <c r="Y147" s="168"/>
      <c r="Z147" s="168"/>
    </row>
    <row r="148" spans="1:26" ht="22.5" customHeight="1" x14ac:dyDescent="0.3">
      <c r="A148" s="168"/>
      <c r="B148" s="168"/>
      <c r="C148" s="168"/>
      <c r="D148" s="168"/>
      <c r="E148" s="168"/>
      <c r="F148" s="168"/>
      <c r="G148" s="168"/>
      <c r="H148" s="168"/>
      <c r="I148" s="168"/>
      <c r="J148" s="168"/>
      <c r="K148" s="168"/>
      <c r="L148" s="40"/>
      <c r="M148" s="40"/>
      <c r="N148" s="40"/>
      <c r="O148" s="38"/>
      <c r="P148" s="38"/>
      <c r="Q148" s="38"/>
      <c r="R148" s="38"/>
      <c r="S148" s="38"/>
      <c r="T148" s="38"/>
      <c r="U148" s="38"/>
      <c r="V148" s="38"/>
      <c r="W148" s="38"/>
      <c r="X148" s="38"/>
      <c r="Y148" s="168"/>
      <c r="Z148" s="168"/>
    </row>
    <row r="149" spans="1:26" ht="22.5" customHeight="1" x14ac:dyDescent="0.3">
      <c r="A149" s="168"/>
      <c r="B149" s="168"/>
      <c r="C149" s="168"/>
      <c r="D149" s="168"/>
      <c r="E149" s="168"/>
      <c r="F149" s="168"/>
      <c r="G149" s="168"/>
      <c r="H149" s="168"/>
      <c r="I149" s="168"/>
      <c r="J149" s="168"/>
      <c r="K149" s="168"/>
      <c r="L149" s="40"/>
      <c r="M149" s="40"/>
      <c r="N149" s="40"/>
      <c r="O149" s="38"/>
      <c r="P149" s="38"/>
      <c r="Q149" s="38"/>
      <c r="R149" s="38"/>
      <c r="S149" s="38"/>
      <c r="T149" s="38"/>
      <c r="U149" s="38"/>
      <c r="V149" s="38"/>
      <c r="W149" s="38"/>
      <c r="X149" s="38"/>
      <c r="Y149" s="168"/>
      <c r="Z149" s="168"/>
    </row>
    <row r="150" spans="1:26" ht="22.5" customHeight="1" x14ac:dyDescent="0.3">
      <c r="A150" s="168"/>
      <c r="B150" s="168"/>
      <c r="C150" s="168"/>
      <c r="D150" s="168"/>
      <c r="E150" s="168"/>
      <c r="F150" s="168"/>
      <c r="G150" s="168"/>
      <c r="H150" s="168"/>
      <c r="I150" s="168"/>
      <c r="J150" s="168"/>
      <c r="K150" s="168"/>
      <c r="L150" s="40"/>
      <c r="M150" s="40"/>
      <c r="N150" s="40"/>
      <c r="O150" s="38"/>
      <c r="P150" s="38"/>
      <c r="Q150" s="38"/>
      <c r="R150" s="38"/>
      <c r="S150" s="38"/>
      <c r="T150" s="38"/>
      <c r="U150" s="38"/>
      <c r="V150" s="38"/>
      <c r="W150" s="38"/>
      <c r="X150" s="38"/>
      <c r="Y150" s="168"/>
      <c r="Z150" s="168"/>
    </row>
    <row r="151" spans="1:26" ht="22.5" customHeight="1" x14ac:dyDescent="0.3">
      <c r="A151" s="168"/>
      <c r="B151" s="168"/>
      <c r="C151" s="168"/>
      <c r="D151" s="168"/>
      <c r="E151" s="168"/>
      <c r="F151" s="168"/>
      <c r="G151" s="168"/>
      <c r="H151" s="168"/>
      <c r="I151" s="168"/>
      <c r="J151" s="168"/>
      <c r="K151" s="168"/>
      <c r="L151" s="40"/>
      <c r="M151" s="40"/>
      <c r="N151" s="40"/>
      <c r="O151" s="38"/>
      <c r="P151" s="38"/>
      <c r="Q151" s="38"/>
      <c r="R151" s="38"/>
      <c r="S151" s="38"/>
      <c r="T151" s="38"/>
      <c r="U151" s="38"/>
      <c r="V151" s="38"/>
      <c r="W151" s="38"/>
      <c r="X151" s="38"/>
      <c r="Y151" s="168"/>
      <c r="Z151" s="168"/>
    </row>
    <row r="152" spans="1:26" ht="22.5" customHeight="1" x14ac:dyDescent="0.3">
      <c r="A152" s="168"/>
      <c r="B152" s="168"/>
      <c r="C152" s="168"/>
      <c r="D152" s="168"/>
      <c r="E152" s="168"/>
      <c r="F152" s="168"/>
      <c r="G152" s="168"/>
      <c r="H152" s="168"/>
      <c r="I152" s="168"/>
      <c r="J152" s="168"/>
      <c r="K152" s="168"/>
      <c r="L152" s="40"/>
      <c r="M152" s="40"/>
      <c r="N152" s="40"/>
      <c r="O152" s="38"/>
      <c r="P152" s="38"/>
      <c r="Q152" s="38"/>
      <c r="R152" s="38"/>
      <c r="S152" s="38"/>
      <c r="T152" s="38"/>
      <c r="U152" s="38"/>
      <c r="V152" s="38"/>
      <c r="W152" s="38"/>
      <c r="X152" s="38"/>
      <c r="Y152" s="168"/>
      <c r="Z152" s="168"/>
    </row>
    <row r="153" spans="1:26" ht="22.5" customHeight="1" x14ac:dyDescent="0.3">
      <c r="A153" s="168"/>
      <c r="B153" s="168"/>
      <c r="C153" s="168"/>
      <c r="D153" s="168"/>
      <c r="E153" s="168"/>
      <c r="F153" s="168"/>
      <c r="G153" s="168"/>
      <c r="H153" s="168"/>
      <c r="I153" s="168"/>
      <c r="J153" s="168"/>
      <c r="K153" s="168"/>
      <c r="L153" s="40"/>
      <c r="M153" s="40"/>
      <c r="N153" s="40"/>
      <c r="O153" s="38"/>
      <c r="P153" s="38"/>
      <c r="Q153" s="38"/>
      <c r="R153" s="38"/>
      <c r="S153" s="38"/>
      <c r="T153" s="38"/>
      <c r="U153" s="38"/>
      <c r="V153" s="38"/>
      <c r="W153" s="38"/>
      <c r="X153" s="38"/>
      <c r="Y153" s="168"/>
      <c r="Z153" s="168"/>
    </row>
    <row r="154" spans="1:26" ht="22.5" customHeight="1" x14ac:dyDescent="0.3">
      <c r="A154" s="168"/>
      <c r="B154" s="168"/>
      <c r="C154" s="168"/>
      <c r="D154" s="168"/>
      <c r="E154" s="168"/>
      <c r="F154" s="168"/>
      <c r="G154" s="168"/>
      <c r="H154" s="168"/>
      <c r="I154" s="168"/>
      <c r="J154" s="168"/>
      <c r="K154" s="168"/>
      <c r="L154" s="40"/>
      <c r="M154" s="40"/>
      <c r="N154" s="40"/>
      <c r="O154" s="38"/>
      <c r="P154" s="38"/>
      <c r="Q154" s="38"/>
      <c r="R154" s="38"/>
      <c r="S154" s="38"/>
      <c r="T154" s="38"/>
      <c r="U154" s="38"/>
      <c r="V154" s="38"/>
      <c r="W154" s="38"/>
      <c r="X154" s="38"/>
      <c r="Y154" s="168"/>
      <c r="Z154" s="168"/>
    </row>
    <row r="155" spans="1:26" ht="22.5" customHeight="1" x14ac:dyDescent="0.3">
      <c r="A155" s="168"/>
      <c r="B155" s="168"/>
      <c r="C155" s="168"/>
      <c r="D155" s="168"/>
      <c r="E155" s="168"/>
      <c r="F155" s="168"/>
      <c r="G155" s="168"/>
      <c r="H155" s="168"/>
      <c r="I155" s="168"/>
      <c r="J155" s="168"/>
      <c r="K155" s="168"/>
      <c r="L155" s="40"/>
      <c r="M155" s="40"/>
      <c r="N155" s="40"/>
      <c r="O155" s="38"/>
      <c r="P155" s="38"/>
      <c r="Q155" s="38"/>
      <c r="R155" s="38"/>
      <c r="S155" s="38"/>
      <c r="T155" s="38"/>
      <c r="U155" s="38"/>
      <c r="V155" s="38"/>
      <c r="W155" s="38"/>
      <c r="X155" s="38"/>
      <c r="Y155" s="168"/>
      <c r="Z155" s="168"/>
    </row>
    <row r="156" spans="1:26" ht="22.5" customHeight="1" x14ac:dyDescent="0.3">
      <c r="A156" s="168"/>
      <c r="B156" s="168"/>
      <c r="C156" s="168"/>
      <c r="D156" s="168"/>
      <c r="E156" s="168"/>
      <c r="F156" s="168"/>
      <c r="G156" s="168"/>
      <c r="H156" s="168"/>
      <c r="I156" s="168"/>
      <c r="J156" s="168"/>
      <c r="K156" s="168"/>
      <c r="L156" s="40"/>
      <c r="M156" s="40"/>
      <c r="N156" s="40"/>
      <c r="O156" s="38"/>
      <c r="P156" s="38"/>
      <c r="Q156" s="38"/>
      <c r="R156" s="38"/>
      <c r="S156" s="38"/>
      <c r="T156" s="38"/>
      <c r="U156" s="38"/>
      <c r="V156" s="38"/>
      <c r="W156" s="38"/>
      <c r="X156" s="38"/>
      <c r="Y156" s="168"/>
      <c r="Z156" s="168"/>
    </row>
    <row r="157" spans="1:26" ht="22.5" customHeight="1" x14ac:dyDescent="0.3">
      <c r="A157" s="168"/>
      <c r="B157" s="168"/>
      <c r="C157" s="168"/>
      <c r="D157" s="168"/>
      <c r="E157" s="168"/>
      <c r="F157" s="168"/>
      <c r="G157" s="168"/>
      <c r="H157" s="168"/>
      <c r="I157" s="168"/>
      <c r="J157" s="168"/>
      <c r="K157" s="168"/>
      <c r="L157" s="40"/>
      <c r="M157" s="40"/>
      <c r="N157" s="40"/>
      <c r="O157" s="38"/>
      <c r="P157" s="38"/>
      <c r="Q157" s="38"/>
      <c r="R157" s="38"/>
      <c r="S157" s="38"/>
      <c r="T157" s="38"/>
      <c r="U157" s="38"/>
      <c r="V157" s="38"/>
      <c r="W157" s="38"/>
      <c r="X157" s="38"/>
      <c r="Y157" s="168"/>
      <c r="Z157" s="168"/>
    </row>
    <row r="158" spans="1:26" ht="22.5" customHeight="1" x14ac:dyDescent="0.3">
      <c r="A158" s="168"/>
      <c r="B158" s="168"/>
      <c r="C158" s="168"/>
      <c r="D158" s="168"/>
      <c r="E158" s="168"/>
      <c r="F158" s="168"/>
      <c r="G158" s="168"/>
      <c r="H158" s="168"/>
      <c r="I158" s="168"/>
      <c r="J158" s="168"/>
      <c r="K158" s="168"/>
      <c r="L158" s="40"/>
      <c r="M158" s="40"/>
      <c r="N158" s="40"/>
      <c r="O158" s="38"/>
      <c r="P158" s="38"/>
      <c r="Q158" s="38"/>
      <c r="R158" s="38"/>
      <c r="S158" s="38"/>
      <c r="T158" s="38"/>
      <c r="U158" s="38"/>
      <c r="V158" s="38"/>
      <c r="W158" s="38"/>
      <c r="X158" s="38"/>
      <c r="Y158" s="168"/>
      <c r="Z158" s="168"/>
    </row>
    <row r="159" spans="1:26" ht="22.5" customHeight="1" x14ac:dyDescent="0.3">
      <c r="A159" s="168"/>
      <c r="B159" s="168"/>
      <c r="C159" s="168"/>
      <c r="D159" s="168"/>
      <c r="E159" s="168"/>
      <c r="F159" s="168"/>
      <c r="G159" s="168"/>
      <c r="H159" s="168"/>
      <c r="I159" s="168"/>
      <c r="J159" s="168"/>
      <c r="K159" s="168"/>
      <c r="L159" s="40"/>
      <c r="M159" s="40"/>
      <c r="N159" s="40"/>
      <c r="O159" s="38"/>
      <c r="P159" s="38"/>
      <c r="Q159" s="38"/>
      <c r="R159" s="38"/>
      <c r="S159" s="38"/>
      <c r="T159" s="38"/>
      <c r="U159" s="38"/>
      <c r="V159" s="38"/>
      <c r="W159" s="38"/>
      <c r="X159" s="38"/>
      <c r="Y159" s="168"/>
      <c r="Z159" s="168"/>
    </row>
    <row r="160" spans="1:26" ht="22.5" customHeight="1" x14ac:dyDescent="0.3">
      <c r="A160" s="168"/>
      <c r="B160" s="168"/>
      <c r="C160" s="168"/>
      <c r="D160" s="168"/>
      <c r="E160" s="168"/>
      <c r="F160" s="168"/>
      <c r="G160" s="168"/>
      <c r="H160" s="168"/>
      <c r="I160" s="168"/>
      <c r="J160" s="168"/>
      <c r="K160" s="168"/>
      <c r="L160" s="40"/>
      <c r="M160" s="40"/>
      <c r="N160" s="40"/>
      <c r="O160" s="38"/>
      <c r="P160" s="38"/>
      <c r="Q160" s="38"/>
      <c r="R160" s="38"/>
      <c r="S160" s="38"/>
      <c r="T160" s="38"/>
      <c r="U160" s="38"/>
      <c r="V160" s="38"/>
      <c r="W160" s="38"/>
      <c r="X160" s="38"/>
      <c r="Y160" s="168"/>
      <c r="Z160" s="168"/>
    </row>
    <row r="161" spans="1:26" ht="22.5" customHeight="1" x14ac:dyDescent="0.3">
      <c r="A161" s="168"/>
      <c r="B161" s="168"/>
      <c r="C161" s="168"/>
      <c r="D161" s="168"/>
      <c r="E161" s="168"/>
      <c r="F161" s="168"/>
      <c r="G161" s="168"/>
      <c r="H161" s="168"/>
      <c r="I161" s="168"/>
      <c r="J161" s="168"/>
      <c r="K161" s="168"/>
      <c r="L161" s="40"/>
      <c r="M161" s="40"/>
      <c r="N161" s="40"/>
      <c r="O161" s="38"/>
      <c r="P161" s="38"/>
      <c r="Q161" s="38"/>
      <c r="R161" s="38"/>
      <c r="S161" s="38"/>
      <c r="T161" s="38"/>
      <c r="U161" s="38"/>
      <c r="V161" s="38"/>
      <c r="W161" s="38"/>
      <c r="X161" s="38"/>
      <c r="Y161" s="168"/>
      <c r="Z161" s="168"/>
    </row>
    <row r="162" spans="1:26" ht="22.5" customHeight="1" x14ac:dyDescent="0.3">
      <c r="A162" s="168"/>
      <c r="B162" s="168"/>
      <c r="C162" s="168"/>
      <c r="D162" s="168"/>
      <c r="E162" s="168"/>
      <c r="F162" s="168"/>
      <c r="G162" s="168"/>
      <c r="H162" s="168"/>
      <c r="I162" s="168"/>
      <c r="J162" s="168"/>
      <c r="K162" s="168"/>
      <c r="L162" s="40"/>
      <c r="M162" s="40"/>
      <c r="N162" s="40"/>
      <c r="O162" s="38"/>
      <c r="P162" s="38"/>
      <c r="Q162" s="38"/>
      <c r="R162" s="38"/>
      <c r="S162" s="38"/>
      <c r="T162" s="38"/>
      <c r="U162" s="38"/>
      <c r="V162" s="38"/>
      <c r="W162" s="38"/>
      <c r="X162" s="38"/>
      <c r="Y162" s="168"/>
      <c r="Z162" s="168"/>
    </row>
    <row r="163" spans="1:26" ht="22.5" customHeight="1" x14ac:dyDescent="0.3">
      <c r="A163" s="168"/>
      <c r="B163" s="168"/>
      <c r="C163" s="168"/>
      <c r="D163" s="168"/>
      <c r="E163" s="168"/>
      <c r="F163" s="168"/>
      <c r="G163" s="168"/>
      <c r="H163" s="168"/>
      <c r="I163" s="168"/>
      <c r="J163" s="168"/>
      <c r="K163" s="168"/>
      <c r="L163" s="40"/>
      <c r="M163" s="40"/>
      <c r="N163" s="40"/>
      <c r="O163" s="38"/>
      <c r="P163" s="38"/>
      <c r="Q163" s="38"/>
      <c r="R163" s="38"/>
      <c r="S163" s="38"/>
      <c r="T163" s="38"/>
      <c r="U163" s="38"/>
      <c r="V163" s="38"/>
      <c r="W163" s="38"/>
      <c r="X163" s="38"/>
      <c r="Y163" s="168"/>
      <c r="Z163" s="168"/>
    </row>
    <row r="164" spans="1:26" ht="22.5" customHeight="1" x14ac:dyDescent="0.3">
      <c r="A164" s="168"/>
      <c r="B164" s="168"/>
      <c r="C164" s="168"/>
      <c r="D164" s="168"/>
      <c r="E164" s="168"/>
      <c r="F164" s="168"/>
      <c r="G164" s="168"/>
      <c r="H164" s="168"/>
      <c r="I164" s="168"/>
      <c r="J164" s="168"/>
      <c r="K164" s="168"/>
      <c r="L164" s="40"/>
      <c r="M164" s="40"/>
      <c r="N164" s="40"/>
      <c r="O164" s="38"/>
      <c r="P164" s="38"/>
      <c r="Q164" s="38"/>
      <c r="R164" s="38"/>
      <c r="S164" s="38"/>
      <c r="T164" s="38"/>
      <c r="U164" s="38"/>
      <c r="V164" s="38"/>
      <c r="W164" s="38"/>
      <c r="X164" s="38"/>
      <c r="Y164" s="168"/>
      <c r="Z164" s="168"/>
    </row>
    <row r="165" spans="1:26" ht="22.5" customHeight="1" x14ac:dyDescent="0.3">
      <c r="A165" s="168"/>
      <c r="B165" s="168"/>
      <c r="C165" s="168"/>
      <c r="D165" s="168"/>
      <c r="E165" s="168"/>
      <c r="F165" s="168"/>
      <c r="G165" s="168"/>
      <c r="H165" s="168"/>
      <c r="I165" s="168"/>
      <c r="J165" s="168"/>
      <c r="K165" s="168"/>
      <c r="L165" s="40"/>
      <c r="M165" s="40"/>
      <c r="N165" s="40"/>
      <c r="O165" s="38"/>
      <c r="P165" s="38"/>
      <c r="Q165" s="38"/>
      <c r="R165" s="38"/>
      <c r="S165" s="38"/>
      <c r="T165" s="38"/>
      <c r="U165" s="38"/>
      <c r="V165" s="38"/>
      <c r="W165" s="38"/>
      <c r="X165" s="38"/>
      <c r="Y165" s="168"/>
      <c r="Z165" s="168"/>
    </row>
    <row r="166" spans="1:26" ht="22.5" customHeight="1" x14ac:dyDescent="0.3">
      <c r="A166" s="168"/>
      <c r="B166" s="168"/>
      <c r="C166" s="168"/>
      <c r="D166" s="168"/>
      <c r="E166" s="168"/>
      <c r="F166" s="168"/>
      <c r="G166" s="168"/>
      <c r="H166" s="168"/>
      <c r="I166" s="168"/>
      <c r="J166" s="168"/>
      <c r="K166" s="168"/>
      <c r="L166" s="40"/>
      <c r="M166" s="40"/>
      <c r="N166" s="40"/>
      <c r="O166" s="38"/>
      <c r="P166" s="38"/>
      <c r="Q166" s="38"/>
      <c r="R166" s="38"/>
      <c r="S166" s="38"/>
      <c r="T166" s="38"/>
      <c r="U166" s="38"/>
      <c r="V166" s="38"/>
      <c r="W166" s="38"/>
      <c r="X166" s="38"/>
      <c r="Y166" s="168"/>
      <c r="Z166" s="168"/>
    </row>
    <row r="167" spans="1:26" ht="22.5" customHeight="1" x14ac:dyDescent="0.3">
      <c r="A167" s="168"/>
      <c r="B167" s="168"/>
      <c r="C167" s="168"/>
      <c r="D167" s="168"/>
      <c r="E167" s="168"/>
      <c r="F167" s="168"/>
      <c r="G167" s="168"/>
      <c r="H167" s="168"/>
      <c r="I167" s="168"/>
      <c r="J167" s="168"/>
      <c r="K167" s="168"/>
      <c r="L167" s="40"/>
      <c r="M167" s="40"/>
      <c r="N167" s="40"/>
      <c r="O167" s="38"/>
      <c r="P167" s="38"/>
      <c r="Q167" s="38"/>
      <c r="R167" s="38"/>
      <c r="S167" s="38"/>
      <c r="T167" s="38"/>
      <c r="U167" s="38"/>
      <c r="V167" s="38"/>
      <c r="W167" s="38"/>
      <c r="X167" s="38"/>
      <c r="Y167" s="168"/>
      <c r="Z167" s="168"/>
    </row>
    <row r="168" spans="1:26" ht="22.5" customHeight="1" x14ac:dyDescent="0.3">
      <c r="A168" s="168"/>
      <c r="B168" s="168"/>
      <c r="C168" s="168"/>
      <c r="D168" s="168"/>
      <c r="E168" s="168"/>
      <c r="F168" s="168"/>
      <c r="G168" s="168"/>
      <c r="H168" s="168"/>
      <c r="I168" s="168"/>
      <c r="J168" s="168"/>
      <c r="K168" s="168"/>
      <c r="L168" s="40"/>
      <c r="M168" s="40"/>
      <c r="N168" s="40"/>
      <c r="O168" s="38"/>
      <c r="P168" s="38"/>
      <c r="Q168" s="38"/>
      <c r="R168" s="38"/>
      <c r="S168" s="38"/>
      <c r="T168" s="38"/>
      <c r="U168" s="38"/>
      <c r="V168" s="38"/>
      <c r="W168" s="38"/>
      <c r="X168" s="38"/>
      <c r="Y168" s="168"/>
      <c r="Z168" s="168"/>
    </row>
    <row r="169" spans="1:26" ht="22.5" customHeight="1" x14ac:dyDescent="0.3">
      <c r="A169" s="168"/>
      <c r="B169" s="168"/>
      <c r="C169" s="168"/>
      <c r="D169" s="168"/>
      <c r="E169" s="168"/>
      <c r="F169" s="168"/>
      <c r="G169" s="168"/>
      <c r="H169" s="168"/>
      <c r="I169" s="168"/>
      <c r="J169" s="168"/>
      <c r="K169" s="168"/>
      <c r="L169" s="40"/>
      <c r="M169" s="40"/>
      <c r="N169" s="40"/>
      <c r="O169" s="38"/>
      <c r="P169" s="38"/>
      <c r="Q169" s="38"/>
      <c r="R169" s="38"/>
      <c r="S169" s="38"/>
      <c r="T169" s="38"/>
      <c r="U169" s="38"/>
      <c r="V169" s="38"/>
      <c r="W169" s="38"/>
      <c r="X169" s="38"/>
      <c r="Y169" s="168"/>
      <c r="Z169" s="168"/>
    </row>
    <row r="170" spans="1:26" ht="22.5" customHeight="1" x14ac:dyDescent="0.3">
      <c r="A170" s="168"/>
      <c r="B170" s="168"/>
      <c r="C170" s="168"/>
      <c r="D170" s="168"/>
      <c r="E170" s="168"/>
      <c r="F170" s="168"/>
      <c r="G170" s="168"/>
      <c r="H170" s="168"/>
      <c r="I170" s="168"/>
      <c r="J170" s="168"/>
      <c r="K170" s="168"/>
      <c r="L170" s="40"/>
      <c r="M170" s="40"/>
      <c r="N170" s="40"/>
      <c r="O170" s="38"/>
      <c r="P170" s="38"/>
      <c r="Q170" s="38"/>
      <c r="R170" s="38"/>
      <c r="S170" s="38"/>
      <c r="T170" s="38"/>
      <c r="U170" s="38"/>
      <c r="V170" s="38"/>
      <c r="W170" s="38"/>
      <c r="X170" s="38"/>
      <c r="Y170" s="168"/>
      <c r="Z170" s="168"/>
    </row>
    <row r="171" spans="1:26" ht="22.5" customHeight="1" x14ac:dyDescent="0.3">
      <c r="A171" s="168"/>
      <c r="B171" s="168"/>
      <c r="C171" s="168"/>
      <c r="D171" s="168"/>
      <c r="E171" s="168"/>
      <c r="F171" s="168"/>
      <c r="G171" s="168"/>
      <c r="H171" s="168"/>
      <c r="I171" s="168"/>
      <c r="J171" s="168"/>
      <c r="K171" s="168"/>
      <c r="L171" s="40"/>
      <c r="M171" s="40"/>
      <c r="N171" s="40"/>
      <c r="O171" s="38"/>
      <c r="P171" s="38"/>
      <c r="Q171" s="38"/>
      <c r="R171" s="38"/>
      <c r="S171" s="38"/>
      <c r="T171" s="38"/>
      <c r="U171" s="38"/>
      <c r="V171" s="38"/>
      <c r="W171" s="38"/>
      <c r="X171" s="38"/>
      <c r="Y171" s="168"/>
      <c r="Z171" s="168"/>
    </row>
    <row r="172" spans="1:26" ht="22.5" customHeight="1" x14ac:dyDescent="0.3">
      <c r="A172" s="168"/>
      <c r="B172" s="168"/>
      <c r="C172" s="168"/>
      <c r="D172" s="168"/>
      <c r="E172" s="168"/>
      <c r="F172" s="168"/>
      <c r="G172" s="168"/>
      <c r="H172" s="168"/>
      <c r="I172" s="168"/>
      <c r="J172" s="168"/>
      <c r="K172" s="168"/>
      <c r="L172" s="40"/>
      <c r="M172" s="40"/>
      <c r="N172" s="40"/>
      <c r="O172" s="38"/>
      <c r="P172" s="38"/>
      <c r="Q172" s="38"/>
      <c r="R172" s="38"/>
      <c r="S172" s="38"/>
      <c r="T172" s="38"/>
      <c r="U172" s="38"/>
      <c r="V172" s="38"/>
      <c r="W172" s="38"/>
      <c r="X172" s="38"/>
      <c r="Y172" s="168"/>
      <c r="Z172" s="168"/>
    </row>
    <row r="173" spans="1:26" ht="22.5" customHeight="1" x14ac:dyDescent="0.3">
      <c r="A173" s="168"/>
      <c r="B173" s="168"/>
      <c r="C173" s="168"/>
      <c r="D173" s="168"/>
      <c r="E173" s="168"/>
      <c r="F173" s="168"/>
      <c r="G173" s="168"/>
      <c r="H173" s="168"/>
      <c r="I173" s="168"/>
      <c r="J173" s="168"/>
      <c r="K173" s="168"/>
      <c r="L173" s="40"/>
      <c r="M173" s="40"/>
      <c r="N173" s="40"/>
      <c r="O173" s="38"/>
      <c r="P173" s="38"/>
      <c r="Q173" s="38"/>
      <c r="R173" s="38"/>
      <c r="S173" s="38"/>
      <c r="T173" s="38"/>
      <c r="U173" s="38"/>
      <c r="V173" s="38"/>
      <c r="W173" s="38"/>
      <c r="X173" s="38"/>
      <c r="Y173" s="168"/>
      <c r="Z173" s="168"/>
    </row>
    <row r="174" spans="1:26" ht="22.5" customHeight="1" x14ac:dyDescent="0.3">
      <c r="A174" s="168"/>
      <c r="B174" s="168"/>
      <c r="C174" s="168"/>
      <c r="D174" s="168"/>
      <c r="E174" s="168"/>
      <c r="F174" s="168"/>
      <c r="G174" s="168"/>
      <c r="H174" s="168"/>
      <c r="I174" s="168"/>
      <c r="J174" s="168"/>
      <c r="K174" s="168"/>
      <c r="L174" s="40"/>
      <c r="M174" s="40"/>
      <c r="N174" s="40"/>
      <c r="O174" s="38"/>
      <c r="P174" s="38"/>
      <c r="Q174" s="38"/>
      <c r="R174" s="38"/>
      <c r="S174" s="38"/>
      <c r="T174" s="38"/>
      <c r="U174" s="38"/>
      <c r="V174" s="38"/>
      <c r="W174" s="38"/>
      <c r="X174" s="38"/>
      <c r="Y174" s="168"/>
      <c r="Z174" s="168"/>
    </row>
    <row r="175" spans="1:26" ht="22.5" customHeight="1" x14ac:dyDescent="0.3">
      <c r="A175" s="168"/>
      <c r="B175" s="168"/>
      <c r="C175" s="168"/>
      <c r="D175" s="168"/>
      <c r="E175" s="168"/>
      <c r="F175" s="168"/>
      <c r="G175" s="168"/>
      <c r="H175" s="168"/>
      <c r="I175" s="168"/>
      <c r="J175" s="168"/>
      <c r="K175" s="168"/>
      <c r="L175" s="40"/>
      <c r="M175" s="40"/>
      <c r="N175" s="40"/>
      <c r="O175" s="38"/>
      <c r="P175" s="38"/>
      <c r="Q175" s="38"/>
      <c r="R175" s="38"/>
      <c r="S175" s="38"/>
      <c r="T175" s="38"/>
      <c r="U175" s="38"/>
      <c r="V175" s="38"/>
      <c r="W175" s="38"/>
      <c r="X175" s="38"/>
      <c r="Y175" s="168"/>
      <c r="Z175" s="168"/>
    </row>
    <row r="176" spans="1:26" ht="22.5" customHeight="1" x14ac:dyDescent="0.3">
      <c r="A176" s="168"/>
      <c r="B176" s="168"/>
      <c r="C176" s="168"/>
      <c r="D176" s="168"/>
      <c r="E176" s="168"/>
      <c r="F176" s="168"/>
      <c r="G176" s="168"/>
      <c r="H176" s="168"/>
      <c r="I176" s="168"/>
      <c r="J176" s="168"/>
      <c r="K176" s="168"/>
      <c r="L176" s="40"/>
      <c r="M176" s="40"/>
      <c r="N176" s="40"/>
      <c r="O176" s="38"/>
      <c r="P176" s="38"/>
      <c r="Q176" s="38"/>
      <c r="R176" s="38"/>
      <c r="S176" s="38"/>
      <c r="T176" s="38"/>
      <c r="U176" s="38"/>
      <c r="V176" s="38"/>
      <c r="W176" s="38"/>
      <c r="X176" s="38"/>
      <c r="Y176" s="168"/>
      <c r="Z176" s="168"/>
    </row>
    <row r="177" spans="1:26" ht="22.5" customHeight="1" x14ac:dyDescent="0.3">
      <c r="A177" s="168"/>
      <c r="B177" s="168"/>
      <c r="C177" s="168"/>
      <c r="D177" s="168"/>
      <c r="E177" s="168"/>
      <c r="F177" s="168"/>
      <c r="G177" s="168"/>
      <c r="H177" s="168"/>
      <c r="I177" s="168"/>
      <c r="J177" s="168"/>
      <c r="K177" s="168"/>
      <c r="L177" s="40"/>
      <c r="M177" s="40"/>
      <c r="N177" s="40"/>
      <c r="O177" s="38"/>
      <c r="P177" s="38"/>
      <c r="Q177" s="38"/>
      <c r="R177" s="38"/>
      <c r="S177" s="38"/>
      <c r="T177" s="38"/>
      <c r="U177" s="38"/>
      <c r="V177" s="38"/>
      <c r="W177" s="38"/>
      <c r="X177" s="38"/>
      <c r="Y177" s="168"/>
      <c r="Z177" s="168"/>
    </row>
    <row r="178" spans="1:26" ht="22.5" customHeight="1" x14ac:dyDescent="0.3">
      <c r="A178" s="168"/>
      <c r="B178" s="168"/>
      <c r="C178" s="168"/>
      <c r="D178" s="168"/>
      <c r="E178" s="168"/>
      <c r="F178" s="168"/>
      <c r="G178" s="168"/>
      <c r="H178" s="168"/>
      <c r="I178" s="168"/>
      <c r="J178" s="168"/>
      <c r="K178" s="168"/>
      <c r="L178" s="40"/>
      <c r="M178" s="40"/>
      <c r="N178" s="40"/>
      <c r="O178" s="38"/>
      <c r="P178" s="38"/>
      <c r="Q178" s="38"/>
      <c r="R178" s="38"/>
      <c r="S178" s="38"/>
      <c r="T178" s="38"/>
      <c r="U178" s="38"/>
      <c r="V178" s="38"/>
      <c r="W178" s="38"/>
      <c r="X178" s="38"/>
      <c r="Y178" s="168"/>
      <c r="Z178" s="168"/>
    </row>
    <row r="179" spans="1:26" ht="22.5" customHeight="1" x14ac:dyDescent="0.3">
      <c r="A179" s="168"/>
      <c r="B179" s="168"/>
      <c r="C179" s="168"/>
      <c r="D179" s="168"/>
      <c r="E179" s="168"/>
      <c r="F179" s="168"/>
      <c r="G179" s="168"/>
      <c r="H179" s="168"/>
      <c r="I179" s="168"/>
      <c r="J179" s="168"/>
      <c r="K179" s="168"/>
      <c r="L179" s="40"/>
      <c r="M179" s="40"/>
      <c r="N179" s="40"/>
      <c r="O179" s="38"/>
      <c r="P179" s="38"/>
      <c r="Q179" s="38"/>
      <c r="R179" s="38"/>
      <c r="S179" s="38"/>
      <c r="T179" s="38"/>
      <c r="U179" s="38"/>
      <c r="V179" s="38"/>
      <c r="W179" s="38"/>
      <c r="X179" s="38"/>
      <c r="Y179" s="168"/>
      <c r="Z179" s="168"/>
    </row>
    <row r="180" spans="1:26" ht="22.5" customHeight="1" x14ac:dyDescent="0.3">
      <c r="A180" s="168"/>
      <c r="B180" s="168"/>
      <c r="C180" s="168"/>
      <c r="D180" s="168"/>
      <c r="E180" s="168"/>
      <c r="F180" s="168"/>
      <c r="G180" s="168"/>
      <c r="H180" s="168"/>
      <c r="I180" s="168"/>
      <c r="J180" s="168"/>
      <c r="K180" s="168"/>
      <c r="L180" s="40"/>
      <c r="M180" s="40"/>
      <c r="N180" s="40"/>
      <c r="O180" s="38"/>
      <c r="P180" s="38"/>
      <c r="Q180" s="38"/>
      <c r="R180" s="38"/>
      <c r="S180" s="38"/>
      <c r="T180" s="38"/>
      <c r="U180" s="38"/>
      <c r="V180" s="38"/>
      <c r="W180" s="38"/>
      <c r="X180" s="38"/>
      <c r="Y180" s="168"/>
      <c r="Z180" s="168"/>
    </row>
    <row r="181" spans="1:26" ht="22.5" customHeight="1" x14ac:dyDescent="0.3">
      <c r="A181" s="168"/>
      <c r="B181" s="168"/>
      <c r="C181" s="168"/>
      <c r="D181" s="168"/>
      <c r="E181" s="168"/>
      <c r="F181" s="168"/>
      <c r="G181" s="168"/>
      <c r="H181" s="168"/>
      <c r="I181" s="168"/>
      <c r="J181" s="168"/>
      <c r="K181" s="168"/>
      <c r="L181" s="40"/>
      <c r="M181" s="40"/>
      <c r="N181" s="40"/>
      <c r="O181" s="38"/>
      <c r="P181" s="38"/>
      <c r="Q181" s="38"/>
      <c r="R181" s="38"/>
      <c r="S181" s="38"/>
      <c r="T181" s="38"/>
      <c r="U181" s="38"/>
      <c r="V181" s="38"/>
      <c r="W181" s="38"/>
      <c r="X181" s="38"/>
      <c r="Y181" s="168"/>
      <c r="Z181" s="168"/>
    </row>
    <row r="182" spans="1:26" ht="22.5" customHeight="1" x14ac:dyDescent="0.3">
      <c r="A182" s="168"/>
      <c r="B182" s="168"/>
      <c r="C182" s="168"/>
      <c r="D182" s="168"/>
      <c r="E182" s="168"/>
      <c r="F182" s="168"/>
      <c r="G182" s="168"/>
      <c r="H182" s="168"/>
      <c r="I182" s="168"/>
      <c r="J182" s="168"/>
      <c r="K182" s="168"/>
      <c r="L182" s="40"/>
      <c r="M182" s="40"/>
      <c r="N182" s="40"/>
      <c r="O182" s="38"/>
      <c r="P182" s="38"/>
      <c r="Q182" s="38"/>
      <c r="R182" s="38"/>
      <c r="S182" s="38"/>
      <c r="T182" s="38"/>
      <c r="U182" s="38"/>
      <c r="V182" s="38"/>
      <c r="W182" s="38"/>
      <c r="X182" s="38"/>
      <c r="Y182" s="168"/>
      <c r="Z182" s="168"/>
    </row>
    <row r="183" spans="1:26" ht="22.5" customHeight="1" x14ac:dyDescent="0.3">
      <c r="A183" s="168"/>
      <c r="B183" s="168"/>
      <c r="C183" s="168"/>
      <c r="D183" s="168"/>
      <c r="E183" s="168"/>
      <c r="F183" s="168"/>
      <c r="G183" s="168"/>
      <c r="H183" s="168"/>
      <c r="I183" s="168"/>
      <c r="J183" s="168"/>
      <c r="K183" s="168"/>
      <c r="L183" s="40"/>
      <c r="M183" s="40"/>
      <c r="N183" s="40"/>
      <c r="O183" s="38"/>
      <c r="P183" s="38"/>
      <c r="Q183" s="38"/>
      <c r="R183" s="38"/>
      <c r="S183" s="38"/>
      <c r="T183" s="38"/>
      <c r="U183" s="38"/>
      <c r="V183" s="38"/>
      <c r="W183" s="38"/>
      <c r="X183" s="38"/>
      <c r="Y183" s="168"/>
      <c r="Z183" s="168"/>
    </row>
    <row r="184" spans="1:26" ht="22.5" customHeight="1" x14ac:dyDescent="0.3">
      <c r="A184" s="168"/>
      <c r="B184" s="168"/>
      <c r="C184" s="168"/>
      <c r="D184" s="168"/>
      <c r="E184" s="168"/>
      <c r="F184" s="168"/>
      <c r="G184" s="168"/>
      <c r="H184" s="168"/>
      <c r="I184" s="168"/>
      <c r="J184" s="168"/>
      <c r="K184" s="168"/>
      <c r="L184" s="40"/>
      <c r="M184" s="40"/>
      <c r="N184" s="40"/>
      <c r="O184" s="38"/>
      <c r="P184" s="38"/>
      <c r="Q184" s="38"/>
      <c r="R184" s="38"/>
      <c r="S184" s="38"/>
      <c r="T184" s="38"/>
      <c r="U184" s="38"/>
      <c r="V184" s="38"/>
      <c r="W184" s="38"/>
      <c r="X184" s="38"/>
      <c r="Y184" s="168"/>
      <c r="Z184" s="168"/>
    </row>
    <row r="185" spans="1:26" ht="22.5" customHeight="1" x14ac:dyDescent="0.3">
      <c r="A185" s="168"/>
      <c r="B185" s="168"/>
      <c r="C185" s="168"/>
      <c r="D185" s="168"/>
      <c r="E185" s="168"/>
      <c r="F185" s="168"/>
      <c r="G185" s="168"/>
      <c r="H185" s="168"/>
      <c r="I185" s="168"/>
      <c r="J185" s="168"/>
      <c r="K185" s="168"/>
      <c r="L185" s="40"/>
      <c r="M185" s="40"/>
      <c r="N185" s="40"/>
      <c r="O185" s="38"/>
      <c r="P185" s="38"/>
      <c r="Q185" s="38"/>
      <c r="R185" s="38"/>
      <c r="S185" s="38"/>
      <c r="T185" s="38"/>
      <c r="U185" s="38"/>
      <c r="V185" s="38"/>
      <c r="W185" s="38"/>
      <c r="X185" s="38"/>
      <c r="Y185" s="168"/>
      <c r="Z185" s="168"/>
    </row>
    <row r="186" spans="1:26" ht="22.5" customHeight="1" x14ac:dyDescent="0.3">
      <c r="A186" s="168"/>
      <c r="B186" s="168"/>
      <c r="C186" s="168"/>
      <c r="D186" s="168"/>
      <c r="E186" s="168"/>
      <c r="F186" s="168"/>
      <c r="G186" s="168"/>
      <c r="H186" s="168"/>
      <c r="I186" s="168"/>
      <c r="J186" s="168"/>
      <c r="K186" s="168"/>
      <c r="L186" s="40"/>
      <c r="M186" s="40"/>
      <c r="N186" s="40"/>
      <c r="O186" s="38"/>
      <c r="P186" s="38"/>
      <c r="Q186" s="38"/>
      <c r="R186" s="38"/>
      <c r="S186" s="38"/>
      <c r="T186" s="38"/>
      <c r="U186" s="38"/>
      <c r="V186" s="38"/>
      <c r="W186" s="38"/>
      <c r="X186" s="38"/>
      <c r="Y186" s="168"/>
      <c r="Z186" s="168"/>
    </row>
    <row r="187" spans="1:26" ht="22.5" customHeight="1" x14ac:dyDescent="0.3">
      <c r="A187" s="168"/>
      <c r="B187" s="168"/>
      <c r="C187" s="168"/>
      <c r="D187" s="168"/>
      <c r="E187" s="168"/>
      <c r="F187" s="168"/>
      <c r="G187" s="168"/>
      <c r="H187" s="168"/>
      <c r="I187" s="168"/>
      <c r="J187" s="168"/>
      <c r="K187" s="168"/>
      <c r="L187" s="40"/>
      <c r="M187" s="40"/>
      <c r="N187" s="40"/>
      <c r="O187" s="38"/>
      <c r="P187" s="38"/>
      <c r="Q187" s="38"/>
      <c r="R187" s="38"/>
      <c r="S187" s="38"/>
      <c r="T187" s="38"/>
      <c r="U187" s="38"/>
      <c r="V187" s="38"/>
      <c r="W187" s="38"/>
      <c r="X187" s="38"/>
      <c r="Y187" s="168"/>
      <c r="Z187" s="168"/>
    </row>
    <row r="188" spans="1:26" ht="22.5" customHeight="1" x14ac:dyDescent="0.3">
      <c r="A188" s="168"/>
      <c r="B188" s="168"/>
      <c r="C188" s="168"/>
      <c r="D188" s="168"/>
      <c r="E188" s="168"/>
      <c r="F188" s="168"/>
      <c r="G188" s="168"/>
      <c r="H188" s="168"/>
      <c r="I188" s="168"/>
      <c r="J188" s="168"/>
      <c r="K188" s="168"/>
      <c r="L188" s="40"/>
      <c r="M188" s="40"/>
      <c r="N188" s="40"/>
      <c r="O188" s="38"/>
      <c r="P188" s="38"/>
      <c r="Q188" s="38"/>
      <c r="R188" s="38"/>
      <c r="S188" s="38"/>
      <c r="T188" s="38"/>
      <c r="U188" s="38"/>
      <c r="V188" s="38"/>
      <c r="W188" s="38"/>
      <c r="X188" s="38"/>
      <c r="Y188" s="168"/>
      <c r="Z188" s="168"/>
    </row>
    <row r="189" spans="1:26" ht="22.5" customHeight="1" x14ac:dyDescent="0.3">
      <c r="A189" s="168"/>
      <c r="B189" s="168"/>
      <c r="C189" s="168"/>
      <c r="D189" s="168"/>
      <c r="E189" s="168"/>
      <c r="F189" s="168"/>
      <c r="G189" s="168"/>
      <c r="H189" s="168"/>
      <c r="I189" s="168"/>
      <c r="J189" s="168"/>
      <c r="K189" s="168"/>
      <c r="L189" s="40"/>
      <c r="M189" s="40"/>
      <c r="N189" s="40"/>
      <c r="O189" s="38"/>
      <c r="P189" s="38"/>
      <c r="Q189" s="38"/>
      <c r="R189" s="38"/>
      <c r="S189" s="38"/>
      <c r="T189" s="38"/>
      <c r="U189" s="38"/>
      <c r="V189" s="38"/>
      <c r="W189" s="38"/>
      <c r="X189" s="38"/>
      <c r="Y189" s="168"/>
      <c r="Z189" s="168"/>
    </row>
    <row r="190" spans="1:26" ht="22.5" customHeight="1" x14ac:dyDescent="0.3">
      <c r="A190" s="168"/>
      <c r="B190" s="168"/>
      <c r="C190" s="168"/>
      <c r="D190" s="168"/>
      <c r="E190" s="168"/>
      <c r="F190" s="168"/>
      <c r="G190" s="168"/>
      <c r="H190" s="168"/>
      <c r="I190" s="168"/>
      <c r="J190" s="168"/>
      <c r="K190" s="168"/>
      <c r="L190" s="40"/>
      <c r="M190" s="40"/>
      <c r="N190" s="40"/>
      <c r="O190" s="38"/>
      <c r="P190" s="38"/>
      <c r="Q190" s="38"/>
      <c r="R190" s="38"/>
      <c r="S190" s="38"/>
      <c r="T190" s="38"/>
      <c r="U190" s="38"/>
      <c r="V190" s="38"/>
      <c r="W190" s="38"/>
      <c r="X190" s="38"/>
      <c r="Y190" s="168"/>
      <c r="Z190" s="168"/>
    </row>
    <row r="191" spans="1:26" ht="22.5" customHeight="1" x14ac:dyDescent="0.3">
      <c r="A191" s="168"/>
      <c r="B191" s="168"/>
      <c r="C191" s="168"/>
      <c r="D191" s="168"/>
      <c r="E191" s="168"/>
      <c r="F191" s="168"/>
      <c r="G191" s="168"/>
      <c r="H191" s="168"/>
      <c r="I191" s="168"/>
      <c r="J191" s="168"/>
      <c r="K191" s="168"/>
      <c r="L191" s="40"/>
      <c r="M191" s="40"/>
      <c r="N191" s="40"/>
      <c r="O191" s="38"/>
      <c r="P191" s="38"/>
      <c r="Q191" s="38"/>
      <c r="R191" s="38"/>
      <c r="S191" s="38"/>
      <c r="T191" s="38"/>
      <c r="U191" s="38"/>
      <c r="V191" s="38"/>
      <c r="W191" s="38"/>
      <c r="X191" s="38"/>
      <c r="Y191" s="168"/>
      <c r="Z191" s="168"/>
    </row>
    <row r="192" spans="1:26" ht="22.5" customHeight="1" x14ac:dyDescent="0.3">
      <c r="A192" s="168"/>
      <c r="B192" s="168"/>
      <c r="C192" s="168"/>
      <c r="D192" s="168"/>
      <c r="E192" s="168"/>
      <c r="F192" s="168"/>
      <c r="G192" s="168"/>
      <c r="H192" s="168"/>
      <c r="I192" s="168"/>
      <c r="J192" s="168"/>
      <c r="K192" s="168"/>
      <c r="L192" s="40"/>
      <c r="M192" s="40"/>
      <c r="N192" s="40"/>
      <c r="O192" s="38"/>
      <c r="P192" s="38"/>
      <c r="Q192" s="38"/>
      <c r="R192" s="38"/>
      <c r="S192" s="38"/>
      <c r="T192" s="38"/>
      <c r="U192" s="38"/>
      <c r="V192" s="38"/>
      <c r="W192" s="38"/>
      <c r="X192" s="38"/>
      <c r="Y192" s="168"/>
      <c r="Z192" s="168"/>
    </row>
    <row r="193" spans="1:26" ht="22.5" customHeight="1" x14ac:dyDescent="0.3">
      <c r="A193" s="168"/>
      <c r="B193" s="168"/>
      <c r="C193" s="168"/>
      <c r="D193" s="168"/>
      <c r="E193" s="168"/>
      <c r="F193" s="168"/>
      <c r="G193" s="168"/>
      <c r="H193" s="168"/>
      <c r="I193" s="168"/>
      <c r="J193" s="168"/>
      <c r="K193" s="168"/>
      <c r="L193" s="40"/>
      <c r="M193" s="40"/>
      <c r="N193" s="40"/>
      <c r="O193" s="38"/>
      <c r="P193" s="38"/>
      <c r="Q193" s="38"/>
      <c r="R193" s="38"/>
      <c r="S193" s="38"/>
      <c r="T193" s="38"/>
      <c r="U193" s="38"/>
      <c r="V193" s="38"/>
      <c r="W193" s="38"/>
      <c r="X193" s="38"/>
      <c r="Y193" s="168"/>
      <c r="Z193" s="168"/>
    </row>
    <row r="194" spans="1:26" ht="22.5" customHeight="1" x14ac:dyDescent="0.3">
      <c r="A194" s="168"/>
      <c r="B194" s="168"/>
      <c r="C194" s="168"/>
      <c r="D194" s="168"/>
      <c r="E194" s="168"/>
      <c r="F194" s="168"/>
      <c r="G194" s="168"/>
      <c r="H194" s="168"/>
      <c r="I194" s="168"/>
      <c r="J194" s="168"/>
      <c r="K194" s="168"/>
      <c r="L194" s="40"/>
      <c r="M194" s="40"/>
      <c r="N194" s="40"/>
      <c r="O194" s="38"/>
      <c r="P194" s="38"/>
      <c r="Q194" s="38"/>
      <c r="R194" s="38"/>
      <c r="S194" s="38"/>
      <c r="T194" s="38"/>
      <c r="U194" s="38"/>
      <c r="V194" s="38"/>
      <c r="W194" s="38"/>
      <c r="X194" s="38"/>
      <c r="Y194" s="168"/>
      <c r="Z194" s="168"/>
    </row>
    <row r="195" spans="1:26" ht="22.5" customHeight="1" x14ac:dyDescent="0.3">
      <c r="A195" s="168"/>
      <c r="B195" s="168"/>
      <c r="C195" s="168"/>
      <c r="D195" s="168"/>
      <c r="E195" s="168"/>
      <c r="F195" s="168"/>
      <c r="G195" s="168"/>
      <c r="H195" s="168"/>
      <c r="I195" s="168"/>
      <c r="J195" s="168"/>
      <c r="K195" s="168"/>
      <c r="L195" s="40"/>
      <c r="M195" s="40"/>
      <c r="N195" s="40"/>
      <c r="O195" s="38"/>
      <c r="P195" s="38"/>
      <c r="Q195" s="38"/>
      <c r="R195" s="38"/>
      <c r="S195" s="38"/>
      <c r="T195" s="38"/>
      <c r="U195" s="38"/>
      <c r="V195" s="38"/>
      <c r="W195" s="38"/>
      <c r="X195" s="38"/>
      <c r="Y195" s="168"/>
      <c r="Z195" s="168"/>
    </row>
    <row r="196" spans="1:26" ht="22.5" customHeight="1" x14ac:dyDescent="0.3">
      <c r="A196" s="168"/>
      <c r="B196" s="168"/>
      <c r="C196" s="168"/>
      <c r="D196" s="168"/>
      <c r="E196" s="168"/>
      <c r="F196" s="168"/>
      <c r="G196" s="168"/>
      <c r="H196" s="168"/>
      <c r="I196" s="168"/>
      <c r="J196" s="168"/>
      <c r="K196" s="168"/>
      <c r="L196" s="40"/>
      <c r="M196" s="40"/>
      <c r="N196" s="40"/>
      <c r="O196" s="38"/>
      <c r="P196" s="38"/>
      <c r="Q196" s="38"/>
      <c r="R196" s="38"/>
      <c r="S196" s="38"/>
      <c r="T196" s="38"/>
      <c r="U196" s="38"/>
      <c r="V196" s="38"/>
      <c r="W196" s="38"/>
      <c r="X196" s="38"/>
      <c r="Y196" s="168"/>
      <c r="Z196" s="168"/>
    </row>
    <row r="197" spans="1:26" ht="22.5" customHeight="1" x14ac:dyDescent="0.3">
      <c r="A197" s="168"/>
      <c r="B197" s="168"/>
      <c r="C197" s="168"/>
      <c r="D197" s="168"/>
      <c r="E197" s="168"/>
      <c r="F197" s="168"/>
      <c r="G197" s="168"/>
      <c r="H197" s="168"/>
      <c r="I197" s="168"/>
      <c r="J197" s="168"/>
      <c r="K197" s="168"/>
      <c r="L197" s="40"/>
      <c r="M197" s="40"/>
      <c r="N197" s="40"/>
      <c r="O197" s="38"/>
      <c r="P197" s="38"/>
      <c r="Q197" s="38"/>
      <c r="R197" s="38"/>
      <c r="S197" s="38"/>
      <c r="T197" s="38"/>
      <c r="U197" s="38"/>
      <c r="V197" s="38"/>
      <c r="W197" s="38"/>
      <c r="X197" s="38"/>
      <c r="Y197" s="168"/>
      <c r="Z197" s="168"/>
    </row>
    <row r="198" spans="1:26" ht="22.5" customHeight="1" x14ac:dyDescent="0.3">
      <c r="A198" s="168"/>
      <c r="B198" s="168"/>
      <c r="C198" s="168"/>
      <c r="D198" s="168"/>
      <c r="E198" s="168"/>
      <c r="F198" s="168"/>
      <c r="G198" s="168"/>
      <c r="H198" s="168"/>
      <c r="I198" s="168"/>
      <c r="J198" s="168"/>
      <c r="K198" s="168"/>
      <c r="L198" s="40"/>
      <c r="M198" s="40"/>
      <c r="N198" s="40"/>
      <c r="O198" s="38"/>
      <c r="P198" s="38"/>
      <c r="Q198" s="38"/>
      <c r="R198" s="38"/>
      <c r="S198" s="38"/>
      <c r="T198" s="38"/>
      <c r="U198" s="38"/>
      <c r="V198" s="38"/>
      <c r="W198" s="38"/>
      <c r="X198" s="38"/>
      <c r="Y198" s="168"/>
      <c r="Z198" s="168"/>
    </row>
    <row r="199" spans="1:26" ht="22.5" customHeight="1" x14ac:dyDescent="0.3">
      <c r="A199" s="168"/>
      <c r="B199" s="168"/>
      <c r="C199" s="168"/>
      <c r="D199" s="168"/>
      <c r="E199" s="168"/>
      <c r="F199" s="168"/>
      <c r="G199" s="168"/>
      <c r="H199" s="168"/>
      <c r="I199" s="168"/>
      <c r="J199" s="168"/>
      <c r="K199" s="168"/>
      <c r="L199" s="40"/>
      <c r="M199" s="40"/>
      <c r="N199" s="40"/>
      <c r="O199" s="38"/>
      <c r="P199" s="38"/>
      <c r="Q199" s="38"/>
      <c r="R199" s="38"/>
      <c r="S199" s="38"/>
      <c r="T199" s="38"/>
      <c r="U199" s="38"/>
      <c r="V199" s="38"/>
      <c r="W199" s="38"/>
      <c r="X199" s="38"/>
      <c r="Y199" s="168"/>
      <c r="Z199" s="168"/>
    </row>
    <row r="200" spans="1:26" ht="22.5" customHeight="1" x14ac:dyDescent="0.3">
      <c r="A200" s="168"/>
      <c r="B200" s="168"/>
      <c r="C200" s="168"/>
      <c r="D200" s="168"/>
      <c r="E200" s="168"/>
      <c r="F200" s="168"/>
      <c r="G200" s="168"/>
      <c r="H200" s="168"/>
      <c r="I200" s="168"/>
      <c r="J200" s="168"/>
      <c r="K200" s="168"/>
      <c r="L200" s="40"/>
      <c r="M200" s="40"/>
      <c r="N200" s="40"/>
      <c r="O200" s="38"/>
      <c r="P200" s="38"/>
      <c r="Q200" s="38"/>
      <c r="R200" s="38"/>
      <c r="S200" s="38"/>
      <c r="T200" s="38"/>
      <c r="U200" s="38"/>
      <c r="V200" s="38"/>
      <c r="W200" s="38"/>
      <c r="X200" s="38"/>
      <c r="Y200" s="168"/>
      <c r="Z200" s="168"/>
    </row>
    <row r="201" spans="1:26" ht="22.5" customHeight="1" x14ac:dyDescent="0.3">
      <c r="A201" s="168"/>
      <c r="B201" s="168"/>
      <c r="C201" s="168"/>
      <c r="D201" s="168"/>
      <c r="E201" s="168"/>
      <c r="F201" s="168"/>
      <c r="G201" s="168"/>
      <c r="H201" s="168"/>
      <c r="I201" s="168"/>
      <c r="J201" s="168"/>
      <c r="K201" s="168"/>
      <c r="L201" s="40"/>
      <c r="M201" s="40"/>
      <c r="N201" s="40"/>
      <c r="O201" s="38"/>
      <c r="P201" s="38"/>
      <c r="Q201" s="38"/>
      <c r="R201" s="38"/>
      <c r="S201" s="38"/>
      <c r="T201" s="38"/>
      <c r="U201" s="38"/>
      <c r="V201" s="38"/>
      <c r="W201" s="38"/>
      <c r="X201" s="38"/>
      <c r="Y201" s="168"/>
      <c r="Z201" s="168"/>
    </row>
    <row r="202" spans="1:26" ht="22.5" customHeight="1" x14ac:dyDescent="0.3">
      <c r="A202" s="168"/>
      <c r="B202" s="168"/>
      <c r="C202" s="168"/>
      <c r="D202" s="168"/>
      <c r="E202" s="168"/>
      <c r="F202" s="168"/>
      <c r="G202" s="168"/>
      <c r="H202" s="168"/>
      <c r="I202" s="168"/>
      <c r="J202" s="168"/>
      <c r="K202" s="168"/>
      <c r="L202" s="40"/>
      <c r="M202" s="40"/>
      <c r="N202" s="40"/>
      <c r="O202" s="38"/>
      <c r="P202" s="38"/>
      <c r="Q202" s="38"/>
      <c r="R202" s="38"/>
      <c r="S202" s="38"/>
      <c r="T202" s="38"/>
      <c r="U202" s="38"/>
      <c r="V202" s="38"/>
      <c r="W202" s="38"/>
      <c r="X202" s="38"/>
      <c r="Y202" s="168"/>
      <c r="Z202" s="168"/>
    </row>
    <row r="203" spans="1:26" ht="22.5" customHeight="1" x14ac:dyDescent="0.3">
      <c r="A203" s="168"/>
      <c r="B203" s="168"/>
      <c r="C203" s="168"/>
      <c r="D203" s="168"/>
      <c r="E203" s="168"/>
      <c r="F203" s="168"/>
      <c r="G203" s="168"/>
      <c r="H203" s="168"/>
      <c r="I203" s="168"/>
      <c r="J203" s="168"/>
      <c r="K203" s="168"/>
      <c r="L203" s="40"/>
      <c r="M203" s="40"/>
      <c r="N203" s="40"/>
      <c r="O203" s="38"/>
      <c r="P203" s="38"/>
      <c r="Q203" s="38"/>
      <c r="R203" s="38"/>
      <c r="S203" s="38"/>
      <c r="T203" s="38"/>
      <c r="U203" s="38"/>
      <c r="V203" s="38"/>
      <c r="W203" s="38"/>
      <c r="X203" s="38"/>
      <c r="Y203" s="168"/>
      <c r="Z203" s="168"/>
    </row>
    <row r="204" spans="1:26" ht="22.5" customHeight="1" x14ac:dyDescent="0.3">
      <c r="A204" s="168"/>
      <c r="B204" s="168"/>
      <c r="C204" s="168"/>
      <c r="D204" s="168"/>
      <c r="E204" s="168"/>
      <c r="F204" s="168"/>
      <c r="G204" s="168"/>
      <c r="H204" s="168"/>
      <c r="I204" s="168"/>
      <c r="J204" s="168"/>
      <c r="K204" s="168"/>
      <c r="L204" s="40"/>
      <c r="M204" s="40"/>
      <c r="N204" s="40"/>
      <c r="O204" s="38"/>
      <c r="P204" s="38"/>
      <c r="Q204" s="38"/>
      <c r="R204" s="38"/>
      <c r="S204" s="38"/>
      <c r="T204" s="38"/>
      <c r="U204" s="38"/>
      <c r="V204" s="38"/>
      <c r="W204" s="38"/>
      <c r="X204" s="38"/>
      <c r="Y204" s="168"/>
      <c r="Z204" s="168"/>
    </row>
    <row r="205" spans="1:26" ht="22.5" customHeight="1" x14ac:dyDescent="0.3">
      <c r="A205" s="168"/>
      <c r="B205" s="168"/>
      <c r="C205" s="168"/>
      <c r="D205" s="168"/>
      <c r="E205" s="168"/>
      <c r="F205" s="168"/>
      <c r="G205" s="168"/>
      <c r="H205" s="168"/>
      <c r="I205" s="168"/>
      <c r="J205" s="168"/>
      <c r="K205" s="168"/>
      <c r="L205" s="40"/>
      <c r="M205" s="40"/>
      <c r="N205" s="40"/>
      <c r="O205" s="38"/>
      <c r="P205" s="38"/>
      <c r="Q205" s="38"/>
      <c r="R205" s="38"/>
      <c r="S205" s="38"/>
      <c r="T205" s="38"/>
      <c r="U205" s="38"/>
      <c r="V205" s="38"/>
      <c r="W205" s="38"/>
      <c r="X205" s="38"/>
      <c r="Y205" s="168"/>
      <c r="Z205" s="168"/>
    </row>
    <row r="206" spans="1:26" ht="22.5" customHeight="1" x14ac:dyDescent="0.3">
      <c r="A206" s="168"/>
      <c r="B206" s="168"/>
      <c r="C206" s="168"/>
      <c r="D206" s="168"/>
      <c r="E206" s="168"/>
      <c r="F206" s="168"/>
      <c r="G206" s="168"/>
      <c r="H206" s="168"/>
      <c r="I206" s="168"/>
      <c r="J206" s="168"/>
      <c r="K206" s="168"/>
      <c r="L206" s="40"/>
      <c r="M206" s="40"/>
      <c r="N206" s="40"/>
      <c r="O206" s="38"/>
      <c r="P206" s="38"/>
      <c r="Q206" s="38"/>
      <c r="R206" s="38"/>
      <c r="S206" s="38"/>
      <c r="T206" s="38"/>
      <c r="U206" s="38"/>
      <c r="V206" s="38"/>
      <c r="W206" s="38"/>
      <c r="X206" s="38"/>
      <c r="Y206" s="168"/>
      <c r="Z206" s="168"/>
    </row>
    <row r="207" spans="1:26" ht="22.5" customHeight="1" x14ac:dyDescent="0.3">
      <c r="A207" s="168"/>
      <c r="B207" s="168"/>
      <c r="C207" s="168"/>
      <c r="D207" s="168"/>
      <c r="E207" s="168"/>
      <c r="F207" s="168"/>
      <c r="G207" s="168"/>
      <c r="H207" s="168"/>
      <c r="I207" s="168"/>
      <c r="J207" s="168"/>
      <c r="K207" s="168"/>
      <c r="L207" s="40"/>
      <c r="M207" s="40"/>
      <c r="N207" s="40"/>
      <c r="O207" s="38"/>
      <c r="P207" s="38"/>
      <c r="Q207" s="38"/>
      <c r="R207" s="38"/>
      <c r="S207" s="38"/>
      <c r="T207" s="38"/>
      <c r="U207" s="38"/>
      <c r="V207" s="38"/>
      <c r="W207" s="38"/>
      <c r="X207" s="38"/>
      <c r="Y207" s="168"/>
      <c r="Z207" s="168"/>
    </row>
    <row r="208" spans="1:26" ht="22.5" customHeight="1" x14ac:dyDescent="0.3">
      <c r="A208" s="168"/>
      <c r="B208" s="168"/>
      <c r="C208" s="168"/>
      <c r="D208" s="168"/>
      <c r="E208" s="168"/>
      <c r="F208" s="168"/>
      <c r="G208" s="168"/>
      <c r="H208" s="168"/>
      <c r="I208" s="168"/>
      <c r="J208" s="168"/>
      <c r="K208" s="168"/>
      <c r="L208" s="40"/>
      <c r="M208" s="40"/>
      <c r="N208" s="40"/>
      <c r="O208" s="38"/>
      <c r="P208" s="38"/>
      <c r="Q208" s="38"/>
      <c r="R208" s="38"/>
      <c r="S208" s="38"/>
      <c r="T208" s="38"/>
      <c r="U208" s="38"/>
      <c r="V208" s="38"/>
      <c r="W208" s="38"/>
      <c r="X208" s="38"/>
      <c r="Y208" s="168"/>
      <c r="Z208" s="168"/>
    </row>
    <row r="209" spans="1:26" ht="22.5" customHeight="1" x14ac:dyDescent="0.3">
      <c r="A209" s="168"/>
      <c r="B209" s="168"/>
      <c r="C209" s="168"/>
      <c r="D209" s="168"/>
      <c r="E209" s="168"/>
      <c r="F209" s="168"/>
      <c r="G209" s="168"/>
      <c r="H209" s="168"/>
      <c r="I209" s="168"/>
      <c r="J209" s="168"/>
      <c r="K209" s="168"/>
      <c r="L209" s="40"/>
      <c r="M209" s="40"/>
      <c r="N209" s="40"/>
      <c r="O209" s="38"/>
      <c r="P209" s="38"/>
      <c r="Q209" s="38"/>
      <c r="R209" s="38"/>
      <c r="S209" s="38"/>
      <c r="T209" s="38"/>
      <c r="U209" s="38"/>
      <c r="V209" s="38"/>
      <c r="W209" s="38"/>
      <c r="X209" s="38"/>
      <c r="Y209" s="168"/>
      <c r="Z209" s="168"/>
    </row>
    <row r="210" spans="1:26" ht="22.5" customHeight="1" x14ac:dyDescent="0.3">
      <c r="A210" s="168"/>
      <c r="B210" s="168"/>
      <c r="C210" s="168"/>
      <c r="D210" s="168"/>
      <c r="E210" s="168"/>
      <c r="F210" s="168"/>
      <c r="G210" s="168"/>
      <c r="H210" s="168"/>
      <c r="I210" s="168"/>
      <c r="J210" s="168"/>
      <c r="K210" s="168"/>
      <c r="L210" s="40"/>
      <c r="M210" s="40"/>
      <c r="N210" s="40"/>
      <c r="O210" s="38"/>
      <c r="P210" s="38"/>
      <c r="Q210" s="38"/>
      <c r="R210" s="38"/>
      <c r="S210" s="38"/>
      <c r="T210" s="38"/>
      <c r="U210" s="38"/>
      <c r="V210" s="38"/>
      <c r="W210" s="38"/>
      <c r="X210" s="38"/>
      <c r="Y210" s="168"/>
      <c r="Z210" s="168"/>
    </row>
    <row r="211" spans="1:26" ht="22.5" customHeight="1" x14ac:dyDescent="0.3">
      <c r="A211" s="168"/>
      <c r="B211" s="168"/>
      <c r="C211" s="168"/>
      <c r="D211" s="168"/>
      <c r="E211" s="168"/>
      <c r="F211" s="168"/>
      <c r="G211" s="168"/>
      <c r="H211" s="168"/>
      <c r="I211" s="168"/>
      <c r="J211" s="168"/>
      <c r="K211" s="168"/>
      <c r="L211" s="40"/>
      <c r="M211" s="40"/>
      <c r="N211" s="40"/>
      <c r="O211" s="38"/>
      <c r="P211" s="38"/>
      <c r="Q211" s="38"/>
      <c r="R211" s="38"/>
      <c r="S211" s="38"/>
      <c r="T211" s="38"/>
      <c r="U211" s="38"/>
      <c r="V211" s="38"/>
      <c r="W211" s="38"/>
      <c r="X211" s="38"/>
      <c r="Y211" s="168"/>
      <c r="Z211" s="168"/>
    </row>
    <row r="212" spans="1:26" ht="22.5" customHeight="1" x14ac:dyDescent="0.3">
      <c r="A212" s="168"/>
      <c r="B212" s="168"/>
      <c r="C212" s="168"/>
      <c r="D212" s="168"/>
      <c r="E212" s="168"/>
      <c r="F212" s="168"/>
      <c r="G212" s="168"/>
      <c r="H212" s="168"/>
      <c r="I212" s="168"/>
      <c r="J212" s="168"/>
      <c r="K212" s="168"/>
      <c r="L212" s="40"/>
      <c r="M212" s="40"/>
      <c r="N212" s="40"/>
      <c r="O212" s="38"/>
      <c r="P212" s="38"/>
      <c r="Q212" s="38"/>
      <c r="R212" s="38"/>
      <c r="S212" s="38"/>
      <c r="T212" s="38"/>
      <c r="U212" s="38"/>
      <c r="V212" s="38"/>
      <c r="W212" s="38"/>
      <c r="X212" s="38"/>
      <c r="Y212" s="168"/>
      <c r="Z212" s="168"/>
    </row>
    <row r="213" spans="1:26" ht="22.5" customHeight="1" x14ac:dyDescent="0.3">
      <c r="A213" s="168"/>
      <c r="B213" s="168"/>
      <c r="C213" s="168"/>
      <c r="D213" s="168"/>
      <c r="E213" s="168"/>
      <c r="F213" s="168"/>
      <c r="G213" s="168"/>
      <c r="H213" s="168"/>
      <c r="I213" s="168"/>
      <c r="J213" s="168"/>
      <c r="K213" s="168"/>
      <c r="L213" s="40"/>
      <c r="M213" s="40"/>
      <c r="N213" s="40"/>
      <c r="O213" s="38"/>
      <c r="P213" s="38"/>
      <c r="Q213" s="38"/>
      <c r="R213" s="38"/>
      <c r="S213" s="38"/>
      <c r="T213" s="38"/>
      <c r="U213" s="38"/>
      <c r="V213" s="38"/>
      <c r="W213" s="38"/>
      <c r="X213" s="38"/>
      <c r="Y213" s="168"/>
      <c r="Z213" s="168"/>
    </row>
    <row r="214" spans="1:26" ht="22.5" customHeight="1" x14ac:dyDescent="0.3">
      <c r="A214" s="168"/>
      <c r="B214" s="168"/>
      <c r="C214" s="168"/>
      <c r="D214" s="168"/>
      <c r="E214" s="168"/>
      <c r="F214" s="168"/>
      <c r="G214" s="168"/>
      <c r="H214" s="168"/>
      <c r="I214" s="168"/>
      <c r="J214" s="168"/>
      <c r="K214" s="168"/>
      <c r="L214" s="40"/>
      <c r="M214" s="40"/>
      <c r="N214" s="40"/>
      <c r="O214" s="38"/>
      <c r="P214" s="38"/>
      <c r="Q214" s="38"/>
      <c r="R214" s="38"/>
      <c r="S214" s="38"/>
      <c r="T214" s="38"/>
      <c r="U214" s="38"/>
      <c r="V214" s="38"/>
      <c r="W214" s="38"/>
      <c r="X214" s="38"/>
      <c r="Y214" s="168"/>
      <c r="Z214" s="168"/>
    </row>
    <row r="215" spans="1:26" ht="22.5" customHeight="1" x14ac:dyDescent="0.3">
      <c r="A215" s="168"/>
      <c r="B215" s="168"/>
      <c r="C215" s="168"/>
      <c r="D215" s="168"/>
      <c r="E215" s="168"/>
      <c r="F215" s="168"/>
      <c r="G215" s="168"/>
      <c r="H215" s="168"/>
      <c r="I215" s="168"/>
      <c r="J215" s="168"/>
      <c r="K215" s="168"/>
      <c r="L215" s="40"/>
      <c r="M215" s="40"/>
      <c r="N215" s="40"/>
      <c r="O215" s="38"/>
      <c r="P215" s="38"/>
      <c r="Q215" s="38"/>
      <c r="R215" s="38"/>
      <c r="S215" s="38"/>
      <c r="T215" s="38"/>
      <c r="U215" s="38"/>
      <c r="V215" s="38"/>
      <c r="W215" s="38"/>
      <c r="X215" s="38"/>
      <c r="Y215" s="168"/>
      <c r="Z215" s="168"/>
    </row>
    <row r="216" spans="1:26" ht="22.5" customHeight="1" x14ac:dyDescent="0.3">
      <c r="A216" s="168"/>
      <c r="B216" s="168"/>
      <c r="C216" s="168"/>
      <c r="D216" s="168"/>
      <c r="E216" s="168"/>
      <c r="F216" s="168"/>
      <c r="G216" s="168"/>
      <c r="H216" s="168"/>
      <c r="I216" s="168"/>
      <c r="J216" s="168"/>
      <c r="K216" s="168"/>
      <c r="L216" s="40"/>
      <c r="M216" s="40"/>
      <c r="N216" s="40"/>
      <c r="O216" s="38"/>
      <c r="P216" s="38"/>
      <c r="Q216" s="38"/>
      <c r="R216" s="38"/>
      <c r="S216" s="38"/>
      <c r="T216" s="38"/>
      <c r="U216" s="38"/>
      <c r="V216" s="38"/>
      <c r="W216" s="38"/>
      <c r="X216" s="38"/>
      <c r="Y216" s="168"/>
      <c r="Z216" s="168"/>
    </row>
    <row r="217" spans="1:26" ht="22.5" customHeight="1" x14ac:dyDescent="0.3">
      <c r="A217" s="168"/>
      <c r="B217" s="168"/>
      <c r="C217" s="168"/>
      <c r="D217" s="168"/>
      <c r="E217" s="168"/>
      <c r="F217" s="168"/>
      <c r="G217" s="168"/>
      <c r="H217" s="168"/>
      <c r="I217" s="168"/>
      <c r="J217" s="168"/>
      <c r="K217" s="168"/>
      <c r="L217" s="40"/>
      <c r="M217" s="40"/>
      <c r="N217" s="40"/>
      <c r="O217" s="38"/>
      <c r="P217" s="38"/>
      <c r="Q217" s="38"/>
      <c r="R217" s="38"/>
      <c r="S217" s="38"/>
      <c r="T217" s="38"/>
      <c r="U217" s="38"/>
      <c r="V217" s="38"/>
      <c r="W217" s="38"/>
      <c r="X217" s="38"/>
      <c r="Y217" s="168"/>
      <c r="Z217" s="168"/>
    </row>
    <row r="218" spans="1:26" ht="22.5" customHeight="1" x14ac:dyDescent="0.3">
      <c r="A218" s="168"/>
      <c r="B218" s="168"/>
      <c r="C218" s="168"/>
      <c r="D218" s="168"/>
      <c r="E218" s="168"/>
      <c r="F218" s="168"/>
      <c r="G218" s="168"/>
      <c r="H218" s="168"/>
      <c r="I218" s="168"/>
      <c r="J218" s="168"/>
      <c r="K218" s="168"/>
      <c r="L218" s="40"/>
      <c r="M218" s="40"/>
      <c r="N218" s="40"/>
      <c r="O218" s="38"/>
      <c r="P218" s="38"/>
      <c r="Q218" s="38"/>
      <c r="R218" s="38"/>
      <c r="S218" s="38"/>
      <c r="T218" s="38"/>
      <c r="U218" s="38"/>
      <c r="V218" s="38"/>
      <c r="W218" s="38"/>
      <c r="X218" s="38"/>
      <c r="Y218" s="168"/>
      <c r="Z218" s="168"/>
    </row>
    <row r="219" spans="1:26" ht="22.5" customHeight="1" x14ac:dyDescent="0.3">
      <c r="A219" s="168"/>
      <c r="B219" s="168"/>
      <c r="C219" s="168"/>
      <c r="D219" s="168"/>
      <c r="E219" s="168"/>
      <c r="F219" s="168"/>
      <c r="G219" s="168"/>
      <c r="H219" s="168"/>
      <c r="I219" s="168"/>
      <c r="J219" s="168"/>
      <c r="K219" s="168"/>
      <c r="L219" s="40"/>
      <c r="M219" s="40"/>
      <c r="N219" s="40"/>
      <c r="O219" s="38"/>
      <c r="P219" s="38"/>
      <c r="Q219" s="38"/>
      <c r="R219" s="38"/>
      <c r="S219" s="38"/>
      <c r="T219" s="38"/>
      <c r="U219" s="38"/>
      <c r="V219" s="38"/>
      <c r="W219" s="38"/>
      <c r="X219" s="38"/>
      <c r="Y219" s="168"/>
      <c r="Z219" s="168"/>
    </row>
    <row r="220" spans="1:26" ht="22.5" customHeight="1" x14ac:dyDescent="0.3">
      <c r="A220" s="168"/>
      <c r="B220" s="168"/>
      <c r="C220" s="168"/>
      <c r="D220" s="168"/>
      <c r="E220" s="168"/>
      <c r="F220" s="168"/>
      <c r="G220" s="168"/>
      <c r="H220" s="168"/>
      <c r="I220" s="168"/>
      <c r="J220" s="168"/>
      <c r="K220" s="168"/>
      <c r="L220" s="40"/>
      <c r="M220" s="40"/>
      <c r="N220" s="40"/>
      <c r="O220" s="38"/>
      <c r="P220" s="38"/>
      <c r="Q220" s="38"/>
      <c r="R220" s="38"/>
      <c r="S220" s="38"/>
      <c r="T220" s="38"/>
      <c r="U220" s="38"/>
      <c r="V220" s="38"/>
      <c r="W220" s="38"/>
      <c r="X220" s="38"/>
      <c r="Y220" s="168"/>
      <c r="Z220" s="168"/>
    </row>
    <row r="221" spans="1:26" ht="22.5" customHeight="1" x14ac:dyDescent="0.3">
      <c r="A221" s="168"/>
      <c r="B221" s="168"/>
      <c r="C221" s="168"/>
      <c r="D221" s="168"/>
      <c r="E221" s="168"/>
      <c r="F221" s="168"/>
      <c r="G221" s="168"/>
      <c r="H221" s="168"/>
      <c r="I221" s="168"/>
      <c r="J221" s="168"/>
      <c r="K221" s="168"/>
      <c r="L221" s="40"/>
      <c r="M221" s="40"/>
      <c r="N221" s="40"/>
      <c r="O221" s="38"/>
      <c r="P221" s="38"/>
      <c r="Q221" s="38"/>
      <c r="R221" s="38"/>
      <c r="S221" s="38"/>
      <c r="T221" s="38"/>
      <c r="U221" s="38"/>
      <c r="V221" s="38"/>
      <c r="W221" s="38"/>
      <c r="X221" s="38"/>
      <c r="Y221" s="168"/>
      <c r="Z221" s="168"/>
    </row>
    <row r="222" spans="1:26" ht="22.5" customHeight="1" x14ac:dyDescent="0.3">
      <c r="A222" s="168"/>
      <c r="B222" s="168"/>
      <c r="C222" s="168"/>
      <c r="D222" s="168"/>
      <c r="E222" s="168"/>
      <c r="F222" s="168"/>
      <c r="G222" s="168"/>
      <c r="H222" s="168"/>
      <c r="I222" s="168"/>
      <c r="J222" s="168"/>
      <c r="K222" s="168"/>
      <c r="L222" s="40"/>
      <c r="M222" s="40"/>
      <c r="N222" s="40"/>
      <c r="O222" s="38"/>
      <c r="P222" s="38"/>
      <c r="Q222" s="38"/>
      <c r="R222" s="38"/>
      <c r="S222" s="38"/>
      <c r="T222" s="38"/>
      <c r="U222" s="38"/>
      <c r="V222" s="38"/>
      <c r="W222" s="38"/>
      <c r="X222" s="38"/>
      <c r="Y222" s="168"/>
      <c r="Z222" s="168"/>
    </row>
    <row r="223" spans="1:26" ht="22.5" customHeight="1" x14ac:dyDescent="0.3">
      <c r="A223" s="168"/>
      <c r="B223" s="168"/>
      <c r="C223" s="168"/>
      <c r="D223" s="168"/>
      <c r="E223" s="168"/>
      <c r="F223" s="168"/>
      <c r="G223" s="168"/>
      <c r="H223" s="168"/>
      <c r="I223" s="168"/>
      <c r="J223" s="168"/>
      <c r="K223" s="168"/>
      <c r="L223" s="40"/>
      <c r="M223" s="40"/>
      <c r="N223" s="40"/>
      <c r="O223" s="38"/>
      <c r="P223" s="38"/>
      <c r="Q223" s="38"/>
      <c r="R223" s="38"/>
      <c r="S223" s="38"/>
      <c r="T223" s="38"/>
      <c r="U223" s="38"/>
      <c r="V223" s="38"/>
      <c r="W223" s="38"/>
      <c r="X223" s="38"/>
      <c r="Y223" s="168"/>
      <c r="Z223" s="168"/>
    </row>
    <row r="224" spans="1:26" ht="22.5" customHeight="1" x14ac:dyDescent="0.3">
      <c r="A224" s="168"/>
      <c r="B224" s="168"/>
      <c r="C224" s="168"/>
      <c r="D224" s="168"/>
      <c r="E224" s="168"/>
      <c r="F224" s="168"/>
      <c r="G224" s="168"/>
      <c r="H224" s="168"/>
      <c r="I224" s="168"/>
      <c r="J224" s="168"/>
      <c r="K224" s="168"/>
      <c r="L224" s="40"/>
      <c r="M224" s="40"/>
      <c r="N224" s="40"/>
      <c r="O224" s="38"/>
      <c r="P224" s="38"/>
      <c r="Q224" s="38"/>
      <c r="R224" s="38"/>
      <c r="S224" s="38"/>
      <c r="T224" s="38"/>
      <c r="U224" s="38"/>
      <c r="V224" s="38"/>
      <c r="W224" s="38"/>
      <c r="X224" s="38"/>
      <c r="Y224" s="168"/>
      <c r="Z224" s="168"/>
    </row>
    <row r="225" spans="1:26" ht="22.5" customHeight="1" x14ac:dyDescent="0.3">
      <c r="A225" s="168"/>
      <c r="B225" s="168"/>
      <c r="C225" s="168"/>
      <c r="D225" s="168"/>
      <c r="E225" s="168"/>
      <c r="F225" s="168"/>
      <c r="G225" s="168"/>
      <c r="H225" s="168"/>
      <c r="I225" s="168"/>
      <c r="J225" s="168"/>
      <c r="K225" s="168"/>
      <c r="L225" s="40"/>
      <c r="M225" s="40"/>
      <c r="N225" s="40"/>
      <c r="O225" s="38"/>
      <c r="P225" s="38"/>
      <c r="Q225" s="38"/>
      <c r="R225" s="38"/>
      <c r="S225" s="38"/>
      <c r="T225" s="38"/>
      <c r="U225" s="38"/>
      <c r="V225" s="38"/>
      <c r="W225" s="38"/>
      <c r="X225" s="38"/>
      <c r="Y225" s="168"/>
      <c r="Z225" s="168"/>
    </row>
    <row r="226" spans="1:26" ht="22.5" customHeight="1" x14ac:dyDescent="0.3">
      <c r="A226" s="168"/>
      <c r="B226" s="168"/>
      <c r="C226" s="168"/>
      <c r="D226" s="168"/>
      <c r="E226" s="168"/>
      <c r="F226" s="168"/>
      <c r="G226" s="168"/>
      <c r="H226" s="168"/>
      <c r="I226" s="168"/>
      <c r="J226" s="168"/>
      <c r="K226" s="168"/>
      <c r="L226" s="40"/>
      <c r="M226" s="40"/>
      <c r="N226" s="40"/>
      <c r="O226" s="38"/>
      <c r="P226" s="38"/>
      <c r="Q226" s="38"/>
      <c r="R226" s="38"/>
      <c r="S226" s="38"/>
      <c r="T226" s="38"/>
      <c r="U226" s="38"/>
      <c r="V226" s="38"/>
      <c r="W226" s="38"/>
      <c r="X226" s="38"/>
      <c r="Y226" s="168"/>
      <c r="Z226" s="168"/>
    </row>
    <row r="227" spans="1:26" ht="22.5" customHeight="1" x14ac:dyDescent="0.3">
      <c r="A227" s="168"/>
      <c r="B227" s="168"/>
      <c r="C227" s="168"/>
      <c r="D227" s="168"/>
      <c r="E227" s="168"/>
      <c r="F227" s="168"/>
      <c r="G227" s="168"/>
      <c r="H227" s="168"/>
      <c r="I227" s="168"/>
      <c r="J227" s="168"/>
      <c r="K227" s="168"/>
      <c r="L227" s="40"/>
      <c r="M227" s="40"/>
      <c r="N227" s="40"/>
      <c r="O227" s="38"/>
      <c r="P227" s="38"/>
      <c r="Q227" s="38"/>
      <c r="R227" s="38"/>
      <c r="S227" s="38"/>
      <c r="T227" s="38"/>
      <c r="U227" s="38"/>
      <c r="V227" s="38"/>
      <c r="W227" s="38"/>
      <c r="X227" s="38"/>
      <c r="Y227" s="168"/>
      <c r="Z227" s="168"/>
    </row>
    <row r="228" spans="1:26" ht="22.5" customHeight="1" x14ac:dyDescent="0.3">
      <c r="A228" s="168"/>
      <c r="B228" s="168"/>
      <c r="C228" s="168"/>
      <c r="D228" s="168"/>
      <c r="E228" s="168"/>
      <c r="F228" s="168"/>
      <c r="G228" s="168"/>
      <c r="H228" s="168"/>
      <c r="I228" s="168"/>
      <c r="J228" s="168"/>
      <c r="K228" s="168"/>
      <c r="L228" s="40"/>
      <c r="M228" s="40"/>
      <c r="N228" s="40"/>
      <c r="O228" s="38"/>
      <c r="P228" s="38"/>
      <c r="Q228" s="38"/>
      <c r="R228" s="38"/>
      <c r="S228" s="38"/>
      <c r="T228" s="38"/>
      <c r="U228" s="38"/>
      <c r="V228" s="38"/>
      <c r="W228" s="38"/>
      <c r="X228" s="38"/>
      <c r="Y228" s="168"/>
      <c r="Z228" s="168"/>
    </row>
    <row r="229" spans="1:26" ht="22.5" customHeight="1" x14ac:dyDescent="0.3">
      <c r="A229" s="168"/>
      <c r="B229" s="168"/>
      <c r="C229" s="168"/>
      <c r="D229" s="168"/>
      <c r="E229" s="168"/>
      <c r="F229" s="168"/>
      <c r="G229" s="168"/>
      <c r="H229" s="168"/>
      <c r="I229" s="168"/>
      <c r="J229" s="168"/>
      <c r="K229" s="168"/>
      <c r="L229" s="40"/>
      <c r="M229" s="40"/>
      <c r="N229" s="40"/>
      <c r="O229" s="38"/>
      <c r="P229" s="38"/>
      <c r="Q229" s="38"/>
      <c r="R229" s="38"/>
      <c r="S229" s="38"/>
      <c r="T229" s="38"/>
      <c r="U229" s="38"/>
      <c r="V229" s="38"/>
      <c r="W229" s="38"/>
      <c r="X229" s="38"/>
      <c r="Y229" s="168"/>
      <c r="Z229" s="168"/>
    </row>
    <row r="230" spans="1:26" ht="22.5" customHeight="1" x14ac:dyDescent="0.3">
      <c r="A230" s="168"/>
      <c r="B230" s="168"/>
      <c r="C230" s="168"/>
      <c r="D230" s="168"/>
      <c r="E230" s="168"/>
      <c r="F230" s="168"/>
      <c r="G230" s="168"/>
      <c r="H230" s="168"/>
      <c r="I230" s="168"/>
      <c r="J230" s="168"/>
      <c r="K230" s="168"/>
      <c r="L230" s="40"/>
      <c r="M230" s="40"/>
      <c r="N230" s="40"/>
      <c r="O230" s="38"/>
      <c r="P230" s="38"/>
      <c r="Q230" s="38"/>
      <c r="R230" s="38"/>
      <c r="S230" s="38"/>
      <c r="T230" s="38"/>
      <c r="U230" s="38"/>
      <c r="V230" s="38"/>
      <c r="W230" s="38"/>
      <c r="X230" s="38"/>
      <c r="Y230" s="168"/>
      <c r="Z230" s="168"/>
    </row>
    <row r="231" spans="1:26" ht="22.5" customHeight="1" x14ac:dyDescent="0.3">
      <c r="A231" s="168"/>
      <c r="B231" s="168"/>
      <c r="C231" s="168"/>
      <c r="D231" s="168"/>
      <c r="E231" s="168"/>
      <c r="F231" s="168"/>
      <c r="G231" s="168"/>
      <c r="H231" s="168"/>
      <c r="I231" s="168"/>
      <c r="J231" s="168"/>
      <c r="K231" s="168"/>
      <c r="L231" s="40"/>
      <c r="M231" s="40"/>
      <c r="N231" s="40"/>
      <c r="O231" s="38"/>
      <c r="P231" s="38"/>
      <c r="Q231" s="38"/>
      <c r="R231" s="38"/>
      <c r="S231" s="38"/>
      <c r="T231" s="38"/>
      <c r="U231" s="38"/>
      <c r="V231" s="38"/>
      <c r="W231" s="38"/>
      <c r="X231" s="38"/>
      <c r="Y231" s="168"/>
      <c r="Z231" s="168"/>
    </row>
    <row r="232" spans="1:26" ht="22.5" customHeight="1" x14ac:dyDescent="0.3">
      <c r="A232" s="168"/>
      <c r="B232" s="168"/>
      <c r="C232" s="168"/>
      <c r="D232" s="168"/>
      <c r="E232" s="168"/>
      <c r="F232" s="168"/>
      <c r="G232" s="168"/>
      <c r="H232" s="168"/>
      <c r="I232" s="168"/>
      <c r="J232" s="168"/>
      <c r="K232" s="168"/>
      <c r="L232" s="40"/>
      <c r="M232" s="40"/>
      <c r="N232" s="40"/>
      <c r="O232" s="38"/>
      <c r="P232" s="38"/>
      <c r="Q232" s="38"/>
      <c r="R232" s="38"/>
      <c r="S232" s="38"/>
      <c r="T232" s="38"/>
      <c r="U232" s="38"/>
      <c r="V232" s="38"/>
      <c r="W232" s="38"/>
      <c r="X232" s="38"/>
      <c r="Y232" s="168"/>
      <c r="Z232" s="168"/>
    </row>
    <row r="233" spans="1:26" ht="22.5" customHeight="1" x14ac:dyDescent="0.3">
      <c r="A233" s="168"/>
      <c r="B233" s="168"/>
      <c r="C233" s="168"/>
      <c r="D233" s="168"/>
      <c r="E233" s="168"/>
      <c r="F233" s="168"/>
      <c r="G233" s="168"/>
      <c r="H233" s="168"/>
      <c r="I233" s="168"/>
      <c r="J233" s="168"/>
      <c r="K233" s="168"/>
      <c r="L233" s="40"/>
      <c r="M233" s="40"/>
      <c r="N233" s="40"/>
      <c r="O233" s="38"/>
      <c r="P233" s="38"/>
      <c r="Q233" s="38"/>
      <c r="R233" s="38"/>
      <c r="S233" s="38"/>
      <c r="T233" s="38"/>
      <c r="U233" s="38"/>
      <c r="V233" s="38"/>
      <c r="W233" s="38"/>
      <c r="X233" s="38"/>
      <c r="Y233" s="168"/>
      <c r="Z233" s="168"/>
    </row>
    <row r="234" spans="1:26" ht="22.5" customHeight="1" x14ac:dyDescent="0.3">
      <c r="A234" s="168"/>
      <c r="B234" s="168"/>
      <c r="C234" s="168"/>
      <c r="D234" s="168"/>
      <c r="E234" s="168"/>
      <c r="F234" s="168"/>
      <c r="G234" s="168"/>
      <c r="H234" s="168"/>
      <c r="I234" s="168"/>
      <c r="J234" s="168"/>
      <c r="K234" s="168"/>
      <c r="L234" s="40"/>
      <c r="M234" s="40"/>
      <c r="N234" s="40"/>
      <c r="O234" s="38"/>
      <c r="P234" s="38"/>
      <c r="Q234" s="38"/>
      <c r="R234" s="38"/>
      <c r="S234" s="38"/>
      <c r="T234" s="38"/>
      <c r="U234" s="38"/>
      <c r="V234" s="38"/>
      <c r="W234" s="38"/>
      <c r="X234" s="38"/>
      <c r="Y234" s="168"/>
      <c r="Z234" s="168"/>
    </row>
    <row r="235" spans="1:26" ht="22.5" customHeight="1" x14ac:dyDescent="0.3">
      <c r="A235" s="168"/>
      <c r="B235" s="168"/>
      <c r="C235" s="168"/>
      <c r="D235" s="168"/>
      <c r="E235" s="168"/>
      <c r="F235" s="168"/>
      <c r="G235" s="168"/>
      <c r="H235" s="168"/>
      <c r="I235" s="168"/>
      <c r="J235" s="168"/>
      <c r="K235" s="168"/>
      <c r="L235" s="40"/>
      <c r="M235" s="40"/>
      <c r="N235" s="40"/>
      <c r="O235" s="38"/>
      <c r="P235" s="38"/>
      <c r="Q235" s="38"/>
      <c r="R235" s="38"/>
      <c r="S235" s="38"/>
      <c r="T235" s="38"/>
      <c r="U235" s="38"/>
      <c r="V235" s="38"/>
      <c r="W235" s="38"/>
      <c r="X235" s="38"/>
      <c r="Y235" s="168"/>
      <c r="Z235" s="168"/>
    </row>
    <row r="236" spans="1:26" ht="22.5" customHeight="1" x14ac:dyDescent="0.3">
      <c r="A236" s="168"/>
      <c r="B236" s="168"/>
      <c r="C236" s="168"/>
      <c r="D236" s="168"/>
      <c r="E236" s="168"/>
      <c r="F236" s="168"/>
      <c r="G236" s="168"/>
      <c r="H236" s="168"/>
      <c r="I236" s="168"/>
      <c r="J236" s="168"/>
      <c r="K236" s="168"/>
      <c r="L236" s="40"/>
      <c r="M236" s="40"/>
      <c r="N236" s="40"/>
      <c r="O236" s="38"/>
      <c r="P236" s="38"/>
      <c r="Q236" s="38"/>
      <c r="R236" s="38"/>
      <c r="S236" s="38"/>
      <c r="T236" s="38"/>
      <c r="U236" s="38"/>
      <c r="V236" s="38"/>
      <c r="W236" s="38"/>
      <c r="X236" s="38"/>
      <c r="Y236" s="168"/>
      <c r="Z236" s="168"/>
    </row>
    <row r="237" spans="1:26" ht="22.5" customHeight="1" x14ac:dyDescent="0.3">
      <c r="A237" s="168"/>
      <c r="B237" s="168"/>
      <c r="C237" s="168"/>
      <c r="D237" s="168"/>
      <c r="E237" s="168"/>
      <c r="F237" s="168"/>
      <c r="G237" s="168"/>
      <c r="H237" s="168"/>
      <c r="I237" s="168"/>
      <c r="J237" s="168"/>
      <c r="K237" s="168"/>
      <c r="L237" s="40"/>
      <c r="M237" s="40"/>
      <c r="N237" s="40"/>
      <c r="O237" s="38"/>
      <c r="P237" s="38"/>
      <c r="Q237" s="38"/>
      <c r="R237" s="38"/>
      <c r="S237" s="38"/>
      <c r="T237" s="38"/>
      <c r="U237" s="38"/>
      <c r="V237" s="38"/>
      <c r="W237" s="38"/>
      <c r="X237" s="38"/>
      <c r="Y237" s="168"/>
      <c r="Z237" s="168"/>
    </row>
    <row r="238" spans="1:26" ht="22.5" customHeight="1" x14ac:dyDescent="0.3">
      <c r="A238" s="168"/>
      <c r="B238" s="168"/>
      <c r="C238" s="168"/>
      <c r="D238" s="168"/>
      <c r="E238" s="168"/>
      <c r="F238" s="168"/>
      <c r="G238" s="168"/>
      <c r="H238" s="168"/>
      <c r="I238" s="168"/>
      <c r="J238" s="168"/>
      <c r="K238" s="168"/>
      <c r="L238" s="40"/>
      <c r="M238" s="40"/>
      <c r="N238" s="40"/>
      <c r="O238" s="38"/>
      <c r="P238" s="38"/>
      <c r="Q238" s="38"/>
      <c r="R238" s="38"/>
      <c r="S238" s="38"/>
      <c r="T238" s="38"/>
      <c r="U238" s="38"/>
      <c r="V238" s="38"/>
      <c r="W238" s="38"/>
      <c r="X238" s="38"/>
      <c r="Y238" s="168"/>
      <c r="Z238" s="168"/>
    </row>
    <row r="239" spans="1:26" ht="22.5" customHeight="1" x14ac:dyDescent="0.3">
      <c r="A239" s="168"/>
      <c r="B239" s="168"/>
      <c r="C239" s="168"/>
      <c r="D239" s="168"/>
      <c r="E239" s="168"/>
      <c r="F239" s="168"/>
      <c r="G239" s="168"/>
      <c r="H239" s="168"/>
      <c r="I239" s="168"/>
      <c r="J239" s="168"/>
      <c r="K239" s="168"/>
      <c r="L239" s="40"/>
      <c r="M239" s="40"/>
      <c r="N239" s="40"/>
      <c r="O239" s="38"/>
      <c r="P239" s="38"/>
      <c r="Q239" s="38"/>
      <c r="R239" s="38"/>
      <c r="S239" s="38"/>
      <c r="T239" s="38"/>
      <c r="U239" s="38"/>
      <c r="V239" s="38"/>
      <c r="W239" s="38"/>
      <c r="X239" s="38"/>
      <c r="Y239" s="168"/>
      <c r="Z239" s="168"/>
    </row>
    <row r="240" spans="1:26" ht="22.5" customHeight="1" x14ac:dyDescent="0.3">
      <c r="A240" s="168"/>
      <c r="B240" s="168"/>
      <c r="C240" s="168"/>
      <c r="D240" s="168"/>
      <c r="E240" s="168"/>
      <c r="F240" s="168"/>
      <c r="G240" s="168"/>
      <c r="H240" s="168"/>
      <c r="I240" s="168"/>
      <c r="J240" s="168"/>
      <c r="K240" s="168"/>
      <c r="L240" s="40"/>
      <c r="M240" s="40"/>
      <c r="N240" s="40"/>
      <c r="O240" s="38"/>
      <c r="P240" s="38"/>
      <c r="Q240" s="38"/>
      <c r="R240" s="38"/>
      <c r="S240" s="38"/>
      <c r="T240" s="38"/>
      <c r="U240" s="38"/>
      <c r="V240" s="38"/>
      <c r="W240" s="38"/>
      <c r="X240" s="38"/>
      <c r="Y240" s="168"/>
      <c r="Z240" s="168"/>
    </row>
    <row r="241" spans="1:26" ht="22.5" customHeight="1" x14ac:dyDescent="0.3">
      <c r="A241" s="168"/>
      <c r="B241" s="168"/>
      <c r="C241" s="168"/>
      <c r="D241" s="168"/>
      <c r="E241" s="168"/>
      <c r="F241" s="168"/>
      <c r="G241" s="168"/>
      <c r="H241" s="168"/>
      <c r="I241" s="168"/>
      <c r="J241" s="168"/>
      <c r="K241" s="168"/>
      <c r="L241" s="40"/>
      <c r="M241" s="40"/>
      <c r="N241" s="40"/>
      <c r="O241" s="38"/>
      <c r="P241" s="38"/>
      <c r="Q241" s="38"/>
      <c r="R241" s="38"/>
      <c r="S241" s="38"/>
      <c r="T241" s="38"/>
      <c r="U241" s="38"/>
      <c r="V241" s="38"/>
      <c r="W241" s="38"/>
      <c r="X241" s="38"/>
      <c r="Y241" s="168"/>
      <c r="Z241" s="168"/>
    </row>
    <row r="242" spans="1:26" ht="22.5" customHeight="1" x14ac:dyDescent="0.3">
      <c r="A242" s="168"/>
      <c r="B242" s="168"/>
      <c r="C242" s="168"/>
      <c r="D242" s="168"/>
      <c r="E242" s="168"/>
      <c r="F242" s="168"/>
      <c r="G242" s="168"/>
      <c r="H242" s="168"/>
      <c r="I242" s="168"/>
      <c r="J242" s="168"/>
      <c r="K242" s="168"/>
      <c r="L242" s="40"/>
      <c r="M242" s="40"/>
      <c r="N242" s="40"/>
      <c r="O242" s="38"/>
      <c r="P242" s="38"/>
      <c r="Q242" s="38"/>
      <c r="R242" s="38"/>
      <c r="S242" s="38"/>
      <c r="T242" s="38"/>
      <c r="U242" s="38"/>
      <c r="V242" s="38"/>
      <c r="W242" s="38"/>
      <c r="X242" s="38"/>
      <c r="Y242" s="168"/>
      <c r="Z242" s="168"/>
    </row>
    <row r="243" spans="1:26" ht="22.5" customHeight="1" x14ac:dyDescent="0.3">
      <c r="A243" s="168"/>
      <c r="B243" s="168"/>
      <c r="C243" s="168"/>
      <c r="D243" s="168"/>
      <c r="E243" s="168"/>
      <c r="F243" s="168"/>
      <c r="G243" s="168"/>
      <c r="H243" s="168"/>
      <c r="I243" s="168"/>
      <c r="J243" s="168"/>
      <c r="K243" s="168"/>
      <c r="L243" s="40"/>
      <c r="M243" s="40"/>
      <c r="N243" s="40"/>
      <c r="O243" s="38"/>
      <c r="P243" s="38"/>
      <c r="Q243" s="38"/>
      <c r="R243" s="38"/>
      <c r="S243" s="38"/>
      <c r="T243" s="38"/>
      <c r="U243" s="38"/>
      <c r="V243" s="38"/>
      <c r="W243" s="38"/>
      <c r="X243" s="38"/>
      <c r="Y243" s="168"/>
      <c r="Z243" s="168"/>
    </row>
    <row r="244" spans="1:26" ht="22.5" customHeight="1" x14ac:dyDescent="0.3">
      <c r="A244" s="168"/>
      <c r="B244" s="168"/>
      <c r="C244" s="168"/>
      <c r="D244" s="168"/>
      <c r="E244" s="168"/>
      <c r="F244" s="168"/>
      <c r="G244" s="168"/>
      <c r="H244" s="168"/>
      <c r="I244" s="168"/>
      <c r="J244" s="168"/>
      <c r="K244" s="168"/>
      <c r="L244" s="40"/>
      <c r="M244" s="40"/>
      <c r="N244" s="40"/>
      <c r="O244" s="38"/>
      <c r="P244" s="38"/>
      <c r="Q244" s="38"/>
      <c r="R244" s="38"/>
      <c r="S244" s="38"/>
      <c r="T244" s="38"/>
      <c r="U244" s="38"/>
      <c r="V244" s="38"/>
      <c r="W244" s="38"/>
      <c r="X244" s="38"/>
      <c r="Y244" s="168"/>
      <c r="Z244" s="168"/>
    </row>
    <row r="245" spans="1:26" ht="22.5" customHeight="1" x14ac:dyDescent="0.3">
      <c r="A245" s="168"/>
      <c r="B245" s="168"/>
      <c r="C245" s="168"/>
      <c r="D245" s="168"/>
      <c r="E245" s="168"/>
      <c r="F245" s="168"/>
      <c r="G245" s="168"/>
      <c r="H245" s="168"/>
      <c r="I245" s="168"/>
      <c r="J245" s="168"/>
      <c r="K245" s="168"/>
      <c r="L245" s="40"/>
      <c r="M245" s="40"/>
      <c r="N245" s="40"/>
      <c r="O245" s="38"/>
      <c r="P245" s="38"/>
      <c r="Q245" s="38"/>
      <c r="R245" s="38"/>
      <c r="S245" s="38"/>
      <c r="T245" s="38"/>
      <c r="U245" s="38"/>
      <c r="V245" s="38"/>
      <c r="W245" s="38"/>
      <c r="X245" s="38"/>
      <c r="Y245" s="168"/>
      <c r="Z245" s="168"/>
    </row>
    <row r="246" spans="1:26" ht="22.5" customHeight="1" x14ac:dyDescent="0.3">
      <c r="A246" s="168"/>
      <c r="B246" s="168"/>
      <c r="C246" s="168"/>
      <c r="D246" s="168"/>
      <c r="E246" s="168"/>
      <c r="F246" s="168"/>
      <c r="G246" s="168"/>
      <c r="H246" s="168"/>
      <c r="I246" s="168"/>
      <c r="J246" s="168"/>
      <c r="K246" s="168"/>
      <c r="L246" s="40"/>
      <c r="M246" s="40"/>
      <c r="N246" s="40"/>
      <c r="O246" s="38"/>
      <c r="P246" s="38"/>
      <c r="Q246" s="38"/>
      <c r="R246" s="38"/>
      <c r="S246" s="38"/>
      <c r="T246" s="38"/>
      <c r="U246" s="38"/>
      <c r="V246" s="38"/>
      <c r="W246" s="38"/>
      <c r="X246" s="38"/>
      <c r="Y246" s="168"/>
      <c r="Z246" s="168"/>
    </row>
    <row r="247" spans="1:26" ht="22.5" customHeight="1" x14ac:dyDescent="0.3">
      <c r="A247" s="168"/>
      <c r="B247" s="168"/>
      <c r="C247" s="168"/>
      <c r="D247" s="168"/>
      <c r="E247" s="168"/>
      <c r="F247" s="168"/>
      <c r="G247" s="168"/>
      <c r="H247" s="168"/>
      <c r="I247" s="168"/>
      <c r="J247" s="168"/>
      <c r="K247" s="168"/>
      <c r="L247" s="40"/>
      <c r="M247" s="40"/>
      <c r="N247" s="40"/>
      <c r="O247" s="38"/>
      <c r="P247" s="38"/>
      <c r="Q247" s="38"/>
      <c r="R247" s="38"/>
      <c r="S247" s="38"/>
      <c r="T247" s="38"/>
      <c r="U247" s="38"/>
      <c r="V247" s="38"/>
      <c r="W247" s="38"/>
      <c r="X247" s="38"/>
      <c r="Y247" s="168"/>
      <c r="Z247" s="168"/>
    </row>
    <row r="248" spans="1:26" ht="22.5" customHeight="1" x14ac:dyDescent="0.3">
      <c r="A248" s="168"/>
      <c r="B248" s="168"/>
      <c r="C248" s="168"/>
      <c r="D248" s="168"/>
      <c r="E248" s="168"/>
      <c r="F248" s="168"/>
      <c r="G248" s="168"/>
      <c r="H248" s="168"/>
      <c r="I248" s="168"/>
      <c r="J248" s="168"/>
      <c r="K248" s="168"/>
      <c r="L248" s="40"/>
      <c r="M248" s="40"/>
      <c r="N248" s="40"/>
      <c r="O248" s="38"/>
      <c r="P248" s="38"/>
      <c r="Q248" s="38"/>
      <c r="R248" s="38"/>
      <c r="S248" s="38"/>
      <c r="T248" s="38"/>
      <c r="U248" s="38"/>
      <c r="V248" s="38"/>
      <c r="W248" s="38"/>
      <c r="X248" s="38"/>
      <c r="Y248" s="168"/>
      <c r="Z248" s="168"/>
    </row>
    <row r="249" spans="1:26" ht="22.5" customHeight="1" x14ac:dyDescent="0.3">
      <c r="A249" s="168"/>
      <c r="B249" s="168"/>
      <c r="C249" s="168"/>
      <c r="D249" s="168"/>
      <c r="E249" s="168"/>
      <c r="F249" s="168"/>
      <c r="G249" s="168"/>
      <c r="H249" s="168"/>
      <c r="I249" s="168"/>
      <c r="J249" s="168"/>
      <c r="K249" s="168"/>
      <c r="L249" s="40"/>
      <c r="M249" s="40"/>
      <c r="N249" s="40"/>
      <c r="O249" s="38"/>
      <c r="P249" s="38"/>
      <c r="Q249" s="38"/>
      <c r="R249" s="38"/>
      <c r="S249" s="38"/>
      <c r="T249" s="38"/>
      <c r="U249" s="38"/>
      <c r="V249" s="38"/>
      <c r="W249" s="38"/>
      <c r="X249" s="38"/>
      <c r="Y249" s="168"/>
      <c r="Z249" s="168"/>
    </row>
    <row r="250" spans="1:26" ht="22.5" customHeight="1" x14ac:dyDescent="0.3">
      <c r="A250" s="168"/>
      <c r="B250" s="168"/>
      <c r="C250" s="168"/>
      <c r="D250" s="168"/>
      <c r="E250" s="168"/>
      <c r="F250" s="168"/>
      <c r="G250" s="168"/>
      <c r="H250" s="168"/>
      <c r="I250" s="168"/>
      <c r="J250" s="168"/>
      <c r="K250" s="168"/>
      <c r="L250" s="40"/>
      <c r="M250" s="40"/>
      <c r="N250" s="40"/>
      <c r="O250" s="38"/>
      <c r="P250" s="38"/>
      <c r="Q250" s="38"/>
      <c r="R250" s="38"/>
      <c r="S250" s="38"/>
      <c r="T250" s="38"/>
      <c r="U250" s="38"/>
      <c r="V250" s="38"/>
      <c r="W250" s="38"/>
      <c r="X250" s="38"/>
      <c r="Y250" s="168"/>
      <c r="Z250" s="168"/>
    </row>
    <row r="251" spans="1:26" ht="22.5" customHeight="1" x14ac:dyDescent="0.3">
      <c r="A251" s="168"/>
      <c r="B251" s="168"/>
      <c r="C251" s="168"/>
      <c r="D251" s="168"/>
      <c r="E251" s="168"/>
      <c r="F251" s="168"/>
      <c r="G251" s="168"/>
      <c r="H251" s="168"/>
      <c r="I251" s="168"/>
      <c r="J251" s="168"/>
      <c r="K251" s="168"/>
      <c r="L251" s="40"/>
      <c r="M251" s="40"/>
      <c r="N251" s="40"/>
      <c r="O251" s="38"/>
      <c r="P251" s="38"/>
      <c r="Q251" s="38"/>
      <c r="R251" s="38"/>
      <c r="S251" s="38"/>
      <c r="T251" s="38"/>
      <c r="U251" s="38"/>
      <c r="V251" s="38"/>
      <c r="W251" s="38"/>
      <c r="X251" s="38"/>
      <c r="Y251" s="168"/>
      <c r="Z251" s="168"/>
    </row>
    <row r="252" spans="1:26" ht="22.5" customHeight="1" x14ac:dyDescent="0.3">
      <c r="A252" s="168"/>
      <c r="B252" s="168"/>
      <c r="C252" s="168"/>
      <c r="D252" s="168"/>
      <c r="E252" s="168"/>
      <c r="F252" s="168"/>
      <c r="G252" s="168"/>
      <c r="H252" s="168"/>
      <c r="I252" s="168"/>
      <c r="J252" s="168"/>
      <c r="K252" s="168"/>
      <c r="L252" s="40"/>
      <c r="M252" s="40"/>
      <c r="N252" s="40"/>
      <c r="O252" s="38"/>
      <c r="P252" s="38"/>
      <c r="Q252" s="38"/>
      <c r="R252" s="38"/>
      <c r="S252" s="38"/>
      <c r="T252" s="38"/>
      <c r="U252" s="38"/>
      <c r="V252" s="38"/>
      <c r="W252" s="38"/>
      <c r="X252" s="38"/>
      <c r="Y252" s="168"/>
      <c r="Z252" s="168"/>
    </row>
    <row r="253" spans="1:26" ht="22.5" customHeight="1" x14ac:dyDescent="0.3">
      <c r="A253" s="168"/>
      <c r="B253" s="168"/>
      <c r="C253" s="168"/>
      <c r="D253" s="168"/>
      <c r="E253" s="168"/>
      <c r="F253" s="168"/>
      <c r="G253" s="168"/>
      <c r="H253" s="168"/>
      <c r="I253" s="168"/>
      <c r="J253" s="168"/>
      <c r="K253" s="168"/>
      <c r="L253" s="40"/>
      <c r="M253" s="40"/>
      <c r="N253" s="40"/>
      <c r="O253" s="38"/>
      <c r="P253" s="38"/>
      <c r="Q253" s="38"/>
      <c r="R253" s="38"/>
      <c r="S253" s="38"/>
      <c r="T253" s="38"/>
      <c r="U253" s="38"/>
      <c r="V253" s="38"/>
      <c r="W253" s="38"/>
      <c r="X253" s="38"/>
      <c r="Y253" s="168"/>
      <c r="Z253" s="168"/>
    </row>
    <row r="254" spans="1:26" ht="22.5" customHeight="1" x14ac:dyDescent="0.3">
      <c r="A254" s="168"/>
      <c r="B254" s="168"/>
      <c r="C254" s="168"/>
      <c r="D254" s="168"/>
      <c r="E254" s="168"/>
      <c r="F254" s="168"/>
      <c r="G254" s="168"/>
      <c r="H254" s="168"/>
      <c r="I254" s="168"/>
      <c r="J254" s="168"/>
      <c r="K254" s="168"/>
      <c r="L254" s="40"/>
      <c r="M254" s="40"/>
      <c r="N254" s="40"/>
      <c r="O254" s="38"/>
      <c r="P254" s="38"/>
      <c r="Q254" s="38"/>
      <c r="R254" s="38"/>
      <c r="S254" s="38"/>
      <c r="T254" s="38"/>
      <c r="U254" s="38"/>
      <c r="V254" s="38"/>
      <c r="W254" s="38"/>
      <c r="X254" s="38"/>
      <c r="Y254" s="168"/>
      <c r="Z254" s="168"/>
    </row>
    <row r="255" spans="1:26" ht="22.5" customHeight="1" x14ac:dyDescent="0.3">
      <c r="A255" s="168"/>
      <c r="B255" s="168"/>
      <c r="C255" s="168"/>
      <c r="D255" s="168"/>
      <c r="E255" s="168"/>
      <c r="F255" s="168"/>
      <c r="G255" s="168"/>
      <c r="H255" s="168"/>
      <c r="I255" s="168"/>
      <c r="J255" s="168"/>
      <c r="K255" s="168"/>
      <c r="L255" s="40"/>
      <c r="M255" s="40"/>
      <c r="N255" s="40"/>
      <c r="O255" s="38"/>
      <c r="P255" s="38"/>
      <c r="Q255" s="38"/>
      <c r="R255" s="38"/>
      <c r="S255" s="38"/>
      <c r="T255" s="38"/>
      <c r="U255" s="38"/>
      <c r="V255" s="38"/>
      <c r="W255" s="38"/>
      <c r="X255" s="38"/>
      <c r="Y255" s="168"/>
      <c r="Z255" s="168"/>
    </row>
    <row r="256" spans="1:26" ht="22.5" customHeight="1" x14ac:dyDescent="0.3">
      <c r="A256" s="168"/>
      <c r="B256" s="168"/>
      <c r="C256" s="168"/>
      <c r="D256" s="168"/>
      <c r="E256" s="168"/>
      <c r="F256" s="168"/>
      <c r="G256" s="168"/>
      <c r="H256" s="168"/>
      <c r="I256" s="168"/>
      <c r="J256" s="168"/>
      <c r="K256" s="168"/>
      <c r="L256" s="40"/>
      <c r="M256" s="40"/>
      <c r="N256" s="40"/>
      <c r="O256" s="38"/>
      <c r="P256" s="38"/>
      <c r="Q256" s="38"/>
      <c r="R256" s="38"/>
      <c r="S256" s="38"/>
      <c r="T256" s="38"/>
      <c r="U256" s="38"/>
      <c r="V256" s="38"/>
      <c r="W256" s="38"/>
      <c r="X256" s="38"/>
      <c r="Y256" s="168"/>
      <c r="Z256" s="168"/>
    </row>
    <row r="257" spans="1:26" ht="22.5" customHeight="1" x14ac:dyDescent="0.3">
      <c r="A257" s="168"/>
      <c r="B257" s="168"/>
      <c r="C257" s="168"/>
      <c r="D257" s="168"/>
      <c r="E257" s="168"/>
      <c r="F257" s="168"/>
      <c r="G257" s="168"/>
      <c r="H257" s="168"/>
      <c r="I257" s="168"/>
      <c r="J257" s="168"/>
      <c r="K257" s="168"/>
      <c r="L257" s="40"/>
      <c r="M257" s="40"/>
      <c r="N257" s="40"/>
      <c r="O257" s="38"/>
      <c r="P257" s="38"/>
      <c r="Q257" s="38"/>
      <c r="R257" s="38"/>
      <c r="S257" s="38"/>
      <c r="T257" s="38"/>
      <c r="U257" s="38"/>
      <c r="V257" s="38"/>
      <c r="W257" s="38"/>
      <c r="X257" s="38"/>
      <c r="Y257" s="168"/>
      <c r="Z257" s="168"/>
    </row>
    <row r="258" spans="1:26" ht="22.5" customHeight="1" x14ac:dyDescent="0.3">
      <c r="A258" s="168"/>
      <c r="B258" s="168"/>
      <c r="C258" s="168"/>
      <c r="D258" s="168"/>
      <c r="E258" s="168"/>
      <c r="F258" s="168"/>
      <c r="G258" s="168"/>
      <c r="H258" s="168"/>
      <c r="I258" s="168"/>
      <c r="J258" s="168"/>
      <c r="K258" s="168"/>
      <c r="L258" s="40"/>
      <c r="M258" s="40"/>
      <c r="N258" s="40"/>
      <c r="O258" s="38"/>
      <c r="P258" s="38"/>
      <c r="Q258" s="38"/>
      <c r="R258" s="38"/>
      <c r="S258" s="38"/>
      <c r="T258" s="38"/>
      <c r="U258" s="38"/>
      <c r="V258" s="38"/>
      <c r="W258" s="38"/>
      <c r="X258" s="38"/>
      <c r="Y258" s="168"/>
      <c r="Z258" s="168"/>
    </row>
    <row r="259" spans="1:26" ht="22.5" customHeight="1" x14ac:dyDescent="0.3">
      <c r="A259" s="168"/>
      <c r="B259" s="168"/>
      <c r="C259" s="168"/>
      <c r="D259" s="168"/>
      <c r="E259" s="168"/>
      <c r="F259" s="168"/>
      <c r="G259" s="168"/>
      <c r="H259" s="168"/>
      <c r="I259" s="168"/>
      <c r="J259" s="168"/>
      <c r="K259" s="168"/>
      <c r="L259" s="40"/>
      <c r="M259" s="40"/>
      <c r="N259" s="40"/>
      <c r="O259" s="38"/>
      <c r="P259" s="38"/>
      <c r="Q259" s="38"/>
      <c r="R259" s="38"/>
      <c r="S259" s="38"/>
      <c r="T259" s="38"/>
      <c r="U259" s="38"/>
      <c r="V259" s="38"/>
      <c r="W259" s="38"/>
      <c r="X259" s="38"/>
      <c r="Y259" s="168"/>
      <c r="Z259" s="168"/>
    </row>
    <row r="260" spans="1:26" ht="22.5" customHeight="1" x14ac:dyDescent="0.3">
      <c r="A260" s="168"/>
      <c r="B260" s="168"/>
      <c r="C260" s="168"/>
      <c r="D260" s="168"/>
      <c r="E260" s="168"/>
      <c r="F260" s="168"/>
      <c r="G260" s="168"/>
      <c r="H260" s="168"/>
      <c r="I260" s="168"/>
      <c r="J260" s="168"/>
      <c r="K260" s="168"/>
      <c r="L260" s="40"/>
      <c r="M260" s="40"/>
      <c r="N260" s="40"/>
      <c r="O260" s="38"/>
      <c r="P260" s="38"/>
      <c r="Q260" s="38"/>
      <c r="R260" s="38"/>
      <c r="S260" s="38"/>
      <c r="T260" s="38"/>
      <c r="U260" s="38"/>
      <c r="V260" s="38"/>
      <c r="W260" s="38"/>
      <c r="X260" s="38"/>
      <c r="Y260" s="168"/>
      <c r="Z260" s="168"/>
    </row>
    <row r="261" spans="1:26" ht="22.5" customHeight="1" x14ac:dyDescent="0.3">
      <c r="A261" s="168"/>
      <c r="B261" s="168"/>
      <c r="C261" s="168"/>
      <c r="D261" s="168"/>
      <c r="E261" s="168"/>
      <c r="F261" s="168"/>
      <c r="G261" s="168"/>
      <c r="H261" s="168"/>
      <c r="I261" s="168"/>
      <c r="J261" s="168"/>
      <c r="K261" s="168"/>
      <c r="L261" s="40"/>
      <c r="M261" s="40"/>
      <c r="N261" s="40"/>
      <c r="O261" s="38"/>
      <c r="P261" s="38"/>
      <c r="Q261" s="38"/>
      <c r="R261" s="38"/>
      <c r="S261" s="38"/>
      <c r="T261" s="38"/>
      <c r="U261" s="38"/>
      <c r="V261" s="38"/>
      <c r="W261" s="38"/>
      <c r="X261" s="38"/>
      <c r="Y261" s="168"/>
      <c r="Z261" s="168"/>
    </row>
    <row r="262" spans="1:26" ht="22.5" customHeight="1" x14ac:dyDescent="0.3">
      <c r="A262" s="168"/>
      <c r="B262" s="168"/>
      <c r="C262" s="168"/>
      <c r="D262" s="168"/>
      <c r="E262" s="168"/>
      <c r="F262" s="168"/>
      <c r="G262" s="168"/>
      <c r="H262" s="168"/>
      <c r="I262" s="168"/>
      <c r="J262" s="168"/>
      <c r="K262" s="168"/>
      <c r="L262" s="40"/>
      <c r="M262" s="40"/>
      <c r="N262" s="40"/>
      <c r="O262" s="38"/>
      <c r="P262" s="38"/>
      <c r="Q262" s="38"/>
      <c r="R262" s="38"/>
      <c r="S262" s="38"/>
      <c r="T262" s="38"/>
      <c r="U262" s="38"/>
      <c r="V262" s="38"/>
      <c r="W262" s="38"/>
      <c r="X262" s="38"/>
      <c r="Y262" s="168"/>
      <c r="Z262" s="168"/>
    </row>
    <row r="263" spans="1:26" ht="22.5" customHeight="1" x14ac:dyDescent="0.3">
      <c r="A263" s="168"/>
      <c r="B263" s="168"/>
      <c r="C263" s="168"/>
      <c r="D263" s="168"/>
      <c r="E263" s="168"/>
      <c r="F263" s="168"/>
      <c r="G263" s="168"/>
      <c r="H263" s="168"/>
      <c r="I263" s="168"/>
      <c r="J263" s="168"/>
      <c r="K263" s="168"/>
      <c r="L263" s="40"/>
      <c r="M263" s="40"/>
      <c r="N263" s="40"/>
      <c r="O263" s="38"/>
      <c r="P263" s="38"/>
      <c r="Q263" s="38"/>
      <c r="R263" s="38"/>
      <c r="S263" s="38"/>
      <c r="T263" s="38"/>
      <c r="U263" s="38"/>
      <c r="V263" s="38"/>
      <c r="W263" s="38"/>
      <c r="X263" s="38"/>
      <c r="Y263" s="168"/>
      <c r="Z263" s="168"/>
    </row>
    <row r="264" spans="1:26" ht="22.5" customHeight="1" x14ac:dyDescent="0.3">
      <c r="A264" s="168"/>
      <c r="B264" s="168"/>
      <c r="C264" s="168"/>
      <c r="D264" s="168"/>
      <c r="E264" s="168"/>
      <c r="F264" s="168"/>
      <c r="G264" s="168"/>
      <c r="H264" s="168"/>
      <c r="I264" s="168"/>
      <c r="J264" s="168"/>
      <c r="K264" s="168"/>
      <c r="L264" s="40"/>
      <c r="M264" s="40"/>
      <c r="N264" s="40"/>
      <c r="O264" s="38"/>
      <c r="P264" s="38"/>
      <c r="Q264" s="38"/>
      <c r="R264" s="38"/>
      <c r="S264" s="38"/>
      <c r="T264" s="38"/>
      <c r="U264" s="38"/>
      <c r="V264" s="38"/>
      <c r="W264" s="38"/>
      <c r="X264" s="38"/>
      <c r="Y264" s="168"/>
      <c r="Z264" s="168"/>
    </row>
    <row r="265" spans="1:26" ht="22.5" customHeight="1" x14ac:dyDescent="0.3">
      <c r="A265" s="168"/>
      <c r="B265" s="168"/>
      <c r="C265" s="168"/>
      <c r="D265" s="168"/>
      <c r="E265" s="168"/>
      <c r="F265" s="168"/>
      <c r="G265" s="168"/>
      <c r="H265" s="168"/>
      <c r="I265" s="168"/>
      <c r="J265" s="168"/>
      <c r="K265" s="168"/>
      <c r="L265" s="40"/>
      <c r="M265" s="40"/>
      <c r="N265" s="40"/>
      <c r="O265" s="38"/>
      <c r="P265" s="38"/>
      <c r="Q265" s="38"/>
      <c r="R265" s="38"/>
      <c r="S265" s="38"/>
      <c r="T265" s="38"/>
      <c r="U265" s="38"/>
      <c r="V265" s="38"/>
      <c r="W265" s="38"/>
      <c r="X265" s="38"/>
      <c r="Y265" s="168"/>
      <c r="Z265" s="168"/>
    </row>
    <row r="266" spans="1:26" ht="22.5" customHeight="1" x14ac:dyDescent="0.3">
      <c r="A266" s="168"/>
      <c r="B266" s="168"/>
      <c r="C266" s="168"/>
      <c r="D266" s="168"/>
      <c r="E266" s="168"/>
      <c r="F266" s="168"/>
      <c r="G266" s="168"/>
      <c r="H266" s="168"/>
      <c r="I266" s="168"/>
      <c r="J266" s="168"/>
      <c r="K266" s="168"/>
      <c r="L266" s="40"/>
      <c r="M266" s="40"/>
      <c r="N266" s="40"/>
      <c r="O266" s="38"/>
      <c r="P266" s="38"/>
      <c r="Q266" s="38"/>
      <c r="R266" s="38"/>
      <c r="S266" s="38"/>
      <c r="T266" s="38"/>
      <c r="U266" s="38"/>
      <c r="V266" s="38"/>
      <c r="W266" s="38"/>
      <c r="X266" s="38"/>
      <c r="Y266" s="168"/>
      <c r="Z266" s="168"/>
    </row>
    <row r="267" spans="1:26" ht="22.5" customHeight="1" x14ac:dyDescent="0.3">
      <c r="A267" s="168"/>
      <c r="B267" s="168"/>
      <c r="C267" s="168"/>
      <c r="D267" s="168"/>
      <c r="E267" s="168"/>
      <c r="F267" s="168"/>
      <c r="G267" s="168"/>
      <c r="H267" s="168"/>
      <c r="I267" s="168"/>
      <c r="J267" s="168"/>
      <c r="K267" s="168"/>
      <c r="L267" s="40"/>
      <c r="M267" s="40"/>
      <c r="N267" s="40"/>
      <c r="O267" s="38"/>
      <c r="P267" s="38"/>
      <c r="Q267" s="38"/>
      <c r="R267" s="38"/>
      <c r="S267" s="38"/>
      <c r="T267" s="38"/>
      <c r="U267" s="38"/>
      <c r="V267" s="38"/>
      <c r="W267" s="38"/>
      <c r="X267" s="38"/>
      <c r="Y267" s="168"/>
      <c r="Z267" s="168"/>
    </row>
    <row r="268" spans="1:26" ht="22.5" customHeight="1" x14ac:dyDescent="0.3">
      <c r="A268" s="168"/>
      <c r="B268" s="168"/>
      <c r="C268" s="168"/>
      <c r="D268" s="168"/>
      <c r="E268" s="168"/>
      <c r="F268" s="168"/>
      <c r="G268" s="168"/>
      <c r="H268" s="168"/>
      <c r="I268" s="168"/>
      <c r="J268" s="168"/>
      <c r="K268" s="168"/>
      <c r="L268" s="40"/>
      <c r="M268" s="40"/>
      <c r="N268" s="40"/>
      <c r="O268" s="38"/>
      <c r="P268" s="38"/>
      <c r="Q268" s="38"/>
      <c r="R268" s="38"/>
      <c r="S268" s="38"/>
      <c r="T268" s="38"/>
      <c r="U268" s="38"/>
      <c r="V268" s="38"/>
      <c r="W268" s="38"/>
      <c r="X268" s="38"/>
      <c r="Y268" s="168"/>
      <c r="Z268" s="168"/>
    </row>
    <row r="269" spans="1:26" ht="22.5" customHeight="1" x14ac:dyDescent="0.3">
      <c r="A269" s="168"/>
      <c r="B269" s="168"/>
      <c r="C269" s="168"/>
      <c r="D269" s="168"/>
      <c r="E269" s="168"/>
      <c r="F269" s="168"/>
      <c r="G269" s="168"/>
      <c r="H269" s="168"/>
      <c r="I269" s="168"/>
      <c r="J269" s="168"/>
      <c r="K269" s="168"/>
      <c r="L269" s="40"/>
      <c r="M269" s="40"/>
      <c r="N269" s="40"/>
      <c r="O269" s="38"/>
      <c r="P269" s="38"/>
      <c r="Q269" s="38"/>
      <c r="R269" s="38"/>
      <c r="S269" s="38"/>
      <c r="T269" s="38"/>
      <c r="U269" s="38"/>
      <c r="V269" s="38"/>
      <c r="W269" s="38"/>
      <c r="X269" s="38"/>
      <c r="Y269" s="168"/>
      <c r="Z269" s="168"/>
    </row>
    <row r="270" spans="1:26" ht="22.5" customHeight="1" x14ac:dyDescent="0.3">
      <c r="A270" s="168"/>
      <c r="B270" s="168"/>
      <c r="C270" s="168"/>
      <c r="D270" s="168"/>
      <c r="E270" s="168"/>
      <c r="F270" s="168"/>
      <c r="G270" s="168"/>
      <c r="H270" s="168"/>
      <c r="I270" s="168"/>
      <c r="J270" s="168"/>
      <c r="K270" s="168"/>
      <c r="L270" s="40"/>
      <c r="M270" s="40"/>
      <c r="N270" s="40"/>
      <c r="O270" s="38"/>
      <c r="P270" s="38"/>
      <c r="Q270" s="38"/>
      <c r="R270" s="38"/>
      <c r="S270" s="38"/>
      <c r="T270" s="38"/>
      <c r="U270" s="38"/>
      <c r="V270" s="38"/>
      <c r="W270" s="38"/>
      <c r="X270" s="38"/>
      <c r="Y270" s="168"/>
      <c r="Z270" s="168"/>
    </row>
    <row r="271" spans="1:26" ht="22.5" customHeight="1" x14ac:dyDescent="0.3">
      <c r="A271" s="168"/>
      <c r="B271" s="168"/>
      <c r="C271" s="168"/>
      <c r="D271" s="168"/>
      <c r="E271" s="168"/>
      <c r="F271" s="168"/>
      <c r="G271" s="168"/>
      <c r="H271" s="168"/>
      <c r="I271" s="168"/>
      <c r="J271" s="168"/>
      <c r="K271" s="168"/>
      <c r="L271" s="40"/>
      <c r="M271" s="40"/>
      <c r="N271" s="40"/>
      <c r="O271" s="38"/>
      <c r="P271" s="38"/>
      <c r="Q271" s="38"/>
      <c r="R271" s="38"/>
      <c r="S271" s="38"/>
      <c r="T271" s="38"/>
      <c r="U271" s="38"/>
      <c r="V271" s="38"/>
      <c r="W271" s="38"/>
      <c r="X271" s="38"/>
      <c r="Y271" s="168"/>
      <c r="Z271" s="168"/>
    </row>
    <row r="272" spans="1:26" ht="22.5" customHeight="1" x14ac:dyDescent="0.3">
      <c r="A272" s="168"/>
      <c r="B272" s="168"/>
      <c r="C272" s="168"/>
      <c r="D272" s="168"/>
      <c r="E272" s="168"/>
      <c r="F272" s="168"/>
      <c r="G272" s="168"/>
      <c r="H272" s="168"/>
      <c r="I272" s="168"/>
      <c r="J272" s="168"/>
      <c r="K272" s="168"/>
      <c r="L272" s="40"/>
      <c r="M272" s="40"/>
      <c r="N272" s="40"/>
      <c r="O272" s="38"/>
      <c r="P272" s="38"/>
      <c r="Q272" s="38"/>
      <c r="R272" s="38"/>
      <c r="S272" s="38"/>
      <c r="T272" s="38"/>
      <c r="U272" s="38"/>
      <c r="V272" s="38"/>
      <c r="W272" s="38"/>
      <c r="X272" s="38"/>
      <c r="Y272" s="168"/>
      <c r="Z272" s="168"/>
    </row>
    <row r="273" spans="1:26" ht="22.5" customHeight="1" x14ac:dyDescent="0.3">
      <c r="A273" s="168"/>
      <c r="B273" s="168"/>
      <c r="C273" s="168"/>
      <c r="D273" s="168"/>
      <c r="E273" s="168"/>
      <c r="F273" s="168"/>
      <c r="G273" s="168"/>
      <c r="H273" s="168"/>
      <c r="I273" s="168"/>
      <c r="J273" s="168"/>
      <c r="K273" s="168"/>
      <c r="L273" s="40"/>
      <c r="M273" s="40"/>
      <c r="N273" s="40"/>
      <c r="O273" s="38"/>
      <c r="P273" s="38"/>
      <c r="Q273" s="38"/>
      <c r="R273" s="38"/>
      <c r="S273" s="38"/>
      <c r="T273" s="38"/>
      <c r="U273" s="38"/>
      <c r="V273" s="38"/>
      <c r="W273" s="38"/>
      <c r="X273" s="38"/>
      <c r="Y273" s="168"/>
      <c r="Z273" s="168"/>
    </row>
    <row r="274" spans="1:26" ht="22.5" customHeight="1" x14ac:dyDescent="0.3">
      <c r="A274" s="168"/>
      <c r="B274" s="168"/>
      <c r="C274" s="168"/>
      <c r="D274" s="168"/>
      <c r="E274" s="168"/>
      <c r="F274" s="168"/>
      <c r="G274" s="168"/>
      <c r="H274" s="168"/>
      <c r="I274" s="168"/>
      <c r="J274" s="168"/>
      <c r="K274" s="168"/>
      <c r="L274" s="40"/>
      <c r="M274" s="40"/>
      <c r="N274" s="40"/>
      <c r="O274" s="38"/>
      <c r="P274" s="38"/>
      <c r="Q274" s="38"/>
      <c r="R274" s="38"/>
      <c r="S274" s="38"/>
      <c r="T274" s="38"/>
      <c r="U274" s="38"/>
      <c r="V274" s="38"/>
      <c r="W274" s="38"/>
      <c r="X274" s="38"/>
      <c r="Y274" s="168"/>
      <c r="Z274" s="168"/>
    </row>
    <row r="275" spans="1:26" ht="22.5" customHeight="1" x14ac:dyDescent="0.3">
      <c r="A275" s="168"/>
      <c r="B275" s="168"/>
      <c r="C275" s="168"/>
      <c r="D275" s="168"/>
      <c r="E275" s="168"/>
      <c r="F275" s="168"/>
      <c r="G275" s="168"/>
      <c r="H275" s="168"/>
      <c r="I275" s="168"/>
      <c r="J275" s="168"/>
      <c r="K275" s="168"/>
      <c r="L275" s="40"/>
      <c r="M275" s="40"/>
      <c r="N275" s="40"/>
      <c r="O275" s="38"/>
      <c r="P275" s="38"/>
      <c r="Q275" s="38"/>
      <c r="R275" s="38"/>
      <c r="S275" s="38"/>
      <c r="T275" s="38"/>
      <c r="U275" s="38"/>
      <c r="V275" s="38"/>
      <c r="W275" s="38"/>
      <c r="X275" s="38"/>
      <c r="Y275" s="168"/>
      <c r="Z275" s="168"/>
    </row>
    <row r="276" spans="1:26" ht="22.5" customHeight="1" x14ac:dyDescent="0.3">
      <c r="A276" s="168"/>
      <c r="B276" s="168"/>
      <c r="C276" s="168"/>
      <c r="D276" s="168"/>
      <c r="E276" s="168"/>
      <c r="F276" s="168"/>
      <c r="G276" s="168"/>
      <c r="H276" s="168"/>
      <c r="I276" s="168"/>
      <c r="J276" s="168"/>
      <c r="K276" s="168"/>
      <c r="L276" s="40"/>
      <c r="M276" s="40"/>
      <c r="N276" s="40"/>
      <c r="O276" s="38"/>
      <c r="P276" s="38"/>
      <c r="Q276" s="38"/>
      <c r="R276" s="38"/>
      <c r="S276" s="38"/>
      <c r="T276" s="38"/>
      <c r="U276" s="38"/>
      <c r="V276" s="38"/>
      <c r="W276" s="38"/>
      <c r="X276" s="38"/>
      <c r="Y276" s="168"/>
      <c r="Z276" s="168"/>
    </row>
    <row r="277" spans="1:26" ht="22.5" customHeight="1" x14ac:dyDescent="0.3">
      <c r="A277" s="168"/>
      <c r="B277" s="168"/>
      <c r="C277" s="168"/>
      <c r="D277" s="168"/>
      <c r="E277" s="168"/>
      <c r="F277" s="168"/>
      <c r="G277" s="168"/>
      <c r="H277" s="168"/>
      <c r="I277" s="168"/>
      <c r="J277" s="168"/>
      <c r="K277" s="168"/>
      <c r="L277" s="40"/>
      <c r="M277" s="40"/>
      <c r="N277" s="40"/>
      <c r="O277" s="38"/>
      <c r="P277" s="38"/>
      <c r="Q277" s="38"/>
      <c r="R277" s="38"/>
      <c r="S277" s="38"/>
      <c r="T277" s="38"/>
      <c r="U277" s="38"/>
      <c r="V277" s="38"/>
      <c r="W277" s="38"/>
      <c r="X277" s="38"/>
      <c r="Y277" s="168"/>
      <c r="Z277" s="168"/>
    </row>
    <row r="278" spans="1:26" ht="22.5" customHeight="1" x14ac:dyDescent="0.3">
      <c r="A278" s="168"/>
      <c r="B278" s="168"/>
      <c r="C278" s="168"/>
      <c r="D278" s="168"/>
      <c r="E278" s="168"/>
      <c r="F278" s="168"/>
      <c r="G278" s="168"/>
      <c r="H278" s="168"/>
      <c r="I278" s="168"/>
      <c r="J278" s="168"/>
      <c r="K278" s="168"/>
      <c r="L278" s="40"/>
      <c r="M278" s="40"/>
      <c r="N278" s="40"/>
      <c r="O278" s="38"/>
      <c r="P278" s="38"/>
      <c r="Q278" s="38"/>
      <c r="R278" s="38"/>
      <c r="S278" s="38"/>
      <c r="T278" s="38"/>
      <c r="U278" s="38"/>
      <c r="V278" s="38"/>
      <c r="W278" s="38"/>
      <c r="X278" s="38"/>
      <c r="Y278" s="168"/>
      <c r="Z278" s="168"/>
    </row>
    <row r="279" spans="1:26" ht="22.5" customHeight="1" x14ac:dyDescent="0.3">
      <c r="A279" s="168"/>
      <c r="B279" s="168"/>
      <c r="C279" s="168"/>
      <c r="D279" s="168"/>
      <c r="E279" s="168"/>
      <c r="F279" s="168"/>
      <c r="G279" s="168"/>
      <c r="H279" s="168"/>
      <c r="I279" s="168"/>
      <c r="J279" s="168"/>
      <c r="K279" s="168"/>
      <c r="L279" s="40"/>
      <c r="M279" s="40"/>
      <c r="N279" s="40"/>
      <c r="O279" s="38"/>
      <c r="P279" s="38"/>
      <c r="Q279" s="38"/>
      <c r="R279" s="38"/>
      <c r="S279" s="38"/>
      <c r="T279" s="38"/>
      <c r="U279" s="38"/>
      <c r="V279" s="38"/>
      <c r="W279" s="38"/>
      <c r="X279" s="38"/>
      <c r="Y279" s="168"/>
      <c r="Z279" s="168"/>
    </row>
    <row r="280" spans="1:26" ht="22.5" customHeight="1" x14ac:dyDescent="0.3">
      <c r="A280" s="168"/>
      <c r="B280" s="168"/>
      <c r="C280" s="168"/>
      <c r="D280" s="168"/>
      <c r="E280" s="168"/>
      <c r="F280" s="168"/>
      <c r="G280" s="168"/>
      <c r="H280" s="168"/>
      <c r="I280" s="168"/>
      <c r="J280" s="168"/>
      <c r="K280" s="168"/>
      <c r="L280" s="40"/>
      <c r="M280" s="40"/>
      <c r="N280" s="40"/>
      <c r="O280" s="38"/>
      <c r="P280" s="38"/>
      <c r="Q280" s="38"/>
      <c r="R280" s="38"/>
      <c r="S280" s="38"/>
      <c r="T280" s="38"/>
      <c r="U280" s="38"/>
      <c r="V280" s="38"/>
      <c r="W280" s="38"/>
      <c r="X280" s="38"/>
      <c r="Y280" s="168"/>
      <c r="Z280" s="168"/>
    </row>
    <row r="281" spans="1:26" ht="22.5" customHeight="1" x14ac:dyDescent="0.3">
      <c r="A281" s="168"/>
      <c r="B281" s="168"/>
      <c r="C281" s="168"/>
      <c r="D281" s="168"/>
      <c r="E281" s="168"/>
      <c r="F281" s="168"/>
      <c r="G281" s="168"/>
      <c r="H281" s="168"/>
      <c r="I281" s="168"/>
      <c r="J281" s="168"/>
      <c r="K281" s="168"/>
      <c r="L281" s="40"/>
      <c r="M281" s="40"/>
      <c r="N281" s="40"/>
      <c r="O281" s="38"/>
      <c r="P281" s="38"/>
      <c r="Q281" s="38"/>
      <c r="R281" s="38"/>
      <c r="S281" s="38"/>
      <c r="T281" s="38"/>
      <c r="U281" s="38"/>
      <c r="V281" s="38"/>
      <c r="W281" s="38"/>
      <c r="X281" s="38"/>
      <c r="Y281" s="168"/>
      <c r="Z281" s="168"/>
    </row>
    <row r="282" spans="1:26" ht="22.5" customHeight="1" x14ac:dyDescent="0.3">
      <c r="A282" s="168"/>
      <c r="B282" s="168"/>
      <c r="C282" s="168"/>
      <c r="D282" s="168"/>
      <c r="E282" s="168"/>
      <c r="F282" s="168"/>
      <c r="G282" s="168"/>
      <c r="H282" s="168"/>
      <c r="I282" s="168"/>
      <c r="J282" s="168"/>
      <c r="K282" s="168"/>
      <c r="L282" s="40"/>
      <c r="M282" s="40"/>
      <c r="N282" s="40"/>
      <c r="O282" s="38"/>
      <c r="P282" s="38"/>
      <c r="Q282" s="38"/>
      <c r="R282" s="38"/>
      <c r="S282" s="38"/>
      <c r="T282" s="38"/>
      <c r="U282" s="38"/>
      <c r="V282" s="38"/>
      <c r="W282" s="38"/>
      <c r="X282" s="38"/>
      <c r="Y282" s="168"/>
      <c r="Z282" s="168"/>
    </row>
    <row r="283" spans="1:26" ht="22.5" customHeight="1" x14ac:dyDescent="0.3">
      <c r="A283" s="168"/>
      <c r="B283" s="168"/>
      <c r="C283" s="168"/>
      <c r="D283" s="168"/>
      <c r="E283" s="168"/>
      <c r="F283" s="168"/>
      <c r="G283" s="168"/>
      <c r="H283" s="168"/>
      <c r="I283" s="168"/>
      <c r="J283" s="168"/>
      <c r="K283" s="168"/>
      <c r="L283" s="40"/>
      <c r="M283" s="40"/>
      <c r="N283" s="40"/>
      <c r="O283" s="38"/>
      <c r="P283" s="38"/>
      <c r="Q283" s="38"/>
      <c r="R283" s="38"/>
      <c r="S283" s="38"/>
      <c r="T283" s="38"/>
      <c r="U283" s="38"/>
      <c r="V283" s="38"/>
      <c r="W283" s="38"/>
      <c r="X283" s="38"/>
      <c r="Y283" s="168"/>
      <c r="Z283" s="168"/>
    </row>
    <row r="284" spans="1:26" ht="22.5" customHeight="1" x14ac:dyDescent="0.3">
      <c r="A284" s="168"/>
      <c r="B284" s="168"/>
      <c r="C284" s="168"/>
      <c r="D284" s="168"/>
      <c r="E284" s="168"/>
      <c r="F284" s="168"/>
      <c r="G284" s="168"/>
      <c r="H284" s="168"/>
      <c r="I284" s="168"/>
      <c r="J284" s="168"/>
      <c r="K284" s="168"/>
      <c r="L284" s="40"/>
      <c r="M284" s="40"/>
      <c r="N284" s="40"/>
      <c r="O284" s="38"/>
      <c r="P284" s="38"/>
      <c r="Q284" s="38"/>
      <c r="R284" s="38"/>
      <c r="S284" s="38"/>
      <c r="T284" s="38"/>
      <c r="U284" s="38"/>
      <c r="V284" s="38"/>
      <c r="W284" s="38"/>
      <c r="X284" s="38"/>
      <c r="Y284" s="168"/>
      <c r="Z284" s="168"/>
    </row>
    <row r="285" spans="1:26" ht="22.5" customHeight="1" x14ac:dyDescent="0.3">
      <c r="A285" s="168"/>
      <c r="B285" s="168"/>
      <c r="C285" s="168"/>
      <c r="D285" s="168"/>
      <c r="E285" s="168"/>
      <c r="F285" s="168"/>
      <c r="G285" s="168"/>
      <c r="H285" s="168"/>
      <c r="I285" s="168"/>
      <c r="J285" s="168"/>
      <c r="K285" s="168"/>
      <c r="L285" s="40"/>
      <c r="M285" s="40"/>
      <c r="N285" s="40"/>
      <c r="O285" s="38"/>
      <c r="P285" s="38"/>
      <c r="Q285" s="38"/>
      <c r="R285" s="38"/>
      <c r="S285" s="38"/>
      <c r="T285" s="38"/>
      <c r="U285" s="38"/>
      <c r="V285" s="38"/>
      <c r="W285" s="38"/>
      <c r="X285" s="38"/>
      <c r="Y285" s="168"/>
      <c r="Z285" s="168"/>
    </row>
    <row r="286" spans="1:26" ht="22.5" customHeight="1" x14ac:dyDescent="0.3">
      <c r="A286" s="168"/>
      <c r="B286" s="168"/>
      <c r="C286" s="168"/>
      <c r="D286" s="168"/>
      <c r="E286" s="168"/>
      <c r="F286" s="168"/>
      <c r="G286" s="168"/>
      <c r="H286" s="168"/>
      <c r="I286" s="168"/>
      <c r="J286" s="168"/>
      <c r="K286" s="168"/>
      <c r="L286" s="40"/>
      <c r="M286" s="40"/>
      <c r="N286" s="40"/>
      <c r="O286" s="38"/>
      <c r="P286" s="38"/>
      <c r="Q286" s="38"/>
      <c r="R286" s="38"/>
      <c r="S286" s="38"/>
      <c r="T286" s="38"/>
      <c r="U286" s="38"/>
      <c r="V286" s="38"/>
      <c r="W286" s="38"/>
      <c r="X286" s="38"/>
      <c r="Y286" s="168"/>
      <c r="Z286" s="168"/>
    </row>
    <row r="287" spans="1:26" ht="22.5" customHeight="1" x14ac:dyDescent="0.3">
      <c r="A287" s="168"/>
      <c r="B287" s="168"/>
      <c r="C287" s="168"/>
      <c r="D287" s="168"/>
      <c r="E287" s="168"/>
      <c r="F287" s="168"/>
      <c r="G287" s="168"/>
      <c r="H287" s="168"/>
      <c r="I287" s="168"/>
      <c r="J287" s="168"/>
      <c r="K287" s="168"/>
      <c r="L287" s="40"/>
      <c r="M287" s="40"/>
      <c r="N287" s="40"/>
      <c r="O287" s="38"/>
      <c r="P287" s="38"/>
      <c r="Q287" s="38"/>
      <c r="R287" s="38"/>
      <c r="S287" s="38"/>
      <c r="T287" s="38"/>
      <c r="U287" s="38"/>
      <c r="V287" s="38"/>
      <c r="W287" s="38"/>
      <c r="X287" s="38"/>
      <c r="Y287" s="168"/>
      <c r="Z287" s="168"/>
    </row>
    <row r="288" spans="1:26" ht="22.5" customHeight="1" x14ac:dyDescent="0.3">
      <c r="A288" s="168"/>
      <c r="B288" s="168"/>
      <c r="C288" s="168"/>
      <c r="D288" s="168"/>
      <c r="E288" s="168"/>
      <c r="F288" s="168"/>
      <c r="G288" s="168"/>
      <c r="H288" s="168"/>
      <c r="I288" s="168"/>
      <c r="J288" s="168"/>
      <c r="K288" s="168"/>
      <c r="L288" s="40"/>
      <c r="M288" s="40"/>
      <c r="N288" s="40"/>
      <c r="O288" s="38"/>
      <c r="P288" s="38"/>
      <c r="Q288" s="38"/>
      <c r="R288" s="38"/>
      <c r="S288" s="38"/>
      <c r="T288" s="38"/>
      <c r="U288" s="38"/>
      <c r="V288" s="38"/>
      <c r="W288" s="38"/>
      <c r="X288" s="38"/>
      <c r="Y288" s="168"/>
      <c r="Z288" s="168"/>
    </row>
    <row r="289" spans="1:26" ht="22.5" customHeight="1" x14ac:dyDescent="0.3">
      <c r="A289" s="168"/>
      <c r="B289" s="168"/>
      <c r="C289" s="168"/>
      <c r="D289" s="168"/>
      <c r="E289" s="168"/>
      <c r="F289" s="168"/>
      <c r="G289" s="168"/>
      <c r="H289" s="168"/>
      <c r="I289" s="168"/>
      <c r="J289" s="168"/>
      <c r="K289" s="168"/>
      <c r="L289" s="40"/>
      <c r="M289" s="40"/>
      <c r="N289" s="40"/>
      <c r="O289" s="38"/>
      <c r="P289" s="38"/>
      <c r="Q289" s="38"/>
      <c r="R289" s="38"/>
      <c r="S289" s="38"/>
      <c r="T289" s="38"/>
      <c r="U289" s="38"/>
      <c r="V289" s="38"/>
      <c r="W289" s="38"/>
      <c r="X289" s="38"/>
      <c r="Y289" s="168"/>
      <c r="Z289" s="168"/>
    </row>
    <row r="290" spans="1:26" ht="22.5" customHeight="1" x14ac:dyDescent="0.3">
      <c r="A290" s="168"/>
      <c r="B290" s="168"/>
      <c r="C290" s="168"/>
      <c r="D290" s="168"/>
      <c r="E290" s="168"/>
      <c r="F290" s="168"/>
      <c r="G290" s="168"/>
      <c r="H290" s="168"/>
      <c r="I290" s="168"/>
      <c r="J290" s="168"/>
      <c r="K290" s="168"/>
      <c r="L290" s="40"/>
      <c r="M290" s="40"/>
      <c r="N290" s="40"/>
      <c r="O290" s="38"/>
      <c r="P290" s="38"/>
      <c r="Q290" s="38"/>
      <c r="R290" s="38"/>
      <c r="S290" s="38"/>
      <c r="T290" s="38"/>
      <c r="U290" s="38"/>
      <c r="V290" s="38"/>
      <c r="W290" s="38"/>
      <c r="X290" s="38"/>
      <c r="Y290" s="168"/>
      <c r="Z290" s="168"/>
    </row>
    <row r="291" spans="1:26" ht="22.5" customHeight="1" x14ac:dyDescent="0.3">
      <c r="A291" s="168"/>
      <c r="B291" s="168"/>
      <c r="C291" s="168"/>
      <c r="D291" s="168"/>
      <c r="E291" s="168"/>
      <c r="F291" s="168"/>
      <c r="G291" s="168"/>
      <c r="H291" s="168"/>
      <c r="I291" s="168"/>
      <c r="J291" s="168"/>
      <c r="K291" s="168"/>
      <c r="L291" s="40"/>
      <c r="M291" s="40"/>
      <c r="N291" s="40"/>
      <c r="O291" s="38"/>
      <c r="P291" s="38"/>
      <c r="Q291" s="38"/>
      <c r="R291" s="38"/>
      <c r="S291" s="38"/>
      <c r="T291" s="38"/>
      <c r="U291" s="38"/>
      <c r="V291" s="38"/>
      <c r="W291" s="38"/>
      <c r="X291" s="38"/>
      <c r="Y291" s="168"/>
      <c r="Z291" s="168"/>
    </row>
    <row r="292" spans="1:26" ht="22.5" customHeight="1" x14ac:dyDescent="0.3">
      <c r="A292" s="168"/>
      <c r="B292" s="168"/>
      <c r="C292" s="168"/>
      <c r="D292" s="168"/>
      <c r="E292" s="168"/>
      <c r="F292" s="168"/>
      <c r="G292" s="168"/>
      <c r="H292" s="168"/>
      <c r="I292" s="168"/>
      <c r="J292" s="168"/>
      <c r="K292" s="168"/>
      <c r="L292" s="40"/>
      <c r="M292" s="40"/>
      <c r="N292" s="40"/>
      <c r="O292" s="38"/>
      <c r="P292" s="38"/>
      <c r="Q292" s="38"/>
      <c r="R292" s="38"/>
      <c r="S292" s="38"/>
      <c r="T292" s="38"/>
      <c r="U292" s="38"/>
      <c r="V292" s="38"/>
      <c r="W292" s="38"/>
      <c r="X292" s="38"/>
      <c r="Y292" s="168"/>
      <c r="Z292" s="168"/>
    </row>
    <row r="293" spans="1:26" ht="22.5" customHeight="1" x14ac:dyDescent="0.3">
      <c r="A293" s="168"/>
      <c r="B293" s="168"/>
      <c r="C293" s="168"/>
      <c r="D293" s="168"/>
      <c r="E293" s="168"/>
      <c r="F293" s="168"/>
      <c r="G293" s="168"/>
      <c r="H293" s="168"/>
      <c r="I293" s="168"/>
      <c r="J293" s="168"/>
      <c r="K293" s="168"/>
      <c r="L293" s="40"/>
      <c r="M293" s="40"/>
      <c r="N293" s="40"/>
      <c r="O293" s="38"/>
      <c r="P293" s="38"/>
      <c r="Q293" s="38"/>
      <c r="R293" s="38"/>
      <c r="S293" s="38"/>
      <c r="T293" s="38"/>
      <c r="U293" s="38"/>
      <c r="V293" s="38"/>
      <c r="W293" s="38"/>
      <c r="X293" s="38"/>
      <c r="Y293" s="168"/>
      <c r="Z293" s="168"/>
    </row>
    <row r="294" spans="1:26" ht="22.5" customHeight="1" x14ac:dyDescent="0.3">
      <c r="A294" s="168"/>
      <c r="B294" s="168"/>
      <c r="C294" s="168"/>
      <c r="D294" s="168"/>
      <c r="E294" s="168"/>
      <c r="F294" s="168"/>
      <c r="G294" s="168"/>
      <c r="H294" s="168"/>
      <c r="I294" s="168"/>
      <c r="J294" s="168"/>
      <c r="K294" s="168"/>
      <c r="L294" s="40"/>
      <c r="M294" s="40"/>
      <c r="N294" s="40"/>
      <c r="O294" s="38"/>
      <c r="P294" s="38"/>
      <c r="Q294" s="38"/>
      <c r="R294" s="38"/>
      <c r="S294" s="38"/>
      <c r="T294" s="38"/>
      <c r="U294" s="38"/>
      <c r="V294" s="38"/>
      <c r="W294" s="38"/>
      <c r="X294" s="38"/>
      <c r="Y294" s="168"/>
      <c r="Z294" s="168"/>
    </row>
    <row r="295" spans="1:26" ht="22.5" customHeight="1" x14ac:dyDescent="0.3">
      <c r="A295" s="168"/>
      <c r="B295" s="168"/>
      <c r="C295" s="168"/>
      <c r="D295" s="168"/>
      <c r="E295" s="168"/>
      <c r="F295" s="168"/>
      <c r="G295" s="168"/>
      <c r="H295" s="168"/>
      <c r="I295" s="168"/>
      <c r="J295" s="168"/>
      <c r="K295" s="168"/>
      <c r="L295" s="40"/>
      <c r="M295" s="40"/>
      <c r="N295" s="40"/>
      <c r="O295" s="38"/>
      <c r="P295" s="38"/>
      <c r="Q295" s="38"/>
      <c r="R295" s="38"/>
      <c r="S295" s="38"/>
      <c r="T295" s="38"/>
      <c r="U295" s="38"/>
      <c r="V295" s="38"/>
      <c r="W295" s="38"/>
      <c r="X295" s="38"/>
      <c r="Y295" s="168"/>
      <c r="Z295" s="168"/>
    </row>
    <row r="296" spans="1:26" ht="22.5" customHeight="1" x14ac:dyDescent="0.3">
      <c r="A296" s="168"/>
      <c r="B296" s="168"/>
      <c r="C296" s="168"/>
      <c r="D296" s="168"/>
      <c r="E296" s="168"/>
      <c r="F296" s="168"/>
      <c r="G296" s="168"/>
      <c r="H296" s="168"/>
      <c r="I296" s="168"/>
      <c r="J296" s="168"/>
      <c r="K296" s="168"/>
      <c r="L296" s="40"/>
      <c r="M296" s="40"/>
      <c r="N296" s="40"/>
      <c r="O296" s="38"/>
      <c r="P296" s="38"/>
      <c r="Q296" s="38"/>
      <c r="R296" s="38"/>
      <c r="S296" s="38"/>
      <c r="T296" s="38"/>
      <c r="U296" s="38"/>
      <c r="V296" s="38"/>
      <c r="W296" s="38"/>
      <c r="X296" s="38"/>
      <c r="Y296" s="168"/>
      <c r="Z296" s="168"/>
    </row>
    <row r="297" spans="1:26" ht="22.5" customHeight="1" x14ac:dyDescent="0.3">
      <c r="A297" s="168"/>
      <c r="B297" s="168"/>
      <c r="C297" s="168"/>
      <c r="D297" s="168"/>
      <c r="E297" s="168"/>
      <c r="F297" s="168"/>
      <c r="G297" s="168"/>
      <c r="H297" s="168"/>
      <c r="I297" s="168"/>
      <c r="J297" s="168"/>
      <c r="K297" s="168"/>
      <c r="L297" s="40"/>
      <c r="M297" s="40"/>
      <c r="N297" s="40"/>
      <c r="O297" s="38"/>
      <c r="P297" s="38"/>
      <c r="Q297" s="38"/>
      <c r="R297" s="38"/>
      <c r="S297" s="38"/>
      <c r="T297" s="38"/>
      <c r="U297" s="38"/>
      <c r="V297" s="38"/>
      <c r="W297" s="38"/>
      <c r="X297" s="38"/>
      <c r="Y297" s="168"/>
      <c r="Z297" s="168"/>
    </row>
    <row r="298" spans="1:26" ht="22.5" customHeight="1" x14ac:dyDescent="0.3">
      <c r="A298" s="168"/>
      <c r="B298" s="168"/>
      <c r="C298" s="168"/>
      <c r="D298" s="168"/>
      <c r="E298" s="168"/>
      <c r="F298" s="168"/>
      <c r="G298" s="168"/>
      <c r="H298" s="168"/>
      <c r="I298" s="168"/>
      <c r="J298" s="168"/>
      <c r="K298" s="168"/>
      <c r="L298" s="40"/>
      <c r="M298" s="40"/>
      <c r="N298" s="40"/>
      <c r="O298" s="38"/>
      <c r="P298" s="38"/>
      <c r="Q298" s="38"/>
      <c r="R298" s="38"/>
      <c r="S298" s="38"/>
      <c r="T298" s="38"/>
      <c r="U298" s="38"/>
      <c r="V298" s="38"/>
      <c r="W298" s="38"/>
      <c r="X298" s="38"/>
      <c r="Y298" s="168"/>
      <c r="Z298" s="168"/>
    </row>
    <row r="299" spans="1:26" ht="22.5" customHeight="1" x14ac:dyDescent="0.3">
      <c r="A299" s="168"/>
      <c r="B299" s="168"/>
      <c r="C299" s="168"/>
      <c r="D299" s="168"/>
      <c r="E299" s="168"/>
      <c r="F299" s="168"/>
      <c r="G299" s="168"/>
      <c r="H299" s="168"/>
      <c r="I299" s="168"/>
      <c r="J299" s="168"/>
      <c r="K299" s="168"/>
      <c r="L299" s="40"/>
      <c r="M299" s="40"/>
      <c r="N299" s="40"/>
      <c r="O299" s="38"/>
      <c r="P299" s="38"/>
      <c r="Q299" s="38"/>
      <c r="R299" s="38"/>
      <c r="S299" s="38"/>
      <c r="T299" s="38"/>
      <c r="U299" s="38"/>
      <c r="V299" s="38"/>
      <c r="W299" s="38"/>
      <c r="X299" s="38"/>
      <c r="Y299" s="168"/>
      <c r="Z299" s="168"/>
    </row>
    <row r="300" spans="1:26" ht="22.5" customHeight="1" x14ac:dyDescent="0.3">
      <c r="A300" s="168"/>
      <c r="B300" s="168"/>
      <c r="C300" s="168"/>
      <c r="D300" s="168"/>
      <c r="E300" s="168"/>
      <c r="F300" s="168"/>
      <c r="G300" s="168"/>
      <c r="H300" s="168"/>
      <c r="I300" s="168"/>
      <c r="J300" s="168"/>
      <c r="K300" s="168"/>
      <c r="L300" s="40"/>
      <c r="M300" s="40"/>
      <c r="N300" s="40"/>
      <c r="O300" s="38"/>
      <c r="P300" s="38"/>
      <c r="Q300" s="38"/>
      <c r="R300" s="38"/>
      <c r="S300" s="38"/>
      <c r="T300" s="38"/>
      <c r="U300" s="38"/>
      <c r="V300" s="38"/>
      <c r="W300" s="38"/>
      <c r="X300" s="38"/>
      <c r="Y300" s="168"/>
      <c r="Z300" s="168"/>
    </row>
    <row r="301" spans="1:26" ht="22.5" customHeight="1" x14ac:dyDescent="0.3">
      <c r="A301" s="168"/>
      <c r="B301" s="168"/>
      <c r="C301" s="168"/>
      <c r="D301" s="168"/>
      <c r="E301" s="168"/>
      <c r="F301" s="168"/>
      <c r="G301" s="168"/>
      <c r="H301" s="168"/>
      <c r="I301" s="168"/>
      <c r="J301" s="168"/>
      <c r="K301" s="168"/>
      <c r="L301" s="40"/>
      <c r="M301" s="40"/>
      <c r="N301" s="40"/>
      <c r="O301" s="38"/>
      <c r="P301" s="38"/>
      <c r="Q301" s="38"/>
      <c r="R301" s="38"/>
      <c r="S301" s="38"/>
      <c r="T301" s="38"/>
      <c r="U301" s="38"/>
      <c r="V301" s="38"/>
      <c r="W301" s="38"/>
      <c r="X301" s="38"/>
      <c r="Y301" s="168"/>
      <c r="Z301" s="168"/>
    </row>
    <row r="302" spans="1:26" ht="22.5" customHeight="1" x14ac:dyDescent="0.3">
      <c r="A302" s="168"/>
      <c r="B302" s="168"/>
      <c r="C302" s="168"/>
      <c r="D302" s="168"/>
      <c r="E302" s="168"/>
      <c r="F302" s="168"/>
      <c r="G302" s="168"/>
      <c r="H302" s="168"/>
      <c r="I302" s="168"/>
      <c r="J302" s="168"/>
      <c r="K302" s="168"/>
      <c r="L302" s="40"/>
      <c r="M302" s="40"/>
      <c r="N302" s="40"/>
      <c r="O302" s="38"/>
      <c r="P302" s="38"/>
      <c r="Q302" s="38"/>
      <c r="R302" s="38"/>
      <c r="S302" s="38"/>
      <c r="T302" s="38"/>
      <c r="U302" s="38"/>
      <c r="V302" s="38"/>
      <c r="W302" s="38"/>
      <c r="X302" s="38"/>
      <c r="Y302" s="168"/>
      <c r="Z302" s="168"/>
    </row>
    <row r="303" spans="1:26" ht="22.5" customHeight="1" x14ac:dyDescent="0.3">
      <c r="A303" s="168"/>
      <c r="B303" s="168"/>
      <c r="C303" s="168"/>
      <c r="D303" s="168"/>
      <c r="E303" s="168"/>
      <c r="F303" s="168"/>
      <c r="G303" s="168"/>
      <c r="H303" s="168"/>
      <c r="I303" s="168"/>
      <c r="J303" s="168"/>
      <c r="K303" s="168"/>
      <c r="L303" s="40"/>
      <c r="M303" s="40"/>
      <c r="N303" s="40"/>
      <c r="O303" s="38"/>
      <c r="P303" s="38"/>
      <c r="Q303" s="38"/>
      <c r="R303" s="38"/>
      <c r="S303" s="38"/>
      <c r="T303" s="38"/>
      <c r="U303" s="38"/>
      <c r="V303" s="38"/>
      <c r="W303" s="38"/>
      <c r="X303" s="38"/>
      <c r="Y303" s="168"/>
      <c r="Z303" s="168"/>
    </row>
    <row r="304" spans="1:26" ht="22.5" customHeight="1" x14ac:dyDescent="0.3">
      <c r="A304" s="168"/>
      <c r="B304" s="168"/>
      <c r="C304" s="168"/>
      <c r="D304" s="168"/>
      <c r="E304" s="168"/>
      <c r="F304" s="168"/>
      <c r="G304" s="168"/>
      <c r="H304" s="168"/>
      <c r="I304" s="168"/>
      <c r="J304" s="168"/>
      <c r="K304" s="168"/>
      <c r="L304" s="40"/>
      <c r="M304" s="40"/>
      <c r="N304" s="40"/>
      <c r="O304" s="38"/>
      <c r="P304" s="38"/>
      <c r="Q304" s="38"/>
      <c r="R304" s="38"/>
      <c r="S304" s="38"/>
      <c r="T304" s="38"/>
      <c r="U304" s="38"/>
      <c r="V304" s="38"/>
      <c r="W304" s="38"/>
      <c r="X304" s="38"/>
      <c r="Y304" s="168"/>
      <c r="Z304" s="168"/>
    </row>
    <row r="305" spans="1:26" ht="22.5" customHeight="1" x14ac:dyDescent="0.3">
      <c r="A305" s="168"/>
      <c r="B305" s="168"/>
      <c r="C305" s="168"/>
      <c r="D305" s="168"/>
      <c r="E305" s="168"/>
      <c r="F305" s="168"/>
      <c r="G305" s="168"/>
      <c r="H305" s="168"/>
      <c r="I305" s="168"/>
      <c r="J305" s="168"/>
      <c r="K305" s="168"/>
      <c r="L305" s="40"/>
      <c r="M305" s="40"/>
      <c r="N305" s="40"/>
      <c r="O305" s="38"/>
      <c r="P305" s="38"/>
      <c r="Q305" s="38"/>
      <c r="R305" s="38"/>
      <c r="S305" s="38"/>
      <c r="T305" s="38"/>
      <c r="U305" s="38"/>
      <c r="V305" s="38"/>
      <c r="W305" s="38"/>
      <c r="X305" s="38"/>
      <c r="Y305" s="168"/>
      <c r="Z305" s="168"/>
    </row>
    <row r="306" spans="1:26" ht="22.5" customHeight="1" x14ac:dyDescent="0.3">
      <c r="A306" s="168"/>
      <c r="B306" s="168"/>
      <c r="C306" s="168"/>
      <c r="D306" s="168"/>
      <c r="E306" s="168"/>
      <c r="F306" s="168"/>
      <c r="G306" s="168"/>
      <c r="H306" s="168"/>
      <c r="I306" s="168"/>
      <c r="J306" s="168"/>
      <c r="K306" s="168"/>
      <c r="L306" s="40"/>
      <c r="M306" s="40"/>
      <c r="N306" s="40"/>
      <c r="O306" s="38"/>
      <c r="P306" s="38"/>
      <c r="Q306" s="38"/>
      <c r="R306" s="38"/>
      <c r="S306" s="38"/>
      <c r="T306" s="38"/>
      <c r="U306" s="38"/>
      <c r="V306" s="38"/>
      <c r="W306" s="38"/>
      <c r="X306" s="38"/>
      <c r="Y306" s="168"/>
      <c r="Z306" s="168"/>
    </row>
    <row r="307" spans="1:26" ht="22.5" customHeight="1" x14ac:dyDescent="0.3">
      <c r="A307" s="168"/>
      <c r="B307" s="168"/>
      <c r="C307" s="168"/>
      <c r="D307" s="168"/>
      <c r="E307" s="168"/>
      <c r="F307" s="168"/>
      <c r="G307" s="168"/>
      <c r="H307" s="168"/>
      <c r="I307" s="168"/>
      <c r="J307" s="168"/>
      <c r="K307" s="168"/>
      <c r="L307" s="40"/>
      <c r="M307" s="40"/>
      <c r="N307" s="40"/>
      <c r="O307" s="38"/>
      <c r="P307" s="38"/>
      <c r="Q307" s="38"/>
      <c r="R307" s="38"/>
      <c r="S307" s="38"/>
      <c r="T307" s="38"/>
      <c r="U307" s="38"/>
      <c r="V307" s="38"/>
      <c r="W307" s="38"/>
      <c r="X307" s="38"/>
      <c r="Y307" s="168"/>
      <c r="Z307" s="168"/>
    </row>
    <row r="308" spans="1:26" ht="22.5" customHeight="1" x14ac:dyDescent="0.3">
      <c r="A308" s="168"/>
      <c r="B308" s="168"/>
      <c r="C308" s="168"/>
      <c r="D308" s="168"/>
      <c r="E308" s="168"/>
      <c r="F308" s="168"/>
      <c r="G308" s="168"/>
      <c r="H308" s="168"/>
      <c r="I308" s="168"/>
      <c r="J308" s="168"/>
      <c r="K308" s="168"/>
      <c r="L308" s="40"/>
      <c r="M308" s="40"/>
      <c r="N308" s="40"/>
      <c r="O308" s="38"/>
      <c r="P308" s="38"/>
      <c r="Q308" s="38"/>
      <c r="R308" s="38"/>
      <c r="S308" s="38"/>
      <c r="T308" s="38"/>
      <c r="U308" s="38"/>
      <c r="V308" s="38"/>
      <c r="W308" s="38"/>
      <c r="X308" s="38"/>
      <c r="Y308" s="168"/>
      <c r="Z308" s="168"/>
    </row>
    <row r="309" spans="1:26" ht="22.5" customHeight="1" x14ac:dyDescent="0.3">
      <c r="A309" s="168"/>
      <c r="B309" s="168"/>
      <c r="C309" s="168"/>
      <c r="D309" s="168"/>
      <c r="E309" s="168"/>
      <c r="F309" s="168"/>
      <c r="G309" s="168"/>
      <c r="H309" s="168"/>
      <c r="I309" s="168"/>
      <c r="J309" s="168"/>
      <c r="K309" s="168"/>
      <c r="L309" s="40"/>
      <c r="M309" s="40"/>
      <c r="N309" s="40"/>
      <c r="O309" s="38"/>
      <c r="P309" s="38"/>
      <c r="Q309" s="38"/>
      <c r="R309" s="38"/>
      <c r="S309" s="38"/>
      <c r="T309" s="38"/>
      <c r="U309" s="38"/>
      <c r="V309" s="38"/>
      <c r="W309" s="38"/>
      <c r="X309" s="38"/>
      <c r="Y309" s="168"/>
      <c r="Z309" s="168"/>
    </row>
    <row r="310" spans="1:26" ht="22.5" customHeight="1" x14ac:dyDescent="0.3">
      <c r="A310" s="168"/>
      <c r="B310" s="168"/>
      <c r="C310" s="168"/>
      <c r="D310" s="168"/>
      <c r="E310" s="168"/>
      <c r="F310" s="168"/>
      <c r="G310" s="168"/>
      <c r="H310" s="168"/>
      <c r="I310" s="168"/>
      <c r="J310" s="168"/>
      <c r="K310" s="168"/>
      <c r="L310" s="40"/>
      <c r="M310" s="40"/>
      <c r="N310" s="40"/>
      <c r="O310" s="38"/>
      <c r="P310" s="38"/>
      <c r="Q310" s="38"/>
      <c r="R310" s="38"/>
      <c r="S310" s="38"/>
      <c r="T310" s="38"/>
      <c r="U310" s="38"/>
      <c r="V310" s="38"/>
      <c r="W310" s="38"/>
      <c r="X310" s="38"/>
      <c r="Y310" s="168"/>
      <c r="Z310" s="168"/>
    </row>
    <row r="311" spans="1:26" ht="22.5" customHeight="1" x14ac:dyDescent="0.3">
      <c r="A311" s="168"/>
      <c r="B311" s="168"/>
      <c r="C311" s="168"/>
      <c r="D311" s="168"/>
      <c r="E311" s="168"/>
      <c r="F311" s="168"/>
      <c r="G311" s="168"/>
      <c r="H311" s="168"/>
      <c r="I311" s="168"/>
      <c r="J311" s="168"/>
      <c r="K311" s="168"/>
      <c r="L311" s="40"/>
      <c r="M311" s="40"/>
      <c r="N311" s="40"/>
      <c r="O311" s="38"/>
      <c r="P311" s="38"/>
      <c r="Q311" s="38"/>
      <c r="R311" s="38"/>
      <c r="S311" s="38"/>
      <c r="T311" s="38"/>
      <c r="U311" s="38"/>
      <c r="V311" s="38"/>
      <c r="W311" s="38"/>
      <c r="X311" s="38"/>
      <c r="Y311" s="168"/>
      <c r="Z311" s="168"/>
    </row>
    <row r="312" spans="1:26" ht="22.5" customHeight="1" x14ac:dyDescent="0.3">
      <c r="A312" s="168"/>
      <c r="B312" s="168"/>
      <c r="C312" s="168"/>
      <c r="D312" s="168"/>
      <c r="E312" s="168"/>
      <c r="F312" s="168"/>
      <c r="G312" s="168"/>
      <c r="H312" s="168"/>
      <c r="I312" s="168"/>
      <c r="J312" s="168"/>
      <c r="K312" s="168"/>
      <c r="L312" s="40"/>
      <c r="M312" s="40"/>
      <c r="N312" s="40"/>
      <c r="O312" s="38"/>
      <c r="P312" s="38"/>
      <c r="Q312" s="38"/>
      <c r="R312" s="38"/>
      <c r="S312" s="38"/>
      <c r="T312" s="38"/>
      <c r="U312" s="38"/>
      <c r="V312" s="38"/>
      <c r="W312" s="38"/>
      <c r="X312" s="38"/>
      <c r="Y312" s="168"/>
      <c r="Z312" s="168"/>
    </row>
    <row r="313" spans="1:26" ht="22.5" customHeight="1" x14ac:dyDescent="0.3">
      <c r="A313" s="168"/>
      <c r="B313" s="168"/>
      <c r="C313" s="168"/>
      <c r="D313" s="168"/>
      <c r="E313" s="168"/>
      <c r="F313" s="168"/>
      <c r="G313" s="168"/>
      <c r="H313" s="168"/>
      <c r="I313" s="168"/>
      <c r="J313" s="168"/>
      <c r="K313" s="168"/>
      <c r="L313" s="40"/>
      <c r="M313" s="40"/>
      <c r="N313" s="40"/>
      <c r="O313" s="38"/>
      <c r="P313" s="38"/>
      <c r="Q313" s="38"/>
      <c r="R313" s="38"/>
      <c r="S313" s="38"/>
      <c r="T313" s="38"/>
      <c r="U313" s="38"/>
      <c r="V313" s="38"/>
      <c r="W313" s="38"/>
      <c r="X313" s="38"/>
      <c r="Y313" s="168"/>
      <c r="Z313" s="168"/>
    </row>
    <row r="314" spans="1:26" ht="22.5" customHeight="1" x14ac:dyDescent="0.3">
      <c r="A314" s="168"/>
      <c r="B314" s="168"/>
      <c r="C314" s="168"/>
      <c r="D314" s="168"/>
      <c r="E314" s="168"/>
      <c r="F314" s="168"/>
      <c r="G314" s="168"/>
      <c r="H314" s="168"/>
      <c r="I314" s="168"/>
      <c r="J314" s="168"/>
      <c r="K314" s="168"/>
      <c r="L314" s="40"/>
      <c r="M314" s="40"/>
      <c r="N314" s="40"/>
      <c r="O314" s="38"/>
      <c r="P314" s="38"/>
      <c r="Q314" s="38"/>
      <c r="R314" s="38"/>
      <c r="S314" s="38"/>
      <c r="T314" s="38"/>
      <c r="U314" s="38"/>
      <c r="V314" s="38"/>
      <c r="W314" s="38"/>
      <c r="X314" s="38"/>
      <c r="Y314" s="168"/>
      <c r="Z314" s="168"/>
    </row>
    <row r="315" spans="1:26" ht="22.5" customHeight="1" x14ac:dyDescent="0.3">
      <c r="A315" s="168"/>
      <c r="B315" s="168"/>
      <c r="C315" s="168"/>
      <c r="D315" s="168"/>
      <c r="E315" s="168"/>
      <c r="F315" s="168"/>
      <c r="G315" s="168"/>
      <c r="H315" s="168"/>
      <c r="I315" s="168"/>
      <c r="J315" s="168"/>
      <c r="K315" s="168"/>
      <c r="L315" s="40"/>
      <c r="M315" s="40"/>
      <c r="N315" s="40"/>
      <c r="O315" s="38"/>
      <c r="P315" s="38"/>
      <c r="Q315" s="38"/>
      <c r="R315" s="38"/>
      <c r="S315" s="38"/>
      <c r="T315" s="38"/>
      <c r="U315" s="38"/>
      <c r="V315" s="38"/>
      <c r="W315" s="38"/>
      <c r="X315" s="38"/>
      <c r="Y315" s="168"/>
      <c r="Z315" s="168"/>
    </row>
    <row r="316" spans="1:26" ht="22.5" customHeight="1" x14ac:dyDescent="0.3">
      <c r="A316" s="168"/>
      <c r="B316" s="168"/>
      <c r="C316" s="168"/>
      <c r="D316" s="168"/>
      <c r="E316" s="168"/>
      <c r="F316" s="168"/>
      <c r="G316" s="168"/>
      <c r="H316" s="168"/>
      <c r="I316" s="168"/>
      <c r="J316" s="168"/>
      <c r="K316" s="168"/>
      <c r="L316" s="40"/>
      <c r="M316" s="40"/>
      <c r="N316" s="40"/>
      <c r="O316" s="38"/>
      <c r="P316" s="38"/>
      <c r="Q316" s="38"/>
      <c r="R316" s="38"/>
      <c r="S316" s="38"/>
      <c r="T316" s="38"/>
      <c r="U316" s="38"/>
      <c r="V316" s="38"/>
      <c r="W316" s="38"/>
      <c r="X316" s="38"/>
      <c r="Y316" s="168"/>
      <c r="Z316" s="168"/>
    </row>
    <row r="317" spans="1:26" ht="22.5" customHeight="1" x14ac:dyDescent="0.3">
      <c r="A317" s="168"/>
      <c r="B317" s="168"/>
      <c r="C317" s="168"/>
      <c r="D317" s="168"/>
      <c r="E317" s="168"/>
      <c r="F317" s="168"/>
      <c r="G317" s="168"/>
      <c r="H317" s="168"/>
      <c r="I317" s="168"/>
      <c r="J317" s="168"/>
      <c r="K317" s="168"/>
      <c r="L317" s="40"/>
      <c r="M317" s="40"/>
      <c r="N317" s="40"/>
      <c r="O317" s="38"/>
      <c r="P317" s="38"/>
      <c r="Q317" s="38"/>
      <c r="R317" s="38"/>
      <c r="S317" s="38"/>
      <c r="T317" s="38"/>
      <c r="U317" s="38"/>
      <c r="V317" s="38"/>
      <c r="W317" s="38"/>
      <c r="X317" s="38"/>
      <c r="Y317" s="168"/>
      <c r="Z317" s="168"/>
    </row>
    <row r="318" spans="1:26" ht="22.5" customHeight="1" x14ac:dyDescent="0.3">
      <c r="A318" s="168"/>
      <c r="B318" s="168"/>
      <c r="C318" s="168"/>
      <c r="D318" s="168"/>
      <c r="E318" s="168"/>
      <c r="F318" s="168"/>
      <c r="G318" s="168"/>
      <c r="H318" s="168"/>
      <c r="I318" s="168"/>
      <c r="J318" s="168"/>
      <c r="K318" s="168"/>
      <c r="L318" s="40"/>
      <c r="M318" s="40"/>
      <c r="N318" s="40"/>
      <c r="O318" s="38"/>
      <c r="P318" s="38"/>
      <c r="Q318" s="38"/>
      <c r="R318" s="38"/>
      <c r="S318" s="38"/>
      <c r="T318" s="38"/>
      <c r="U318" s="38"/>
      <c r="V318" s="38"/>
      <c r="W318" s="38"/>
      <c r="X318" s="38"/>
      <c r="Y318" s="168"/>
      <c r="Z318" s="168"/>
    </row>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autoFilter ref="C1:C118"/>
  <mergeCells count="174">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72:F79"/>
    <mergeCell ref="F80:F82"/>
    <mergeCell ref="F83:F90"/>
    <mergeCell ref="F91:F97"/>
    <mergeCell ref="F98:F104"/>
    <mergeCell ref="F105:F111"/>
    <mergeCell ref="F112:F118"/>
    <mergeCell ref="E29:E36"/>
    <mergeCell ref="F29:F36"/>
    <mergeCell ref="E37:E44"/>
    <mergeCell ref="F37:F44"/>
    <mergeCell ref="E45:E47"/>
    <mergeCell ref="F45:F47"/>
    <mergeCell ref="F48:F55"/>
    <mergeCell ref="E105:E111"/>
    <mergeCell ref="E112:E118"/>
    <mergeCell ref="E48:E55"/>
    <mergeCell ref="E56:E63"/>
    <mergeCell ref="E72:E79"/>
    <mergeCell ref="E80:E82"/>
    <mergeCell ref="E83:E90"/>
    <mergeCell ref="E91:E97"/>
    <mergeCell ref="E98:E104"/>
    <mergeCell ref="D21:D28"/>
    <mergeCell ref="D29:D36"/>
    <mergeCell ref="B37:B44"/>
    <mergeCell ref="D37:D44"/>
    <mergeCell ref="B45:B47"/>
    <mergeCell ref="D45:D47"/>
    <mergeCell ref="D48:D55"/>
    <mergeCell ref="D80:D82"/>
    <mergeCell ref="D83:D90"/>
    <mergeCell ref="B29:B36"/>
    <mergeCell ref="C29:C36"/>
    <mergeCell ref="C37:C44"/>
    <mergeCell ref="C45:C47"/>
    <mergeCell ref="B91:B97"/>
    <mergeCell ref="D91:D97"/>
    <mergeCell ref="B98:B104"/>
    <mergeCell ref="D98:D104"/>
    <mergeCell ref="B105:B111"/>
    <mergeCell ref="D105:D111"/>
    <mergeCell ref="B112:B118"/>
    <mergeCell ref="D112:D118"/>
    <mergeCell ref="B48:B55"/>
    <mergeCell ref="B56:B63"/>
    <mergeCell ref="B64:B71"/>
    <mergeCell ref="B72:B79"/>
    <mergeCell ref="D72:D79"/>
    <mergeCell ref="B80:B82"/>
    <mergeCell ref="B83:B90"/>
    <mergeCell ref="C48:C55"/>
    <mergeCell ref="C56:C63"/>
    <mergeCell ref="C64:C71"/>
    <mergeCell ref="C72:C79"/>
    <mergeCell ref="C80:C82"/>
    <mergeCell ref="C83:C90"/>
    <mergeCell ref="C91:C97"/>
    <mergeCell ref="C98:C104"/>
    <mergeCell ref="C105:C111"/>
    <mergeCell ref="L64:L71"/>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N98:N104"/>
    <mergeCell ref="J98:J104"/>
    <mergeCell ref="K98:K104"/>
    <mergeCell ref="I105:I111"/>
    <mergeCell ref="J105:J111"/>
    <mergeCell ref="K105:K111"/>
    <mergeCell ref="I112:I118"/>
    <mergeCell ref="J112:J118"/>
    <mergeCell ref="K112:K118"/>
    <mergeCell ref="L98:L104"/>
    <mergeCell ref="J21:J28"/>
    <mergeCell ref="K21:K28"/>
    <mergeCell ref="L21:L28"/>
    <mergeCell ref="M21:M28"/>
    <mergeCell ref="N21:N28"/>
    <mergeCell ref="G19:G20"/>
    <mergeCell ref="H19:H20"/>
    <mergeCell ref="B21:B28"/>
    <mergeCell ref="E21:E28"/>
    <mergeCell ref="F21:F28"/>
    <mergeCell ref="I21:I28"/>
    <mergeCell ref="C18:C20"/>
    <mergeCell ref="C21:C27"/>
    <mergeCell ref="L18:L20"/>
    <mergeCell ref="M18:M20"/>
    <mergeCell ref="N18:N20"/>
    <mergeCell ref="B18:B20"/>
    <mergeCell ref="D18:D20"/>
    <mergeCell ref="E18:E20"/>
    <mergeCell ref="F18:F20"/>
    <mergeCell ref="G18:I18"/>
    <mergeCell ref="J18:J20"/>
    <mergeCell ref="K18:K20"/>
    <mergeCell ref="I19:I20"/>
    <mergeCell ref="C112:C118"/>
    <mergeCell ref="N45:N47"/>
    <mergeCell ref="N48:N55"/>
    <mergeCell ref="I81:I82"/>
    <mergeCell ref="I83:I90"/>
    <mergeCell ref="J83:J90"/>
    <mergeCell ref="K83:K90"/>
    <mergeCell ref="L83:L90"/>
    <mergeCell ref="M83:M90"/>
    <mergeCell ref="N83:N90"/>
    <mergeCell ref="M98:M104"/>
    <mergeCell ref="L105:L111"/>
    <mergeCell ref="M105:M111"/>
    <mergeCell ref="N105:N111"/>
    <mergeCell ref="L112:L118"/>
    <mergeCell ref="M112:M118"/>
    <mergeCell ref="N112:N118"/>
    <mergeCell ref="I91:I97"/>
    <mergeCell ref="J91:J97"/>
    <mergeCell ref="K91:K97"/>
    <mergeCell ref="L91:L97"/>
    <mergeCell ref="M91:M97"/>
    <mergeCell ref="N91:N97"/>
    <mergeCell ref="I98:I104"/>
  </mergeCells>
  <dataValidations count="1">
    <dataValidation type="list" allowBlank="1" showErrorMessage="1" sqref="F21 J21 F29 J29 F37 J37 F48 J48 F56 J56 F64 J64 F72 J72 F83 J112 F91 J91 F98 J98 F105 J105 F112 J83">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996"/>
  <sheetViews>
    <sheetView showGridLines="0" topLeftCell="A50" workbookViewId="0">
      <selection activeCell="D8" sqref="D8"/>
    </sheetView>
  </sheetViews>
  <sheetFormatPr baseColWidth="10" defaultColWidth="14.42578125" defaultRowHeight="15" customHeight="1" x14ac:dyDescent="0.2"/>
  <cols>
    <col min="1" max="1" width="2.5703125" style="170" customWidth="1"/>
    <col min="2" max="2" width="4.42578125" style="170" hidden="1" customWidth="1"/>
    <col min="3" max="4" width="37.85546875" style="170" customWidth="1"/>
    <col min="5" max="5" width="44.85546875" style="170" customWidth="1"/>
    <col min="6" max="6" width="7.42578125" style="170" customWidth="1"/>
    <col min="7" max="7" width="3.5703125" style="170" customWidth="1"/>
    <col min="8" max="8" width="61.7109375" style="170" customWidth="1"/>
    <col min="9" max="9" width="39.5703125" style="170" customWidth="1"/>
    <col min="10" max="10" width="7.42578125" style="170" customWidth="1"/>
    <col min="11" max="11" width="12.5703125" style="170" customWidth="1"/>
    <col min="12" max="19" width="9.140625" style="279" customWidth="1"/>
    <col min="20" max="26" width="9.140625" style="170" customWidth="1"/>
    <col min="27" max="16384" width="14.42578125" style="170"/>
  </cols>
  <sheetData>
    <row r="1" spans="1:26" ht="32.25" customHeight="1" x14ac:dyDescent="0.3">
      <c r="A1" s="168"/>
      <c r="B1" s="168"/>
      <c r="C1" s="168"/>
      <c r="D1" s="168"/>
      <c r="E1" s="168"/>
      <c r="F1" s="168"/>
      <c r="G1" s="168"/>
      <c r="H1" s="168"/>
      <c r="I1" s="168"/>
      <c r="J1" s="168"/>
      <c r="K1" s="168"/>
      <c r="L1" s="40"/>
      <c r="M1" s="40"/>
      <c r="N1" s="40"/>
      <c r="O1" s="38"/>
      <c r="P1" s="38"/>
      <c r="Q1" s="38"/>
      <c r="R1" s="38"/>
      <c r="S1" s="38"/>
      <c r="T1" s="168"/>
      <c r="U1" s="168"/>
      <c r="V1" s="168"/>
      <c r="W1" s="168"/>
      <c r="X1" s="168"/>
      <c r="Y1" s="168"/>
      <c r="Z1" s="168"/>
    </row>
    <row r="2" spans="1:26" ht="32.25" customHeight="1" x14ac:dyDescent="0.3">
      <c r="A2" s="168"/>
      <c r="B2" s="168"/>
      <c r="C2" s="168"/>
      <c r="D2" s="168"/>
      <c r="E2" s="168"/>
      <c r="F2" s="168"/>
      <c r="G2" s="168"/>
      <c r="H2" s="168"/>
      <c r="I2" s="168"/>
      <c r="J2" s="168"/>
      <c r="K2" s="168"/>
      <c r="L2" s="40"/>
      <c r="M2" s="40"/>
      <c r="N2" s="40"/>
      <c r="O2" s="38"/>
      <c r="P2" s="38"/>
      <c r="Q2" s="38"/>
      <c r="R2" s="38"/>
      <c r="S2" s="38"/>
      <c r="T2" s="168"/>
      <c r="U2" s="168"/>
      <c r="V2" s="168"/>
      <c r="W2" s="168"/>
      <c r="X2" s="168"/>
      <c r="Y2" s="168"/>
      <c r="Z2" s="168"/>
    </row>
    <row r="3" spans="1:26" ht="32.25" customHeight="1" x14ac:dyDescent="0.3">
      <c r="A3" s="168"/>
      <c r="B3" s="168"/>
      <c r="C3" s="168"/>
      <c r="D3" s="168"/>
      <c r="E3" s="168"/>
      <c r="F3" s="168"/>
      <c r="G3" s="168"/>
      <c r="H3" s="168"/>
      <c r="I3" s="168"/>
      <c r="J3" s="168"/>
      <c r="K3" s="168"/>
      <c r="L3" s="40"/>
      <c r="M3" s="40"/>
      <c r="N3" s="40"/>
      <c r="O3" s="38"/>
      <c r="P3" s="38"/>
      <c r="Q3" s="38"/>
      <c r="R3" s="38"/>
      <c r="S3" s="38"/>
      <c r="T3" s="168"/>
      <c r="U3" s="168"/>
      <c r="V3" s="168"/>
      <c r="W3" s="168"/>
      <c r="X3" s="168"/>
      <c r="Y3" s="168"/>
      <c r="Z3" s="168"/>
    </row>
    <row r="4" spans="1:26" ht="32.25" customHeight="1" x14ac:dyDescent="0.3">
      <c r="A4" s="168"/>
      <c r="B4" s="168"/>
      <c r="C4" s="168"/>
      <c r="D4" s="168"/>
      <c r="E4" s="168"/>
      <c r="F4" s="168"/>
      <c r="G4" s="168"/>
      <c r="H4" s="168"/>
      <c r="I4" s="168"/>
      <c r="J4" s="168"/>
      <c r="K4" s="168"/>
      <c r="L4" s="40"/>
      <c r="M4" s="40"/>
      <c r="N4" s="40"/>
      <c r="O4" s="38"/>
      <c r="P4" s="38"/>
      <c r="Q4" s="38"/>
      <c r="R4" s="38"/>
      <c r="S4" s="38"/>
      <c r="T4" s="168"/>
      <c r="U4" s="168"/>
      <c r="V4" s="168"/>
      <c r="W4" s="168"/>
      <c r="X4" s="168"/>
      <c r="Y4" s="168"/>
      <c r="Z4" s="168"/>
    </row>
    <row r="5" spans="1:26" ht="32.25" customHeight="1" x14ac:dyDescent="0.3">
      <c r="A5" s="168"/>
      <c r="B5" s="168"/>
      <c r="C5" s="168"/>
      <c r="D5" s="168"/>
      <c r="E5" s="168"/>
      <c r="F5" s="168"/>
      <c r="G5" s="168"/>
      <c r="H5" s="168"/>
      <c r="I5" s="168"/>
      <c r="J5" s="168"/>
      <c r="K5" s="168"/>
      <c r="L5" s="40"/>
      <c r="M5" s="40"/>
      <c r="N5" s="40"/>
      <c r="O5" s="38"/>
      <c r="P5" s="38"/>
      <c r="Q5" s="38"/>
      <c r="R5" s="38"/>
      <c r="S5" s="38"/>
      <c r="T5" s="168"/>
      <c r="U5" s="168"/>
      <c r="V5" s="168"/>
      <c r="W5" s="168"/>
      <c r="X5" s="168"/>
      <c r="Y5" s="168"/>
      <c r="Z5" s="168"/>
    </row>
    <row r="6" spans="1:26" ht="32.25" customHeight="1" x14ac:dyDescent="0.3">
      <c r="A6" s="168"/>
      <c r="B6" s="168"/>
      <c r="C6" s="168"/>
      <c r="D6" s="168"/>
      <c r="E6" s="168"/>
      <c r="F6" s="168"/>
      <c r="G6" s="168"/>
      <c r="H6" s="168"/>
      <c r="I6" s="168"/>
      <c r="J6" s="168"/>
      <c r="K6" s="168"/>
      <c r="L6" s="40"/>
      <c r="M6" s="40"/>
      <c r="N6" s="40"/>
      <c r="O6" s="38"/>
      <c r="P6" s="38"/>
      <c r="Q6" s="38"/>
      <c r="R6" s="38"/>
      <c r="S6" s="38"/>
      <c r="T6" s="168"/>
      <c r="U6" s="168"/>
      <c r="V6" s="168"/>
      <c r="W6" s="168"/>
      <c r="X6" s="168"/>
      <c r="Y6" s="168"/>
      <c r="Z6" s="168"/>
    </row>
    <row r="7" spans="1:26" ht="32.25" customHeight="1" x14ac:dyDescent="0.3">
      <c r="A7" s="168"/>
      <c r="B7" s="168"/>
      <c r="C7" s="168"/>
      <c r="D7" s="168"/>
      <c r="E7" s="168"/>
      <c r="F7" s="168"/>
      <c r="G7" s="168"/>
      <c r="H7" s="168"/>
      <c r="I7" s="168"/>
      <c r="J7" s="168"/>
      <c r="K7" s="168"/>
      <c r="L7" s="40"/>
      <c r="M7" s="40"/>
      <c r="N7" s="40"/>
      <c r="O7" s="38"/>
      <c r="P7" s="38"/>
      <c r="Q7" s="38"/>
      <c r="R7" s="38"/>
      <c r="S7" s="38"/>
      <c r="T7" s="168"/>
      <c r="U7" s="168"/>
      <c r="V7" s="168"/>
      <c r="W7" s="168"/>
      <c r="X7" s="168"/>
      <c r="Y7" s="168"/>
      <c r="Z7" s="168"/>
    </row>
    <row r="8" spans="1:26" ht="32.25" customHeight="1" x14ac:dyDescent="0.3">
      <c r="A8" s="168"/>
      <c r="B8" s="168"/>
      <c r="C8" s="168"/>
      <c r="D8" s="168"/>
      <c r="E8" s="168"/>
      <c r="F8" s="168"/>
      <c r="G8" s="168"/>
      <c r="H8" s="168"/>
      <c r="I8" s="168"/>
      <c r="J8" s="168"/>
      <c r="K8" s="168"/>
      <c r="L8" s="40"/>
      <c r="M8" s="40"/>
      <c r="N8" s="40"/>
      <c r="O8" s="38"/>
      <c r="P8" s="38"/>
      <c r="Q8" s="38"/>
      <c r="R8" s="38"/>
      <c r="S8" s="38"/>
      <c r="T8" s="168"/>
      <c r="U8" s="168"/>
      <c r="V8" s="168"/>
      <c r="W8" s="168"/>
      <c r="X8" s="168"/>
      <c r="Y8" s="168"/>
      <c r="Z8" s="168"/>
    </row>
    <row r="9" spans="1:26" ht="32.25" customHeight="1" x14ac:dyDescent="0.3">
      <c r="A9" s="168"/>
      <c r="B9" s="168"/>
      <c r="C9" s="168"/>
      <c r="D9" s="168"/>
      <c r="E9" s="168"/>
      <c r="F9" s="168"/>
      <c r="G9" s="168"/>
      <c r="H9" s="168"/>
      <c r="I9" s="168"/>
      <c r="J9" s="168"/>
      <c r="K9" s="168"/>
      <c r="L9" s="40"/>
      <c r="M9" s="40"/>
      <c r="N9" s="40"/>
      <c r="O9" s="38"/>
      <c r="P9" s="38"/>
      <c r="Q9" s="38"/>
      <c r="R9" s="38"/>
      <c r="S9" s="38"/>
      <c r="T9" s="168"/>
      <c r="U9" s="168"/>
      <c r="V9" s="168"/>
      <c r="W9" s="168"/>
      <c r="X9" s="168"/>
      <c r="Y9" s="168"/>
      <c r="Z9" s="168"/>
    </row>
    <row r="10" spans="1:26" ht="32.25" customHeight="1" x14ac:dyDescent="0.3">
      <c r="A10" s="168"/>
      <c r="B10" s="168"/>
      <c r="C10" s="168"/>
      <c r="D10" s="168"/>
      <c r="E10" s="168"/>
      <c r="F10" s="168"/>
      <c r="G10" s="168"/>
      <c r="H10" s="168"/>
      <c r="I10" s="168"/>
      <c r="J10" s="168"/>
      <c r="K10" s="168"/>
      <c r="L10" s="40"/>
      <c r="M10" s="40"/>
      <c r="N10" s="40"/>
      <c r="O10" s="38"/>
      <c r="P10" s="38"/>
      <c r="Q10" s="38"/>
      <c r="R10" s="38"/>
      <c r="S10" s="38"/>
      <c r="T10" s="168"/>
      <c r="U10" s="168"/>
      <c r="V10" s="168"/>
      <c r="W10" s="168"/>
      <c r="X10" s="168"/>
      <c r="Y10" s="168"/>
      <c r="Z10" s="168"/>
    </row>
    <row r="11" spans="1:26" ht="32.25" customHeight="1" x14ac:dyDescent="0.3">
      <c r="A11" s="168"/>
      <c r="B11" s="168"/>
      <c r="C11" s="241"/>
      <c r="D11" s="241"/>
      <c r="E11" s="241"/>
      <c r="F11" s="241"/>
      <c r="G11" s="241"/>
      <c r="H11" s="241"/>
      <c r="I11" s="241"/>
      <c r="J11" s="168"/>
      <c r="K11" s="168"/>
      <c r="L11" s="40"/>
      <c r="M11" s="40"/>
      <c r="N11" s="40"/>
      <c r="O11" s="38"/>
      <c r="P11" s="38"/>
      <c r="Q11" s="38"/>
      <c r="R11" s="38"/>
      <c r="S11" s="38"/>
      <c r="T11" s="168"/>
      <c r="U11" s="168"/>
      <c r="V11" s="168"/>
      <c r="W11" s="168"/>
      <c r="X11" s="168"/>
      <c r="Y11" s="168"/>
      <c r="Z11" s="168"/>
    </row>
    <row r="12" spans="1:26" s="280" customFormat="1" ht="26.25" customHeight="1" x14ac:dyDescent="0.3">
      <c r="A12" s="38"/>
      <c r="B12" s="38"/>
      <c r="C12" s="519" t="s">
        <v>199</v>
      </c>
      <c r="D12" s="519"/>
      <c r="E12" s="519"/>
      <c r="F12" s="519"/>
      <c r="G12" s="519"/>
      <c r="H12" s="519"/>
      <c r="I12" s="519"/>
      <c r="J12" s="519"/>
      <c r="K12" s="519"/>
      <c r="L12" s="40"/>
      <c r="M12" s="40"/>
      <c r="N12" s="40"/>
      <c r="O12" s="38"/>
      <c r="P12" s="38"/>
      <c r="Q12" s="38"/>
      <c r="R12" s="38"/>
      <c r="S12" s="38"/>
      <c r="T12" s="38"/>
      <c r="U12" s="38"/>
      <c r="V12" s="38"/>
      <c r="W12" s="38"/>
      <c r="X12" s="38"/>
      <c r="Y12" s="38"/>
      <c r="Z12" s="38"/>
    </row>
    <row r="13" spans="1:26" ht="66.75" customHeight="1" x14ac:dyDescent="0.3">
      <c r="A13" s="168"/>
      <c r="B13" s="168"/>
      <c r="C13" s="229" t="s">
        <v>200</v>
      </c>
      <c r="D13" s="229"/>
      <c r="E13" s="229"/>
      <c r="F13" s="229"/>
      <c r="G13" s="229"/>
      <c r="H13" s="229"/>
      <c r="I13" s="229"/>
      <c r="J13" s="229"/>
      <c r="K13" s="229"/>
      <c r="L13" s="40"/>
      <c r="M13" s="40"/>
      <c r="N13" s="40"/>
      <c r="O13" s="38"/>
      <c r="P13" s="38"/>
      <c r="Q13" s="38"/>
      <c r="R13" s="38"/>
      <c r="S13" s="38"/>
      <c r="T13" s="168"/>
      <c r="U13" s="168"/>
      <c r="V13" s="168"/>
      <c r="W13" s="168"/>
      <c r="X13" s="168"/>
      <c r="Y13" s="168"/>
      <c r="Z13" s="168"/>
    </row>
    <row r="14" spans="1:26" ht="32.25" customHeight="1" x14ac:dyDescent="0.3">
      <c r="A14" s="168"/>
      <c r="B14" s="168"/>
      <c r="C14" s="168"/>
      <c r="D14" s="168"/>
      <c r="E14" s="168"/>
      <c r="F14" s="168"/>
      <c r="G14" s="168"/>
      <c r="H14" s="168"/>
      <c r="I14" s="168"/>
      <c r="J14" s="168"/>
      <c r="K14" s="168"/>
      <c r="L14" s="40"/>
      <c r="M14" s="40"/>
      <c r="N14" s="40"/>
      <c r="O14" s="38"/>
      <c r="P14" s="38"/>
      <c r="Q14" s="38"/>
      <c r="R14" s="38"/>
      <c r="S14" s="38"/>
      <c r="T14" s="168"/>
      <c r="U14" s="168"/>
      <c r="V14" s="168"/>
      <c r="W14" s="168"/>
      <c r="X14" s="168"/>
      <c r="Y14" s="168"/>
      <c r="Z14" s="168"/>
    </row>
    <row r="15" spans="1:26" ht="12.75" customHeight="1" x14ac:dyDescent="0.3">
      <c r="A15" s="168"/>
      <c r="B15" s="586" t="s">
        <v>111</v>
      </c>
      <c r="C15" s="579" t="s">
        <v>763</v>
      </c>
      <c r="D15" s="542" t="s">
        <v>8</v>
      </c>
      <c r="E15" s="542" t="s">
        <v>779</v>
      </c>
      <c r="F15" s="545" t="s">
        <v>776</v>
      </c>
      <c r="G15" s="587" t="s">
        <v>113</v>
      </c>
      <c r="H15" s="588"/>
      <c r="I15" s="589"/>
      <c r="J15" s="545" t="s">
        <v>777</v>
      </c>
      <c r="K15" s="565" t="s">
        <v>124</v>
      </c>
      <c r="L15" s="463"/>
      <c r="M15" s="463"/>
      <c r="N15" s="463"/>
      <c r="O15" s="38"/>
      <c r="P15" s="38"/>
      <c r="Q15" s="38"/>
      <c r="R15" s="38"/>
      <c r="S15" s="38"/>
      <c r="T15" s="168"/>
      <c r="U15" s="168"/>
      <c r="V15" s="168"/>
      <c r="W15" s="168"/>
      <c r="X15" s="168"/>
      <c r="Y15" s="168"/>
      <c r="Z15" s="168"/>
    </row>
    <row r="16" spans="1:26" ht="15" customHeight="1" x14ac:dyDescent="0.3">
      <c r="A16" s="168"/>
      <c r="B16" s="536"/>
      <c r="C16" s="580"/>
      <c r="D16" s="543"/>
      <c r="E16" s="543"/>
      <c r="F16" s="543"/>
      <c r="G16" s="562"/>
      <c r="H16" s="563"/>
      <c r="I16" s="564"/>
      <c r="J16" s="543"/>
      <c r="K16" s="566"/>
      <c r="L16" s="452"/>
      <c r="M16" s="452"/>
      <c r="N16" s="452"/>
      <c r="O16" s="38"/>
      <c r="P16" s="38"/>
      <c r="Q16" s="38"/>
      <c r="R16" s="38"/>
      <c r="S16" s="38"/>
      <c r="T16" s="168"/>
      <c r="U16" s="168"/>
      <c r="V16" s="168"/>
      <c r="W16" s="168"/>
      <c r="X16" s="168"/>
      <c r="Y16" s="168"/>
      <c r="Z16" s="168"/>
    </row>
    <row r="17" spans="1:26" ht="27.75" customHeight="1" x14ac:dyDescent="0.3">
      <c r="A17" s="168"/>
      <c r="B17" s="536"/>
      <c r="C17" s="580"/>
      <c r="D17" s="543"/>
      <c r="E17" s="543"/>
      <c r="F17" s="543"/>
      <c r="G17" s="556" t="s">
        <v>13</v>
      </c>
      <c r="H17" s="542" t="s">
        <v>15</v>
      </c>
      <c r="I17" s="542" t="s">
        <v>115</v>
      </c>
      <c r="J17" s="543"/>
      <c r="K17" s="566"/>
      <c r="L17" s="452"/>
      <c r="M17" s="452"/>
      <c r="N17" s="452"/>
      <c r="O17" s="38"/>
      <c r="P17" s="38"/>
      <c r="Q17" s="38"/>
      <c r="R17" s="38"/>
      <c r="S17" s="38"/>
      <c r="T17" s="168"/>
      <c r="U17" s="168"/>
      <c r="V17" s="168"/>
      <c r="W17" s="168"/>
      <c r="X17" s="168"/>
      <c r="Y17" s="168"/>
      <c r="Z17" s="168"/>
    </row>
    <row r="18" spans="1:26" ht="72" customHeight="1" thickBot="1" x14ac:dyDescent="0.35">
      <c r="A18" s="168"/>
      <c r="B18" s="537"/>
      <c r="C18" s="581"/>
      <c r="D18" s="546"/>
      <c r="E18" s="544"/>
      <c r="F18" s="546"/>
      <c r="G18" s="546"/>
      <c r="H18" s="554"/>
      <c r="I18" s="546"/>
      <c r="J18" s="546"/>
      <c r="K18" s="567"/>
      <c r="L18" s="452"/>
      <c r="M18" s="452"/>
      <c r="N18" s="452"/>
      <c r="O18" s="38"/>
      <c r="P18" s="38"/>
      <c r="Q18" s="38"/>
      <c r="R18" s="38"/>
      <c r="S18" s="38"/>
      <c r="T18" s="168"/>
      <c r="U18" s="168"/>
      <c r="V18" s="168"/>
      <c r="W18" s="168"/>
      <c r="X18" s="168"/>
      <c r="Y18" s="168"/>
      <c r="Z18" s="168"/>
    </row>
    <row r="19" spans="1:26" ht="132.75" customHeight="1" x14ac:dyDescent="0.3">
      <c r="A19" s="168"/>
      <c r="B19" s="322" t="str">
        <f>+LEFT(C19,4)</f>
        <v>13.1</v>
      </c>
      <c r="C19" s="582" t="s">
        <v>201</v>
      </c>
      <c r="D19" s="326" t="s">
        <v>481</v>
      </c>
      <c r="E19" s="377" t="s">
        <v>497</v>
      </c>
      <c r="F19" s="332">
        <v>3</v>
      </c>
      <c r="G19" s="242">
        <v>1</v>
      </c>
      <c r="H19" s="243" t="s">
        <v>675</v>
      </c>
      <c r="I19" s="583" t="s">
        <v>203</v>
      </c>
      <c r="J19" s="370">
        <v>3</v>
      </c>
      <c r="K19" s="365"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39">
        <f>+IF(K19="",231,IF(K19="Deficiencia de control mayor (diseño y ejecución)",240,IF(K19="Deficiencia de control (diseño o ejecución)",260,IF(K19="Oportunidad de mejora",280,300))))</f>
        <v>300</v>
      </c>
      <c r="M19" s="451">
        <v>4.4569000000000001</v>
      </c>
      <c r="N19" s="451">
        <f>+L19+M19</f>
        <v>304.45690000000002</v>
      </c>
      <c r="O19" s="38"/>
      <c r="P19" s="38"/>
      <c r="Q19" s="38"/>
      <c r="R19" s="38"/>
      <c r="S19" s="38"/>
      <c r="T19" s="168"/>
      <c r="U19" s="168"/>
      <c r="V19" s="168"/>
      <c r="W19" s="168"/>
      <c r="X19" s="168"/>
      <c r="Y19" s="168"/>
      <c r="Z19" s="168"/>
    </row>
    <row r="20" spans="1:26" ht="173.25" customHeight="1" x14ac:dyDescent="0.3">
      <c r="A20" s="179"/>
      <c r="B20" s="378"/>
      <c r="C20" s="527"/>
      <c r="D20" s="380"/>
      <c r="E20" s="437"/>
      <c r="F20" s="382"/>
      <c r="G20" s="244">
        <v>2</v>
      </c>
      <c r="H20" s="245" t="s">
        <v>764</v>
      </c>
      <c r="I20" s="584"/>
      <c r="J20" s="484"/>
      <c r="K20" s="408"/>
      <c r="L20" s="412"/>
      <c r="M20" s="451"/>
      <c r="N20" s="451"/>
      <c r="O20" s="151"/>
      <c r="P20" s="151"/>
      <c r="Q20" s="151"/>
      <c r="R20" s="151"/>
      <c r="S20" s="151"/>
      <c r="T20" s="179"/>
      <c r="U20" s="179"/>
      <c r="V20" s="179"/>
      <c r="W20" s="179"/>
      <c r="X20" s="179"/>
      <c r="Y20" s="179"/>
      <c r="Z20" s="179"/>
    </row>
    <row r="21" spans="1:26" ht="257.25" customHeight="1" x14ac:dyDescent="0.3">
      <c r="A21" s="179"/>
      <c r="B21" s="378"/>
      <c r="C21" s="527"/>
      <c r="D21" s="380"/>
      <c r="E21" s="437"/>
      <c r="F21" s="382"/>
      <c r="G21" s="244">
        <v>3</v>
      </c>
      <c r="H21" s="243" t="s">
        <v>676</v>
      </c>
      <c r="I21" s="584"/>
      <c r="J21" s="484"/>
      <c r="K21" s="408"/>
      <c r="L21" s="412"/>
      <c r="M21" s="451"/>
      <c r="N21" s="451"/>
      <c r="O21" s="151"/>
      <c r="P21" s="151"/>
      <c r="Q21" s="151"/>
      <c r="R21" s="151"/>
      <c r="S21" s="151"/>
      <c r="T21" s="179"/>
      <c r="U21" s="179"/>
      <c r="V21" s="179"/>
      <c r="W21" s="179"/>
      <c r="X21" s="179"/>
      <c r="Y21" s="179"/>
      <c r="Z21" s="179"/>
    </row>
    <row r="22" spans="1:26" ht="143.25" customHeight="1" x14ac:dyDescent="0.3">
      <c r="A22" s="179"/>
      <c r="B22" s="378"/>
      <c r="C22" s="527"/>
      <c r="D22" s="380"/>
      <c r="E22" s="437"/>
      <c r="F22" s="382"/>
      <c r="G22" s="244">
        <v>4</v>
      </c>
      <c r="H22" s="245" t="s">
        <v>765</v>
      </c>
      <c r="I22" s="584"/>
      <c r="J22" s="484"/>
      <c r="K22" s="408"/>
      <c r="L22" s="412"/>
      <c r="M22" s="451"/>
      <c r="N22" s="451"/>
      <c r="O22" s="151"/>
      <c r="P22" s="151"/>
      <c r="Q22" s="151"/>
      <c r="R22" s="151"/>
      <c r="S22" s="151"/>
      <c r="T22" s="179"/>
      <c r="U22" s="179"/>
      <c r="V22" s="179"/>
      <c r="W22" s="179"/>
      <c r="X22" s="179"/>
      <c r="Y22" s="179"/>
      <c r="Z22" s="179"/>
    </row>
    <row r="23" spans="1:26" ht="131.25" customHeight="1" x14ac:dyDescent="0.3">
      <c r="A23" s="179"/>
      <c r="B23" s="378"/>
      <c r="C23" s="527"/>
      <c r="D23" s="380"/>
      <c r="E23" s="437"/>
      <c r="F23" s="382"/>
      <c r="G23" s="244">
        <v>5</v>
      </c>
      <c r="H23" s="243" t="s">
        <v>609</v>
      </c>
      <c r="I23" s="584"/>
      <c r="J23" s="484"/>
      <c r="K23" s="408"/>
      <c r="L23" s="412"/>
      <c r="M23" s="451"/>
      <c r="N23" s="451"/>
      <c r="O23" s="151"/>
      <c r="P23" s="151"/>
      <c r="Q23" s="151"/>
      <c r="R23" s="151"/>
      <c r="S23" s="151"/>
      <c r="T23" s="179"/>
      <c r="U23" s="179"/>
      <c r="V23" s="179"/>
      <c r="W23" s="179"/>
      <c r="X23" s="179"/>
      <c r="Y23" s="179"/>
      <c r="Z23" s="179"/>
    </row>
    <row r="24" spans="1:26" ht="195.75" customHeight="1" thickBot="1" x14ac:dyDescent="0.35">
      <c r="A24" s="168"/>
      <c r="B24" s="323"/>
      <c r="C24" s="530"/>
      <c r="D24" s="327"/>
      <c r="E24" s="333"/>
      <c r="F24" s="333"/>
      <c r="G24" s="235">
        <v>6</v>
      </c>
      <c r="H24" s="243" t="s">
        <v>610</v>
      </c>
      <c r="I24" s="585"/>
      <c r="J24" s="371"/>
      <c r="K24" s="366"/>
      <c r="L24" s="321"/>
      <c r="M24" s="452"/>
      <c r="N24" s="452"/>
      <c r="O24" s="38"/>
      <c r="P24" s="38"/>
      <c r="Q24" s="38"/>
      <c r="R24" s="38"/>
      <c r="S24" s="38"/>
      <c r="T24" s="168"/>
      <c r="U24" s="168"/>
      <c r="V24" s="168"/>
      <c r="W24" s="168"/>
      <c r="X24" s="168"/>
      <c r="Y24" s="168"/>
      <c r="Z24" s="168"/>
    </row>
    <row r="25" spans="1:26" ht="32.25" hidden="1" customHeight="1" x14ac:dyDescent="0.3">
      <c r="A25" s="168"/>
      <c r="B25" s="323"/>
      <c r="C25" s="530"/>
      <c r="D25" s="327"/>
      <c r="E25" s="333"/>
      <c r="F25" s="333"/>
      <c r="G25" s="175">
        <v>3</v>
      </c>
      <c r="H25" s="246"/>
      <c r="I25" s="330"/>
      <c r="J25" s="371"/>
      <c r="K25" s="366"/>
      <c r="L25" s="321"/>
      <c r="M25" s="452"/>
      <c r="N25" s="452"/>
      <c r="O25" s="38"/>
      <c r="P25" s="38"/>
      <c r="Q25" s="38"/>
      <c r="R25" s="38"/>
      <c r="S25" s="38"/>
      <c r="T25" s="168"/>
      <c r="U25" s="168"/>
      <c r="V25" s="168"/>
      <c r="W25" s="168"/>
      <c r="X25" s="168"/>
      <c r="Y25" s="168"/>
      <c r="Z25" s="168"/>
    </row>
    <row r="26" spans="1:26" ht="32.25" hidden="1" customHeight="1" x14ac:dyDescent="0.3">
      <c r="A26" s="168"/>
      <c r="B26" s="323"/>
      <c r="C26" s="530"/>
      <c r="D26" s="327"/>
      <c r="E26" s="333"/>
      <c r="F26" s="333"/>
      <c r="G26" s="175">
        <v>4</v>
      </c>
      <c r="H26" s="247"/>
      <c r="I26" s="330"/>
      <c r="J26" s="371"/>
      <c r="K26" s="366"/>
      <c r="L26" s="321"/>
      <c r="M26" s="452"/>
      <c r="N26" s="452"/>
      <c r="O26" s="38"/>
      <c r="P26" s="38"/>
      <c r="Q26" s="38"/>
      <c r="R26" s="38"/>
      <c r="S26" s="38"/>
      <c r="T26" s="168"/>
      <c r="U26" s="168"/>
      <c r="V26" s="168"/>
      <c r="W26" s="168"/>
      <c r="X26" s="168"/>
      <c r="Y26" s="168"/>
      <c r="Z26" s="168"/>
    </row>
    <row r="27" spans="1:26" ht="32.25" hidden="1" customHeight="1" x14ac:dyDescent="0.3">
      <c r="A27" s="168"/>
      <c r="B27" s="323"/>
      <c r="C27" s="530"/>
      <c r="D27" s="327"/>
      <c r="E27" s="333"/>
      <c r="F27" s="333"/>
      <c r="G27" s="175">
        <v>5</v>
      </c>
      <c r="H27" s="247"/>
      <c r="I27" s="330"/>
      <c r="J27" s="371"/>
      <c r="K27" s="366"/>
      <c r="L27" s="321"/>
      <c r="M27" s="452"/>
      <c r="N27" s="452"/>
      <c r="O27" s="38"/>
      <c r="P27" s="38"/>
      <c r="Q27" s="38"/>
      <c r="R27" s="38"/>
      <c r="S27" s="38"/>
      <c r="T27" s="168"/>
      <c r="U27" s="168"/>
      <c r="V27" s="168"/>
      <c r="W27" s="168"/>
      <c r="X27" s="168"/>
      <c r="Y27" s="168"/>
      <c r="Z27" s="168"/>
    </row>
    <row r="28" spans="1:26" ht="32.25" hidden="1" customHeight="1" x14ac:dyDescent="0.3">
      <c r="A28" s="168"/>
      <c r="B28" s="323"/>
      <c r="C28" s="530"/>
      <c r="D28" s="327"/>
      <c r="E28" s="333"/>
      <c r="F28" s="333"/>
      <c r="G28" s="175">
        <v>6</v>
      </c>
      <c r="H28" s="247"/>
      <c r="I28" s="330"/>
      <c r="J28" s="371"/>
      <c r="K28" s="366"/>
      <c r="L28" s="321"/>
      <c r="M28" s="452"/>
      <c r="N28" s="452"/>
      <c r="O28" s="38"/>
      <c r="P28" s="38"/>
      <c r="Q28" s="38"/>
      <c r="R28" s="38"/>
      <c r="S28" s="38"/>
      <c r="T28" s="168"/>
      <c r="U28" s="168"/>
      <c r="V28" s="168"/>
      <c r="W28" s="168"/>
      <c r="X28" s="168"/>
      <c r="Y28" s="168"/>
      <c r="Z28" s="168"/>
    </row>
    <row r="29" spans="1:26" ht="25.5" hidden="1" customHeight="1" x14ac:dyDescent="0.3">
      <c r="A29" s="168"/>
      <c r="B29" s="323"/>
      <c r="C29" s="530"/>
      <c r="D29" s="327"/>
      <c r="E29" s="333"/>
      <c r="F29" s="333"/>
      <c r="G29" s="175">
        <v>7</v>
      </c>
      <c r="H29" s="247"/>
      <c r="I29" s="330"/>
      <c r="J29" s="371"/>
      <c r="K29" s="366"/>
      <c r="L29" s="321"/>
      <c r="M29" s="452"/>
      <c r="N29" s="452"/>
      <c r="O29" s="38"/>
      <c r="P29" s="38"/>
      <c r="Q29" s="38"/>
      <c r="R29" s="38"/>
      <c r="S29" s="38"/>
      <c r="T29" s="168"/>
      <c r="U29" s="168"/>
      <c r="V29" s="168"/>
      <c r="W29" s="168"/>
      <c r="X29" s="168"/>
      <c r="Y29" s="168"/>
      <c r="Z29" s="168"/>
    </row>
    <row r="30" spans="1:26" ht="30.75" hidden="1" customHeight="1" thickBot="1" x14ac:dyDescent="0.35">
      <c r="A30" s="168"/>
      <c r="B30" s="341"/>
      <c r="C30" s="531"/>
      <c r="D30" s="343"/>
      <c r="E30" s="345"/>
      <c r="F30" s="345"/>
      <c r="G30" s="187">
        <v>8</v>
      </c>
      <c r="H30" s="248"/>
      <c r="I30" s="344"/>
      <c r="J30" s="372"/>
      <c r="K30" s="367"/>
      <c r="L30" s="340"/>
      <c r="M30" s="452"/>
      <c r="N30" s="452"/>
      <c r="O30" s="38"/>
      <c r="P30" s="38"/>
      <c r="Q30" s="38"/>
      <c r="R30" s="38"/>
      <c r="S30" s="38"/>
      <c r="T30" s="168"/>
      <c r="U30" s="168"/>
      <c r="V30" s="168"/>
      <c r="W30" s="168"/>
      <c r="X30" s="168"/>
      <c r="Y30" s="168"/>
      <c r="Z30" s="168"/>
    </row>
    <row r="31" spans="1:26" ht="67.5" customHeight="1" x14ac:dyDescent="0.3">
      <c r="A31" s="168"/>
      <c r="B31" s="322" t="str">
        <f>+LEFT(C31,4)</f>
        <v>13.2</v>
      </c>
      <c r="C31" s="529" t="s">
        <v>204</v>
      </c>
      <c r="D31" s="326" t="s">
        <v>482</v>
      </c>
      <c r="E31" s="377" t="s">
        <v>611</v>
      </c>
      <c r="F31" s="332">
        <v>3</v>
      </c>
      <c r="G31" s="189">
        <v>1</v>
      </c>
      <c r="H31" s="204" t="s">
        <v>441</v>
      </c>
      <c r="I31" s="377" t="s">
        <v>205</v>
      </c>
      <c r="J31" s="370">
        <v>3</v>
      </c>
      <c r="K31" s="365"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339">
        <f>+IF(K31="",231,IF(K31="Deficiencia de control mayor (diseño y ejecución)",240,IF(K31="Deficiencia de control (diseño o ejecución)",260,IF(K31="Oportunidad de mejora",280,300))))</f>
        <v>300</v>
      </c>
      <c r="M31" s="451">
        <v>4.5632000000000001</v>
      </c>
      <c r="N31" s="451">
        <f>+L31+M31</f>
        <v>304.56319999999999</v>
      </c>
      <c r="O31" s="38"/>
      <c r="P31" s="38"/>
      <c r="Q31" s="38"/>
      <c r="R31" s="38"/>
      <c r="S31" s="38"/>
      <c r="T31" s="168"/>
      <c r="U31" s="168"/>
      <c r="V31" s="168"/>
      <c r="W31" s="168"/>
      <c r="X31" s="168"/>
      <c r="Y31" s="168"/>
      <c r="Z31" s="168"/>
    </row>
    <row r="32" spans="1:26" ht="45" customHeight="1" thickBot="1" x14ac:dyDescent="0.35">
      <c r="A32" s="168"/>
      <c r="B32" s="323"/>
      <c r="C32" s="530"/>
      <c r="D32" s="327"/>
      <c r="E32" s="333"/>
      <c r="F32" s="333"/>
      <c r="G32" s="175">
        <v>2</v>
      </c>
      <c r="H32" s="203" t="s">
        <v>442</v>
      </c>
      <c r="I32" s="333"/>
      <c r="J32" s="371"/>
      <c r="K32" s="366"/>
      <c r="L32" s="321"/>
      <c r="M32" s="452"/>
      <c r="N32" s="452"/>
      <c r="O32" s="38"/>
      <c r="P32" s="38"/>
      <c r="Q32" s="38"/>
      <c r="R32" s="38"/>
      <c r="S32" s="38"/>
      <c r="T32" s="168"/>
      <c r="U32" s="168"/>
      <c r="V32" s="168"/>
      <c r="W32" s="168"/>
      <c r="X32" s="168"/>
      <c r="Y32" s="168"/>
      <c r="Z32" s="168"/>
    </row>
    <row r="33" spans="1:26" ht="32.25" hidden="1" customHeight="1" x14ac:dyDescent="0.3">
      <c r="A33" s="168"/>
      <c r="B33" s="323"/>
      <c r="C33" s="530"/>
      <c r="D33" s="327"/>
      <c r="E33" s="333"/>
      <c r="F33" s="333"/>
      <c r="G33" s="175">
        <v>3</v>
      </c>
      <c r="H33" s="175"/>
      <c r="I33" s="333"/>
      <c r="J33" s="371"/>
      <c r="K33" s="366"/>
      <c r="L33" s="321"/>
      <c r="M33" s="452"/>
      <c r="N33" s="452"/>
      <c r="O33" s="38"/>
      <c r="P33" s="38"/>
      <c r="Q33" s="38"/>
      <c r="R33" s="38"/>
      <c r="S33" s="38"/>
      <c r="T33" s="168"/>
      <c r="U33" s="168"/>
      <c r="V33" s="168"/>
      <c r="W33" s="168"/>
      <c r="X33" s="168"/>
      <c r="Y33" s="168"/>
      <c r="Z33" s="168"/>
    </row>
    <row r="34" spans="1:26" ht="32.25" hidden="1" customHeight="1" x14ac:dyDescent="0.3">
      <c r="A34" s="168"/>
      <c r="B34" s="323"/>
      <c r="C34" s="530"/>
      <c r="D34" s="327"/>
      <c r="E34" s="333"/>
      <c r="F34" s="333"/>
      <c r="G34" s="175">
        <v>4</v>
      </c>
      <c r="H34" s="175"/>
      <c r="I34" s="333"/>
      <c r="J34" s="371"/>
      <c r="K34" s="366"/>
      <c r="L34" s="321"/>
      <c r="M34" s="452"/>
      <c r="N34" s="452"/>
      <c r="O34" s="38"/>
      <c r="P34" s="38"/>
      <c r="Q34" s="38"/>
      <c r="R34" s="38"/>
      <c r="S34" s="38"/>
      <c r="T34" s="168"/>
      <c r="U34" s="168"/>
      <c r="V34" s="168"/>
      <c r="W34" s="168"/>
      <c r="X34" s="168"/>
      <c r="Y34" s="168"/>
      <c r="Z34" s="168"/>
    </row>
    <row r="35" spans="1:26" ht="32.25" hidden="1" customHeight="1" x14ac:dyDescent="0.3">
      <c r="A35" s="168"/>
      <c r="B35" s="323"/>
      <c r="C35" s="530"/>
      <c r="D35" s="327"/>
      <c r="E35" s="333"/>
      <c r="F35" s="333"/>
      <c r="G35" s="175">
        <v>5</v>
      </c>
      <c r="H35" s="175"/>
      <c r="I35" s="333"/>
      <c r="J35" s="371"/>
      <c r="K35" s="366"/>
      <c r="L35" s="321"/>
      <c r="M35" s="452"/>
      <c r="N35" s="452"/>
      <c r="O35" s="38"/>
      <c r="P35" s="38"/>
      <c r="Q35" s="38"/>
      <c r="R35" s="38"/>
      <c r="S35" s="38"/>
      <c r="T35" s="168"/>
      <c r="U35" s="168"/>
      <c r="V35" s="168"/>
      <c r="W35" s="168"/>
      <c r="X35" s="168"/>
      <c r="Y35" s="168"/>
      <c r="Z35" s="168"/>
    </row>
    <row r="36" spans="1:26" ht="32.25" hidden="1" customHeight="1" x14ac:dyDescent="0.3">
      <c r="A36" s="168"/>
      <c r="B36" s="323"/>
      <c r="C36" s="530"/>
      <c r="D36" s="327"/>
      <c r="E36" s="333"/>
      <c r="F36" s="333"/>
      <c r="G36" s="175">
        <v>6</v>
      </c>
      <c r="H36" s="175"/>
      <c r="I36" s="333"/>
      <c r="J36" s="371"/>
      <c r="K36" s="366"/>
      <c r="L36" s="321"/>
      <c r="M36" s="452"/>
      <c r="N36" s="452"/>
      <c r="O36" s="38"/>
      <c r="P36" s="38"/>
      <c r="Q36" s="38"/>
      <c r="R36" s="38"/>
      <c r="S36" s="38"/>
      <c r="T36" s="168"/>
      <c r="U36" s="168"/>
      <c r="V36" s="168"/>
      <c r="W36" s="168"/>
      <c r="X36" s="168"/>
      <c r="Y36" s="168"/>
      <c r="Z36" s="168"/>
    </row>
    <row r="37" spans="1:26" ht="32.25" hidden="1" customHeight="1" x14ac:dyDescent="0.3">
      <c r="A37" s="168"/>
      <c r="B37" s="323"/>
      <c r="C37" s="530"/>
      <c r="D37" s="327"/>
      <c r="E37" s="333"/>
      <c r="F37" s="333"/>
      <c r="G37" s="175">
        <v>7</v>
      </c>
      <c r="H37" s="175"/>
      <c r="I37" s="333"/>
      <c r="J37" s="371"/>
      <c r="K37" s="366"/>
      <c r="L37" s="321"/>
      <c r="M37" s="452"/>
      <c r="N37" s="452"/>
      <c r="O37" s="38"/>
      <c r="P37" s="38"/>
      <c r="Q37" s="38"/>
      <c r="R37" s="38"/>
      <c r="S37" s="38"/>
      <c r="T37" s="168"/>
      <c r="U37" s="168"/>
      <c r="V37" s="168"/>
      <c r="W37" s="168"/>
      <c r="X37" s="168"/>
      <c r="Y37" s="168"/>
      <c r="Z37" s="168"/>
    </row>
    <row r="38" spans="1:26" ht="32.25" hidden="1" customHeight="1" thickBot="1" x14ac:dyDescent="0.35">
      <c r="A38" s="168"/>
      <c r="B38" s="341"/>
      <c r="C38" s="531"/>
      <c r="D38" s="343"/>
      <c r="E38" s="345"/>
      <c r="F38" s="345"/>
      <c r="G38" s="187">
        <v>8</v>
      </c>
      <c r="H38" s="187"/>
      <c r="I38" s="345"/>
      <c r="J38" s="372"/>
      <c r="K38" s="367"/>
      <c r="L38" s="340"/>
      <c r="M38" s="452"/>
      <c r="N38" s="452"/>
      <c r="O38" s="38"/>
      <c r="P38" s="38"/>
      <c r="Q38" s="38"/>
      <c r="R38" s="38"/>
      <c r="S38" s="38"/>
      <c r="T38" s="168"/>
      <c r="U38" s="168"/>
      <c r="V38" s="168"/>
      <c r="W38" s="168"/>
      <c r="X38" s="168"/>
      <c r="Y38" s="168"/>
      <c r="Z38" s="168"/>
    </row>
    <row r="39" spans="1:26" ht="173.25" customHeight="1" thickBot="1" x14ac:dyDescent="0.35">
      <c r="A39" s="168"/>
      <c r="B39" s="249" t="str">
        <f>+LEFT(C39,4)</f>
        <v>13.3</v>
      </c>
      <c r="C39" s="250" t="s">
        <v>206</v>
      </c>
      <c r="D39" s="251" t="s">
        <v>482</v>
      </c>
      <c r="E39" s="204" t="s">
        <v>443</v>
      </c>
      <c r="F39" s="252">
        <v>3</v>
      </c>
      <c r="G39" s="189">
        <v>1</v>
      </c>
      <c r="H39" s="184" t="s">
        <v>483</v>
      </c>
      <c r="I39" s="222" t="s">
        <v>612</v>
      </c>
      <c r="J39" s="253">
        <v>2</v>
      </c>
      <c r="K39" s="254" t="str">
        <f>+IF(OR(ISBLANK(F39),ISBLANK(J39)),"",IF(OR(AND(F39=1,J39=1),AND(F39=1,J39=2),AND(F39=1,J39=3)),"Deficiencia de control mayor (diseño y ejecución)",IF(OR(AND(F39=2,J39=2),AND(F39=3,J39=1),AND(F39=3,J39=2),AND(F39=2,J39=1)),"Deficiencia de control (diseño o ejecución)",IF(AND(F39=2,J39=3),"Oportunidad de mejora","Mantenimiento del control"))))</f>
        <v>Deficiencia de control (diseño o ejecución)</v>
      </c>
      <c r="L39" s="166">
        <f>+IF(K39="",231,IF(K39="Deficiencia de control mayor (diseño y ejecución)",240,IF(K39="Deficiencia de control (diseño o ejecución)",260,IF(K39="Oportunidad de mejora",280,300))))</f>
        <v>260</v>
      </c>
      <c r="M39" s="167">
        <v>4.6321000000000003</v>
      </c>
      <c r="N39" s="167">
        <f>+L39+M39</f>
        <v>264.63209999999998</v>
      </c>
      <c r="O39" s="38"/>
      <c r="P39" s="38"/>
      <c r="Q39" s="38"/>
      <c r="R39" s="38"/>
      <c r="S39" s="38"/>
      <c r="T39" s="168"/>
      <c r="U39" s="168"/>
      <c r="V39" s="168"/>
      <c r="W39" s="168"/>
      <c r="X39" s="168"/>
      <c r="Y39" s="168"/>
      <c r="Z39" s="168"/>
    </row>
    <row r="40" spans="1:26" ht="103.5" customHeight="1" thickBot="1" x14ac:dyDescent="0.35">
      <c r="A40" s="533"/>
      <c r="B40" s="322" t="str">
        <f>+LEFT(C40,4)</f>
        <v>13.4</v>
      </c>
      <c r="C40" s="529" t="s">
        <v>207</v>
      </c>
      <c r="D40" s="326" t="s">
        <v>482</v>
      </c>
      <c r="E40" s="377" t="s">
        <v>614</v>
      </c>
      <c r="F40" s="332">
        <v>3</v>
      </c>
      <c r="G40" s="189">
        <v>1</v>
      </c>
      <c r="H40" s="184" t="s">
        <v>677</v>
      </c>
      <c r="I40" s="457" t="s">
        <v>720</v>
      </c>
      <c r="J40" s="370">
        <v>2</v>
      </c>
      <c r="K40" s="365" t="str">
        <f>+IF(OR(ISBLANK(F40),ISBLANK(J40)),"",IF(OR(AND(F40=1,J40=1),AND(F40=1,J40=2),AND(F40=1,J40=3)),"Deficiencia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339">
        <f>+IF(K40="",231,IF(K40="Deficiencia de control mayor (diseño y ejecución)",240,IF(K40="Deficiencia de control (diseño o ejecución)",260,IF(K40="Oportunidad de mejora",280,300))))</f>
        <v>260</v>
      </c>
      <c r="M40" s="451">
        <v>4.7896000000000001</v>
      </c>
      <c r="N40" s="451">
        <f>+L40+M40</f>
        <v>264.78960000000001</v>
      </c>
      <c r="O40" s="38"/>
      <c r="P40" s="38"/>
      <c r="Q40" s="38"/>
      <c r="R40" s="38"/>
      <c r="S40" s="38"/>
      <c r="T40" s="168"/>
      <c r="U40" s="168"/>
      <c r="V40" s="168"/>
      <c r="W40" s="168"/>
      <c r="X40" s="168"/>
      <c r="Y40" s="168"/>
      <c r="Z40" s="168"/>
    </row>
    <row r="41" spans="1:26" ht="32.25" hidden="1" customHeight="1" x14ac:dyDescent="0.3">
      <c r="A41" s="534"/>
      <c r="B41" s="323"/>
      <c r="C41" s="530"/>
      <c r="D41" s="327"/>
      <c r="E41" s="333"/>
      <c r="F41" s="333"/>
      <c r="G41" s="175">
        <v>2</v>
      </c>
      <c r="H41" s="175"/>
      <c r="I41" s="557"/>
      <c r="J41" s="371"/>
      <c r="K41" s="366"/>
      <c r="L41" s="321"/>
      <c r="M41" s="452"/>
      <c r="N41" s="452"/>
      <c r="O41" s="38"/>
      <c r="P41" s="38"/>
      <c r="Q41" s="38"/>
      <c r="R41" s="38"/>
      <c r="S41" s="38"/>
      <c r="T41" s="168"/>
      <c r="U41" s="168"/>
      <c r="V41" s="168"/>
      <c r="W41" s="168"/>
      <c r="X41" s="168"/>
      <c r="Y41" s="168"/>
      <c r="Z41" s="168"/>
    </row>
    <row r="42" spans="1:26" ht="32.25" hidden="1" customHeight="1" x14ac:dyDescent="0.3">
      <c r="A42" s="168"/>
      <c r="B42" s="323"/>
      <c r="C42" s="530"/>
      <c r="D42" s="327"/>
      <c r="E42" s="333"/>
      <c r="F42" s="333"/>
      <c r="G42" s="175">
        <v>3</v>
      </c>
      <c r="H42" s="175"/>
      <c r="I42" s="557"/>
      <c r="J42" s="371"/>
      <c r="K42" s="366"/>
      <c r="L42" s="321"/>
      <c r="M42" s="452"/>
      <c r="N42" s="452"/>
      <c r="O42" s="38"/>
      <c r="P42" s="38"/>
      <c r="Q42" s="38"/>
      <c r="R42" s="38"/>
      <c r="S42" s="38"/>
      <c r="T42" s="168"/>
      <c r="U42" s="168"/>
      <c r="V42" s="168"/>
      <c r="W42" s="168"/>
      <c r="X42" s="168"/>
      <c r="Y42" s="168"/>
      <c r="Z42" s="168"/>
    </row>
    <row r="43" spans="1:26" ht="32.25" hidden="1" customHeight="1" x14ac:dyDescent="0.3">
      <c r="A43" s="168"/>
      <c r="B43" s="323"/>
      <c r="C43" s="530"/>
      <c r="D43" s="327"/>
      <c r="E43" s="333"/>
      <c r="F43" s="333"/>
      <c r="G43" s="175">
        <v>4</v>
      </c>
      <c r="H43" s="175"/>
      <c r="I43" s="557"/>
      <c r="J43" s="371"/>
      <c r="K43" s="366"/>
      <c r="L43" s="321"/>
      <c r="M43" s="452"/>
      <c r="N43" s="452"/>
      <c r="O43" s="38"/>
      <c r="P43" s="38"/>
      <c r="Q43" s="38"/>
      <c r="R43" s="38"/>
      <c r="S43" s="38"/>
      <c r="T43" s="168"/>
      <c r="U43" s="168"/>
      <c r="V43" s="168"/>
      <c r="W43" s="168"/>
      <c r="X43" s="168"/>
      <c r="Y43" s="168"/>
      <c r="Z43" s="168"/>
    </row>
    <row r="44" spans="1:26" ht="32.25" hidden="1" customHeight="1" x14ac:dyDescent="0.3">
      <c r="A44" s="168"/>
      <c r="B44" s="323"/>
      <c r="C44" s="530"/>
      <c r="D44" s="327"/>
      <c r="E44" s="333"/>
      <c r="F44" s="333"/>
      <c r="G44" s="175">
        <v>5</v>
      </c>
      <c r="H44" s="175"/>
      <c r="I44" s="557"/>
      <c r="J44" s="371"/>
      <c r="K44" s="366"/>
      <c r="L44" s="321"/>
      <c r="M44" s="452"/>
      <c r="N44" s="452"/>
      <c r="O44" s="38"/>
      <c r="P44" s="38"/>
      <c r="Q44" s="38"/>
      <c r="R44" s="38"/>
      <c r="S44" s="38"/>
      <c r="T44" s="168"/>
      <c r="U44" s="168"/>
      <c r="V44" s="168"/>
      <c r="W44" s="168"/>
      <c r="X44" s="168"/>
      <c r="Y44" s="168"/>
      <c r="Z44" s="168"/>
    </row>
    <row r="45" spans="1:26" ht="32.25" hidden="1" customHeight="1" x14ac:dyDescent="0.3">
      <c r="A45" s="168"/>
      <c r="B45" s="323"/>
      <c r="C45" s="530"/>
      <c r="D45" s="327"/>
      <c r="E45" s="333"/>
      <c r="F45" s="333"/>
      <c r="G45" s="175">
        <v>6</v>
      </c>
      <c r="H45" s="175"/>
      <c r="I45" s="557"/>
      <c r="J45" s="371"/>
      <c r="K45" s="366"/>
      <c r="L45" s="321"/>
      <c r="M45" s="452"/>
      <c r="N45" s="452"/>
      <c r="O45" s="38"/>
      <c r="P45" s="38"/>
      <c r="Q45" s="38"/>
      <c r="R45" s="38"/>
      <c r="S45" s="38"/>
      <c r="T45" s="168"/>
      <c r="U45" s="168"/>
      <c r="V45" s="168"/>
      <c r="W45" s="168"/>
      <c r="X45" s="168"/>
      <c r="Y45" s="168"/>
      <c r="Z45" s="168"/>
    </row>
    <row r="46" spans="1:26" ht="32.25" hidden="1" customHeight="1" x14ac:dyDescent="0.3">
      <c r="A46" s="168"/>
      <c r="B46" s="323"/>
      <c r="C46" s="530"/>
      <c r="D46" s="327"/>
      <c r="E46" s="333"/>
      <c r="F46" s="333"/>
      <c r="G46" s="175">
        <v>7</v>
      </c>
      <c r="H46" s="208"/>
      <c r="I46" s="557"/>
      <c r="J46" s="371"/>
      <c r="K46" s="366"/>
      <c r="L46" s="321"/>
      <c r="M46" s="452"/>
      <c r="N46" s="452"/>
      <c r="O46" s="38"/>
      <c r="P46" s="38"/>
      <c r="Q46" s="38"/>
      <c r="R46" s="38"/>
      <c r="S46" s="38"/>
      <c r="T46" s="168"/>
      <c r="U46" s="168"/>
      <c r="V46" s="168"/>
      <c r="W46" s="168"/>
      <c r="X46" s="168"/>
      <c r="Y46" s="168"/>
      <c r="Z46" s="168"/>
    </row>
    <row r="47" spans="1:26" ht="79.5" customHeight="1" x14ac:dyDescent="0.3">
      <c r="A47" s="179"/>
      <c r="B47" s="323"/>
      <c r="C47" s="530"/>
      <c r="D47" s="328"/>
      <c r="E47" s="334"/>
      <c r="F47" s="334"/>
      <c r="G47" s="208">
        <v>2</v>
      </c>
      <c r="H47" s="184" t="s">
        <v>613</v>
      </c>
      <c r="I47" s="558"/>
      <c r="J47" s="373"/>
      <c r="K47" s="366"/>
      <c r="L47" s="321"/>
      <c r="M47" s="452"/>
      <c r="N47" s="452"/>
      <c r="O47" s="151"/>
      <c r="P47" s="151"/>
      <c r="Q47" s="151"/>
      <c r="R47" s="151"/>
      <c r="S47" s="151"/>
      <c r="T47" s="179"/>
      <c r="U47" s="179"/>
      <c r="V47" s="179"/>
      <c r="W47" s="179"/>
      <c r="X47" s="179"/>
      <c r="Y47" s="179"/>
      <c r="Z47" s="179"/>
    </row>
    <row r="48" spans="1:26" ht="171" customHeight="1" thickBot="1" x14ac:dyDescent="0.35">
      <c r="A48" s="168"/>
      <c r="B48" s="341"/>
      <c r="C48" s="531"/>
      <c r="D48" s="343"/>
      <c r="E48" s="345"/>
      <c r="F48" s="345"/>
      <c r="G48" s="208">
        <v>3</v>
      </c>
      <c r="H48" s="255" t="s">
        <v>615</v>
      </c>
      <c r="I48" s="558"/>
      <c r="J48" s="372"/>
      <c r="K48" s="367"/>
      <c r="L48" s="340"/>
      <c r="M48" s="452"/>
      <c r="N48" s="452"/>
      <c r="O48" s="38"/>
      <c r="P48" s="38"/>
      <c r="Q48" s="38"/>
      <c r="R48" s="38"/>
      <c r="S48" s="38"/>
      <c r="T48" s="168"/>
      <c r="U48" s="168"/>
      <c r="V48" s="168"/>
      <c r="W48" s="168"/>
      <c r="X48" s="168"/>
      <c r="Y48" s="168"/>
      <c r="Z48" s="168"/>
    </row>
    <row r="49" spans="1:26" ht="12.75" customHeight="1" x14ac:dyDescent="0.3">
      <c r="A49" s="168"/>
      <c r="B49" s="535"/>
      <c r="C49" s="539" t="s">
        <v>766</v>
      </c>
      <c r="D49" s="542" t="s">
        <v>8</v>
      </c>
      <c r="E49" s="542" t="s">
        <v>779</v>
      </c>
      <c r="F49" s="545" t="s">
        <v>776</v>
      </c>
      <c r="G49" s="559" t="s">
        <v>113</v>
      </c>
      <c r="H49" s="560"/>
      <c r="I49" s="561"/>
      <c r="J49" s="545" t="s">
        <v>777</v>
      </c>
      <c r="K49" s="565" t="s">
        <v>124</v>
      </c>
      <c r="L49" s="463"/>
      <c r="M49" s="463"/>
      <c r="N49" s="463"/>
      <c r="O49" s="38"/>
      <c r="P49" s="38"/>
      <c r="Q49" s="38"/>
      <c r="R49" s="38"/>
      <c r="S49" s="38"/>
      <c r="T49" s="168"/>
      <c r="U49" s="168"/>
      <c r="V49" s="168"/>
      <c r="W49" s="168"/>
      <c r="X49" s="168"/>
      <c r="Y49" s="168"/>
      <c r="Z49" s="168"/>
    </row>
    <row r="50" spans="1:26" ht="15" customHeight="1" x14ac:dyDescent="0.3">
      <c r="A50" s="168"/>
      <c r="B50" s="536"/>
      <c r="C50" s="540"/>
      <c r="D50" s="577"/>
      <c r="E50" s="543"/>
      <c r="F50" s="543"/>
      <c r="G50" s="562"/>
      <c r="H50" s="563"/>
      <c r="I50" s="564"/>
      <c r="J50" s="543"/>
      <c r="K50" s="566"/>
      <c r="L50" s="452"/>
      <c r="M50" s="452"/>
      <c r="N50" s="452"/>
      <c r="O50" s="38"/>
      <c r="P50" s="38"/>
      <c r="Q50" s="38"/>
      <c r="R50" s="38"/>
      <c r="S50" s="38"/>
      <c r="T50" s="168"/>
      <c r="U50" s="168"/>
      <c r="V50" s="168"/>
      <c r="W50" s="168"/>
      <c r="X50" s="168"/>
      <c r="Y50" s="168"/>
      <c r="Z50" s="168"/>
    </row>
    <row r="51" spans="1:26" ht="27.75" customHeight="1" x14ac:dyDescent="0.3">
      <c r="A51" s="168"/>
      <c r="B51" s="536"/>
      <c r="C51" s="540"/>
      <c r="D51" s="577"/>
      <c r="E51" s="543"/>
      <c r="F51" s="543"/>
      <c r="G51" s="556" t="s">
        <v>13</v>
      </c>
      <c r="H51" s="542" t="s">
        <v>15</v>
      </c>
      <c r="I51" s="542" t="s">
        <v>115</v>
      </c>
      <c r="J51" s="543"/>
      <c r="K51" s="566"/>
      <c r="L51" s="452"/>
      <c r="M51" s="452"/>
      <c r="N51" s="452"/>
      <c r="O51" s="38"/>
      <c r="P51" s="38"/>
      <c r="Q51" s="38"/>
      <c r="R51" s="38"/>
      <c r="S51" s="38"/>
      <c r="T51" s="168"/>
      <c r="U51" s="168"/>
      <c r="V51" s="168"/>
      <c r="W51" s="168"/>
      <c r="X51" s="168"/>
      <c r="Y51" s="168"/>
      <c r="Z51" s="168"/>
    </row>
    <row r="52" spans="1:26" ht="87.75" customHeight="1" thickBot="1" x14ac:dyDescent="0.35">
      <c r="A52" s="168"/>
      <c r="B52" s="537"/>
      <c r="C52" s="541"/>
      <c r="D52" s="578"/>
      <c r="E52" s="544"/>
      <c r="F52" s="546"/>
      <c r="G52" s="546"/>
      <c r="H52" s="546"/>
      <c r="I52" s="546"/>
      <c r="J52" s="546"/>
      <c r="K52" s="567"/>
      <c r="L52" s="452"/>
      <c r="M52" s="452"/>
      <c r="N52" s="452"/>
      <c r="O52" s="38"/>
      <c r="P52" s="38"/>
      <c r="Q52" s="38"/>
      <c r="R52" s="38"/>
      <c r="S52" s="38"/>
      <c r="T52" s="168"/>
      <c r="U52" s="168"/>
      <c r="V52" s="168"/>
      <c r="W52" s="168"/>
      <c r="X52" s="168"/>
      <c r="Y52" s="168"/>
      <c r="Z52" s="168"/>
    </row>
    <row r="53" spans="1:26" ht="114.75" customHeight="1" thickBot="1" x14ac:dyDescent="0.35">
      <c r="A53" s="168"/>
      <c r="B53" s="322" t="str">
        <f>+LEFT(C53,4)</f>
        <v>14.1</v>
      </c>
      <c r="C53" s="526" t="s">
        <v>208</v>
      </c>
      <c r="D53" s="326" t="s">
        <v>484</v>
      </c>
      <c r="E53" s="335" t="s">
        <v>721</v>
      </c>
      <c r="F53" s="332">
        <v>3</v>
      </c>
      <c r="G53" s="189">
        <v>1</v>
      </c>
      <c r="H53" s="184" t="s">
        <v>619</v>
      </c>
      <c r="I53" s="335" t="s">
        <v>444</v>
      </c>
      <c r="J53" s="370">
        <v>3</v>
      </c>
      <c r="K53" s="365" t="str">
        <f>+IF(OR(ISBLANK(F53),ISBLANK(J53)),"",IF(OR(AND(F53=1,J53=1),AND(F53=1,J53=2),AND(F53=1,J53=3)),"Deficiencia de control mayor (diseño y ejecución)",IF(OR(AND(F53=2,J53=2),AND(F53=3,J53=1),AND(F53=3,J53=2),AND(F53=2,J53=1)),"Deficiencia de control (diseño o ejecución)",IF(AND(F53=2,J53=3),"Oportunidad de mejora","Mantenimiento del control"))))</f>
        <v>Mantenimiento del control</v>
      </c>
      <c r="L53" s="339">
        <f>+IF(K53="",231,IF(K53="Deficiencia de control mayor (diseño y ejecución)",240,IF(K53="Deficiencia de control (diseño o ejecución)",260,IF(K53="Oportunidad de mejora",280,300))))</f>
        <v>300</v>
      </c>
      <c r="M53" s="451">
        <v>4.8964999999999996</v>
      </c>
      <c r="N53" s="451">
        <f>+L53+M53</f>
        <v>304.8965</v>
      </c>
      <c r="O53" s="38"/>
      <c r="P53" s="38"/>
      <c r="Q53" s="38"/>
      <c r="R53" s="38"/>
      <c r="S53" s="38"/>
      <c r="T53" s="168"/>
      <c r="U53" s="168"/>
      <c r="V53" s="168"/>
      <c r="W53" s="168"/>
      <c r="X53" s="168"/>
      <c r="Y53" s="168"/>
      <c r="Z53" s="168"/>
    </row>
    <row r="54" spans="1:26" ht="32.25" hidden="1" customHeight="1" x14ac:dyDescent="0.3">
      <c r="A54" s="168"/>
      <c r="B54" s="323"/>
      <c r="C54" s="527"/>
      <c r="D54" s="327"/>
      <c r="E54" s="333"/>
      <c r="F54" s="333"/>
      <c r="G54" s="175">
        <v>2</v>
      </c>
      <c r="H54" s="186"/>
      <c r="I54" s="333"/>
      <c r="J54" s="371"/>
      <c r="K54" s="366"/>
      <c r="L54" s="321"/>
      <c r="M54" s="452"/>
      <c r="N54" s="452"/>
      <c r="O54" s="38"/>
      <c r="P54" s="38"/>
      <c r="Q54" s="38"/>
      <c r="R54" s="38"/>
      <c r="S54" s="38"/>
      <c r="T54" s="168"/>
      <c r="U54" s="168"/>
      <c r="V54" s="168"/>
      <c r="W54" s="168"/>
      <c r="X54" s="168"/>
      <c r="Y54" s="168"/>
      <c r="Z54" s="168"/>
    </row>
    <row r="55" spans="1:26" ht="32.25" hidden="1" customHeight="1" x14ac:dyDescent="0.3">
      <c r="A55" s="168"/>
      <c r="B55" s="323"/>
      <c r="C55" s="527"/>
      <c r="D55" s="327"/>
      <c r="E55" s="333"/>
      <c r="F55" s="333"/>
      <c r="G55" s="175">
        <v>3</v>
      </c>
      <c r="H55" s="175"/>
      <c r="I55" s="333"/>
      <c r="J55" s="371"/>
      <c r="K55" s="366"/>
      <c r="L55" s="321"/>
      <c r="M55" s="452"/>
      <c r="N55" s="452"/>
      <c r="O55" s="38"/>
      <c r="P55" s="38"/>
      <c r="Q55" s="38"/>
      <c r="R55" s="38"/>
      <c r="S55" s="38"/>
      <c r="T55" s="168"/>
      <c r="U55" s="168"/>
      <c r="V55" s="168"/>
      <c r="W55" s="168"/>
      <c r="X55" s="168"/>
      <c r="Y55" s="168"/>
      <c r="Z55" s="168"/>
    </row>
    <row r="56" spans="1:26" ht="32.25" hidden="1" customHeight="1" x14ac:dyDescent="0.3">
      <c r="A56" s="168"/>
      <c r="B56" s="323"/>
      <c r="C56" s="527"/>
      <c r="D56" s="327"/>
      <c r="E56" s="333"/>
      <c r="F56" s="333"/>
      <c r="G56" s="175">
        <v>4</v>
      </c>
      <c r="H56" s="175"/>
      <c r="I56" s="333"/>
      <c r="J56" s="371"/>
      <c r="K56" s="366"/>
      <c r="L56" s="321"/>
      <c r="M56" s="452"/>
      <c r="N56" s="452"/>
      <c r="O56" s="38"/>
      <c r="P56" s="38"/>
      <c r="Q56" s="38"/>
      <c r="R56" s="38"/>
      <c r="S56" s="38"/>
      <c r="T56" s="168"/>
      <c r="U56" s="168"/>
      <c r="V56" s="168"/>
      <c r="W56" s="168"/>
      <c r="X56" s="168"/>
      <c r="Y56" s="168"/>
      <c r="Z56" s="168"/>
    </row>
    <row r="57" spans="1:26" ht="32.25" hidden="1" customHeight="1" x14ac:dyDescent="0.3">
      <c r="A57" s="168"/>
      <c r="B57" s="323"/>
      <c r="C57" s="527"/>
      <c r="D57" s="327"/>
      <c r="E57" s="333"/>
      <c r="F57" s="333"/>
      <c r="G57" s="175">
        <v>5</v>
      </c>
      <c r="H57" s="175"/>
      <c r="I57" s="333"/>
      <c r="J57" s="371"/>
      <c r="K57" s="366"/>
      <c r="L57" s="321"/>
      <c r="M57" s="452"/>
      <c r="N57" s="452"/>
      <c r="O57" s="38"/>
      <c r="P57" s="38"/>
      <c r="Q57" s="38"/>
      <c r="R57" s="38"/>
      <c r="S57" s="38"/>
      <c r="T57" s="168"/>
      <c r="U57" s="168"/>
      <c r="V57" s="168"/>
      <c r="W57" s="168"/>
      <c r="X57" s="168"/>
      <c r="Y57" s="168"/>
      <c r="Z57" s="168"/>
    </row>
    <row r="58" spans="1:26" ht="32.25" hidden="1" customHeight="1" x14ac:dyDescent="0.3">
      <c r="A58" s="168"/>
      <c r="B58" s="323"/>
      <c r="C58" s="527"/>
      <c r="D58" s="327"/>
      <c r="E58" s="333"/>
      <c r="F58" s="333"/>
      <c r="G58" s="175">
        <v>6</v>
      </c>
      <c r="H58" s="175"/>
      <c r="I58" s="333"/>
      <c r="J58" s="371"/>
      <c r="K58" s="366"/>
      <c r="L58" s="321"/>
      <c r="M58" s="452"/>
      <c r="N58" s="452"/>
      <c r="O58" s="38"/>
      <c r="P58" s="38"/>
      <c r="Q58" s="38"/>
      <c r="R58" s="38"/>
      <c r="S58" s="38"/>
      <c r="T58" s="168"/>
      <c r="U58" s="168"/>
      <c r="V58" s="168"/>
      <c r="W58" s="168"/>
      <c r="X58" s="168"/>
      <c r="Y58" s="168"/>
      <c r="Z58" s="168"/>
    </row>
    <row r="59" spans="1:26" ht="32.25" hidden="1" customHeight="1" x14ac:dyDescent="0.3">
      <c r="A59" s="168"/>
      <c r="B59" s="323"/>
      <c r="C59" s="527"/>
      <c r="D59" s="327"/>
      <c r="E59" s="333"/>
      <c r="F59" s="333"/>
      <c r="G59" s="175">
        <v>7</v>
      </c>
      <c r="H59" s="175"/>
      <c r="I59" s="333"/>
      <c r="J59" s="371"/>
      <c r="K59" s="366"/>
      <c r="L59" s="321"/>
      <c r="M59" s="452"/>
      <c r="N59" s="452"/>
      <c r="O59" s="38"/>
      <c r="P59" s="38"/>
      <c r="Q59" s="38"/>
      <c r="R59" s="38"/>
      <c r="S59" s="38"/>
      <c r="T59" s="168"/>
      <c r="U59" s="168"/>
      <c r="V59" s="168"/>
      <c r="W59" s="168"/>
      <c r="X59" s="168"/>
      <c r="Y59" s="168"/>
      <c r="Z59" s="168"/>
    </row>
    <row r="60" spans="1:26" ht="45" hidden="1" customHeight="1" thickBot="1" x14ac:dyDescent="0.35">
      <c r="A60" s="168"/>
      <c r="B60" s="341"/>
      <c r="C60" s="528"/>
      <c r="D60" s="343"/>
      <c r="E60" s="345"/>
      <c r="F60" s="345"/>
      <c r="G60" s="187">
        <v>8</v>
      </c>
      <c r="H60" s="187"/>
      <c r="I60" s="345"/>
      <c r="J60" s="372"/>
      <c r="K60" s="367"/>
      <c r="L60" s="340"/>
      <c r="M60" s="452"/>
      <c r="N60" s="452"/>
      <c r="O60" s="38"/>
      <c r="P60" s="38"/>
      <c r="Q60" s="38"/>
      <c r="R60" s="38"/>
      <c r="S60" s="38"/>
      <c r="T60" s="168"/>
      <c r="U60" s="168"/>
      <c r="V60" s="168"/>
      <c r="W60" s="168"/>
      <c r="X60" s="168"/>
      <c r="Y60" s="168"/>
      <c r="Z60" s="168"/>
    </row>
    <row r="61" spans="1:26" ht="190.5" customHeight="1" thickBot="1" x14ac:dyDescent="0.35">
      <c r="A61" s="168"/>
      <c r="B61" s="322" t="str">
        <f>+LEFT(C61,4)</f>
        <v>14.2</v>
      </c>
      <c r="C61" s="529" t="s">
        <v>210</v>
      </c>
      <c r="D61" s="326" t="s">
        <v>484</v>
      </c>
      <c r="E61" s="444" t="s">
        <v>423</v>
      </c>
      <c r="F61" s="538">
        <v>3</v>
      </c>
      <c r="G61" s="256">
        <v>1</v>
      </c>
      <c r="H61" s="257" t="s">
        <v>764</v>
      </c>
      <c r="I61" s="457" t="s">
        <v>617</v>
      </c>
      <c r="J61" s="370">
        <v>2</v>
      </c>
      <c r="K61" s="365" t="str">
        <f>+IF(OR(ISBLANK(F61),ISBLANK(J61)),"",IF(OR(AND(F61=1,J61=1),AND(F61=1,J61=2),AND(F61=1,J61=3)),"Deficiencia de control mayor (diseño y ejecución)",IF(OR(AND(F61=2,J61=2),AND(F61=3,J61=1),AND(F61=3,J61=2),AND(F61=2,J61=1)),"Deficiencia de control (diseño o ejecución)",IF(AND(F61=2,J61=3),"Oportunidad de mejora","Mantenimiento del control"))))</f>
        <v>Deficiencia de control (diseño o ejecución)</v>
      </c>
      <c r="L61" s="339">
        <f>+IF(K61="",231,IF(K61="Deficiencia de control mayor (diseño y ejecución)",240,IF(K61="Deficiencia de control (diseño o ejecución)",260,IF(K61="Oportunidad de mejora",280,300))))</f>
        <v>260</v>
      </c>
      <c r="M61" s="451">
        <v>4.9854000000000003</v>
      </c>
      <c r="N61" s="451">
        <f>+L61+M61</f>
        <v>264.98540000000003</v>
      </c>
      <c r="O61" s="38"/>
      <c r="P61" s="38"/>
      <c r="Q61" s="38"/>
      <c r="R61" s="38"/>
      <c r="S61" s="38"/>
      <c r="T61" s="168"/>
      <c r="U61" s="168"/>
      <c r="V61" s="168"/>
      <c r="W61" s="168"/>
      <c r="X61" s="168"/>
      <c r="Y61" s="168"/>
      <c r="Z61" s="168"/>
    </row>
    <row r="62" spans="1:26" ht="32.25" hidden="1" customHeight="1" x14ac:dyDescent="0.3">
      <c r="A62" s="168"/>
      <c r="B62" s="323"/>
      <c r="C62" s="530"/>
      <c r="D62" s="327"/>
      <c r="E62" s="330"/>
      <c r="F62" s="330"/>
      <c r="G62" s="247">
        <v>2</v>
      </c>
      <c r="H62" s="247"/>
      <c r="I62" s="442"/>
      <c r="J62" s="371"/>
      <c r="K62" s="366"/>
      <c r="L62" s="321"/>
      <c r="M62" s="452"/>
      <c r="N62" s="452"/>
      <c r="O62" s="38"/>
      <c r="P62" s="38"/>
      <c r="Q62" s="38"/>
      <c r="R62" s="38"/>
      <c r="S62" s="38"/>
      <c r="T62" s="168"/>
      <c r="U62" s="168"/>
      <c r="V62" s="168"/>
      <c r="W62" s="168"/>
      <c r="X62" s="168"/>
      <c r="Y62" s="168"/>
      <c r="Z62" s="168"/>
    </row>
    <row r="63" spans="1:26" ht="32.25" hidden="1" customHeight="1" x14ac:dyDescent="0.3">
      <c r="A63" s="168"/>
      <c r="B63" s="323"/>
      <c r="C63" s="530"/>
      <c r="D63" s="327"/>
      <c r="E63" s="330"/>
      <c r="F63" s="330"/>
      <c r="G63" s="247">
        <v>3</v>
      </c>
      <c r="H63" s="247"/>
      <c r="I63" s="442"/>
      <c r="J63" s="371"/>
      <c r="K63" s="366"/>
      <c r="L63" s="321"/>
      <c r="M63" s="452"/>
      <c r="N63" s="452"/>
      <c r="O63" s="38"/>
      <c r="P63" s="38"/>
      <c r="Q63" s="38"/>
      <c r="R63" s="38"/>
      <c r="S63" s="38"/>
      <c r="T63" s="168"/>
      <c r="U63" s="168"/>
      <c r="V63" s="168"/>
      <c r="W63" s="168"/>
      <c r="X63" s="168"/>
      <c r="Y63" s="168"/>
      <c r="Z63" s="168"/>
    </row>
    <row r="64" spans="1:26" ht="32.25" hidden="1" customHeight="1" x14ac:dyDescent="0.3">
      <c r="A64" s="168"/>
      <c r="B64" s="323"/>
      <c r="C64" s="530"/>
      <c r="D64" s="327"/>
      <c r="E64" s="330"/>
      <c r="F64" s="330"/>
      <c r="G64" s="247">
        <v>4</v>
      </c>
      <c r="H64" s="247"/>
      <c r="I64" s="442"/>
      <c r="J64" s="371"/>
      <c r="K64" s="366"/>
      <c r="L64" s="321"/>
      <c r="M64" s="452"/>
      <c r="N64" s="452"/>
      <c r="O64" s="38"/>
      <c r="P64" s="38"/>
      <c r="Q64" s="38"/>
      <c r="R64" s="38"/>
      <c r="S64" s="38"/>
      <c r="T64" s="168"/>
      <c r="U64" s="168"/>
      <c r="V64" s="168"/>
      <c r="W64" s="168"/>
      <c r="X64" s="168"/>
      <c r="Y64" s="168"/>
      <c r="Z64" s="168"/>
    </row>
    <row r="65" spans="1:26" ht="32.25" hidden="1" customHeight="1" x14ac:dyDescent="0.3">
      <c r="A65" s="168"/>
      <c r="B65" s="323"/>
      <c r="C65" s="530"/>
      <c r="D65" s="327"/>
      <c r="E65" s="330"/>
      <c r="F65" s="330"/>
      <c r="G65" s="247">
        <v>5</v>
      </c>
      <c r="H65" s="247"/>
      <c r="I65" s="442"/>
      <c r="J65" s="371"/>
      <c r="K65" s="366"/>
      <c r="L65" s="321"/>
      <c r="M65" s="452"/>
      <c r="N65" s="452"/>
      <c r="O65" s="38"/>
      <c r="P65" s="38"/>
      <c r="Q65" s="38"/>
      <c r="R65" s="38"/>
      <c r="S65" s="38"/>
      <c r="T65" s="168"/>
      <c r="U65" s="168"/>
      <c r="V65" s="168"/>
      <c r="W65" s="168"/>
      <c r="X65" s="168"/>
      <c r="Y65" s="168"/>
      <c r="Z65" s="168"/>
    </row>
    <row r="66" spans="1:26" ht="32.25" hidden="1" customHeight="1" x14ac:dyDescent="0.3">
      <c r="A66" s="168"/>
      <c r="B66" s="323"/>
      <c r="C66" s="530"/>
      <c r="D66" s="327"/>
      <c r="E66" s="330"/>
      <c r="F66" s="330"/>
      <c r="G66" s="247">
        <v>6</v>
      </c>
      <c r="H66" s="247"/>
      <c r="I66" s="442"/>
      <c r="J66" s="371"/>
      <c r="K66" s="366"/>
      <c r="L66" s="321"/>
      <c r="M66" s="452"/>
      <c r="N66" s="452"/>
      <c r="O66" s="38"/>
      <c r="P66" s="38"/>
      <c r="Q66" s="38"/>
      <c r="R66" s="38"/>
      <c r="S66" s="38"/>
      <c r="T66" s="168"/>
      <c r="U66" s="168"/>
      <c r="V66" s="168"/>
      <c r="W66" s="168"/>
      <c r="X66" s="168"/>
      <c r="Y66" s="168"/>
      <c r="Z66" s="168"/>
    </row>
    <row r="67" spans="1:26" ht="32.25" hidden="1" customHeight="1" x14ac:dyDescent="0.3">
      <c r="A67" s="168"/>
      <c r="B67" s="323"/>
      <c r="C67" s="530"/>
      <c r="D67" s="327"/>
      <c r="E67" s="330"/>
      <c r="F67" s="330"/>
      <c r="G67" s="247">
        <v>7</v>
      </c>
      <c r="H67" s="247"/>
      <c r="I67" s="442"/>
      <c r="J67" s="371"/>
      <c r="K67" s="366"/>
      <c r="L67" s="321"/>
      <c r="M67" s="452"/>
      <c r="N67" s="452"/>
      <c r="O67" s="38"/>
      <c r="P67" s="38"/>
      <c r="Q67" s="38"/>
      <c r="R67" s="38"/>
      <c r="S67" s="38"/>
      <c r="T67" s="168"/>
      <c r="U67" s="168"/>
      <c r="V67" s="168"/>
      <c r="W67" s="168"/>
      <c r="X67" s="168"/>
      <c r="Y67" s="168"/>
      <c r="Z67" s="168"/>
    </row>
    <row r="68" spans="1:26" ht="32.25" hidden="1" customHeight="1" thickBot="1" x14ac:dyDescent="0.35">
      <c r="A68" s="168"/>
      <c r="B68" s="341"/>
      <c r="C68" s="531"/>
      <c r="D68" s="343"/>
      <c r="E68" s="344"/>
      <c r="F68" s="344"/>
      <c r="G68" s="248">
        <v>8</v>
      </c>
      <c r="H68" s="248"/>
      <c r="I68" s="443"/>
      <c r="J68" s="372"/>
      <c r="K68" s="367"/>
      <c r="L68" s="340"/>
      <c r="M68" s="452"/>
      <c r="N68" s="452"/>
      <c r="O68" s="38"/>
      <c r="P68" s="38"/>
      <c r="Q68" s="38"/>
      <c r="R68" s="38"/>
      <c r="S68" s="38"/>
      <c r="T68" s="168"/>
      <c r="U68" s="168"/>
      <c r="V68" s="168"/>
      <c r="W68" s="168"/>
      <c r="X68" s="168"/>
      <c r="Y68" s="168"/>
      <c r="Z68" s="168"/>
    </row>
    <row r="69" spans="1:26" ht="186.75" customHeight="1" x14ac:dyDescent="0.3">
      <c r="A69" s="168"/>
      <c r="B69" s="322" t="str">
        <f>+LEFT(C69,4)</f>
        <v>14.3</v>
      </c>
      <c r="C69" s="529" t="s">
        <v>211</v>
      </c>
      <c r="D69" s="326" t="s">
        <v>484</v>
      </c>
      <c r="E69" s="335" t="s">
        <v>212</v>
      </c>
      <c r="F69" s="332">
        <v>3</v>
      </c>
      <c r="G69" s="189">
        <v>1</v>
      </c>
      <c r="H69" s="234" t="s">
        <v>618</v>
      </c>
      <c r="I69" s="573" t="s">
        <v>213</v>
      </c>
      <c r="J69" s="370">
        <v>3</v>
      </c>
      <c r="K69" s="365" t="str">
        <f>+IF(OR(ISBLANK(F69),ISBLANK(J69)),"",IF(OR(AND(F69=1,J69=1),AND(F69=1,J69=2),AND(F69=1,J69=3)),"Deficiencia de control mayor (diseño y ejecución)",IF(OR(AND(F69=2,J69=2),AND(F69=3,J69=1),AND(F69=3,J69=2),AND(F69=2,J69=1)),"Deficiencia de control (diseño o ejecución)",IF(AND(F69=2,J69=3),"Oportunidad de mejora","Mantenimiento del control"))))</f>
        <v>Mantenimiento del control</v>
      </c>
      <c r="L69" s="339">
        <f>+IF(K69="",231,IF(K69="Deficiencia de control mayor (diseño y ejecución)",240,IF(K69="Deficiencia de control (diseño o ejecución)",260,IF(K69="Oportunidad de mejora",280,300))))</f>
        <v>300</v>
      </c>
      <c r="M69" s="451">
        <v>5.0122999999999998</v>
      </c>
      <c r="N69" s="451">
        <f>+L69+M69</f>
        <v>305.01229999999998</v>
      </c>
      <c r="O69" s="38"/>
      <c r="P69" s="38"/>
      <c r="Q69" s="38"/>
      <c r="R69" s="38"/>
      <c r="S69" s="38"/>
      <c r="T69" s="168"/>
      <c r="U69" s="168"/>
      <c r="V69" s="168"/>
      <c r="W69" s="168"/>
      <c r="X69" s="168"/>
      <c r="Y69" s="168"/>
      <c r="Z69" s="168"/>
    </row>
    <row r="70" spans="1:26" ht="49.5" customHeight="1" x14ac:dyDescent="0.3">
      <c r="A70" s="168"/>
      <c r="B70" s="323"/>
      <c r="C70" s="530"/>
      <c r="D70" s="327"/>
      <c r="E70" s="333"/>
      <c r="F70" s="333"/>
      <c r="G70" s="175">
        <v>2</v>
      </c>
      <c r="H70" s="255" t="s">
        <v>426</v>
      </c>
      <c r="I70" s="330"/>
      <c r="J70" s="371"/>
      <c r="K70" s="366"/>
      <c r="L70" s="321"/>
      <c r="M70" s="452"/>
      <c r="N70" s="452"/>
      <c r="O70" s="38"/>
      <c r="P70" s="38"/>
      <c r="Q70" s="38"/>
      <c r="R70" s="38"/>
      <c r="S70" s="38"/>
      <c r="T70" s="168"/>
      <c r="U70" s="168"/>
      <c r="V70" s="168"/>
      <c r="W70" s="168"/>
      <c r="X70" s="168"/>
      <c r="Y70" s="168"/>
      <c r="Z70" s="168"/>
    </row>
    <row r="71" spans="1:26" ht="39.75" customHeight="1" x14ac:dyDescent="0.3">
      <c r="A71" s="168"/>
      <c r="B71" s="323"/>
      <c r="C71" s="530"/>
      <c r="D71" s="327"/>
      <c r="E71" s="333"/>
      <c r="F71" s="333"/>
      <c r="G71" s="175">
        <v>3</v>
      </c>
      <c r="H71" s="258" t="s">
        <v>445</v>
      </c>
      <c r="I71" s="330"/>
      <c r="J71" s="371"/>
      <c r="K71" s="366"/>
      <c r="L71" s="321"/>
      <c r="M71" s="452"/>
      <c r="N71" s="452"/>
      <c r="O71" s="38"/>
      <c r="P71" s="38"/>
      <c r="Q71" s="38"/>
      <c r="R71" s="38"/>
      <c r="S71" s="38"/>
      <c r="T71" s="168"/>
      <c r="U71" s="168"/>
      <c r="V71" s="168"/>
      <c r="W71" s="168"/>
      <c r="X71" s="168"/>
      <c r="Y71" s="168"/>
      <c r="Z71" s="168"/>
    </row>
    <row r="72" spans="1:26" ht="39.75" customHeight="1" thickBot="1" x14ac:dyDescent="0.35">
      <c r="A72" s="168"/>
      <c r="B72" s="323"/>
      <c r="C72" s="530"/>
      <c r="D72" s="327"/>
      <c r="E72" s="333"/>
      <c r="F72" s="333"/>
      <c r="G72" s="175">
        <v>4</v>
      </c>
      <c r="H72" s="237" t="s">
        <v>485</v>
      </c>
      <c r="I72" s="330"/>
      <c r="J72" s="371"/>
      <c r="K72" s="366"/>
      <c r="L72" s="321"/>
      <c r="M72" s="452"/>
      <c r="N72" s="452"/>
      <c r="O72" s="38"/>
      <c r="P72" s="38"/>
      <c r="Q72" s="38"/>
      <c r="R72" s="38"/>
      <c r="S72" s="38"/>
      <c r="T72" s="168"/>
      <c r="U72" s="168"/>
      <c r="V72" s="168"/>
      <c r="W72" s="168"/>
      <c r="X72" s="168"/>
      <c r="Y72" s="168"/>
      <c r="Z72" s="168"/>
    </row>
    <row r="73" spans="1:26" ht="32.25" hidden="1" customHeight="1" x14ac:dyDescent="0.3">
      <c r="A73" s="168"/>
      <c r="B73" s="323"/>
      <c r="C73" s="530"/>
      <c r="D73" s="327"/>
      <c r="E73" s="333"/>
      <c r="F73" s="333"/>
      <c r="G73" s="175">
        <v>5</v>
      </c>
      <c r="H73" s="175"/>
      <c r="I73" s="330"/>
      <c r="J73" s="371"/>
      <c r="K73" s="366"/>
      <c r="L73" s="321"/>
      <c r="M73" s="452"/>
      <c r="N73" s="452"/>
      <c r="O73" s="38"/>
      <c r="P73" s="38"/>
      <c r="Q73" s="38"/>
      <c r="R73" s="38"/>
      <c r="S73" s="38"/>
      <c r="T73" s="168"/>
      <c r="U73" s="168"/>
      <c r="V73" s="168"/>
      <c r="W73" s="168"/>
      <c r="X73" s="168"/>
      <c r="Y73" s="168"/>
      <c r="Z73" s="168"/>
    </row>
    <row r="74" spans="1:26" ht="32.25" hidden="1" customHeight="1" x14ac:dyDescent="0.3">
      <c r="A74" s="168"/>
      <c r="B74" s="323"/>
      <c r="C74" s="530"/>
      <c r="D74" s="327"/>
      <c r="E74" s="333"/>
      <c r="F74" s="333"/>
      <c r="G74" s="175">
        <v>6</v>
      </c>
      <c r="H74" s="175"/>
      <c r="I74" s="330"/>
      <c r="J74" s="371"/>
      <c r="K74" s="366"/>
      <c r="L74" s="321"/>
      <c r="M74" s="452"/>
      <c r="N74" s="452"/>
      <c r="O74" s="38"/>
      <c r="P74" s="38"/>
      <c r="Q74" s="38"/>
      <c r="R74" s="38"/>
      <c r="S74" s="38"/>
      <c r="T74" s="168"/>
      <c r="U74" s="168"/>
      <c r="V74" s="168"/>
      <c r="W74" s="168"/>
      <c r="X74" s="168"/>
      <c r="Y74" s="168"/>
      <c r="Z74" s="168"/>
    </row>
    <row r="75" spans="1:26" ht="32.25" hidden="1" customHeight="1" x14ac:dyDescent="0.3">
      <c r="A75" s="168"/>
      <c r="B75" s="323"/>
      <c r="C75" s="530"/>
      <c r="D75" s="327"/>
      <c r="E75" s="333"/>
      <c r="F75" s="333"/>
      <c r="G75" s="175">
        <v>7</v>
      </c>
      <c r="H75" s="175"/>
      <c r="I75" s="330"/>
      <c r="J75" s="371"/>
      <c r="K75" s="366"/>
      <c r="L75" s="321"/>
      <c r="M75" s="452"/>
      <c r="N75" s="452"/>
      <c r="O75" s="38"/>
      <c r="P75" s="38"/>
      <c r="Q75" s="38"/>
      <c r="R75" s="38"/>
      <c r="S75" s="38"/>
      <c r="T75" s="168"/>
      <c r="U75" s="168"/>
      <c r="V75" s="168"/>
      <c r="W75" s="168"/>
      <c r="X75" s="168"/>
      <c r="Y75" s="168"/>
      <c r="Z75" s="168"/>
    </row>
    <row r="76" spans="1:26" ht="32.25" hidden="1" customHeight="1" thickBot="1" x14ac:dyDescent="0.35">
      <c r="A76" s="168"/>
      <c r="B76" s="341"/>
      <c r="C76" s="531"/>
      <c r="D76" s="343"/>
      <c r="E76" s="345"/>
      <c r="F76" s="345"/>
      <c r="G76" s="187">
        <v>8</v>
      </c>
      <c r="H76" s="187"/>
      <c r="I76" s="344"/>
      <c r="J76" s="372"/>
      <c r="K76" s="367"/>
      <c r="L76" s="340"/>
      <c r="M76" s="452"/>
      <c r="N76" s="452"/>
      <c r="O76" s="38"/>
      <c r="P76" s="38"/>
      <c r="Q76" s="38"/>
      <c r="R76" s="38"/>
      <c r="S76" s="38"/>
      <c r="T76" s="168"/>
      <c r="U76" s="168"/>
      <c r="V76" s="168"/>
      <c r="W76" s="168"/>
      <c r="X76" s="168"/>
      <c r="Y76" s="168"/>
      <c r="Z76" s="168"/>
    </row>
    <row r="77" spans="1:26" ht="187.5" customHeight="1" thickBot="1" x14ac:dyDescent="0.35">
      <c r="A77" s="168"/>
      <c r="B77" s="322" t="str">
        <f>+LEFT(C77,4)</f>
        <v>14.4</v>
      </c>
      <c r="C77" s="529" t="s">
        <v>214</v>
      </c>
      <c r="D77" s="326" t="s">
        <v>484</v>
      </c>
      <c r="E77" s="383" t="s">
        <v>202</v>
      </c>
      <c r="F77" s="332">
        <v>3</v>
      </c>
      <c r="G77" s="259">
        <v>1</v>
      </c>
      <c r="H77" s="260" t="s">
        <v>767</v>
      </c>
      <c r="I77" s="457" t="s">
        <v>617</v>
      </c>
      <c r="J77" s="370">
        <v>2</v>
      </c>
      <c r="K77" s="365" t="str">
        <f>+IF(OR(ISBLANK(F77),ISBLANK(J77)),"",IF(OR(AND(F77=1,J77=1),AND(F77=1,J77=2),AND(F77=1,J77=3)),"Deficiencia de control mayor (diseño y ejecución)",IF(OR(AND(F77=2,J77=2),AND(F77=3,J77=1),AND(F77=3,J77=2),AND(F77=2,J77=1)),"Deficiencia de control (diseño o ejecución)",IF(AND(F77=2,J77=3),"Oportunidad de mejora","Mantenimiento del control"))))</f>
        <v>Deficiencia de control (diseño o ejecución)</v>
      </c>
      <c r="L77" s="339">
        <f>+IF(K77="",231,IF(K77="Deficiencia de control mayor (diseño y ejecución)",240,IF(K77="Deficiencia de control (diseño o ejecución)",260,IF(K77="Oportunidad de mejora",280,300))))</f>
        <v>260</v>
      </c>
      <c r="M77" s="451">
        <v>5.1235999999999997</v>
      </c>
      <c r="N77" s="451">
        <f>+L77+M77</f>
        <v>265.12360000000001</v>
      </c>
      <c r="O77" s="38"/>
      <c r="P77" s="38"/>
      <c r="Q77" s="38"/>
      <c r="R77" s="38"/>
      <c r="S77" s="38"/>
      <c r="T77" s="168"/>
      <c r="U77" s="168"/>
      <c r="V77" s="168"/>
      <c r="W77" s="168"/>
      <c r="X77" s="168"/>
      <c r="Y77" s="168"/>
      <c r="Z77" s="168"/>
    </row>
    <row r="78" spans="1:26" ht="32.25" hidden="1" customHeight="1" x14ac:dyDescent="0.3">
      <c r="A78" s="168"/>
      <c r="B78" s="323"/>
      <c r="C78" s="530"/>
      <c r="D78" s="327"/>
      <c r="E78" s="333"/>
      <c r="F78" s="333"/>
      <c r="G78" s="173">
        <v>2</v>
      </c>
      <c r="H78" s="173"/>
      <c r="I78" s="442"/>
      <c r="J78" s="371"/>
      <c r="K78" s="366"/>
      <c r="L78" s="321"/>
      <c r="M78" s="452"/>
      <c r="N78" s="452"/>
      <c r="O78" s="38"/>
      <c r="P78" s="38"/>
      <c r="Q78" s="38"/>
      <c r="R78" s="38"/>
      <c r="S78" s="38"/>
      <c r="T78" s="168"/>
      <c r="U78" s="168"/>
      <c r="V78" s="168"/>
      <c r="W78" s="168"/>
      <c r="X78" s="168"/>
      <c r="Y78" s="168"/>
      <c r="Z78" s="168"/>
    </row>
    <row r="79" spans="1:26" ht="32.25" hidden="1" customHeight="1" x14ac:dyDescent="0.3">
      <c r="A79" s="168"/>
      <c r="B79" s="323"/>
      <c r="C79" s="530"/>
      <c r="D79" s="327"/>
      <c r="E79" s="333"/>
      <c r="F79" s="333"/>
      <c r="G79" s="175">
        <v>3</v>
      </c>
      <c r="H79" s="175"/>
      <c r="I79" s="442"/>
      <c r="J79" s="371"/>
      <c r="K79" s="366"/>
      <c r="L79" s="321"/>
      <c r="M79" s="452"/>
      <c r="N79" s="452"/>
      <c r="O79" s="38"/>
      <c r="P79" s="38"/>
      <c r="Q79" s="38"/>
      <c r="R79" s="38"/>
      <c r="S79" s="38"/>
      <c r="T79" s="168"/>
      <c r="U79" s="168"/>
      <c r="V79" s="168"/>
      <c r="W79" s="168"/>
      <c r="X79" s="168"/>
      <c r="Y79" s="168"/>
      <c r="Z79" s="168"/>
    </row>
    <row r="80" spans="1:26" ht="32.25" hidden="1" customHeight="1" x14ac:dyDescent="0.3">
      <c r="A80" s="168"/>
      <c r="B80" s="323"/>
      <c r="C80" s="530"/>
      <c r="D80" s="327"/>
      <c r="E80" s="333"/>
      <c r="F80" s="333"/>
      <c r="G80" s="175">
        <v>4</v>
      </c>
      <c r="H80" s="175"/>
      <c r="I80" s="442"/>
      <c r="J80" s="371"/>
      <c r="K80" s="366"/>
      <c r="L80" s="321"/>
      <c r="M80" s="452"/>
      <c r="N80" s="452"/>
      <c r="O80" s="38"/>
      <c r="P80" s="38"/>
      <c r="Q80" s="38"/>
      <c r="R80" s="38"/>
      <c r="S80" s="38"/>
      <c r="T80" s="168"/>
      <c r="U80" s="168"/>
      <c r="V80" s="168"/>
      <c r="W80" s="168"/>
      <c r="X80" s="168"/>
      <c r="Y80" s="168"/>
      <c r="Z80" s="168"/>
    </row>
    <row r="81" spans="1:26" ht="32.25" hidden="1" customHeight="1" x14ac:dyDescent="0.3">
      <c r="A81" s="168"/>
      <c r="B81" s="323"/>
      <c r="C81" s="530"/>
      <c r="D81" s="327"/>
      <c r="E81" s="333"/>
      <c r="F81" s="333"/>
      <c r="G81" s="175">
        <v>5</v>
      </c>
      <c r="H81" s="175"/>
      <c r="I81" s="442"/>
      <c r="J81" s="371"/>
      <c r="K81" s="366"/>
      <c r="L81" s="321"/>
      <c r="M81" s="452"/>
      <c r="N81" s="452"/>
      <c r="O81" s="38"/>
      <c r="P81" s="38"/>
      <c r="Q81" s="38"/>
      <c r="R81" s="38"/>
      <c r="S81" s="38"/>
      <c r="T81" s="168"/>
      <c r="U81" s="168"/>
      <c r="V81" s="168"/>
      <c r="W81" s="168"/>
      <c r="X81" s="168"/>
      <c r="Y81" s="168"/>
      <c r="Z81" s="168"/>
    </row>
    <row r="82" spans="1:26" ht="32.25" hidden="1" customHeight="1" x14ac:dyDescent="0.3">
      <c r="A82" s="168"/>
      <c r="B82" s="323"/>
      <c r="C82" s="530"/>
      <c r="D82" s="327"/>
      <c r="E82" s="333"/>
      <c r="F82" s="333"/>
      <c r="G82" s="175">
        <v>6</v>
      </c>
      <c r="H82" s="175"/>
      <c r="I82" s="442"/>
      <c r="J82" s="371"/>
      <c r="K82" s="366"/>
      <c r="L82" s="321"/>
      <c r="M82" s="452"/>
      <c r="N82" s="452"/>
      <c r="O82" s="38"/>
      <c r="P82" s="38"/>
      <c r="Q82" s="38"/>
      <c r="R82" s="38"/>
      <c r="S82" s="38"/>
      <c r="T82" s="168"/>
      <c r="U82" s="168"/>
      <c r="V82" s="168"/>
      <c r="W82" s="168"/>
      <c r="X82" s="168"/>
      <c r="Y82" s="168"/>
      <c r="Z82" s="168"/>
    </row>
    <row r="83" spans="1:26" ht="32.25" hidden="1" customHeight="1" x14ac:dyDescent="0.3">
      <c r="A83" s="168"/>
      <c r="B83" s="323"/>
      <c r="C83" s="530"/>
      <c r="D83" s="327"/>
      <c r="E83" s="333"/>
      <c r="F83" s="333"/>
      <c r="G83" s="175">
        <v>7</v>
      </c>
      <c r="H83" s="175"/>
      <c r="I83" s="442"/>
      <c r="J83" s="371"/>
      <c r="K83" s="366"/>
      <c r="L83" s="321"/>
      <c r="M83" s="452"/>
      <c r="N83" s="452"/>
      <c r="O83" s="38"/>
      <c r="P83" s="38"/>
      <c r="Q83" s="38"/>
      <c r="R83" s="38"/>
      <c r="S83" s="38"/>
      <c r="T83" s="168"/>
      <c r="U83" s="168"/>
      <c r="V83" s="168"/>
      <c r="W83" s="168"/>
      <c r="X83" s="168"/>
      <c r="Y83" s="168"/>
      <c r="Z83" s="168"/>
    </row>
    <row r="84" spans="1:26" ht="32.25" hidden="1" customHeight="1" thickBot="1" x14ac:dyDescent="0.35">
      <c r="A84" s="168"/>
      <c r="B84" s="341"/>
      <c r="C84" s="531"/>
      <c r="D84" s="328"/>
      <c r="E84" s="334"/>
      <c r="F84" s="334"/>
      <c r="G84" s="208">
        <v>8</v>
      </c>
      <c r="H84" s="208"/>
      <c r="I84" s="574"/>
      <c r="J84" s="373"/>
      <c r="K84" s="366"/>
      <c r="L84" s="340"/>
      <c r="M84" s="452"/>
      <c r="N84" s="452"/>
      <c r="O84" s="38"/>
      <c r="P84" s="38"/>
      <c r="Q84" s="38"/>
      <c r="R84" s="38"/>
      <c r="S84" s="38"/>
      <c r="T84" s="168"/>
      <c r="U84" s="168"/>
      <c r="V84" s="168"/>
      <c r="W84" s="168"/>
      <c r="X84" s="168"/>
      <c r="Y84" s="168"/>
      <c r="Z84" s="168"/>
    </row>
    <row r="85" spans="1:26" ht="12.75" customHeight="1" x14ac:dyDescent="0.3">
      <c r="A85" s="168"/>
      <c r="B85" s="535"/>
      <c r="C85" s="539" t="s">
        <v>768</v>
      </c>
      <c r="D85" s="549" t="s">
        <v>8</v>
      </c>
      <c r="E85" s="549" t="s">
        <v>779</v>
      </c>
      <c r="F85" s="555" t="s">
        <v>776</v>
      </c>
      <c r="G85" s="559" t="s">
        <v>113</v>
      </c>
      <c r="H85" s="560"/>
      <c r="I85" s="561"/>
      <c r="J85" s="555" t="s">
        <v>777</v>
      </c>
      <c r="K85" s="575" t="s">
        <v>124</v>
      </c>
      <c r="L85" s="463"/>
      <c r="M85" s="463"/>
      <c r="N85" s="463"/>
      <c r="O85" s="38"/>
      <c r="P85" s="38"/>
      <c r="Q85" s="38"/>
      <c r="R85" s="38"/>
      <c r="S85" s="38"/>
      <c r="T85" s="168"/>
      <c r="U85" s="168"/>
      <c r="V85" s="168"/>
      <c r="W85" s="168"/>
      <c r="X85" s="168"/>
      <c r="Y85" s="168"/>
      <c r="Z85" s="168"/>
    </row>
    <row r="86" spans="1:26" ht="15" customHeight="1" x14ac:dyDescent="0.3">
      <c r="A86" s="168"/>
      <c r="B86" s="536"/>
      <c r="C86" s="547"/>
      <c r="D86" s="550"/>
      <c r="E86" s="554"/>
      <c r="F86" s="554"/>
      <c r="G86" s="562"/>
      <c r="H86" s="563"/>
      <c r="I86" s="564"/>
      <c r="J86" s="554"/>
      <c r="K86" s="567"/>
      <c r="L86" s="452"/>
      <c r="M86" s="452"/>
      <c r="N86" s="452"/>
      <c r="O86" s="38"/>
      <c r="P86" s="38"/>
      <c r="Q86" s="38"/>
      <c r="R86" s="38"/>
      <c r="S86" s="38"/>
      <c r="T86" s="168"/>
      <c r="U86" s="168"/>
      <c r="V86" s="168"/>
      <c r="W86" s="168"/>
      <c r="X86" s="168"/>
      <c r="Y86" s="168"/>
      <c r="Z86" s="168"/>
    </row>
    <row r="87" spans="1:26" ht="27.75" customHeight="1" x14ac:dyDescent="0.3">
      <c r="A87" s="168"/>
      <c r="B87" s="536"/>
      <c r="C87" s="547"/>
      <c r="D87" s="550"/>
      <c r="E87" s="554"/>
      <c r="F87" s="554"/>
      <c r="G87" s="556" t="s">
        <v>13</v>
      </c>
      <c r="H87" s="542" t="s">
        <v>15</v>
      </c>
      <c r="I87" s="542" t="s">
        <v>115</v>
      </c>
      <c r="J87" s="554"/>
      <c r="K87" s="567"/>
      <c r="L87" s="452"/>
      <c r="M87" s="452"/>
      <c r="N87" s="452"/>
      <c r="O87" s="38"/>
      <c r="P87" s="38"/>
      <c r="Q87" s="38"/>
      <c r="R87" s="38"/>
      <c r="S87" s="38"/>
      <c r="T87" s="168"/>
      <c r="U87" s="168"/>
      <c r="V87" s="168"/>
      <c r="W87" s="168"/>
      <c r="X87" s="168"/>
      <c r="Y87" s="168"/>
      <c r="Z87" s="168"/>
    </row>
    <row r="88" spans="1:26" ht="72" customHeight="1" thickBot="1" x14ac:dyDescent="0.35">
      <c r="A88" s="168"/>
      <c r="B88" s="537"/>
      <c r="C88" s="548"/>
      <c r="D88" s="551"/>
      <c r="E88" s="544"/>
      <c r="F88" s="544"/>
      <c r="G88" s="546"/>
      <c r="H88" s="546"/>
      <c r="I88" s="546"/>
      <c r="J88" s="544"/>
      <c r="K88" s="576"/>
      <c r="L88" s="452"/>
      <c r="M88" s="452"/>
      <c r="N88" s="452"/>
      <c r="O88" s="38"/>
      <c r="P88" s="38"/>
      <c r="Q88" s="38"/>
      <c r="R88" s="38"/>
      <c r="S88" s="38"/>
      <c r="T88" s="168"/>
      <c r="U88" s="168"/>
      <c r="V88" s="168"/>
      <c r="W88" s="168"/>
      <c r="X88" s="168"/>
      <c r="Y88" s="168"/>
      <c r="Z88" s="168"/>
    </row>
    <row r="89" spans="1:26" ht="189" customHeight="1" thickBot="1" x14ac:dyDescent="0.35">
      <c r="A89" s="168"/>
      <c r="B89" s="322" t="str">
        <f>+LEFT(C89,4)</f>
        <v>15.1</v>
      </c>
      <c r="C89" s="526" t="s">
        <v>215</v>
      </c>
      <c r="D89" s="326" t="s">
        <v>486</v>
      </c>
      <c r="E89" s="444" t="s">
        <v>620</v>
      </c>
      <c r="F89" s="332">
        <v>3</v>
      </c>
      <c r="G89" s="189">
        <v>1</v>
      </c>
      <c r="H89" s="261" t="s">
        <v>769</v>
      </c>
      <c r="I89" s="335" t="s">
        <v>621</v>
      </c>
      <c r="J89" s="370">
        <v>3</v>
      </c>
      <c r="K89" s="365" t="str">
        <f>+IF(OR(ISBLANK(F89),ISBLANK(J89)),"",IF(OR(AND(F89=1,J89=1),AND(F89=1,J89=2),AND(F89=1,J89=3)),"Deficiencia de control mayor (diseño y ejecución)",IF(OR(AND(F89=2,J89=2),AND(F89=3,J89=1),AND(F89=3,J89=2),AND(F89=2,J89=1)),"Deficiencia de control (diseño o ejecución)",IF(AND(F89=2,J89=3),"Oportunidad de mejora","Mantenimiento del control"))))</f>
        <v>Mantenimiento del control</v>
      </c>
      <c r="L89" s="339">
        <f>+IF(K89="",231,IF(K89="Deficiencia de control mayor (diseño y ejecución)",240,IF(K89="Deficiencia de control (diseño o ejecución)",260,IF(K89="Oportunidad de mejora",280,300))))</f>
        <v>300</v>
      </c>
      <c r="M89" s="451">
        <v>5.2369000000000003</v>
      </c>
      <c r="N89" s="451">
        <f>+L89+M89</f>
        <v>305.23689999999999</v>
      </c>
      <c r="O89" s="38"/>
      <c r="P89" s="38"/>
      <c r="Q89" s="38"/>
      <c r="R89" s="38"/>
      <c r="S89" s="38"/>
      <c r="T89" s="168"/>
      <c r="U89" s="168"/>
      <c r="V89" s="168"/>
      <c r="W89" s="168"/>
      <c r="X89" s="168"/>
      <c r="Y89" s="168"/>
      <c r="Z89" s="168"/>
    </row>
    <row r="90" spans="1:26" ht="22.5" hidden="1" customHeight="1" x14ac:dyDescent="0.3">
      <c r="A90" s="168"/>
      <c r="B90" s="323"/>
      <c r="C90" s="527"/>
      <c r="D90" s="327"/>
      <c r="E90" s="330"/>
      <c r="F90" s="333"/>
      <c r="G90" s="175">
        <v>2</v>
      </c>
      <c r="H90" s="175"/>
      <c r="I90" s="333"/>
      <c r="J90" s="371"/>
      <c r="K90" s="366"/>
      <c r="L90" s="321"/>
      <c r="M90" s="452"/>
      <c r="N90" s="452"/>
      <c r="O90" s="38"/>
      <c r="P90" s="38"/>
      <c r="Q90" s="38"/>
      <c r="R90" s="38"/>
      <c r="S90" s="38"/>
      <c r="T90" s="168"/>
      <c r="U90" s="168"/>
      <c r="V90" s="168"/>
      <c r="W90" s="168"/>
      <c r="X90" s="168"/>
      <c r="Y90" s="168"/>
      <c r="Z90" s="168"/>
    </row>
    <row r="91" spans="1:26" ht="22.5" hidden="1" customHeight="1" x14ac:dyDescent="0.3">
      <c r="A91" s="168"/>
      <c r="B91" s="323"/>
      <c r="C91" s="527"/>
      <c r="D91" s="327"/>
      <c r="E91" s="330"/>
      <c r="F91" s="333"/>
      <c r="G91" s="175">
        <v>3</v>
      </c>
      <c r="H91" s="175"/>
      <c r="I91" s="333"/>
      <c r="J91" s="371"/>
      <c r="K91" s="366"/>
      <c r="L91" s="321"/>
      <c r="M91" s="452"/>
      <c r="N91" s="452"/>
      <c r="O91" s="38"/>
      <c r="P91" s="38"/>
      <c r="Q91" s="38"/>
      <c r="R91" s="38"/>
      <c r="S91" s="38"/>
      <c r="T91" s="168"/>
      <c r="U91" s="168"/>
      <c r="V91" s="168"/>
      <c r="W91" s="168"/>
      <c r="X91" s="168"/>
      <c r="Y91" s="168"/>
      <c r="Z91" s="168"/>
    </row>
    <row r="92" spans="1:26" ht="22.5" hidden="1" customHeight="1" x14ac:dyDescent="0.3">
      <c r="A92" s="168"/>
      <c r="B92" s="323"/>
      <c r="C92" s="527"/>
      <c r="D92" s="327"/>
      <c r="E92" s="330"/>
      <c r="F92" s="333"/>
      <c r="G92" s="175">
        <v>4</v>
      </c>
      <c r="H92" s="175"/>
      <c r="I92" s="333"/>
      <c r="J92" s="371"/>
      <c r="K92" s="366"/>
      <c r="L92" s="321"/>
      <c r="M92" s="452"/>
      <c r="N92" s="452"/>
      <c r="O92" s="38"/>
      <c r="P92" s="38"/>
      <c r="Q92" s="38"/>
      <c r="R92" s="38"/>
      <c r="S92" s="38"/>
      <c r="T92" s="168"/>
      <c r="U92" s="168"/>
      <c r="V92" s="168"/>
      <c r="W92" s="168"/>
      <c r="X92" s="168"/>
      <c r="Y92" s="168"/>
      <c r="Z92" s="168"/>
    </row>
    <row r="93" spans="1:26" ht="22.5" hidden="1" customHeight="1" x14ac:dyDescent="0.3">
      <c r="A93" s="168"/>
      <c r="B93" s="323"/>
      <c r="C93" s="527"/>
      <c r="D93" s="327"/>
      <c r="E93" s="330"/>
      <c r="F93" s="333"/>
      <c r="G93" s="175">
        <v>5</v>
      </c>
      <c r="H93" s="175"/>
      <c r="I93" s="333"/>
      <c r="J93" s="371"/>
      <c r="K93" s="366"/>
      <c r="L93" s="321"/>
      <c r="M93" s="452"/>
      <c r="N93" s="452"/>
      <c r="O93" s="38"/>
      <c r="P93" s="38"/>
      <c r="Q93" s="38"/>
      <c r="R93" s="38"/>
      <c r="S93" s="38"/>
      <c r="T93" s="168"/>
      <c r="U93" s="168"/>
      <c r="V93" s="168"/>
      <c r="W93" s="168"/>
      <c r="X93" s="168"/>
      <c r="Y93" s="168"/>
      <c r="Z93" s="168"/>
    </row>
    <row r="94" spans="1:26" ht="22.5" hidden="1" customHeight="1" x14ac:dyDescent="0.3">
      <c r="A94" s="168"/>
      <c r="B94" s="323"/>
      <c r="C94" s="527"/>
      <c r="D94" s="327"/>
      <c r="E94" s="330"/>
      <c r="F94" s="333"/>
      <c r="G94" s="175">
        <v>6</v>
      </c>
      <c r="H94" s="175"/>
      <c r="I94" s="333"/>
      <c r="J94" s="371"/>
      <c r="K94" s="366"/>
      <c r="L94" s="321"/>
      <c r="M94" s="452"/>
      <c r="N94" s="452"/>
      <c r="O94" s="38"/>
      <c r="P94" s="38"/>
      <c r="Q94" s="38"/>
      <c r="R94" s="38"/>
      <c r="S94" s="38"/>
      <c r="T94" s="168"/>
      <c r="U94" s="168"/>
      <c r="V94" s="168"/>
      <c r="W94" s="168"/>
      <c r="X94" s="168"/>
      <c r="Y94" s="168"/>
      <c r="Z94" s="168"/>
    </row>
    <row r="95" spans="1:26" ht="22.5" hidden="1" customHeight="1" x14ac:dyDescent="0.3">
      <c r="A95" s="168"/>
      <c r="B95" s="323"/>
      <c r="C95" s="527"/>
      <c r="D95" s="327"/>
      <c r="E95" s="330"/>
      <c r="F95" s="333"/>
      <c r="G95" s="175">
        <v>7</v>
      </c>
      <c r="H95" s="175"/>
      <c r="I95" s="333"/>
      <c r="J95" s="371"/>
      <c r="K95" s="366"/>
      <c r="L95" s="321"/>
      <c r="M95" s="452"/>
      <c r="N95" s="452"/>
      <c r="O95" s="38"/>
      <c r="P95" s="38"/>
      <c r="Q95" s="38"/>
      <c r="R95" s="38"/>
      <c r="S95" s="38"/>
      <c r="T95" s="168"/>
      <c r="U95" s="168"/>
      <c r="V95" s="168"/>
      <c r="W95" s="168"/>
      <c r="X95" s="168"/>
      <c r="Y95" s="168"/>
      <c r="Z95" s="168"/>
    </row>
    <row r="96" spans="1:26" ht="22.5" hidden="1" customHeight="1" thickBot="1" x14ac:dyDescent="0.35">
      <c r="A96" s="168"/>
      <c r="B96" s="341"/>
      <c r="C96" s="528"/>
      <c r="D96" s="343"/>
      <c r="E96" s="344"/>
      <c r="F96" s="345"/>
      <c r="G96" s="187">
        <v>8</v>
      </c>
      <c r="H96" s="187"/>
      <c r="I96" s="345"/>
      <c r="J96" s="372"/>
      <c r="K96" s="367"/>
      <c r="L96" s="340"/>
      <c r="M96" s="452"/>
      <c r="N96" s="452"/>
      <c r="O96" s="38"/>
      <c r="P96" s="38"/>
      <c r="Q96" s="38"/>
      <c r="R96" s="38"/>
      <c r="S96" s="38"/>
      <c r="T96" s="168"/>
      <c r="U96" s="168"/>
      <c r="V96" s="168"/>
      <c r="W96" s="168"/>
      <c r="X96" s="168"/>
      <c r="Y96" s="168"/>
      <c r="Z96" s="168"/>
    </row>
    <row r="97" spans="1:26" ht="26.25" customHeight="1" x14ac:dyDescent="0.3">
      <c r="A97" s="168"/>
      <c r="B97" s="322" t="str">
        <f>+LEFT(C97,4)</f>
        <v>15.2</v>
      </c>
      <c r="C97" s="529" t="s">
        <v>216</v>
      </c>
      <c r="D97" s="326" t="s">
        <v>487</v>
      </c>
      <c r="E97" s="335" t="s">
        <v>446</v>
      </c>
      <c r="F97" s="332">
        <v>3</v>
      </c>
      <c r="G97" s="189">
        <v>1</v>
      </c>
      <c r="H97" s="262" t="s">
        <v>209</v>
      </c>
      <c r="I97" s="457" t="s">
        <v>622</v>
      </c>
      <c r="J97" s="370">
        <v>2</v>
      </c>
      <c r="K97" s="365" t="str">
        <f>+IF(OR(ISBLANK(F97),ISBLANK(J97)),"",IF(OR(AND(F97=1,J97=1),AND(F97=1,J97=2),AND(F97=1,J97=3)),"Deficiencia de control mayor (diseño y ejecución)",IF(OR(AND(F97=2,J97=2),AND(F97=3,J97=1),AND(F97=3,J97=2),AND(F97=2,J97=1)),"Deficiencia de control (diseño o ejecución)",IF(AND(F97=2,J97=3),"Oportunidad de mejora","Mantenimiento del control"))))</f>
        <v>Deficiencia de control (diseño o ejecución)</v>
      </c>
      <c r="L97" s="339">
        <f>+IF(K97="",231,IF(K97="Deficiencia de control mayor (diseño y ejecución)",240,IF(K97="Deficiencia de control (diseño o ejecución)",260,IF(K97="Oportunidad de mejora",280,300))))</f>
        <v>260</v>
      </c>
      <c r="M97" s="451">
        <v>5.3654000000000002</v>
      </c>
      <c r="N97" s="451">
        <f>+L97+M97</f>
        <v>265.36540000000002</v>
      </c>
      <c r="O97" s="38"/>
      <c r="P97" s="38"/>
      <c r="Q97" s="38"/>
      <c r="R97" s="38"/>
      <c r="S97" s="38"/>
      <c r="T97" s="168"/>
      <c r="U97" s="168"/>
      <c r="V97" s="168"/>
      <c r="W97" s="168"/>
      <c r="X97" s="168"/>
      <c r="Y97" s="168"/>
      <c r="Z97" s="168"/>
    </row>
    <row r="98" spans="1:26" ht="56.25" customHeight="1" x14ac:dyDescent="0.3">
      <c r="A98" s="168"/>
      <c r="B98" s="323"/>
      <c r="C98" s="530"/>
      <c r="D98" s="327"/>
      <c r="E98" s="333"/>
      <c r="F98" s="333"/>
      <c r="G98" s="175">
        <v>2</v>
      </c>
      <c r="H98" s="258" t="s">
        <v>424</v>
      </c>
      <c r="I98" s="442"/>
      <c r="J98" s="371"/>
      <c r="K98" s="366"/>
      <c r="L98" s="321"/>
      <c r="M98" s="452"/>
      <c r="N98" s="452"/>
      <c r="O98" s="38"/>
      <c r="P98" s="38"/>
      <c r="Q98" s="38"/>
      <c r="R98" s="38"/>
      <c r="S98" s="38"/>
      <c r="T98" s="168"/>
      <c r="U98" s="168"/>
      <c r="V98" s="168"/>
      <c r="W98" s="168"/>
      <c r="X98" s="168"/>
      <c r="Y98" s="168"/>
      <c r="Z98" s="168"/>
    </row>
    <row r="99" spans="1:26" ht="249.75" customHeight="1" thickBot="1" x14ac:dyDescent="0.35">
      <c r="A99" s="168"/>
      <c r="B99" s="323"/>
      <c r="C99" s="530"/>
      <c r="D99" s="327"/>
      <c r="E99" s="333"/>
      <c r="F99" s="333"/>
      <c r="G99" s="175">
        <v>3</v>
      </c>
      <c r="H99" s="263" t="s">
        <v>713</v>
      </c>
      <c r="I99" s="442"/>
      <c r="J99" s="371"/>
      <c r="K99" s="366"/>
      <c r="L99" s="321"/>
      <c r="M99" s="452"/>
      <c r="N99" s="452"/>
      <c r="O99" s="38"/>
      <c r="P99" s="38"/>
      <c r="Q99" s="38"/>
      <c r="R99" s="38"/>
      <c r="S99" s="38"/>
      <c r="T99" s="168"/>
      <c r="U99" s="168"/>
      <c r="V99" s="168"/>
      <c r="W99" s="168"/>
      <c r="X99" s="168"/>
      <c r="Y99" s="168"/>
      <c r="Z99" s="168"/>
    </row>
    <row r="100" spans="1:26" ht="26.25" hidden="1" customHeight="1" x14ac:dyDescent="0.3">
      <c r="A100" s="168"/>
      <c r="B100" s="323"/>
      <c r="C100" s="530"/>
      <c r="D100" s="327"/>
      <c r="E100" s="333"/>
      <c r="F100" s="333"/>
      <c r="G100" s="175">
        <v>4</v>
      </c>
      <c r="H100" s="175"/>
      <c r="I100" s="442"/>
      <c r="J100" s="371"/>
      <c r="K100" s="366"/>
      <c r="L100" s="321"/>
      <c r="M100" s="452"/>
      <c r="N100" s="452"/>
      <c r="O100" s="38"/>
      <c r="P100" s="38"/>
      <c r="Q100" s="38"/>
      <c r="R100" s="38"/>
      <c r="S100" s="38"/>
      <c r="T100" s="168"/>
      <c r="U100" s="168"/>
      <c r="V100" s="168"/>
      <c r="W100" s="168"/>
      <c r="X100" s="168"/>
      <c r="Y100" s="168"/>
      <c r="Z100" s="168"/>
    </row>
    <row r="101" spans="1:26" ht="26.25" hidden="1" customHeight="1" x14ac:dyDescent="0.3">
      <c r="A101" s="168"/>
      <c r="B101" s="323"/>
      <c r="C101" s="530"/>
      <c r="D101" s="327"/>
      <c r="E101" s="333"/>
      <c r="F101" s="333"/>
      <c r="G101" s="175">
        <v>5</v>
      </c>
      <c r="H101" s="175"/>
      <c r="I101" s="442"/>
      <c r="J101" s="371"/>
      <c r="K101" s="366"/>
      <c r="L101" s="321"/>
      <c r="M101" s="452"/>
      <c r="N101" s="452"/>
      <c r="O101" s="38"/>
      <c r="P101" s="38"/>
      <c r="Q101" s="38"/>
      <c r="R101" s="38"/>
      <c r="S101" s="38"/>
      <c r="T101" s="168"/>
      <c r="U101" s="168"/>
      <c r="V101" s="168"/>
      <c r="W101" s="168"/>
      <c r="X101" s="168"/>
      <c r="Y101" s="168"/>
      <c r="Z101" s="168"/>
    </row>
    <row r="102" spans="1:26" ht="26.25" hidden="1" customHeight="1" x14ac:dyDescent="0.3">
      <c r="A102" s="168"/>
      <c r="B102" s="323"/>
      <c r="C102" s="530"/>
      <c r="D102" s="327"/>
      <c r="E102" s="333"/>
      <c r="F102" s="333"/>
      <c r="G102" s="175">
        <v>6</v>
      </c>
      <c r="H102" s="175"/>
      <c r="I102" s="442"/>
      <c r="J102" s="371"/>
      <c r="K102" s="366"/>
      <c r="L102" s="321"/>
      <c r="M102" s="452"/>
      <c r="N102" s="452"/>
      <c r="O102" s="38"/>
      <c r="P102" s="38"/>
      <c r="Q102" s="38"/>
      <c r="R102" s="38"/>
      <c r="S102" s="38"/>
      <c r="T102" s="168"/>
      <c r="U102" s="168"/>
      <c r="V102" s="168"/>
      <c r="W102" s="168"/>
      <c r="X102" s="168"/>
      <c r="Y102" s="168"/>
      <c r="Z102" s="168"/>
    </row>
    <row r="103" spans="1:26" ht="52.5" customHeight="1" x14ac:dyDescent="0.3">
      <c r="A103" s="168"/>
      <c r="B103" s="322" t="str">
        <f>+LEFT(C103,4)</f>
        <v>15.3</v>
      </c>
      <c r="C103" s="529" t="s">
        <v>488</v>
      </c>
      <c r="D103" s="326" t="s">
        <v>678</v>
      </c>
      <c r="E103" s="444" t="s">
        <v>623</v>
      </c>
      <c r="F103" s="538">
        <v>3</v>
      </c>
      <c r="G103" s="256">
        <v>1</v>
      </c>
      <c r="H103" s="264" t="s">
        <v>427</v>
      </c>
      <c r="I103" s="444" t="s">
        <v>714</v>
      </c>
      <c r="J103" s="370">
        <v>3</v>
      </c>
      <c r="K103" s="365"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39">
        <f>+IF(K103="",231,IF(K103="Deficiencia de control mayor (diseño y ejecución)",240,IF(K103="Deficiencia de control (diseño o ejecución)",260,IF(K103="Oportunidad de mejora",280,300))))</f>
        <v>300</v>
      </c>
      <c r="M103" s="451">
        <v>5.4562999999999997</v>
      </c>
      <c r="N103" s="451">
        <f>+L103+M103</f>
        <v>305.4563</v>
      </c>
      <c r="O103" s="38"/>
      <c r="P103" s="38"/>
      <c r="Q103" s="38"/>
      <c r="R103" s="38"/>
      <c r="S103" s="38"/>
      <c r="T103" s="168"/>
      <c r="U103" s="168"/>
      <c r="V103" s="168"/>
      <c r="W103" s="168"/>
      <c r="X103" s="168"/>
      <c r="Y103" s="168"/>
      <c r="Z103" s="168"/>
    </row>
    <row r="104" spans="1:26" ht="36" customHeight="1" x14ac:dyDescent="0.3">
      <c r="A104" s="168"/>
      <c r="B104" s="323"/>
      <c r="C104" s="530"/>
      <c r="D104" s="327"/>
      <c r="E104" s="330"/>
      <c r="F104" s="330"/>
      <c r="G104" s="247">
        <v>2</v>
      </c>
      <c r="H104" s="265" t="s">
        <v>498</v>
      </c>
      <c r="I104" s="569"/>
      <c r="J104" s="371"/>
      <c r="K104" s="366"/>
      <c r="L104" s="321"/>
      <c r="M104" s="452"/>
      <c r="N104" s="452"/>
      <c r="O104" s="38"/>
      <c r="P104" s="38"/>
      <c r="Q104" s="38"/>
      <c r="R104" s="38"/>
      <c r="S104" s="38"/>
      <c r="T104" s="168"/>
      <c r="U104" s="168"/>
      <c r="V104" s="168"/>
      <c r="W104" s="168"/>
      <c r="X104" s="168"/>
      <c r="Y104" s="168"/>
      <c r="Z104" s="168"/>
    </row>
    <row r="105" spans="1:26" ht="53.25" customHeight="1" x14ac:dyDescent="0.3">
      <c r="A105" s="168"/>
      <c r="B105" s="323"/>
      <c r="C105" s="530"/>
      <c r="D105" s="327"/>
      <c r="E105" s="330"/>
      <c r="F105" s="330"/>
      <c r="G105" s="247">
        <v>3</v>
      </c>
      <c r="H105" s="266" t="s">
        <v>485</v>
      </c>
      <c r="I105" s="569"/>
      <c r="J105" s="371"/>
      <c r="K105" s="366"/>
      <c r="L105" s="321"/>
      <c r="M105" s="452"/>
      <c r="N105" s="452"/>
      <c r="O105" s="38"/>
      <c r="P105" s="38"/>
      <c r="Q105" s="38"/>
      <c r="R105" s="38"/>
      <c r="S105" s="38"/>
      <c r="T105" s="168"/>
      <c r="U105" s="168"/>
      <c r="V105" s="168"/>
      <c r="W105" s="168"/>
      <c r="X105" s="168"/>
      <c r="Y105" s="168"/>
      <c r="Z105" s="168"/>
    </row>
    <row r="106" spans="1:26" ht="216.75" customHeight="1" thickBot="1" x14ac:dyDescent="0.35">
      <c r="A106" s="168"/>
      <c r="B106" s="323"/>
      <c r="C106" s="530"/>
      <c r="D106" s="327"/>
      <c r="E106" s="330"/>
      <c r="F106" s="330"/>
      <c r="G106" s="247">
        <v>4</v>
      </c>
      <c r="H106" s="267" t="s">
        <v>770</v>
      </c>
      <c r="I106" s="569"/>
      <c r="J106" s="371"/>
      <c r="K106" s="366"/>
      <c r="L106" s="321"/>
      <c r="M106" s="452"/>
      <c r="N106" s="452"/>
      <c r="O106" s="38"/>
      <c r="P106" s="38"/>
      <c r="Q106" s="38"/>
      <c r="R106" s="38"/>
      <c r="S106" s="38"/>
      <c r="T106" s="168"/>
      <c r="U106" s="168"/>
      <c r="V106" s="168"/>
      <c r="W106" s="168"/>
      <c r="X106" s="168"/>
      <c r="Y106" s="168"/>
      <c r="Z106" s="168"/>
    </row>
    <row r="107" spans="1:26" ht="32.25" hidden="1" customHeight="1" x14ac:dyDescent="0.3">
      <c r="A107" s="168"/>
      <c r="B107" s="323"/>
      <c r="C107" s="530"/>
      <c r="D107" s="327"/>
      <c r="E107" s="330"/>
      <c r="F107" s="330"/>
      <c r="G107" s="247">
        <v>5</v>
      </c>
      <c r="H107" s="247"/>
      <c r="I107" s="569"/>
      <c r="J107" s="371"/>
      <c r="K107" s="366"/>
      <c r="L107" s="321"/>
      <c r="M107" s="452"/>
      <c r="N107" s="452"/>
      <c r="O107" s="38"/>
      <c r="P107" s="38"/>
      <c r="Q107" s="38"/>
      <c r="R107" s="38"/>
      <c r="S107" s="38"/>
      <c r="T107" s="168"/>
      <c r="U107" s="168"/>
      <c r="V107" s="168"/>
      <c r="W107" s="168"/>
      <c r="X107" s="168"/>
      <c r="Y107" s="168"/>
      <c r="Z107" s="168"/>
    </row>
    <row r="108" spans="1:26" ht="32.25" hidden="1" customHeight="1" x14ac:dyDescent="0.3">
      <c r="A108" s="168"/>
      <c r="B108" s="323"/>
      <c r="C108" s="530"/>
      <c r="D108" s="327"/>
      <c r="E108" s="330"/>
      <c r="F108" s="330"/>
      <c r="G108" s="247">
        <v>6</v>
      </c>
      <c r="H108" s="247"/>
      <c r="I108" s="569"/>
      <c r="J108" s="371"/>
      <c r="K108" s="366"/>
      <c r="L108" s="321"/>
      <c r="M108" s="452"/>
      <c r="N108" s="452"/>
      <c r="O108" s="38"/>
      <c r="P108" s="38"/>
      <c r="Q108" s="38"/>
      <c r="R108" s="38"/>
      <c r="S108" s="38"/>
      <c r="T108" s="168"/>
      <c r="U108" s="168"/>
      <c r="V108" s="168"/>
      <c r="W108" s="168"/>
      <c r="X108" s="168"/>
      <c r="Y108" s="168"/>
      <c r="Z108" s="168"/>
    </row>
    <row r="109" spans="1:26" ht="32.25" hidden="1" customHeight="1" x14ac:dyDescent="0.3">
      <c r="A109" s="168"/>
      <c r="B109" s="323"/>
      <c r="C109" s="530"/>
      <c r="D109" s="327"/>
      <c r="E109" s="330"/>
      <c r="F109" s="330"/>
      <c r="G109" s="247">
        <v>7</v>
      </c>
      <c r="H109" s="268"/>
      <c r="I109" s="569"/>
      <c r="J109" s="371"/>
      <c r="K109" s="366"/>
      <c r="L109" s="321"/>
      <c r="M109" s="452"/>
      <c r="N109" s="452"/>
      <c r="O109" s="38"/>
      <c r="P109" s="38"/>
      <c r="Q109" s="38"/>
      <c r="R109" s="38"/>
      <c r="S109" s="38"/>
      <c r="T109" s="168"/>
      <c r="U109" s="168"/>
      <c r="V109" s="168"/>
      <c r="W109" s="168"/>
      <c r="X109" s="168"/>
      <c r="Y109" s="168"/>
      <c r="Z109" s="168"/>
    </row>
    <row r="110" spans="1:26" ht="155.25" hidden="1" customHeight="1" thickBot="1" x14ac:dyDescent="0.35">
      <c r="A110" s="168"/>
      <c r="B110" s="341"/>
      <c r="C110" s="531"/>
      <c r="D110" s="343"/>
      <c r="E110" s="344"/>
      <c r="F110" s="344"/>
      <c r="G110" s="248">
        <v>8</v>
      </c>
      <c r="H110" s="269"/>
      <c r="I110" s="570"/>
      <c r="J110" s="372"/>
      <c r="K110" s="367"/>
      <c r="L110" s="340"/>
      <c r="M110" s="452"/>
      <c r="N110" s="452"/>
      <c r="O110" s="38"/>
      <c r="P110" s="38"/>
      <c r="Q110" s="38"/>
      <c r="R110" s="38"/>
      <c r="S110" s="38"/>
      <c r="T110" s="168"/>
      <c r="U110" s="168"/>
      <c r="V110" s="168"/>
      <c r="W110" s="168"/>
      <c r="X110" s="168"/>
      <c r="Y110" s="168"/>
      <c r="Z110" s="168"/>
    </row>
    <row r="111" spans="1:26" ht="171" customHeight="1" x14ac:dyDescent="0.3">
      <c r="A111" s="168"/>
      <c r="B111" s="322" t="str">
        <f>+LEFT(C111,4)</f>
        <v>15.4</v>
      </c>
      <c r="C111" s="529" t="s">
        <v>489</v>
      </c>
      <c r="D111" s="326" t="s">
        <v>490</v>
      </c>
      <c r="E111" s="335" t="s">
        <v>662</v>
      </c>
      <c r="F111" s="332">
        <v>3</v>
      </c>
      <c r="G111" s="189">
        <v>1</v>
      </c>
      <c r="H111" s="270" t="s">
        <v>771</v>
      </c>
      <c r="I111" s="568" t="s">
        <v>719</v>
      </c>
      <c r="J111" s="370" t="s">
        <v>504</v>
      </c>
      <c r="K111" s="365"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39">
        <f>+IF(K111="",231,IF(K111="Deficiencia de control mayor (diseño y ejecución)",240,IF(K111="Deficiencia de control (diseño o ejecución)",260,IF(K111="Oportunidad de mejora",280,300))))</f>
        <v>300</v>
      </c>
      <c r="M111" s="451">
        <v>5.5632000000000001</v>
      </c>
      <c r="N111" s="451">
        <f>+L111+M111</f>
        <v>305.56319999999999</v>
      </c>
      <c r="O111" s="38"/>
      <c r="P111" s="38"/>
      <c r="Q111" s="38"/>
      <c r="R111" s="38"/>
      <c r="S111" s="38"/>
      <c r="T111" s="168"/>
      <c r="U111" s="168"/>
      <c r="V111" s="168"/>
      <c r="W111" s="168"/>
      <c r="X111" s="168"/>
      <c r="Y111" s="168"/>
      <c r="Z111" s="168"/>
    </row>
    <row r="112" spans="1:26" ht="92.25" customHeight="1" thickBot="1" x14ac:dyDescent="0.35">
      <c r="A112" s="168"/>
      <c r="B112" s="323"/>
      <c r="C112" s="530"/>
      <c r="D112" s="327"/>
      <c r="E112" s="552"/>
      <c r="F112" s="552"/>
      <c r="G112" s="175">
        <v>2</v>
      </c>
      <c r="H112" s="271" t="s">
        <v>671</v>
      </c>
      <c r="I112" s="552"/>
      <c r="J112" s="371"/>
      <c r="K112" s="366"/>
      <c r="L112" s="321"/>
      <c r="M112" s="452"/>
      <c r="N112" s="452"/>
      <c r="O112" s="38"/>
      <c r="P112" s="38"/>
      <c r="Q112" s="38"/>
      <c r="R112" s="38"/>
      <c r="S112" s="38"/>
      <c r="T112" s="168"/>
      <c r="U112" s="168"/>
      <c r="V112" s="168"/>
      <c r="W112" s="168"/>
      <c r="X112" s="168"/>
      <c r="Y112" s="168"/>
      <c r="Z112" s="168"/>
    </row>
    <row r="113" spans="1:26" ht="32.25" hidden="1" customHeight="1" x14ac:dyDescent="0.3">
      <c r="A113" s="168"/>
      <c r="B113" s="323"/>
      <c r="C113" s="530"/>
      <c r="D113" s="327"/>
      <c r="E113" s="552"/>
      <c r="F113" s="552"/>
      <c r="G113" s="175">
        <v>3</v>
      </c>
      <c r="H113" s="272"/>
      <c r="I113" s="552"/>
      <c r="J113" s="371"/>
      <c r="K113" s="366"/>
      <c r="L113" s="321"/>
      <c r="M113" s="452"/>
      <c r="N113" s="452"/>
      <c r="O113" s="38"/>
      <c r="P113" s="38"/>
      <c r="Q113" s="38"/>
      <c r="R113" s="38"/>
      <c r="S113" s="38"/>
      <c r="T113" s="168"/>
      <c r="U113" s="168"/>
      <c r="V113" s="168"/>
      <c r="W113" s="168"/>
      <c r="X113" s="168"/>
      <c r="Y113" s="168"/>
      <c r="Z113" s="168"/>
    </row>
    <row r="114" spans="1:26" ht="32.25" hidden="1" customHeight="1" x14ac:dyDescent="0.3">
      <c r="A114" s="168"/>
      <c r="B114" s="323"/>
      <c r="C114" s="530"/>
      <c r="D114" s="327"/>
      <c r="E114" s="552"/>
      <c r="F114" s="552"/>
      <c r="G114" s="175">
        <v>4</v>
      </c>
      <c r="H114" s="272"/>
      <c r="I114" s="552"/>
      <c r="J114" s="371"/>
      <c r="K114" s="366"/>
      <c r="L114" s="321"/>
      <c r="M114" s="452"/>
      <c r="N114" s="452"/>
      <c r="O114" s="38"/>
      <c r="P114" s="38"/>
      <c r="Q114" s="38"/>
      <c r="R114" s="38"/>
      <c r="S114" s="38"/>
      <c r="T114" s="168"/>
      <c r="U114" s="168"/>
      <c r="V114" s="168"/>
      <c r="W114" s="168"/>
      <c r="X114" s="168"/>
      <c r="Y114" s="168"/>
      <c r="Z114" s="168"/>
    </row>
    <row r="115" spans="1:26" ht="32.25" hidden="1" customHeight="1" x14ac:dyDescent="0.3">
      <c r="A115" s="168"/>
      <c r="B115" s="323"/>
      <c r="C115" s="530"/>
      <c r="D115" s="327"/>
      <c r="E115" s="552"/>
      <c r="F115" s="552"/>
      <c r="G115" s="175">
        <v>5</v>
      </c>
      <c r="H115" s="272"/>
      <c r="I115" s="552"/>
      <c r="J115" s="371"/>
      <c r="K115" s="366"/>
      <c r="L115" s="321"/>
      <c r="M115" s="452"/>
      <c r="N115" s="452"/>
      <c r="O115" s="38"/>
      <c r="P115" s="38"/>
      <c r="Q115" s="38"/>
      <c r="R115" s="38"/>
      <c r="S115" s="38"/>
      <c r="T115" s="168"/>
      <c r="U115" s="168"/>
      <c r="V115" s="168"/>
      <c r="W115" s="168"/>
      <c r="X115" s="168"/>
      <c r="Y115" s="168"/>
      <c r="Z115" s="168"/>
    </row>
    <row r="116" spans="1:26" ht="32.25" hidden="1" customHeight="1" x14ac:dyDescent="0.3">
      <c r="A116" s="168"/>
      <c r="B116" s="323"/>
      <c r="C116" s="530"/>
      <c r="D116" s="327"/>
      <c r="E116" s="552"/>
      <c r="F116" s="552"/>
      <c r="G116" s="175">
        <v>6</v>
      </c>
      <c r="H116" s="272"/>
      <c r="I116" s="552"/>
      <c r="J116" s="371"/>
      <c r="K116" s="366"/>
      <c r="L116" s="321"/>
      <c r="M116" s="452"/>
      <c r="N116" s="452"/>
      <c r="O116" s="38"/>
      <c r="P116" s="38"/>
      <c r="Q116" s="38"/>
      <c r="R116" s="38"/>
      <c r="S116" s="38"/>
      <c r="T116" s="168"/>
      <c r="U116" s="168"/>
      <c r="V116" s="168"/>
      <c r="W116" s="168"/>
      <c r="X116" s="168"/>
      <c r="Y116" s="168"/>
      <c r="Z116" s="168"/>
    </row>
    <row r="117" spans="1:26" ht="32.25" hidden="1" customHeight="1" x14ac:dyDescent="0.3">
      <c r="A117" s="168"/>
      <c r="B117" s="323"/>
      <c r="C117" s="530"/>
      <c r="D117" s="327"/>
      <c r="E117" s="552"/>
      <c r="F117" s="552"/>
      <c r="G117" s="175">
        <v>7</v>
      </c>
      <c r="H117" s="272"/>
      <c r="I117" s="552"/>
      <c r="J117" s="371"/>
      <c r="K117" s="366"/>
      <c r="L117" s="321"/>
      <c r="M117" s="452"/>
      <c r="N117" s="452"/>
      <c r="O117" s="38"/>
      <c r="P117" s="38"/>
      <c r="Q117" s="38"/>
      <c r="R117" s="38"/>
      <c r="S117" s="38"/>
      <c r="T117" s="168"/>
      <c r="U117" s="168"/>
      <c r="V117" s="168"/>
      <c r="W117" s="168"/>
      <c r="X117" s="168"/>
      <c r="Y117" s="168"/>
      <c r="Z117" s="168"/>
    </row>
    <row r="118" spans="1:26" ht="32.25" hidden="1" customHeight="1" thickBot="1" x14ac:dyDescent="0.35">
      <c r="A118" s="168"/>
      <c r="B118" s="341"/>
      <c r="C118" s="532"/>
      <c r="D118" s="343"/>
      <c r="E118" s="553"/>
      <c r="F118" s="553"/>
      <c r="G118" s="187">
        <v>8</v>
      </c>
      <c r="H118" s="273"/>
      <c r="I118" s="553"/>
      <c r="J118" s="372"/>
      <c r="K118" s="367"/>
      <c r="L118" s="340"/>
      <c r="M118" s="452"/>
      <c r="N118" s="452"/>
      <c r="O118" s="38"/>
      <c r="P118" s="38"/>
      <c r="Q118" s="38"/>
      <c r="R118" s="38"/>
      <c r="S118" s="38"/>
      <c r="T118" s="168"/>
      <c r="U118" s="168"/>
      <c r="V118" s="168"/>
      <c r="W118" s="168"/>
      <c r="X118" s="168"/>
      <c r="Y118" s="168"/>
      <c r="Z118" s="168"/>
    </row>
    <row r="119" spans="1:26" ht="151.5" customHeight="1" thickBot="1" x14ac:dyDescent="0.35">
      <c r="A119" s="168"/>
      <c r="B119" s="322" t="str">
        <f>+LEFT(C119,4)</f>
        <v>15.5</v>
      </c>
      <c r="C119" s="526" t="s">
        <v>672</v>
      </c>
      <c r="D119" s="326" t="s">
        <v>479</v>
      </c>
      <c r="E119" s="335" t="s">
        <v>660</v>
      </c>
      <c r="F119" s="332">
        <v>3</v>
      </c>
      <c r="G119" s="189">
        <v>1</v>
      </c>
      <c r="H119" s="193" t="s">
        <v>661</v>
      </c>
      <c r="I119" s="377" t="s">
        <v>499</v>
      </c>
      <c r="J119" s="370">
        <v>3</v>
      </c>
      <c r="K119" s="365"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39">
        <f>+IF(K119="",231,IF(K119="Deficiencia de control mayor (diseño y ejecución)",240,IF(K119="Deficiencia de control (diseño o ejecución)",260,IF(K119="Oportunidad de mejora",280,300))))</f>
        <v>300</v>
      </c>
      <c r="M119" s="451">
        <v>5.6321000000000003</v>
      </c>
      <c r="N119" s="451">
        <f>+L119+M119</f>
        <v>305.63209999999998</v>
      </c>
      <c r="O119" s="38"/>
      <c r="P119" s="38"/>
      <c r="Q119" s="38"/>
      <c r="R119" s="38"/>
      <c r="S119" s="38"/>
      <c r="T119" s="168"/>
      <c r="U119" s="168"/>
      <c r="V119" s="168"/>
      <c r="W119" s="168"/>
      <c r="X119" s="168"/>
      <c r="Y119" s="168"/>
      <c r="Z119" s="168"/>
    </row>
    <row r="120" spans="1:26" ht="32.25" hidden="1" customHeight="1" x14ac:dyDescent="0.3">
      <c r="A120" s="168"/>
      <c r="B120" s="323"/>
      <c r="C120" s="530"/>
      <c r="D120" s="327"/>
      <c r="E120" s="520"/>
      <c r="F120" s="333"/>
      <c r="G120" s="175">
        <v>2</v>
      </c>
      <c r="H120" s="175"/>
      <c r="I120" s="571"/>
      <c r="J120" s="371"/>
      <c r="K120" s="366"/>
      <c r="L120" s="321"/>
      <c r="M120" s="452"/>
      <c r="N120" s="452"/>
      <c r="O120" s="38"/>
      <c r="P120" s="38"/>
      <c r="Q120" s="38"/>
      <c r="R120" s="38"/>
      <c r="S120" s="38"/>
      <c r="T120" s="168"/>
      <c r="U120" s="168"/>
      <c r="V120" s="168"/>
      <c r="W120" s="168"/>
      <c r="X120" s="168"/>
      <c r="Y120" s="168"/>
      <c r="Z120" s="168"/>
    </row>
    <row r="121" spans="1:26" ht="32.25" hidden="1" customHeight="1" x14ac:dyDescent="0.3">
      <c r="A121" s="168"/>
      <c r="B121" s="323"/>
      <c r="C121" s="530"/>
      <c r="D121" s="327"/>
      <c r="E121" s="520"/>
      <c r="F121" s="333"/>
      <c r="G121" s="175">
        <v>3</v>
      </c>
      <c r="H121" s="175"/>
      <c r="I121" s="571"/>
      <c r="J121" s="371"/>
      <c r="K121" s="366"/>
      <c r="L121" s="321"/>
      <c r="M121" s="452"/>
      <c r="N121" s="452"/>
      <c r="O121" s="38"/>
      <c r="P121" s="38"/>
      <c r="Q121" s="38"/>
      <c r="R121" s="38"/>
      <c r="S121" s="38"/>
      <c r="T121" s="168"/>
      <c r="U121" s="168"/>
      <c r="V121" s="168"/>
      <c r="W121" s="168"/>
      <c r="X121" s="168"/>
      <c r="Y121" s="168"/>
      <c r="Z121" s="168"/>
    </row>
    <row r="122" spans="1:26" ht="32.25" hidden="1" customHeight="1" x14ac:dyDescent="0.3">
      <c r="A122" s="168"/>
      <c r="B122" s="323"/>
      <c r="C122" s="530"/>
      <c r="D122" s="327"/>
      <c r="E122" s="520"/>
      <c r="F122" s="333"/>
      <c r="G122" s="175">
        <v>4</v>
      </c>
      <c r="H122" s="175"/>
      <c r="I122" s="571"/>
      <c r="J122" s="371"/>
      <c r="K122" s="366"/>
      <c r="L122" s="321"/>
      <c r="M122" s="452"/>
      <c r="N122" s="452"/>
      <c r="O122" s="38"/>
      <c r="P122" s="38"/>
      <c r="Q122" s="38"/>
      <c r="R122" s="38"/>
      <c r="S122" s="38"/>
      <c r="T122" s="168"/>
      <c r="U122" s="168"/>
      <c r="V122" s="168"/>
      <c r="W122" s="168"/>
      <c r="X122" s="168"/>
      <c r="Y122" s="168"/>
      <c r="Z122" s="168"/>
    </row>
    <row r="123" spans="1:26" ht="32.25" hidden="1" customHeight="1" x14ac:dyDescent="0.3">
      <c r="A123" s="168"/>
      <c r="B123" s="323"/>
      <c r="C123" s="530"/>
      <c r="D123" s="327"/>
      <c r="E123" s="520"/>
      <c r="F123" s="333"/>
      <c r="G123" s="175">
        <v>5</v>
      </c>
      <c r="H123" s="175"/>
      <c r="I123" s="571"/>
      <c r="J123" s="371"/>
      <c r="K123" s="366"/>
      <c r="L123" s="321"/>
      <c r="M123" s="452"/>
      <c r="N123" s="452"/>
      <c r="O123" s="38"/>
      <c r="P123" s="38"/>
      <c r="Q123" s="38"/>
      <c r="R123" s="38"/>
      <c r="S123" s="38"/>
      <c r="T123" s="168"/>
      <c r="U123" s="168"/>
      <c r="V123" s="168"/>
      <c r="W123" s="168"/>
      <c r="X123" s="168"/>
      <c r="Y123" s="168"/>
      <c r="Z123" s="168"/>
    </row>
    <row r="124" spans="1:26" ht="12.75" hidden="1" customHeight="1" x14ac:dyDescent="0.3">
      <c r="A124" s="168"/>
      <c r="B124" s="323"/>
      <c r="C124" s="530"/>
      <c r="D124" s="327"/>
      <c r="E124" s="520"/>
      <c r="F124" s="333"/>
      <c r="G124" s="175">
        <v>6</v>
      </c>
      <c r="H124" s="175"/>
      <c r="I124" s="571"/>
      <c r="J124" s="371"/>
      <c r="K124" s="366"/>
      <c r="L124" s="321"/>
      <c r="M124" s="452"/>
      <c r="N124" s="452"/>
      <c r="O124" s="38"/>
      <c r="P124" s="38"/>
      <c r="Q124" s="38"/>
      <c r="R124" s="38"/>
      <c r="S124" s="38"/>
      <c r="T124" s="168"/>
      <c r="U124" s="168"/>
      <c r="V124" s="168"/>
      <c r="W124" s="168"/>
      <c r="X124" s="168"/>
      <c r="Y124" s="168"/>
      <c r="Z124" s="168"/>
    </row>
    <row r="125" spans="1:26" ht="12.75" hidden="1" customHeight="1" x14ac:dyDescent="0.3">
      <c r="A125" s="168"/>
      <c r="B125" s="323"/>
      <c r="C125" s="530"/>
      <c r="D125" s="327"/>
      <c r="E125" s="520"/>
      <c r="F125" s="333"/>
      <c r="G125" s="175">
        <v>7</v>
      </c>
      <c r="H125" s="175"/>
      <c r="I125" s="571"/>
      <c r="J125" s="371"/>
      <c r="K125" s="366"/>
      <c r="L125" s="321"/>
      <c r="M125" s="452"/>
      <c r="N125" s="452"/>
      <c r="O125" s="38"/>
      <c r="P125" s="38"/>
      <c r="Q125" s="38"/>
      <c r="R125" s="38"/>
      <c r="S125" s="38"/>
      <c r="T125" s="168"/>
      <c r="U125" s="168"/>
      <c r="V125" s="168"/>
      <c r="W125" s="168"/>
      <c r="X125" s="168"/>
      <c r="Y125" s="168"/>
      <c r="Z125" s="168"/>
    </row>
    <row r="126" spans="1:26" ht="54.75" hidden="1" customHeight="1" thickBot="1" x14ac:dyDescent="0.35">
      <c r="A126" s="168"/>
      <c r="B126" s="341"/>
      <c r="C126" s="532"/>
      <c r="D126" s="343"/>
      <c r="E126" s="521"/>
      <c r="F126" s="345"/>
      <c r="G126" s="187">
        <v>8</v>
      </c>
      <c r="H126" s="187"/>
      <c r="I126" s="572"/>
      <c r="J126" s="372"/>
      <c r="K126" s="367"/>
      <c r="L126" s="340"/>
      <c r="M126" s="452"/>
      <c r="N126" s="452"/>
      <c r="O126" s="38"/>
      <c r="P126" s="38"/>
      <c r="Q126" s="38"/>
      <c r="R126" s="38"/>
      <c r="S126" s="38"/>
      <c r="T126" s="168"/>
      <c r="U126" s="168"/>
      <c r="V126" s="168"/>
      <c r="W126" s="168"/>
      <c r="X126" s="168"/>
      <c r="Y126" s="168"/>
      <c r="Z126" s="168"/>
    </row>
    <row r="127" spans="1:26" ht="120.75" customHeight="1" x14ac:dyDescent="0.3">
      <c r="A127" s="168"/>
      <c r="B127" s="322" t="str">
        <f>+LEFT(C127,4)</f>
        <v>15.6</v>
      </c>
      <c r="C127" s="526" t="s">
        <v>480</v>
      </c>
      <c r="D127" s="522" t="s">
        <v>479</v>
      </c>
      <c r="E127" s="377" t="s">
        <v>673</v>
      </c>
      <c r="F127" s="332">
        <v>3</v>
      </c>
      <c r="G127" s="189">
        <v>1</v>
      </c>
      <c r="H127" s="193" t="s">
        <v>674</v>
      </c>
      <c r="I127" s="377" t="s">
        <v>624</v>
      </c>
      <c r="J127" s="370">
        <v>3</v>
      </c>
      <c r="K127" s="365"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39">
        <f>+IF(K127="",231,IF(K127="Deficiencia de control mayor (diseño y ejecución)",240,IF(K127="Deficiencia de control (diseño o ejecución)",260,IF(K127="Oportunidad de mejora",280,300))))</f>
        <v>300</v>
      </c>
      <c r="M127" s="451">
        <v>5.7896000000000001</v>
      </c>
      <c r="N127" s="451">
        <f>+L127+M127</f>
        <v>305.78960000000001</v>
      </c>
      <c r="O127" s="38"/>
      <c r="P127" s="38"/>
      <c r="Q127" s="38"/>
      <c r="R127" s="38"/>
      <c r="S127" s="38"/>
      <c r="T127" s="168"/>
      <c r="U127" s="168"/>
      <c r="V127" s="168"/>
      <c r="W127" s="168"/>
      <c r="X127" s="168"/>
      <c r="Y127" s="168"/>
      <c r="Z127" s="168"/>
    </row>
    <row r="128" spans="1:26" ht="120" customHeight="1" thickBot="1" x14ac:dyDescent="0.35">
      <c r="A128" s="168"/>
      <c r="B128" s="323"/>
      <c r="C128" s="530"/>
      <c r="D128" s="523"/>
      <c r="E128" s="524"/>
      <c r="F128" s="333"/>
      <c r="G128" s="175">
        <v>2</v>
      </c>
      <c r="H128" s="197" t="s">
        <v>772</v>
      </c>
      <c r="I128" s="552"/>
      <c r="J128" s="371"/>
      <c r="K128" s="366"/>
      <c r="L128" s="321"/>
      <c r="M128" s="452"/>
      <c r="N128" s="452"/>
      <c r="O128" s="38"/>
      <c r="P128" s="38"/>
      <c r="Q128" s="38"/>
      <c r="R128" s="38"/>
      <c r="S128" s="38"/>
      <c r="T128" s="168"/>
      <c r="U128" s="168"/>
      <c r="V128" s="168"/>
      <c r="W128" s="168"/>
      <c r="X128" s="168"/>
      <c r="Y128" s="168"/>
      <c r="Z128" s="168"/>
    </row>
    <row r="129" spans="1:26" ht="32.25" hidden="1" customHeight="1" x14ac:dyDescent="0.3">
      <c r="A129" s="168"/>
      <c r="B129" s="323"/>
      <c r="C129" s="530"/>
      <c r="D129" s="523"/>
      <c r="E129" s="524"/>
      <c r="F129" s="333"/>
      <c r="G129" s="175">
        <v>3</v>
      </c>
      <c r="H129" s="175"/>
      <c r="I129" s="552"/>
      <c r="J129" s="371"/>
      <c r="K129" s="366"/>
      <c r="L129" s="321"/>
      <c r="M129" s="452"/>
      <c r="N129" s="452"/>
      <c r="O129" s="38"/>
      <c r="P129" s="38"/>
      <c r="Q129" s="38"/>
      <c r="R129" s="38"/>
      <c r="S129" s="38"/>
      <c r="T129" s="168"/>
      <c r="U129" s="168"/>
      <c r="V129" s="168"/>
      <c r="W129" s="168"/>
      <c r="X129" s="168"/>
      <c r="Y129" s="168"/>
      <c r="Z129" s="168"/>
    </row>
    <row r="130" spans="1:26" ht="32.25" hidden="1" customHeight="1" x14ac:dyDescent="0.3">
      <c r="A130" s="168"/>
      <c r="B130" s="323"/>
      <c r="C130" s="530"/>
      <c r="D130" s="523"/>
      <c r="E130" s="524"/>
      <c r="F130" s="333"/>
      <c r="G130" s="175">
        <v>4</v>
      </c>
      <c r="H130" s="175"/>
      <c r="I130" s="552"/>
      <c r="J130" s="371"/>
      <c r="K130" s="366"/>
      <c r="L130" s="321"/>
      <c r="M130" s="452"/>
      <c r="N130" s="452"/>
      <c r="O130" s="38"/>
      <c r="P130" s="38"/>
      <c r="Q130" s="38"/>
      <c r="R130" s="38"/>
      <c r="S130" s="38"/>
      <c r="T130" s="168"/>
      <c r="U130" s="168"/>
      <c r="V130" s="168"/>
      <c r="W130" s="168"/>
      <c r="X130" s="168"/>
      <c r="Y130" s="168"/>
      <c r="Z130" s="168"/>
    </row>
    <row r="131" spans="1:26" ht="32.25" hidden="1" customHeight="1" x14ac:dyDescent="0.3">
      <c r="A131" s="168"/>
      <c r="B131" s="323"/>
      <c r="C131" s="530"/>
      <c r="D131" s="523"/>
      <c r="E131" s="524"/>
      <c r="F131" s="333"/>
      <c r="G131" s="175">
        <v>5</v>
      </c>
      <c r="H131" s="175"/>
      <c r="I131" s="552"/>
      <c r="J131" s="371"/>
      <c r="K131" s="366"/>
      <c r="L131" s="321"/>
      <c r="M131" s="452"/>
      <c r="N131" s="452"/>
      <c r="O131" s="38"/>
      <c r="P131" s="38"/>
      <c r="Q131" s="38"/>
      <c r="R131" s="38"/>
      <c r="S131" s="38"/>
      <c r="T131" s="168"/>
      <c r="U131" s="168"/>
      <c r="V131" s="168"/>
      <c r="W131" s="168"/>
      <c r="X131" s="168"/>
      <c r="Y131" s="168"/>
      <c r="Z131" s="168"/>
    </row>
    <row r="132" spans="1:26" ht="32.25" hidden="1" customHeight="1" x14ac:dyDescent="0.3">
      <c r="A132" s="168"/>
      <c r="B132" s="323"/>
      <c r="C132" s="530"/>
      <c r="D132" s="523"/>
      <c r="E132" s="524"/>
      <c r="F132" s="333"/>
      <c r="G132" s="175">
        <v>6</v>
      </c>
      <c r="H132" s="175"/>
      <c r="I132" s="552"/>
      <c r="J132" s="371"/>
      <c r="K132" s="366"/>
      <c r="L132" s="321"/>
      <c r="M132" s="452"/>
      <c r="N132" s="452"/>
      <c r="O132" s="38"/>
      <c r="P132" s="38"/>
      <c r="Q132" s="38"/>
      <c r="R132" s="38"/>
      <c r="S132" s="38"/>
      <c r="T132" s="168"/>
      <c r="U132" s="168"/>
      <c r="V132" s="168"/>
      <c r="W132" s="168"/>
      <c r="X132" s="168"/>
      <c r="Y132" s="168"/>
      <c r="Z132" s="168"/>
    </row>
    <row r="133" spans="1:26" ht="32.25" hidden="1" customHeight="1" x14ac:dyDescent="0.3">
      <c r="A133" s="168"/>
      <c r="B133" s="323"/>
      <c r="C133" s="530"/>
      <c r="D133" s="523"/>
      <c r="E133" s="524"/>
      <c r="F133" s="333"/>
      <c r="G133" s="175">
        <v>7</v>
      </c>
      <c r="H133" s="175"/>
      <c r="I133" s="552"/>
      <c r="J133" s="371"/>
      <c r="K133" s="366"/>
      <c r="L133" s="321"/>
      <c r="M133" s="452"/>
      <c r="N133" s="452"/>
      <c r="O133" s="38"/>
      <c r="P133" s="38"/>
      <c r="Q133" s="38"/>
      <c r="R133" s="38"/>
      <c r="S133" s="38"/>
      <c r="T133" s="168"/>
      <c r="U133" s="168"/>
      <c r="V133" s="168"/>
      <c r="W133" s="168"/>
      <c r="X133" s="168"/>
      <c r="Y133" s="168"/>
      <c r="Z133" s="168"/>
    </row>
    <row r="134" spans="1:26" ht="32.25" hidden="1" customHeight="1" thickBot="1" x14ac:dyDescent="0.35">
      <c r="A134" s="168"/>
      <c r="B134" s="341"/>
      <c r="C134" s="530"/>
      <c r="D134" s="523"/>
      <c r="E134" s="525"/>
      <c r="F134" s="334"/>
      <c r="G134" s="208">
        <v>8</v>
      </c>
      <c r="H134" s="208"/>
      <c r="I134" s="427"/>
      <c r="J134" s="373"/>
      <c r="K134" s="366"/>
      <c r="L134" s="340"/>
      <c r="M134" s="452"/>
      <c r="N134" s="452"/>
      <c r="O134" s="38"/>
      <c r="P134" s="38"/>
      <c r="Q134" s="38"/>
      <c r="R134" s="38"/>
      <c r="S134" s="38"/>
      <c r="T134" s="168"/>
      <c r="U134" s="168"/>
      <c r="V134" s="168"/>
      <c r="W134" s="168"/>
      <c r="X134" s="168"/>
      <c r="Y134" s="168"/>
      <c r="Z134" s="168"/>
    </row>
    <row r="135" spans="1:26" ht="32.25" customHeight="1" x14ac:dyDescent="0.3">
      <c r="A135" s="168"/>
      <c r="B135" s="168"/>
      <c r="C135" s="214"/>
      <c r="D135" s="214"/>
      <c r="E135" s="214"/>
      <c r="F135" s="214"/>
      <c r="G135" s="214"/>
      <c r="H135" s="214"/>
      <c r="I135" s="214"/>
      <c r="J135" s="214"/>
      <c r="K135" s="214"/>
      <c r="L135" s="40"/>
      <c r="M135" s="40"/>
      <c r="N135" s="40"/>
      <c r="O135" s="38"/>
      <c r="P135" s="38"/>
      <c r="Q135" s="38"/>
      <c r="R135" s="38"/>
      <c r="S135" s="38"/>
      <c r="T135" s="168"/>
      <c r="U135" s="168"/>
      <c r="V135" s="168"/>
      <c r="W135" s="168"/>
      <c r="X135" s="168"/>
      <c r="Y135" s="168"/>
      <c r="Z135" s="168"/>
    </row>
    <row r="136" spans="1:26" ht="32.25" customHeight="1" x14ac:dyDescent="0.3">
      <c r="A136" s="168"/>
      <c r="B136" s="168"/>
      <c r="C136" s="168"/>
      <c r="D136" s="168"/>
      <c r="E136" s="168"/>
      <c r="F136" s="168"/>
      <c r="G136" s="168"/>
      <c r="H136" s="168"/>
      <c r="I136" s="168"/>
      <c r="J136" s="168"/>
      <c r="K136" s="168"/>
      <c r="L136" s="40"/>
      <c r="M136" s="40"/>
      <c r="N136" s="40"/>
      <c r="O136" s="38"/>
      <c r="P136" s="38"/>
      <c r="Q136" s="38"/>
      <c r="R136" s="38"/>
      <c r="S136" s="38"/>
      <c r="T136" s="168"/>
      <c r="U136" s="168"/>
      <c r="V136" s="168"/>
      <c r="W136" s="168"/>
      <c r="X136" s="168"/>
      <c r="Y136" s="168"/>
      <c r="Z136" s="168"/>
    </row>
    <row r="137" spans="1:26" ht="32.25" customHeight="1" x14ac:dyDescent="0.3">
      <c r="A137" s="168"/>
      <c r="B137" s="168"/>
      <c r="C137" s="168"/>
      <c r="D137" s="168"/>
      <c r="E137" s="168"/>
      <c r="F137" s="168"/>
      <c r="G137" s="168"/>
      <c r="H137" s="168"/>
      <c r="I137" s="168"/>
      <c r="J137" s="168"/>
      <c r="K137" s="168"/>
      <c r="L137" s="40"/>
      <c r="M137" s="40"/>
      <c r="N137" s="40"/>
      <c r="O137" s="38"/>
      <c r="P137" s="38"/>
      <c r="Q137" s="38"/>
      <c r="R137" s="38"/>
      <c r="S137" s="38"/>
      <c r="T137" s="168"/>
      <c r="U137" s="168"/>
      <c r="V137" s="168"/>
      <c r="W137" s="168"/>
      <c r="X137" s="168"/>
      <c r="Y137" s="168"/>
      <c r="Z137" s="168"/>
    </row>
    <row r="138" spans="1:26" ht="32.25" customHeight="1" x14ac:dyDescent="0.3">
      <c r="A138" s="168"/>
      <c r="B138" s="168"/>
      <c r="C138" s="168"/>
      <c r="D138" s="168"/>
      <c r="E138" s="168"/>
      <c r="F138" s="168"/>
      <c r="G138" s="168"/>
      <c r="H138" s="168"/>
      <c r="I138" s="168"/>
      <c r="J138" s="168"/>
      <c r="K138" s="168"/>
      <c r="L138" s="40"/>
      <c r="M138" s="40"/>
      <c r="N138" s="40"/>
      <c r="O138" s="38"/>
      <c r="P138" s="38"/>
      <c r="Q138" s="38"/>
      <c r="R138" s="38"/>
      <c r="S138" s="38"/>
      <c r="T138" s="168"/>
      <c r="U138" s="168"/>
      <c r="V138" s="168"/>
      <c r="W138" s="168"/>
      <c r="X138" s="168"/>
      <c r="Y138" s="168"/>
      <c r="Z138" s="168"/>
    </row>
    <row r="139" spans="1:26" ht="32.25" customHeight="1" x14ac:dyDescent="0.3">
      <c r="A139" s="168"/>
      <c r="B139" s="168"/>
      <c r="C139" s="168"/>
      <c r="D139" s="168"/>
      <c r="E139" s="168"/>
      <c r="F139" s="168"/>
      <c r="G139" s="168"/>
      <c r="H139" s="168"/>
      <c r="I139" s="168"/>
      <c r="J139" s="168"/>
      <c r="K139" s="168"/>
      <c r="L139" s="40"/>
      <c r="M139" s="40"/>
      <c r="N139" s="40"/>
      <c r="O139" s="38"/>
      <c r="P139" s="38"/>
      <c r="Q139" s="38"/>
      <c r="R139" s="38"/>
      <c r="S139" s="38"/>
      <c r="T139" s="168"/>
      <c r="U139" s="168"/>
      <c r="V139" s="168"/>
      <c r="W139" s="168"/>
      <c r="X139" s="168"/>
      <c r="Y139" s="168"/>
      <c r="Z139" s="168"/>
    </row>
    <row r="140" spans="1:26" ht="32.25" customHeight="1" x14ac:dyDescent="0.3">
      <c r="A140" s="168"/>
      <c r="B140" s="168"/>
      <c r="C140" s="168"/>
      <c r="D140" s="168"/>
      <c r="E140" s="168"/>
      <c r="F140" s="168"/>
      <c r="G140" s="168"/>
      <c r="H140" s="168"/>
      <c r="I140" s="168"/>
      <c r="J140" s="168"/>
      <c r="K140" s="168"/>
      <c r="L140" s="40"/>
      <c r="M140" s="40"/>
      <c r="N140" s="40"/>
      <c r="O140" s="38"/>
      <c r="P140" s="38"/>
      <c r="Q140" s="38"/>
      <c r="R140" s="38"/>
      <c r="S140" s="38"/>
      <c r="T140" s="168"/>
      <c r="U140" s="168"/>
      <c r="V140" s="168"/>
      <c r="W140" s="168"/>
      <c r="X140" s="168"/>
      <c r="Y140" s="168"/>
      <c r="Z140" s="168"/>
    </row>
    <row r="141" spans="1:26" ht="32.25" customHeight="1" x14ac:dyDescent="0.3">
      <c r="A141" s="168"/>
      <c r="B141" s="168"/>
      <c r="C141" s="168"/>
      <c r="D141" s="168"/>
      <c r="E141" s="168"/>
      <c r="F141" s="168"/>
      <c r="G141" s="168"/>
      <c r="H141" s="168"/>
      <c r="I141" s="168"/>
      <c r="J141" s="168"/>
      <c r="K141" s="168"/>
      <c r="L141" s="40"/>
      <c r="M141" s="40"/>
      <c r="N141" s="40"/>
      <c r="O141" s="38"/>
      <c r="P141" s="38"/>
      <c r="Q141" s="38"/>
      <c r="R141" s="38"/>
      <c r="S141" s="38"/>
      <c r="T141" s="168"/>
      <c r="U141" s="168"/>
      <c r="V141" s="168"/>
      <c r="W141" s="168"/>
      <c r="X141" s="168"/>
      <c r="Y141" s="168"/>
      <c r="Z141" s="168"/>
    </row>
    <row r="142" spans="1:26" ht="32.25" customHeight="1" x14ac:dyDescent="0.3">
      <c r="A142" s="168"/>
      <c r="B142" s="168"/>
      <c r="C142" s="168"/>
      <c r="D142" s="168"/>
      <c r="E142" s="168"/>
      <c r="F142" s="168"/>
      <c r="G142" s="168"/>
      <c r="H142" s="168"/>
      <c r="I142" s="168"/>
      <c r="J142" s="168"/>
      <c r="K142" s="168"/>
      <c r="L142" s="40"/>
      <c r="M142" s="40"/>
      <c r="N142" s="40"/>
      <c r="O142" s="38"/>
      <c r="P142" s="38"/>
      <c r="Q142" s="38"/>
      <c r="R142" s="38"/>
      <c r="S142" s="38"/>
      <c r="T142" s="168"/>
      <c r="U142" s="168"/>
      <c r="V142" s="168"/>
      <c r="W142" s="168"/>
      <c r="X142" s="168"/>
      <c r="Y142" s="168"/>
      <c r="Z142" s="168"/>
    </row>
    <row r="143" spans="1:26" ht="32.25" customHeight="1" x14ac:dyDescent="0.3">
      <c r="A143" s="168"/>
      <c r="B143" s="168"/>
      <c r="C143" s="168"/>
      <c r="D143" s="168"/>
      <c r="E143" s="168"/>
      <c r="F143" s="168"/>
      <c r="G143" s="168"/>
      <c r="H143" s="168"/>
      <c r="I143" s="168"/>
      <c r="J143" s="168"/>
      <c r="K143" s="168"/>
      <c r="L143" s="40"/>
      <c r="M143" s="40"/>
      <c r="N143" s="40"/>
      <c r="O143" s="38"/>
      <c r="P143" s="38"/>
      <c r="Q143" s="38"/>
      <c r="R143" s="38"/>
      <c r="S143" s="38"/>
      <c r="T143" s="168"/>
      <c r="U143" s="168"/>
      <c r="V143" s="168"/>
      <c r="W143" s="168"/>
      <c r="X143" s="168"/>
      <c r="Y143" s="168"/>
      <c r="Z143" s="168"/>
    </row>
    <row r="144" spans="1:26" ht="32.25" customHeight="1" x14ac:dyDescent="0.3">
      <c r="A144" s="168"/>
      <c r="B144" s="168"/>
      <c r="C144" s="168"/>
      <c r="D144" s="168"/>
      <c r="E144" s="168"/>
      <c r="F144" s="168"/>
      <c r="G144" s="168"/>
      <c r="H144" s="168"/>
      <c r="I144" s="168"/>
      <c r="J144" s="168"/>
      <c r="K144" s="168"/>
      <c r="L144" s="40"/>
      <c r="M144" s="40"/>
      <c r="N144" s="40"/>
      <c r="O144" s="38"/>
      <c r="P144" s="38"/>
      <c r="Q144" s="38"/>
      <c r="R144" s="38"/>
      <c r="S144" s="38"/>
      <c r="T144" s="168"/>
      <c r="U144" s="168"/>
      <c r="V144" s="168"/>
      <c r="W144" s="168"/>
      <c r="X144" s="168"/>
      <c r="Y144" s="168"/>
      <c r="Z144" s="168"/>
    </row>
    <row r="145" spans="1:26" ht="32.25" customHeight="1" x14ac:dyDescent="0.3">
      <c r="A145" s="168"/>
      <c r="B145" s="168"/>
      <c r="C145" s="168"/>
      <c r="D145" s="168"/>
      <c r="E145" s="168"/>
      <c r="F145" s="168"/>
      <c r="G145" s="168"/>
      <c r="H145" s="168"/>
      <c r="I145" s="168"/>
      <c r="J145" s="168"/>
      <c r="K145" s="168"/>
      <c r="L145" s="40"/>
      <c r="M145" s="40"/>
      <c r="N145" s="40"/>
      <c r="O145" s="38"/>
      <c r="P145" s="38"/>
      <c r="Q145" s="38"/>
      <c r="R145" s="38"/>
      <c r="S145" s="38"/>
      <c r="T145" s="168"/>
      <c r="U145" s="168"/>
      <c r="V145" s="168"/>
      <c r="W145" s="168"/>
      <c r="X145" s="168"/>
      <c r="Y145" s="168"/>
      <c r="Z145" s="168"/>
    </row>
    <row r="146" spans="1:26" ht="32.25" customHeight="1" x14ac:dyDescent="0.3">
      <c r="A146" s="168"/>
      <c r="B146" s="168"/>
      <c r="C146" s="168"/>
      <c r="D146" s="168"/>
      <c r="E146" s="168"/>
      <c r="F146" s="168"/>
      <c r="G146" s="168"/>
      <c r="H146" s="168"/>
      <c r="I146" s="168"/>
      <c r="J146" s="168"/>
      <c r="K146" s="168"/>
      <c r="L146" s="40"/>
      <c r="M146" s="40"/>
      <c r="N146" s="40"/>
      <c r="O146" s="38"/>
      <c r="P146" s="38"/>
      <c r="Q146" s="38"/>
      <c r="R146" s="38"/>
      <c r="S146" s="38"/>
      <c r="T146" s="168"/>
      <c r="U146" s="168"/>
      <c r="V146" s="168"/>
      <c r="W146" s="168"/>
      <c r="X146" s="168"/>
      <c r="Y146" s="168"/>
      <c r="Z146" s="168"/>
    </row>
    <row r="147" spans="1:26" ht="32.25" customHeight="1" x14ac:dyDescent="0.3">
      <c r="A147" s="168"/>
      <c r="B147" s="168"/>
      <c r="C147" s="168"/>
      <c r="D147" s="168"/>
      <c r="E147" s="168"/>
      <c r="F147" s="168"/>
      <c r="G147" s="168"/>
      <c r="H147" s="168"/>
      <c r="I147" s="168"/>
      <c r="J147" s="168"/>
      <c r="K147" s="168"/>
      <c r="L147" s="40"/>
      <c r="M147" s="40"/>
      <c r="N147" s="40"/>
      <c r="O147" s="38"/>
      <c r="P147" s="38"/>
      <c r="Q147" s="38"/>
      <c r="R147" s="38"/>
      <c r="S147" s="38"/>
      <c r="T147" s="168"/>
      <c r="U147" s="168"/>
      <c r="V147" s="168"/>
      <c r="W147" s="168"/>
      <c r="X147" s="168"/>
      <c r="Y147" s="168"/>
      <c r="Z147" s="168"/>
    </row>
    <row r="148" spans="1:26" ht="32.25" customHeight="1" x14ac:dyDescent="0.3">
      <c r="A148" s="168"/>
      <c r="B148" s="168"/>
      <c r="C148" s="168"/>
      <c r="D148" s="168"/>
      <c r="E148" s="168"/>
      <c r="F148" s="168"/>
      <c r="G148" s="168"/>
      <c r="H148" s="168"/>
      <c r="I148" s="168"/>
      <c r="J148" s="168"/>
      <c r="K148" s="168"/>
      <c r="L148" s="40"/>
      <c r="M148" s="40"/>
      <c r="N148" s="40"/>
      <c r="O148" s="38"/>
      <c r="P148" s="38"/>
      <c r="Q148" s="38"/>
      <c r="R148" s="38"/>
      <c r="S148" s="38"/>
      <c r="T148" s="168"/>
      <c r="U148" s="168"/>
      <c r="V148" s="168"/>
      <c r="W148" s="168"/>
      <c r="X148" s="168"/>
      <c r="Y148" s="168"/>
      <c r="Z148" s="168"/>
    </row>
    <row r="149" spans="1:26" ht="32.25" customHeight="1" x14ac:dyDescent="0.3">
      <c r="A149" s="168"/>
      <c r="B149" s="168"/>
      <c r="C149" s="168"/>
      <c r="D149" s="168"/>
      <c r="E149" s="168"/>
      <c r="F149" s="168"/>
      <c r="G149" s="168"/>
      <c r="H149" s="168"/>
      <c r="I149" s="168"/>
      <c r="J149" s="168"/>
      <c r="K149" s="168"/>
      <c r="L149" s="40"/>
      <c r="M149" s="40"/>
      <c r="N149" s="40"/>
      <c r="O149" s="38"/>
      <c r="P149" s="38"/>
      <c r="Q149" s="38"/>
      <c r="R149" s="38"/>
      <c r="S149" s="38"/>
      <c r="T149" s="168"/>
      <c r="U149" s="168"/>
      <c r="V149" s="168"/>
      <c r="W149" s="168"/>
      <c r="X149" s="168"/>
      <c r="Y149" s="168"/>
      <c r="Z149" s="168"/>
    </row>
    <row r="150" spans="1:26" ht="32.25" customHeight="1" x14ac:dyDescent="0.3">
      <c r="A150" s="168"/>
      <c r="B150" s="168"/>
      <c r="C150" s="168"/>
      <c r="D150" s="168"/>
      <c r="E150" s="168"/>
      <c r="F150" s="168"/>
      <c r="G150" s="168"/>
      <c r="H150" s="168"/>
      <c r="I150" s="168"/>
      <c r="J150" s="168"/>
      <c r="K150" s="168"/>
      <c r="L150" s="40"/>
      <c r="M150" s="40"/>
      <c r="N150" s="40"/>
      <c r="O150" s="38"/>
      <c r="P150" s="38"/>
      <c r="Q150" s="38"/>
      <c r="R150" s="38"/>
      <c r="S150" s="38"/>
      <c r="T150" s="168"/>
      <c r="U150" s="168"/>
      <c r="V150" s="168"/>
      <c r="W150" s="168"/>
      <c r="X150" s="168"/>
      <c r="Y150" s="168"/>
      <c r="Z150" s="168"/>
    </row>
    <row r="151" spans="1:26" ht="32.25" customHeight="1" x14ac:dyDescent="0.3">
      <c r="A151" s="168"/>
      <c r="B151" s="168"/>
      <c r="C151" s="168"/>
      <c r="D151" s="168"/>
      <c r="E151" s="168"/>
      <c r="F151" s="168"/>
      <c r="G151" s="168"/>
      <c r="H151" s="168"/>
      <c r="I151" s="168"/>
      <c r="J151" s="168"/>
      <c r="K151" s="168"/>
      <c r="L151" s="40"/>
      <c r="M151" s="40"/>
      <c r="N151" s="40"/>
      <c r="O151" s="38"/>
      <c r="P151" s="38"/>
      <c r="Q151" s="38"/>
      <c r="R151" s="38"/>
      <c r="S151" s="38"/>
      <c r="T151" s="168"/>
      <c r="U151" s="168"/>
      <c r="V151" s="168"/>
      <c r="W151" s="168"/>
      <c r="X151" s="168"/>
      <c r="Y151" s="168"/>
      <c r="Z151" s="168"/>
    </row>
    <row r="152" spans="1:26" ht="32.25" customHeight="1" x14ac:dyDescent="0.3">
      <c r="A152" s="168"/>
      <c r="B152" s="168"/>
      <c r="C152" s="168"/>
      <c r="D152" s="168"/>
      <c r="E152" s="168"/>
      <c r="F152" s="168"/>
      <c r="G152" s="168"/>
      <c r="H152" s="168"/>
      <c r="I152" s="168"/>
      <c r="J152" s="168"/>
      <c r="K152" s="168"/>
      <c r="L152" s="40"/>
      <c r="M152" s="40"/>
      <c r="N152" s="40"/>
      <c r="O152" s="38"/>
      <c r="P152" s="38"/>
      <c r="Q152" s="38"/>
      <c r="R152" s="38"/>
      <c r="S152" s="38"/>
      <c r="T152" s="168"/>
      <c r="U152" s="168"/>
      <c r="V152" s="168"/>
      <c r="W152" s="168"/>
      <c r="X152" s="168"/>
      <c r="Y152" s="168"/>
      <c r="Z152" s="168"/>
    </row>
    <row r="153" spans="1:26" ht="32.25" customHeight="1" x14ac:dyDescent="0.3">
      <c r="A153" s="168"/>
      <c r="B153" s="168"/>
      <c r="C153" s="168"/>
      <c r="D153" s="168"/>
      <c r="E153" s="168"/>
      <c r="F153" s="168"/>
      <c r="G153" s="168"/>
      <c r="H153" s="168"/>
      <c r="I153" s="168"/>
      <c r="J153" s="168"/>
      <c r="K153" s="168"/>
      <c r="L153" s="40"/>
      <c r="M153" s="40"/>
      <c r="N153" s="40"/>
      <c r="O153" s="38"/>
      <c r="P153" s="38"/>
      <c r="Q153" s="38"/>
      <c r="R153" s="38"/>
      <c r="S153" s="38"/>
      <c r="T153" s="168"/>
      <c r="U153" s="168"/>
      <c r="V153" s="168"/>
      <c r="W153" s="168"/>
      <c r="X153" s="168"/>
      <c r="Y153" s="168"/>
      <c r="Z153" s="168"/>
    </row>
    <row r="154" spans="1:26" ht="32.25" customHeight="1" x14ac:dyDescent="0.3">
      <c r="A154" s="168"/>
      <c r="B154" s="168"/>
      <c r="C154" s="168"/>
      <c r="D154" s="168"/>
      <c r="E154" s="168"/>
      <c r="F154" s="168"/>
      <c r="G154" s="168"/>
      <c r="H154" s="168"/>
      <c r="I154" s="168"/>
      <c r="J154" s="168"/>
      <c r="K154" s="168"/>
      <c r="L154" s="40"/>
      <c r="M154" s="40"/>
      <c r="N154" s="40"/>
      <c r="O154" s="38"/>
      <c r="P154" s="38"/>
      <c r="Q154" s="38"/>
      <c r="R154" s="38"/>
      <c r="S154" s="38"/>
      <c r="T154" s="168"/>
      <c r="U154" s="168"/>
      <c r="V154" s="168"/>
      <c r="W154" s="168"/>
      <c r="X154" s="168"/>
      <c r="Y154" s="168"/>
      <c r="Z154" s="168"/>
    </row>
    <row r="155" spans="1:26" ht="32.25" customHeight="1" x14ac:dyDescent="0.3">
      <c r="A155" s="168"/>
      <c r="B155" s="168"/>
      <c r="C155" s="168"/>
      <c r="D155" s="168"/>
      <c r="E155" s="168"/>
      <c r="F155" s="168"/>
      <c r="G155" s="168"/>
      <c r="H155" s="168"/>
      <c r="I155" s="168"/>
      <c r="J155" s="168"/>
      <c r="K155" s="168"/>
      <c r="L155" s="40"/>
      <c r="M155" s="40"/>
      <c r="N155" s="40"/>
      <c r="O155" s="38"/>
      <c r="P155" s="38"/>
      <c r="Q155" s="38"/>
      <c r="R155" s="38"/>
      <c r="S155" s="38"/>
      <c r="T155" s="168"/>
      <c r="U155" s="168"/>
      <c r="V155" s="168"/>
      <c r="W155" s="168"/>
      <c r="X155" s="168"/>
      <c r="Y155" s="168"/>
      <c r="Z155" s="168"/>
    </row>
    <row r="156" spans="1:26" ht="32.25" customHeight="1" x14ac:dyDescent="0.3">
      <c r="A156" s="168"/>
      <c r="B156" s="168"/>
      <c r="C156" s="168"/>
      <c r="D156" s="168"/>
      <c r="E156" s="168"/>
      <c r="F156" s="168"/>
      <c r="G156" s="168"/>
      <c r="H156" s="168"/>
      <c r="I156" s="168"/>
      <c r="J156" s="168"/>
      <c r="K156" s="168"/>
      <c r="L156" s="40"/>
      <c r="M156" s="40"/>
      <c r="N156" s="40"/>
      <c r="O156" s="38"/>
      <c r="P156" s="38"/>
      <c r="Q156" s="38"/>
      <c r="R156" s="38"/>
      <c r="S156" s="38"/>
      <c r="T156" s="168"/>
      <c r="U156" s="168"/>
      <c r="V156" s="168"/>
      <c r="W156" s="168"/>
      <c r="X156" s="168"/>
      <c r="Y156" s="168"/>
      <c r="Z156" s="168"/>
    </row>
    <row r="157" spans="1:26" ht="32.25" customHeight="1" x14ac:dyDescent="0.3">
      <c r="A157" s="168"/>
      <c r="B157" s="168"/>
      <c r="C157" s="168"/>
      <c r="D157" s="168"/>
      <c r="E157" s="168"/>
      <c r="F157" s="168"/>
      <c r="G157" s="168"/>
      <c r="H157" s="168"/>
      <c r="I157" s="168"/>
      <c r="J157" s="168"/>
      <c r="K157" s="168"/>
      <c r="L157" s="40"/>
      <c r="M157" s="40"/>
      <c r="N157" s="40"/>
      <c r="O157" s="38"/>
      <c r="P157" s="38"/>
      <c r="Q157" s="38"/>
      <c r="R157" s="38"/>
      <c r="S157" s="38"/>
      <c r="T157" s="168"/>
      <c r="U157" s="168"/>
      <c r="V157" s="168"/>
      <c r="W157" s="168"/>
      <c r="X157" s="168"/>
      <c r="Y157" s="168"/>
      <c r="Z157" s="168"/>
    </row>
    <row r="158" spans="1:26" ht="32.25" customHeight="1" x14ac:dyDescent="0.3">
      <c r="A158" s="168"/>
      <c r="B158" s="168"/>
      <c r="C158" s="168"/>
      <c r="D158" s="168"/>
      <c r="E158" s="168"/>
      <c r="F158" s="168"/>
      <c r="G158" s="168"/>
      <c r="H158" s="168"/>
      <c r="I158" s="168"/>
      <c r="J158" s="168"/>
      <c r="K158" s="168"/>
      <c r="L158" s="40"/>
      <c r="M158" s="40"/>
      <c r="N158" s="40"/>
      <c r="O158" s="38"/>
      <c r="P158" s="38"/>
      <c r="Q158" s="38"/>
      <c r="R158" s="38"/>
      <c r="S158" s="38"/>
      <c r="T158" s="168"/>
      <c r="U158" s="168"/>
      <c r="V158" s="168"/>
      <c r="W158" s="168"/>
      <c r="X158" s="168"/>
      <c r="Y158" s="168"/>
      <c r="Z158" s="168"/>
    </row>
    <row r="159" spans="1:26" ht="32.25" customHeight="1" x14ac:dyDescent="0.3">
      <c r="A159" s="168"/>
      <c r="B159" s="168"/>
      <c r="C159" s="168"/>
      <c r="D159" s="168"/>
      <c r="E159" s="168"/>
      <c r="F159" s="168"/>
      <c r="G159" s="168"/>
      <c r="H159" s="168"/>
      <c r="I159" s="168"/>
      <c r="J159" s="168"/>
      <c r="K159" s="168"/>
      <c r="L159" s="40"/>
      <c r="M159" s="40"/>
      <c r="N159" s="40"/>
      <c r="O159" s="38"/>
      <c r="P159" s="38"/>
      <c r="Q159" s="38"/>
      <c r="R159" s="38"/>
      <c r="S159" s="38"/>
      <c r="T159" s="168"/>
      <c r="U159" s="168"/>
      <c r="V159" s="168"/>
      <c r="W159" s="168"/>
      <c r="X159" s="168"/>
      <c r="Y159" s="168"/>
      <c r="Z159" s="168"/>
    </row>
    <row r="160" spans="1:26" ht="32.25" customHeight="1" x14ac:dyDescent="0.3">
      <c r="A160" s="168"/>
      <c r="B160" s="168"/>
      <c r="C160" s="168"/>
      <c r="D160" s="168"/>
      <c r="E160" s="168"/>
      <c r="F160" s="168"/>
      <c r="G160" s="168"/>
      <c r="H160" s="168"/>
      <c r="I160" s="168"/>
      <c r="J160" s="168"/>
      <c r="K160" s="168"/>
      <c r="L160" s="40"/>
      <c r="M160" s="40"/>
      <c r="N160" s="40"/>
      <c r="O160" s="38"/>
      <c r="P160" s="38"/>
      <c r="Q160" s="38"/>
      <c r="R160" s="38"/>
      <c r="S160" s="38"/>
      <c r="T160" s="168"/>
      <c r="U160" s="168"/>
      <c r="V160" s="168"/>
      <c r="W160" s="168"/>
      <c r="X160" s="168"/>
      <c r="Y160" s="168"/>
      <c r="Z160" s="168"/>
    </row>
    <row r="161" spans="1:26" ht="32.25" customHeight="1" x14ac:dyDescent="0.3">
      <c r="A161" s="168"/>
      <c r="B161" s="168"/>
      <c r="C161" s="168"/>
      <c r="D161" s="168"/>
      <c r="E161" s="168"/>
      <c r="F161" s="168"/>
      <c r="G161" s="168"/>
      <c r="H161" s="168"/>
      <c r="I161" s="168"/>
      <c r="J161" s="168"/>
      <c r="K161" s="168"/>
      <c r="L161" s="40"/>
      <c r="M161" s="40"/>
      <c r="N161" s="40"/>
      <c r="O161" s="38"/>
      <c r="P161" s="38"/>
      <c r="Q161" s="38"/>
      <c r="R161" s="38"/>
      <c r="S161" s="38"/>
      <c r="T161" s="168"/>
      <c r="U161" s="168"/>
      <c r="V161" s="168"/>
      <c r="W161" s="168"/>
      <c r="X161" s="168"/>
      <c r="Y161" s="168"/>
      <c r="Z161" s="168"/>
    </row>
    <row r="162" spans="1:26" ht="32.25" customHeight="1" x14ac:dyDescent="0.3">
      <c r="A162" s="168"/>
      <c r="B162" s="168"/>
      <c r="C162" s="168"/>
      <c r="D162" s="168"/>
      <c r="E162" s="168"/>
      <c r="F162" s="168"/>
      <c r="G162" s="168"/>
      <c r="H162" s="168"/>
      <c r="I162" s="168"/>
      <c r="J162" s="168"/>
      <c r="K162" s="168"/>
      <c r="L162" s="40"/>
      <c r="M162" s="40"/>
      <c r="N162" s="40"/>
      <c r="O162" s="38"/>
      <c r="P162" s="38"/>
      <c r="Q162" s="38"/>
      <c r="R162" s="38"/>
      <c r="S162" s="38"/>
      <c r="T162" s="168"/>
      <c r="U162" s="168"/>
      <c r="V162" s="168"/>
      <c r="W162" s="168"/>
      <c r="X162" s="168"/>
      <c r="Y162" s="168"/>
      <c r="Z162" s="168"/>
    </row>
    <row r="163" spans="1:26" ht="32.25" customHeight="1" x14ac:dyDescent="0.3">
      <c r="A163" s="168"/>
      <c r="B163" s="168"/>
      <c r="C163" s="168"/>
      <c r="D163" s="168"/>
      <c r="E163" s="168"/>
      <c r="F163" s="168"/>
      <c r="G163" s="168"/>
      <c r="H163" s="168"/>
      <c r="I163" s="168"/>
      <c r="J163" s="168"/>
      <c r="K163" s="168"/>
      <c r="L163" s="40"/>
      <c r="M163" s="40"/>
      <c r="N163" s="40"/>
      <c r="O163" s="38"/>
      <c r="P163" s="38"/>
      <c r="Q163" s="38"/>
      <c r="R163" s="38"/>
      <c r="S163" s="38"/>
      <c r="T163" s="168"/>
      <c r="U163" s="168"/>
      <c r="V163" s="168"/>
      <c r="W163" s="168"/>
      <c r="X163" s="168"/>
      <c r="Y163" s="168"/>
      <c r="Z163" s="168"/>
    </row>
    <row r="164" spans="1:26" ht="32.25" customHeight="1" x14ac:dyDescent="0.3">
      <c r="A164" s="168"/>
      <c r="B164" s="168"/>
      <c r="C164" s="168"/>
      <c r="D164" s="168"/>
      <c r="E164" s="168"/>
      <c r="F164" s="168"/>
      <c r="G164" s="168"/>
      <c r="H164" s="168"/>
      <c r="I164" s="168"/>
      <c r="J164" s="168"/>
      <c r="K164" s="168"/>
      <c r="L164" s="40"/>
      <c r="M164" s="40"/>
      <c r="N164" s="40"/>
      <c r="O164" s="38"/>
      <c r="P164" s="38"/>
      <c r="Q164" s="38"/>
      <c r="R164" s="38"/>
      <c r="S164" s="38"/>
      <c r="T164" s="168"/>
      <c r="U164" s="168"/>
      <c r="V164" s="168"/>
      <c r="W164" s="168"/>
      <c r="X164" s="168"/>
      <c r="Y164" s="168"/>
      <c r="Z164" s="168"/>
    </row>
    <row r="165" spans="1:26" ht="32.25" customHeight="1" x14ac:dyDescent="0.3">
      <c r="A165" s="168"/>
      <c r="B165" s="168"/>
      <c r="C165" s="168"/>
      <c r="D165" s="168"/>
      <c r="E165" s="168"/>
      <c r="F165" s="168"/>
      <c r="G165" s="168"/>
      <c r="H165" s="168"/>
      <c r="I165" s="168"/>
      <c r="J165" s="168"/>
      <c r="K165" s="168"/>
      <c r="L165" s="40"/>
      <c r="M165" s="40"/>
      <c r="N165" s="40"/>
      <c r="O165" s="38"/>
      <c r="P165" s="38"/>
      <c r="Q165" s="38"/>
      <c r="R165" s="38"/>
      <c r="S165" s="38"/>
      <c r="T165" s="168"/>
      <c r="U165" s="168"/>
      <c r="V165" s="168"/>
      <c r="W165" s="168"/>
      <c r="X165" s="168"/>
      <c r="Y165" s="168"/>
      <c r="Z165" s="168"/>
    </row>
    <row r="166" spans="1:26" ht="32.25" customHeight="1" x14ac:dyDescent="0.3">
      <c r="A166" s="168"/>
      <c r="B166" s="168"/>
      <c r="C166" s="168"/>
      <c r="D166" s="168"/>
      <c r="E166" s="168"/>
      <c r="F166" s="168"/>
      <c r="G166" s="168"/>
      <c r="H166" s="168"/>
      <c r="I166" s="168"/>
      <c r="J166" s="168"/>
      <c r="K166" s="168"/>
      <c r="L166" s="40"/>
      <c r="M166" s="40"/>
      <c r="N166" s="40"/>
      <c r="O166" s="38"/>
      <c r="P166" s="38"/>
      <c r="Q166" s="38"/>
      <c r="R166" s="38"/>
      <c r="S166" s="38"/>
      <c r="T166" s="168"/>
      <c r="U166" s="168"/>
      <c r="V166" s="168"/>
      <c r="W166" s="168"/>
      <c r="X166" s="168"/>
      <c r="Y166" s="168"/>
      <c r="Z166" s="168"/>
    </row>
    <row r="167" spans="1:26" ht="32.25" customHeight="1" x14ac:dyDescent="0.3">
      <c r="A167" s="168"/>
      <c r="B167" s="168"/>
      <c r="C167" s="168"/>
      <c r="D167" s="168"/>
      <c r="E167" s="168"/>
      <c r="F167" s="168"/>
      <c r="G167" s="168"/>
      <c r="H167" s="168"/>
      <c r="I167" s="168"/>
      <c r="J167" s="168"/>
      <c r="K167" s="168"/>
      <c r="L167" s="40"/>
      <c r="M167" s="40"/>
      <c r="N167" s="40"/>
      <c r="O167" s="38"/>
      <c r="P167" s="38"/>
      <c r="Q167" s="38"/>
      <c r="R167" s="38"/>
      <c r="S167" s="38"/>
      <c r="T167" s="168"/>
      <c r="U167" s="168"/>
      <c r="V167" s="168"/>
      <c r="W167" s="168"/>
      <c r="X167" s="168"/>
      <c r="Y167" s="168"/>
      <c r="Z167" s="168"/>
    </row>
    <row r="168" spans="1:26" ht="32.25" customHeight="1" x14ac:dyDescent="0.3">
      <c r="A168" s="168"/>
      <c r="B168" s="168"/>
      <c r="C168" s="168"/>
      <c r="D168" s="168"/>
      <c r="E168" s="168"/>
      <c r="F168" s="168"/>
      <c r="G168" s="168"/>
      <c r="H168" s="168"/>
      <c r="I168" s="168"/>
      <c r="J168" s="168"/>
      <c r="K168" s="168"/>
      <c r="L168" s="40"/>
      <c r="M168" s="40"/>
      <c r="N168" s="40"/>
      <c r="O168" s="38"/>
      <c r="P168" s="38"/>
      <c r="Q168" s="38"/>
      <c r="R168" s="38"/>
      <c r="S168" s="38"/>
      <c r="T168" s="168"/>
      <c r="U168" s="168"/>
      <c r="V168" s="168"/>
      <c r="W168" s="168"/>
      <c r="X168" s="168"/>
      <c r="Y168" s="168"/>
      <c r="Z168" s="168"/>
    </row>
    <row r="169" spans="1:26" ht="32.25" customHeight="1" x14ac:dyDescent="0.3">
      <c r="A169" s="168"/>
      <c r="B169" s="168"/>
      <c r="C169" s="168"/>
      <c r="D169" s="168"/>
      <c r="E169" s="168"/>
      <c r="F169" s="168"/>
      <c r="G169" s="168"/>
      <c r="H169" s="168"/>
      <c r="I169" s="168"/>
      <c r="J169" s="168"/>
      <c r="K169" s="168"/>
      <c r="L169" s="40"/>
      <c r="M169" s="40"/>
      <c r="N169" s="40"/>
      <c r="O169" s="38"/>
      <c r="P169" s="38"/>
      <c r="Q169" s="38"/>
      <c r="R169" s="38"/>
      <c r="S169" s="38"/>
      <c r="T169" s="168"/>
      <c r="U169" s="168"/>
      <c r="V169" s="168"/>
      <c r="W169" s="168"/>
      <c r="X169" s="168"/>
      <c r="Y169" s="168"/>
      <c r="Z169" s="168"/>
    </row>
    <row r="170" spans="1:26" ht="32.25" customHeight="1" x14ac:dyDescent="0.3">
      <c r="A170" s="168"/>
      <c r="B170" s="168"/>
      <c r="C170" s="168"/>
      <c r="D170" s="168"/>
      <c r="E170" s="168"/>
      <c r="F170" s="168"/>
      <c r="G170" s="168"/>
      <c r="H170" s="168"/>
      <c r="I170" s="168"/>
      <c r="J170" s="168"/>
      <c r="K170" s="168"/>
      <c r="L170" s="40"/>
      <c r="M170" s="40"/>
      <c r="N170" s="40"/>
      <c r="O170" s="38"/>
      <c r="P170" s="38"/>
      <c r="Q170" s="38"/>
      <c r="R170" s="38"/>
      <c r="S170" s="38"/>
      <c r="T170" s="168"/>
      <c r="U170" s="168"/>
      <c r="V170" s="168"/>
      <c r="W170" s="168"/>
      <c r="X170" s="168"/>
      <c r="Y170" s="168"/>
      <c r="Z170" s="168"/>
    </row>
    <row r="171" spans="1:26" ht="32.25" customHeight="1" x14ac:dyDescent="0.3">
      <c r="A171" s="168"/>
      <c r="B171" s="168"/>
      <c r="C171" s="168"/>
      <c r="D171" s="168"/>
      <c r="E171" s="168"/>
      <c r="F171" s="168"/>
      <c r="G171" s="168"/>
      <c r="H171" s="168"/>
      <c r="I171" s="168"/>
      <c r="J171" s="168"/>
      <c r="K171" s="168"/>
      <c r="L171" s="40"/>
      <c r="M171" s="40"/>
      <c r="N171" s="40"/>
      <c r="O171" s="38"/>
      <c r="P171" s="38"/>
      <c r="Q171" s="38"/>
      <c r="R171" s="38"/>
      <c r="S171" s="38"/>
      <c r="T171" s="168"/>
      <c r="U171" s="168"/>
      <c r="V171" s="168"/>
      <c r="W171" s="168"/>
      <c r="X171" s="168"/>
      <c r="Y171" s="168"/>
      <c r="Z171" s="168"/>
    </row>
    <row r="172" spans="1:26" ht="32.25" customHeight="1" x14ac:dyDescent="0.3">
      <c r="A172" s="168"/>
      <c r="B172" s="168"/>
      <c r="C172" s="168"/>
      <c r="D172" s="168"/>
      <c r="E172" s="168"/>
      <c r="F172" s="168"/>
      <c r="G172" s="168"/>
      <c r="H172" s="168"/>
      <c r="I172" s="168"/>
      <c r="J172" s="168"/>
      <c r="K172" s="168"/>
      <c r="L172" s="40"/>
      <c r="M172" s="40"/>
      <c r="N172" s="40"/>
      <c r="O172" s="38"/>
      <c r="P172" s="38"/>
      <c r="Q172" s="38"/>
      <c r="R172" s="38"/>
      <c r="S172" s="38"/>
      <c r="T172" s="168"/>
      <c r="U172" s="168"/>
      <c r="V172" s="168"/>
      <c r="W172" s="168"/>
      <c r="X172" s="168"/>
      <c r="Y172" s="168"/>
      <c r="Z172" s="168"/>
    </row>
    <row r="173" spans="1:26" ht="32.25" customHeight="1" x14ac:dyDescent="0.3">
      <c r="A173" s="168"/>
      <c r="B173" s="168"/>
      <c r="C173" s="168"/>
      <c r="D173" s="168"/>
      <c r="E173" s="168"/>
      <c r="F173" s="168"/>
      <c r="G173" s="168"/>
      <c r="H173" s="168"/>
      <c r="I173" s="168"/>
      <c r="J173" s="168"/>
      <c r="K173" s="168"/>
      <c r="L173" s="40"/>
      <c r="M173" s="40"/>
      <c r="N173" s="40"/>
      <c r="O173" s="38"/>
      <c r="P173" s="38"/>
      <c r="Q173" s="38"/>
      <c r="R173" s="38"/>
      <c r="S173" s="38"/>
      <c r="T173" s="168"/>
      <c r="U173" s="168"/>
      <c r="V173" s="168"/>
      <c r="W173" s="168"/>
      <c r="X173" s="168"/>
      <c r="Y173" s="168"/>
      <c r="Z173" s="168"/>
    </row>
    <row r="174" spans="1:26" ht="32.25" customHeight="1" x14ac:dyDescent="0.3">
      <c r="A174" s="168"/>
      <c r="B174" s="168"/>
      <c r="C174" s="168"/>
      <c r="D174" s="168"/>
      <c r="E174" s="168"/>
      <c r="F174" s="168"/>
      <c r="G174" s="168"/>
      <c r="H174" s="168"/>
      <c r="I174" s="168"/>
      <c r="J174" s="168"/>
      <c r="K174" s="168"/>
      <c r="L174" s="40"/>
      <c r="M174" s="40"/>
      <c r="N174" s="40"/>
      <c r="O174" s="38"/>
      <c r="P174" s="38"/>
      <c r="Q174" s="38"/>
      <c r="R174" s="38"/>
      <c r="S174" s="38"/>
      <c r="T174" s="168"/>
      <c r="U174" s="168"/>
      <c r="V174" s="168"/>
      <c r="W174" s="168"/>
      <c r="X174" s="168"/>
      <c r="Y174" s="168"/>
      <c r="Z174" s="168"/>
    </row>
    <row r="175" spans="1:26" ht="32.25" customHeight="1" x14ac:dyDescent="0.3">
      <c r="A175" s="168"/>
      <c r="B175" s="168"/>
      <c r="C175" s="168"/>
      <c r="D175" s="168"/>
      <c r="E175" s="168"/>
      <c r="F175" s="168"/>
      <c r="G175" s="168"/>
      <c r="H175" s="168"/>
      <c r="I175" s="168"/>
      <c r="J175" s="168"/>
      <c r="K175" s="168"/>
      <c r="L175" s="40"/>
      <c r="M175" s="40"/>
      <c r="N175" s="40"/>
      <c r="O175" s="38"/>
      <c r="P175" s="38"/>
      <c r="Q175" s="38"/>
      <c r="R175" s="38"/>
      <c r="S175" s="38"/>
      <c r="T175" s="168"/>
      <c r="U175" s="168"/>
      <c r="V175" s="168"/>
      <c r="W175" s="168"/>
      <c r="X175" s="168"/>
      <c r="Y175" s="168"/>
      <c r="Z175" s="168"/>
    </row>
    <row r="176" spans="1:26" ht="32.25" customHeight="1" x14ac:dyDescent="0.3">
      <c r="A176" s="168"/>
      <c r="B176" s="168"/>
      <c r="C176" s="168"/>
      <c r="D176" s="168"/>
      <c r="E176" s="168"/>
      <c r="F176" s="168"/>
      <c r="G176" s="168"/>
      <c r="H176" s="168"/>
      <c r="I176" s="168"/>
      <c r="J176" s="168"/>
      <c r="K176" s="168"/>
      <c r="L176" s="40"/>
      <c r="M176" s="40"/>
      <c r="N176" s="40"/>
      <c r="O176" s="38"/>
      <c r="P176" s="38"/>
      <c r="Q176" s="38"/>
      <c r="R176" s="38"/>
      <c r="S176" s="38"/>
      <c r="T176" s="168"/>
      <c r="U176" s="168"/>
      <c r="V176" s="168"/>
      <c r="W176" s="168"/>
      <c r="X176" s="168"/>
      <c r="Y176" s="168"/>
      <c r="Z176" s="168"/>
    </row>
    <row r="177" spans="1:26" ht="32.25" customHeight="1" x14ac:dyDescent="0.3">
      <c r="A177" s="168"/>
      <c r="B177" s="168"/>
      <c r="C177" s="168"/>
      <c r="D177" s="168"/>
      <c r="E177" s="168"/>
      <c r="F177" s="168"/>
      <c r="G177" s="168"/>
      <c r="H177" s="168"/>
      <c r="I177" s="168"/>
      <c r="J177" s="168"/>
      <c r="K177" s="168"/>
      <c r="L177" s="40"/>
      <c r="M177" s="40"/>
      <c r="N177" s="40"/>
      <c r="O177" s="38"/>
      <c r="P177" s="38"/>
      <c r="Q177" s="38"/>
      <c r="R177" s="38"/>
      <c r="S177" s="38"/>
      <c r="T177" s="168"/>
      <c r="U177" s="168"/>
      <c r="V177" s="168"/>
      <c r="W177" s="168"/>
      <c r="X177" s="168"/>
      <c r="Y177" s="168"/>
      <c r="Z177" s="168"/>
    </row>
    <row r="178" spans="1:26" ht="32.25" customHeight="1" x14ac:dyDescent="0.3">
      <c r="A178" s="168"/>
      <c r="B178" s="168"/>
      <c r="C178" s="168"/>
      <c r="D178" s="168"/>
      <c r="E178" s="168"/>
      <c r="F178" s="168"/>
      <c r="G178" s="168"/>
      <c r="H178" s="168"/>
      <c r="I178" s="168"/>
      <c r="J178" s="168"/>
      <c r="K178" s="168"/>
      <c r="L178" s="40"/>
      <c r="M178" s="40"/>
      <c r="N178" s="40"/>
      <c r="O178" s="38"/>
      <c r="P178" s="38"/>
      <c r="Q178" s="38"/>
      <c r="R178" s="38"/>
      <c r="S178" s="38"/>
      <c r="T178" s="168"/>
      <c r="U178" s="168"/>
      <c r="V178" s="168"/>
      <c r="W178" s="168"/>
      <c r="X178" s="168"/>
      <c r="Y178" s="168"/>
      <c r="Z178" s="168"/>
    </row>
    <row r="179" spans="1:26" ht="32.25" customHeight="1" x14ac:dyDescent="0.3">
      <c r="A179" s="168"/>
      <c r="B179" s="168"/>
      <c r="C179" s="168"/>
      <c r="D179" s="168"/>
      <c r="E179" s="168"/>
      <c r="F179" s="168"/>
      <c r="G179" s="168"/>
      <c r="H179" s="168"/>
      <c r="I179" s="168"/>
      <c r="J179" s="168"/>
      <c r="K179" s="168"/>
      <c r="L179" s="40"/>
      <c r="M179" s="40"/>
      <c r="N179" s="40"/>
      <c r="O179" s="38"/>
      <c r="P179" s="38"/>
      <c r="Q179" s="38"/>
      <c r="R179" s="38"/>
      <c r="S179" s="38"/>
      <c r="T179" s="168"/>
      <c r="U179" s="168"/>
      <c r="V179" s="168"/>
      <c r="W179" s="168"/>
      <c r="X179" s="168"/>
      <c r="Y179" s="168"/>
      <c r="Z179" s="168"/>
    </row>
    <row r="180" spans="1:26" ht="32.25" customHeight="1" x14ac:dyDescent="0.3">
      <c r="A180" s="168"/>
      <c r="B180" s="168"/>
      <c r="C180" s="168"/>
      <c r="D180" s="168"/>
      <c r="E180" s="168"/>
      <c r="F180" s="168"/>
      <c r="G180" s="168"/>
      <c r="H180" s="168"/>
      <c r="I180" s="168"/>
      <c r="J180" s="168"/>
      <c r="K180" s="168"/>
      <c r="L180" s="40"/>
      <c r="M180" s="40"/>
      <c r="N180" s="40"/>
      <c r="O180" s="38"/>
      <c r="P180" s="38"/>
      <c r="Q180" s="38"/>
      <c r="R180" s="38"/>
      <c r="S180" s="38"/>
      <c r="T180" s="168"/>
      <c r="U180" s="168"/>
      <c r="V180" s="168"/>
      <c r="W180" s="168"/>
      <c r="X180" s="168"/>
      <c r="Y180" s="168"/>
      <c r="Z180" s="168"/>
    </row>
    <row r="181" spans="1:26" ht="32.25" customHeight="1" x14ac:dyDescent="0.3">
      <c r="A181" s="168"/>
      <c r="B181" s="168"/>
      <c r="C181" s="168"/>
      <c r="D181" s="168"/>
      <c r="E181" s="168"/>
      <c r="F181" s="168"/>
      <c r="G181" s="168"/>
      <c r="H181" s="168"/>
      <c r="I181" s="168"/>
      <c r="J181" s="168"/>
      <c r="K181" s="168"/>
      <c r="L181" s="40"/>
      <c r="M181" s="40"/>
      <c r="N181" s="40"/>
      <c r="O181" s="38"/>
      <c r="P181" s="38"/>
      <c r="Q181" s="38"/>
      <c r="R181" s="38"/>
      <c r="S181" s="38"/>
      <c r="T181" s="168"/>
      <c r="U181" s="168"/>
      <c r="V181" s="168"/>
      <c r="W181" s="168"/>
      <c r="X181" s="168"/>
      <c r="Y181" s="168"/>
      <c r="Z181" s="168"/>
    </row>
    <row r="182" spans="1:26" ht="32.25" customHeight="1" x14ac:dyDescent="0.3">
      <c r="A182" s="168"/>
      <c r="B182" s="168"/>
      <c r="C182" s="168"/>
      <c r="D182" s="168"/>
      <c r="E182" s="168"/>
      <c r="F182" s="168"/>
      <c r="G182" s="168"/>
      <c r="H182" s="168"/>
      <c r="I182" s="168"/>
      <c r="J182" s="168"/>
      <c r="K182" s="168"/>
      <c r="L182" s="40"/>
      <c r="M182" s="40"/>
      <c r="N182" s="40"/>
      <c r="O182" s="38"/>
      <c r="P182" s="38"/>
      <c r="Q182" s="38"/>
      <c r="R182" s="38"/>
      <c r="S182" s="38"/>
      <c r="T182" s="168"/>
      <c r="U182" s="168"/>
      <c r="V182" s="168"/>
      <c r="W182" s="168"/>
      <c r="X182" s="168"/>
      <c r="Y182" s="168"/>
      <c r="Z182" s="168"/>
    </row>
    <row r="183" spans="1:26" ht="32.25" customHeight="1" x14ac:dyDescent="0.3">
      <c r="A183" s="168"/>
      <c r="B183" s="168"/>
      <c r="C183" s="168"/>
      <c r="D183" s="168"/>
      <c r="E183" s="168"/>
      <c r="F183" s="168"/>
      <c r="G183" s="168"/>
      <c r="H183" s="168"/>
      <c r="I183" s="168"/>
      <c r="J183" s="168"/>
      <c r="K183" s="168"/>
      <c r="L183" s="40"/>
      <c r="M183" s="40"/>
      <c r="N183" s="40"/>
      <c r="O183" s="38"/>
      <c r="P183" s="38"/>
      <c r="Q183" s="38"/>
      <c r="R183" s="38"/>
      <c r="S183" s="38"/>
      <c r="T183" s="168"/>
      <c r="U183" s="168"/>
      <c r="V183" s="168"/>
      <c r="W183" s="168"/>
      <c r="X183" s="168"/>
      <c r="Y183" s="168"/>
      <c r="Z183" s="168"/>
    </row>
    <row r="184" spans="1:26" ht="32.25" customHeight="1" x14ac:dyDescent="0.3">
      <c r="A184" s="168"/>
      <c r="B184" s="168"/>
      <c r="C184" s="168"/>
      <c r="D184" s="168"/>
      <c r="E184" s="168"/>
      <c r="F184" s="168"/>
      <c r="G184" s="168"/>
      <c r="H184" s="168"/>
      <c r="I184" s="168"/>
      <c r="J184" s="168"/>
      <c r="K184" s="168"/>
      <c r="L184" s="40"/>
      <c r="M184" s="40"/>
      <c r="N184" s="40"/>
      <c r="O184" s="38"/>
      <c r="P184" s="38"/>
      <c r="Q184" s="38"/>
      <c r="R184" s="38"/>
      <c r="S184" s="38"/>
      <c r="T184" s="168"/>
      <c r="U184" s="168"/>
      <c r="V184" s="168"/>
      <c r="W184" s="168"/>
      <c r="X184" s="168"/>
      <c r="Y184" s="168"/>
      <c r="Z184" s="168"/>
    </row>
    <row r="185" spans="1:26" ht="32.25" customHeight="1" x14ac:dyDescent="0.3">
      <c r="A185" s="168"/>
      <c r="B185" s="168"/>
      <c r="C185" s="168"/>
      <c r="D185" s="168"/>
      <c r="E185" s="168"/>
      <c r="F185" s="168"/>
      <c r="G185" s="168"/>
      <c r="H185" s="168"/>
      <c r="I185" s="168"/>
      <c r="J185" s="168"/>
      <c r="K185" s="168"/>
      <c r="L185" s="40"/>
      <c r="M185" s="40"/>
      <c r="N185" s="40"/>
      <c r="O185" s="38"/>
      <c r="P185" s="38"/>
      <c r="Q185" s="38"/>
      <c r="R185" s="38"/>
      <c r="S185" s="38"/>
      <c r="T185" s="168"/>
      <c r="U185" s="168"/>
      <c r="V185" s="168"/>
      <c r="W185" s="168"/>
      <c r="X185" s="168"/>
      <c r="Y185" s="168"/>
      <c r="Z185" s="168"/>
    </row>
    <row r="186" spans="1:26" ht="32.25" customHeight="1" x14ac:dyDescent="0.3">
      <c r="A186" s="168"/>
      <c r="B186" s="168"/>
      <c r="C186" s="168"/>
      <c r="D186" s="168"/>
      <c r="E186" s="168"/>
      <c r="F186" s="168"/>
      <c r="G186" s="168"/>
      <c r="H186" s="168"/>
      <c r="I186" s="168"/>
      <c r="J186" s="168"/>
      <c r="K186" s="168"/>
      <c r="L186" s="40"/>
      <c r="M186" s="40"/>
      <c r="N186" s="40"/>
      <c r="O186" s="38"/>
      <c r="P186" s="38"/>
      <c r="Q186" s="38"/>
      <c r="R186" s="38"/>
      <c r="S186" s="38"/>
      <c r="T186" s="168"/>
      <c r="U186" s="168"/>
      <c r="V186" s="168"/>
      <c r="W186" s="168"/>
      <c r="X186" s="168"/>
      <c r="Y186" s="168"/>
      <c r="Z186" s="168"/>
    </row>
    <row r="187" spans="1:26" ht="32.25" customHeight="1" x14ac:dyDescent="0.3">
      <c r="A187" s="168"/>
      <c r="B187" s="168"/>
      <c r="C187" s="168"/>
      <c r="D187" s="168"/>
      <c r="E187" s="168"/>
      <c r="F187" s="168"/>
      <c r="G187" s="168"/>
      <c r="H187" s="168"/>
      <c r="I187" s="168"/>
      <c r="J187" s="168"/>
      <c r="K187" s="168"/>
      <c r="L187" s="40"/>
      <c r="M187" s="40"/>
      <c r="N187" s="40"/>
      <c r="O187" s="38"/>
      <c r="P187" s="38"/>
      <c r="Q187" s="38"/>
      <c r="R187" s="38"/>
      <c r="S187" s="38"/>
      <c r="T187" s="168"/>
      <c r="U187" s="168"/>
      <c r="V187" s="168"/>
      <c r="W187" s="168"/>
      <c r="X187" s="168"/>
      <c r="Y187" s="168"/>
      <c r="Z187" s="168"/>
    </row>
    <row r="188" spans="1:26" ht="32.25" customHeight="1" x14ac:dyDescent="0.3">
      <c r="A188" s="168"/>
      <c r="B188" s="168"/>
      <c r="C188" s="168"/>
      <c r="D188" s="168"/>
      <c r="E188" s="168"/>
      <c r="F188" s="168"/>
      <c r="G188" s="168"/>
      <c r="H188" s="168"/>
      <c r="I188" s="168"/>
      <c r="J188" s="168"/>
      <c r="K188" s="168"/>
      <c r="L188" s="40"/>
      <c r="M188" s="40"/>
      <c r="N188" s="40"/>
      <c r="O188" s="38"/>
      <c r="P188" s="38"/>
      <c r="Q188" s="38"/>
      <c r="R188" s="38"/>
      <c r="S188" s="38"/>
      <c r="T188" s="168"/>
      <c r="U188" s="168"/>
      <c r="V188" s="168"/>
      <c r="W188" s="168"/>
      <c r="X188" s="168"/>
      <c r="Y188" s="168"/>
      <c r="Z188" s="168"/>
    </row>
    <row r="189" spans="1:26" ht="32.25" customHeight="1" x14ac:dyDescent="0.3">
      <c r="A189" s="168"/>
      <c r="B189" s="168"/>
      <c r="C189" s="168"/>
      <c r="D189" s="168"/>
      <c r="E189" s="168"/>
      <c r="F189" s="168"/>
      <c r="G189" s="168"/>
      <c r="H189" s="168"/>
      <c r="I189" s="168"/>
      <c r="J189" s="168"/>
      <c r="K189" s="168"/>
      <c r="L189" s="40"/>
      <c r="M189" s="40"/>
      <c r="N189" s="40"/>
      <c r="O189" s="38"/>
      <c r="P189" s="38"/>
      <c r="Q189" s="38"/>
      <c r="R189" s="38"/>
      <c r="S189" s="38"/>
      <c r="T189" s="168"/>
      <c r="U189" s="168"/>
      <c r="V189" s="168"/>
      <c r="W189" s="168"/>
      <c r="X189" s="168"/>
      <c r="Y189" s="168"/>
      <c r="Z189" s="168"/>
    </row>
    <row r="190" spans="1:26" ht="32.25" customHeight="1" x14ac:dyDescent="0.3">
      <c r="A190" s="168"/>
      <c r="B190" s="168"/>
      <c r="C190" s="168"/>
      <c r="D190" s="168"/>
      <c r="E190" s="168"/>
      <c r="F190" s="168"/>
      <c r="G190" s="168"/>
      <c r="H190" s="168"/>
      <c r="I190" s="168"/>
      <c r="J190" s="168"/>
      <c r="K190" s="168"/>
      <c r="L190" s="40"/>
      <c r="M190" s="40"/>
      <c r="N190" s="40"/>
      <c r="O190" s="38"/>
      <c r="P190" s="38"/>
      <c r="Q190" s="38"/>
      <c r="R190" s="38"/>
      <c r="S190" s="38"/>
      <c r="T190" s="168"/>
      <c r="U190" s="168"/>
      <c r="V190" s="168"/>
      <c r="W190" s="168"/>
      <c r="X190" s="168"/>
      <c r="Y190" s="168"/>
      <c r="Z190" s="168"/>
    </row>
    <row r="191" spans="1:26" ht="32.25" customHeight="1" x14ac:dyDescent="0.3">
      <c r="A191" s="168"/>
      <c r="B191" s="168"/>
      <c r="C191" s="168"/>
      <c r="D191" s="168"/>
      <c r="E191" s="168"/>
      <c r="F191" s="168"/>
      <c r="G191" s="168"/>
      <c r="H191" s="168"/>
      <c r="I191" s="168"/>
      <c r="J191" s="168"/>
      <c r="K191" s="168"/>
      <c r="L191" s="40"/>
      <c r="M191" s="40"/>
      <c r="N191" s="40"/>
      <c r="O191" s="38"/>
      <c r="P191" s="38"/>
      <c r="Q191" s="38"/>
      <c r="R191" s="38"/>
      <c r="S191" s="38"/>
      <c r="T191" s="168"/>
      <c r="U191" s="168"/>
      <c r="V191" s="168"/>
      <c r="W191" s="168"/>
      <c r="X191" s="168"/>
      <c r="Y191" s="168"/>
      <c r="Z191" s="168"/>
    </row>
    <row r="192" spans="1:26" ht="32.25" customHeight="1" x14ac:dyDescent="0.3">
      <c r="A192" s="168"/>
      <c r="B192" s="168"/>
      <c r="C192" s="168"/>
      <c r="D192" s="168"/>
      <c r="E192" s="168"/>
      <c r="F192" s="168"/>
      <c r="G192" s="168"/>
      <c r="H192" s="168"/>
      <c r="I192" s="168"/>
      <c r="J192" s="168"/>
      <c r="K192" s="168"/>
      <c r="L192" s="40"/>
      <c r="M192" s="40"/>
      <c r="N192" s="40"/>
      <c r="O192" s="38"/>
      <c r="P192" s="38"/>
      <c r="Q192" s="38"/>
      <c r="R192" s="38"/>
      <c r="S192" s="38"/>
      <c r="T192" s="168"/>
      <c r="U192" s="168"/>
      <c r="V192" s="168"/>
      <c r="W192" s="168"/>
      <c r="X192" s="168"/>
      <c r="Y192" s="168"/>
      <c r="Z192" s="168"/>
    </row>
    <row r="193" spans="1:26" ht="32.25" customHeight="1" x14ac:dyDescent="0.3">
      <c r="A193" s="168"/>
      <c r="B193" s="168"/>
      <c r="C193" s="168"/>
      <c r="D193" s="168"/>
      <c r="E193" s="168"/>
      <c r="F193" s="168"/>
      <c r="G193" s="168"/>
      <c r="H193" s="168"/>
      <c r="I193" s="168"/>
      <c r="J193" s="168"/>
      <c r="K193" s="168"/>
      <c r="L193" s="40"/>
      <c r="M193" s="40"/>
      <c r="N193" s="40"/>
      <c r="O193" s="38"/>
      <c r="P193" s="38"/>
      <c r="Q193" s="38"/>
      <c r="R193" s="38"/>
      <c r="S193" s="38"/>
      <c r="T193" s="168"/>
      <c r="U193" s="168"/>
      <c r="V193" s="168"/>
      <c r="W193" s="168"/>
      <c r="X193" s="168"/>
      <c r="Y193" s="168"/>
      <c r="Z193" s="168"/>
    </row>
    <row r="194" spans="1:26" ht="32.25" customHeight="1" x14ac:dyDescent="0.3">
      <c r="A194" s="168"/>
      <c r="B194" s="168"/>
      <c r="C194" s="168"/>
      <c r="D194" s="168"/>
      <c r="E194" s="168"/>
      <c r="F194" s="168"/>
      <c r="G194" s="168"/>
      <c r="H194" s="168"/>
      <c r="I194" s="168"/>
      <c r="J194" s="168"/>
      <c r="K194" s="168"/>
      <c r="L194" s="40"/>
      <c r="M194" s="40"/>
      <c r="N194" s="40"/>
      <c r="O194" s="38"/>
      <c r="P194" s="38"/>
      <c r="Q194" s="38"/>
      <c r="R194" s="38"/>
      <c r="S194" s="38"/>
      <c r="T194" s="168"/>
      <c r="U194" s="168"/>
      <c r="V194" s="168"/>
      <c r="W194" s="168"/>
      <c r="X194" s="168"/>
      <c r="Y194" s="168"/>
      <c r="Z194" s="168"/>
    </row>
    <row r="195" spans="1:26" ht="32.25" customHeight="1" x14ac:dyDescent="0.3">
      <c r="A195" s="168"/>
      <c r="B195" s="168"/>
      <c r="C195" s="168"/>
      <c r="D195" s="168"/>
      <c r="E195" s="168"/>
      <c r="F195" s="168"/>
      <c r="G195" s="168"/>
      <c r="H195" s="168"/>
      <c r="I195" s="168"/>
      <c r="J195" s="168"/>
      <c r="K195" s="168"/>
      <c r="L195" s="40"/>
      <c r="M195" s="40"/>
      <c r="N195" s="40"/>
      <c r="O195" s="38"/>
      <c r="P195" s="38"/>
      <c r="Q195" s="38"/>
      <c r="R195" s="38"/>
      <c r="S195" s="38"/>
      <c r="T195" s="168"/>
      <c r="U195" s="168"/>
      <c r="V195" s="168"/>
      <c r="W195" s="168"/>
      <c r="X195" s="168"/>
      <c r="Y195" s="168"/>
      <c r="Z195" s="168"/>
    </row>
    <row r="196" spans="1:26" ht="32.25" customHeight="1" x14ac:dyDescent="0.3">
      <c r="A196" s="168"/>
      <c r="B196" s="168"/>
      <c r="C196" s="168"/>
      <c r="D196" s="168"/>
      <c r="E196" s="168"/>
      <c r="F196" s="168"/>
      <c r="G196" s="168"/>
      <c r="H196" s="168"/>
      <c r="I196" s="168"/>
      <c r="J196" s="168"/>
      <c r="K196" s="168"/>
      <c r="L196" s="40"/>
      <c r="M196" s="40"/>
      <c r="N196" s="40"/>
      <c r="O196" s="38"/>
      <c r="P196" s="38"/>
      <c r="Q196" s="38"/>
      <c r="R196" s="38"/>
      <c r="S196" s="38"/>
      <c r="T196" s="168"/>
      <c r="U196" s="168"/>
      <c r="V196" s="168"/>
      <c r="W196" s="168"/>
      <c r="X196" s="168"/>
      <c r="Y196" s="168"/>
      <c r="Z196" s="168"/>
    </row>
    <row r="197" spans="1:26" ht="32.25" customHeight="1" x14ac:dyDescent="0.3">
      <c r="A197" s="168"/>
      <c r="B197" s="168"/>
      <c r="C197" s="168"/>
      <c r="D197" s="168"/>
      <c r="E197" s="168"/>
      <c r="F197" s="168"/>
      <c r="G197" s="168"/>
      <c r="H197" s="168"/>
      <c r="I197" s="168"/>
      <c r="J197" s="168"/>
      <c r="K197" s="168"/>
      <c r="L197" s="40"/>
      <c r="M197" s="40"/>
      <c r="N197" s="40"/>
      <c r="O197" s="38"/>
      <c r="P197" s="38"/>
      <c r="Q197" s="38"/>
      <c r="R197" s="38"/>
      <c r="S197" s="38"/>
      <c r="T197" s="168"/>
      <c r="U197" s="168"/>
      <c r="V197" s="168"/>
      <c r="W197" s="168"/>
      <c r="X197" s="168"/>
      <c r="Y197" s="168"/>
      <c r="Z197" s="168"/>
    </row>
    <row r="198" spans="1:26" ht="32.25" customHeight="1" x14ac:dyDescent="0.3">
      <c r="A198" s="168"/>
      <c r="B198" s="168"/>
      <c r="C198" s="168"/>
      <c r="D198" s="168"/>
      <c r="E198" s="168"/>
      <c r="F198" s="168"/>
      <c r="G198" s="168"/>
      <c r="H198" s="168"/>
      <c r="I198" s="168"/>
      <c r="J198" s="168"/>
      <c r="K198" s="168"/>
      <c r="L198" s="40"/>
      <c r="M198" s="40"/>
      <c r="N198" s="40"/>
      <c r="O198" s="38"/>
      <c r="P198" s="38"/>
      <c r="Q198" s="38"/>
      <c r="R198" s="38"/>
      <c r="S198" s="38"/>
      <c r="T198" s="168"/>
      <c r="U198" s="168"/>
      <c r="V198" s="168"/>
      <c r="W198" s="168"/>
      <c r="X198" s="168"/>
      <c r="Y198" s="168"/>
      <c r="Z198" s="168"/>
    </row>
    <row r="199" spans="1:26" ht="32.25" customHeight="1" x14ac:dyDescent="0.3">
      <c r="A199" s="168"/>
      <c r="B199" s="168"/>
      <c r="C199" s="168"/>
      <c r="D199" s="168"/>
      <c r="E199" s="168"/>
      <c r="F199" s="168"/>
      <c r="G199" s="168"/>
      <c r="H199" s="168"/>
      <c r="I199" s="168"/>
      <c r="J199" s="168"/>
      <c r="K199" s="168"/>
      <c r="L199" s="40"/>
      <c r="M199" s="40"/>
      <c r="N199" s="40"/>
      <c r="O199" s="38"/>
      <c r="P199" s="38"/>
      <c r="Q199" s="38"/>
      <c r="R199" s="38"/>
      <c r="S199" s="38"/>
      <c r="T199" s="168"/>
      <c r="U199" s="168"/>
      <c r="V199" s="168"/>
      <c r="W199" s="168"/>
      <c r="X199" s="168"/>
      <c r="Y199" s="168"/>
      <c r="Z199" s="168"/>
    </row>
    <row r="200" spans="1:26" ht="32.25" customHeight="1" x14ac:dyDescent="0.3">
      <c r="A200" s="168"/>
      <c r="B200" s="168"/>
      <c r="C200" s="168"/>
      <c r="D200" s="168"/>
      <c r="E200" s="168"/>
      <c r="F200" s="168"/>
      <c r="G200" s="168"/>
      <c r="H200" s="168"/>
      <c r="I200" s="168"/>
      <c r="J200" s="168"/>
      <c r="K200" s="168"/>
      <c r="L200" s="40"/>
      <c r="M200" s="40"/>
      <c r="N200" s="40"/>
      <c r="O200" s="38"/>
      <c r="P200" s="38"/>
      <c r="Q200" s="38"/>
      <c r="R200" s="38"/>
      <c r="S200" s="38"/>
      <c r="T200" s="168"/>
      <c r="U200" s="168"/>
      <c r="V200" s="168"/>
      <c r="W200" s="168"/>
      <c r="X200" s="168"/>
      <c r="Y200" s="168"/>
      <c r="Z200" s="168"/>
    </row>
    <row r="201" spans="1:26" ht="32.25" customHeight="1" x14ac:dyDescent="0.3">
      <c r="A201" s="168"/>
      <c r="B201" s="168"/>
      <c r="C201" s="168"/>
      <c r="D201" s="168"/>
      <c r="E201" s="168"/>
      <c r="F201" s="168"/>
      <c r="G201" s="168"/>
      <c r="H201" s="168"/>
      <c r="I201" s="168"/>
      <c r="J201" s="168"/>
      <c r="K201" s="168"/>
      <c r="L201" s="40"/>
      <c r="M201" s="40"/>
      <c r="N201" s="40"/>
      <c r="O201" s="38"/>
      <c r="P201" s="38"/>
      <c r="Q201" s="38"/>
      <c r="R201" s="38"/>
      <c r="S201" s="38"/>
      <c r="T201" s="168"/>
      <c r="U201" s="168"/>
      <c r="V201" s="168"/>
      <c r="W201" s="168"/>
      <c r="X201" s="168"/>
      <c r="Y201" s="168"/>
      <c r="Z201" s="168"/>
    </row>
    <row r="202" spans="1:26" ht="32.25" customHeight="1" x14ac:dyDescent="0.3">
      <c r="A202" s="168"/>
      <c r="B202" s="168"/>
      <c r="C202" s="168"/>
      <c r="D202" s="168"/>
      <c r="E202" s="168"/>
      <c r="F202" s="168"/>
      <c r="G202" s="168"/>
      <c r="H202" s="168"/>
      <c r="I202" s="168"/>
      <c r="J202" s="168"/>
      <c r="K202" s="168"/>
      <c r="L202" s="40"/>
      <c r="M202" s="40"/>
      <c r="N202" s="40"/>
      <c r="O202" s="38"/>
      <c r="P202" s="38"/>
      <c r="Q202" s="38"/>
      <c r="R202" s="38"/>
      <c r="S202" s="38"/>
      <c r="T202" s="168"/>
      <c r="U202" s="168"/>
      <c r="V202" s="168"/>
      <c r="W202" s="168"/>
      <c r="X202" s="168"/>
      <c r="Y202" s="168"/>
      <c r="Z202" s="168"/>
    </row>
    <row r="203" spans="1:26" ht="32.25" customHeight="1" x14ac:dyDescent="0.3">
      <c r="A203" s="168"/>
      <c r="B203" s="168"/>
      <c r="C203" s="168"/>
      <c r="D203" s="168"/>
      <c r="E203" s="168"/>
      <c r="F203" s="168"/>
      <c r="G203" s="168"/>
      <c r="H203" s="168"/>
      <c r="I203" s="168"/>
      <c r="J203" s="168"/>
      <c r="K203" s="168"/>
      <c r="L203" s="40"/>
      <c r="M203" s="40"/>
      <c r="N203" s="40"/>
      <c r="O203" s="38"/>
      <c r="P203" s="38"/>
      <c r="Q203" s="38"/>
      <c r="R203" s="38"/>
      <c r="S203" s="38"/>
      <c r="T203" s="168"/>
      <c r="U203" s="168"/>
      <c r="V203" s="168"/>
      <c r="W203" s="168"/>
      <c r="X203" s="168"/>
      <c r="Y203" s="168"/>
      <c r="Z203" s="168"/>
    </row>
    <row r="204" spans="1:26" ht="32.25" customHeight="1" x14ac:dyDescent="0.3">
      <c r="A204" s="168"/>
      <c r="B204" s="168"/>
      <c r="C204" s="168"/>
      <c r="D204" s="168"/>
      <c r="E204" s="168"/>
      <c r="F204" s="168"/>
      <c r="G204" s="168"/>
      <c r="H204" s="168"/>
      <c r="I204" s="168"/>
      <c r="J204" s="168"/>
      <c r="K204" s="168"/>
      <c r="L204" s="40"/>
      <c r="M204" s="40"/>
      <c r="N204" s="40"/>
      <c r="O204" s="38"/>
      <c r="P204" s="38"/>
      <c r="Q204" s="38"/>
      <c r="R204" s="38"/>
      <c r="S204" s="38"/>
      <c r="T204" s="168"/>
      <c r="U204" s="168"/>
      <c r="V204" s="168"/>
      <c r="W204" s="168"/>
      <c r="X204" s="168"/>
      <c r="Y204" s="168"/>
      <c r="Z204" s="168"/>
    </row>
    <row r="205" spans="1:26" ht="32.25" customHeight="1" x14ac:dyDescent="0.3">
      <c r="A205" s="168"/>
      <c r="B205" s="168"/>
      <c r="C205" s="168"/>
      <c r="D205" s="168"/>
      <c r="E205" s="168"/>
      <c r="F205" s="168"/>
      <c r="G205" s="168"/>
      <c r="H205" s="168"/>
      <c r="I205" s="168"/>
      <c r="J205" s="168"/>
      <c r="K205" s="168"/>
      <c r="L205" s="40"/>
      <c r="M205" s="40"/>
      <c r="N205" s="40"/>
      <c r="O205" s="38"/>
      <c r="P205" s="38"/>
      <c r="Q205" s="38"/>
      <c r="R205" s="38"/>
      <c r="S205" s="38"/>
      <c r="T205" s="168"/>
      <c r="U205" s="168"/>
      <c r="V205" s="168"/>
      <c r="W205" s="168"/>
      <c r="X205" s="168"/>
      <c r="Y205" s="168"/>
      <c r="Z205" s="168"/>
    </row>
    <row r="206" spans="1:26" ht="32.25" customHeight="1" x14ac:dyDescent="0.3">
      <c r="A206" s="168"/>
      <c r="B206" s="168"/>
      <c r="C206" s="168"/>
      <c r="D206" s="168"/>
      <c r="E206" s="168"/>
      <c r="F206" s="168"/>
      <c r="G206" s="168"/>
      <c r="H206" s="168"/>
      <c r="I206" s="168"/>
      <c r="J206" s="168"/>
      <c r="K206" s="168"/>
      <c r="L206" s="40"/>
      <c r="M206" s="40"/>
      <c r="N206" s="40"/>
      <c r="O206" s="38"/>
      <c r="P206" s="38"/>
      <c r="Q206" s="38"/>
      <c r="R206" s="38"/>
      <c r="S206" s="38"/>
      <c r="T206" s="168"/>
      <c r="U206" s="168"/>
      <c r="V206" s="168"/>
      <c r="W206" s="168"/>
      <c r="X206" s="168"/>
      <c r="Y206" s="168"/>
      <c r="Z206" s="168"/>
    </row>
    <row r="207" spans="1:26" ht="32.25" customHeight="1" x14ac:dyDescent="0.3">
      <c r="A207" s="168"/>
      <c r="B207" s="168"/>
      <c r="C207" s="168"/>
      <c r="D207" s="168"/>
      <c r="E207" s="168"/>
      <c r="F207" s="168"/>
      <c r="G207" s="168"/>
      <c r="H207" s="168"/>
      <c r="I207" s="168"/>
      <c r="J207" s="168"/>
      <c r="K207" s="168"/>
      <c r="L207" s="40"/>
      <c r="M207" s="40"/>
      <c r="N207" s="40"/>
      <c r="O207" s="38"/>
      <c r="P207" s="38"/>
      <c r="Q207" s="38"/>
      <c r="R207" s="38"/>
      <c r="S207" s="38"/>
      <c r="T207" s="168"/>
      <c r="U207" s="168"/>
      <c r="V207" s="168"/>
      <c r="W207" s="168"/>
      <c r="X207" s="168"/>
      <c r="Y207" s="168"/>
      <c r="Z207" s="168"/>
    </row>
    <row r="208" spans="1:26" ht="32.25" customHeight="1" x14ac:dyDescent="0.3">
      <c r="A208" s="168"/>
      <c r="B208" s="168"/>
      <c r="C208" s="168"/>
      <c r="D208" s="168"/>
      <c r="E208" s="168"/>
      <c r="F208" s="168"/>
      <c r="G208" s="168"/>
      <c r="H208" s="168"/>
      <c r="I208" s="168"/>
      <c r="J208" s="168"/>
      <c r="K208" s="168"/>
      <c r="L208" s="40"/>
      <c r="M208" s="40"/>
      <c r="N208" s="40"/>
      <c r="O208" s="38"/>
      <c r="P208" s="38"/>
      <c r="Q208" s="38"/>
      <c r="R208" s="38"/>
      <c r="S208" s="38"/>
      <c r="T208" s="168"/>
      <c r="U208" s="168"/>
      <c r="V208" s="168"/>
      <c r="W208" s="168"/>
      <c r="X208" s="168"/>
      <c r="Y208" s="168"/>
      <c r="Z208" s="168"/>
    </row>
    <row r="209" spans="1:26" ht="32.25" customHeight="1" x14ac:dyDescent="0.3">
      <c r="A209" s="168"/>
      <c r="B209" s="168"/>
      <c r="C209" s="168"/>
      <c r="D209" s="168"/>
      <c r="E209" s="168"/>
      <c r="F209" s="168"/>
      <c r="G209" s="168"/>
      <c r="H209" s="168"/>
      <c r="I209" s="168"/>
      <c r="J209" s="168"/>
      <c r="K209" s="168"/>
      <c r="L209" s="40"/>
      <c r="M209" s="40"/>
      <c r="N209" s="40"/>
      <c r="O209" s="38"/>
      <c r="P209" s="38"/>
      <c r="Q209" s="38"/>
      <c r="R209" s="38"/>
      <c r="S209" s="38"/>
      <c r="T209" s="168"/>
      <c r="U209" s="168"/>
      <c r="V209" s="168"/>
      <c r="W209" s="168"/>
      <c r="X209" s="168"/>
      <c r="Y209" s="168"/>
      <c r="Z209" s="168"/>
    </row>
    <row r="210" spans="1:26" ht="32.25" customHeight="1" x14ac:dyDescent="0.3">
      <c r="A210" s="168"/>
      <c r="B210" s="168"/>
      <c r="C210" s="168"/>
      <c r="D210" s="168"/>
      <c r="E210" s="168"/>
      <c r="F210" s="168"/>
      <c r="G210" s="168"/>
      <c r="H210" s="168"/>
      <c r="I210" s="168"/>
      <c r="J210" s="168"/>
      <c r="K210" s="168"/>
      <c r="L210" s="40"/>
      <c r="M210" s="40"/>
      <c r="N210" s="40"/>
      <c r="O210" s="38"/>
      <c r="P210" s="38"/>
      <c r="Q210" s="38"/>
      <c r="R210" s="38"/>
      <c r="S210" s="38"/>
      <c r="T210" s="168"/>
      <c r="U210" s="168"/>
      <c r="V210" s="168"/>
      <c r="W210" s="168"/>
      <c r="X210" s="168"/>
      <c r="Y210" s="168"/>
      <c r="Z210" s="168"/>
    </row>
    <row r="211" spans="1:26" ht="32.25" customHeight="1" x14ac:dyDescent="0.3">
      <c r="A211" s="168"/>
      <c r="B211" s="168"/>
      <c r="C211" s="168"/>
      <c r="D211" s="168"/>
      <c r="E211" s="168"/>
      <c r="F211" s="168"/>
      <c r="G211" s="168"/>
      <c r="H211" s="168"/>
      <c r="I211" s="168"/>
      <c r="J211" s="168"/>
      <c r="K211" s="168"/>
      <c r="L211" s="40"/>
      <c r="M211" s="40"/>
      <c r="N211" s="40"/>
      <c r="O211" s="38"/>
      <c r="P211" s="38"/>
      <c r="Q211" s="38"/>
      <c r="R211" s="38"/>
      <c r="S211" s="38"/>
      <c r="T211" s="168"/>
      <c r="U211" s="168"/>
      <c r="V211" s="168"/>
      <c r="W211" s="168"/>
      <c r="X211" s="168"/>
      <c r="Y211" s="168"/>
      <c r="Z211" s="168"/>
    </row>
    <row r="212" spans="1:26" ht="32.25" customHeight="1" x14ac:dyDescent="0.3">
      <c r="A212" s="168"/>
      <c r="B212" s="168"/>
      <c r="C212" s="168"/>
      <c r="D212" s="168"/>
      <c r="E212" s="168"/>
      <c r="F212" s="168"/>
      <c r="G212" s="168"/>
      <c r="H212" s="168"/>
      <c r="I212" s="168"/>
      <c r="J212" s="168"/>
      <c r="K212" s="168"/>
      <c r="L212" s="40"/>
      <c r="M212" s="40"/>
      <c r="N212" s="40"/>
      <c r="O212" s="38"/>
      <c r="P212" s="38"/>
      <c r="Q212" s="38"/>
      <c r="R212" s="38"/>
      <c r="S212" s="38"/>
      <c r="T212" s="168"/>
      <c r="U212" s="168"/>
      <c r="V212" s="168"/>
      <c r="W212" s="168"/>
      <c r="X212" s="168"/>
      <c r="Y212" s="168"/>
      <c r="Z212" s="168"/>
    </row>
    <row r="213" spans="1:26" ht="32.25" customHeight="1" x14ac:dyDescent="0.3">
      <c r="A213" s="168"/>
      <c r="B213" s="168"/>
      <c r="C213" s="168"/>
      <c r="D213" s="168"/>
      <c r="E213" s="168"/>
      <c r="F213" s="168"/>
      <c r="G213" s="168"/>
      <c r="H213" s="168"/>
      <c r="I213" s="168"/>
      <c r="J213" s="168"/>
      <c r="K213" s="168"/>
      <c r="L213" s="40"/>
      <c r="M213" s="40"/>
      <c r="N213" s="40"/>
      <c r="O213" s="38"/>
      <c r="P213" s="38"/>
      <c r="Q213" s="38"/>
      <c r="R213" s="38"/>
      <c r="S213" s="38"/>
      <c r="T213" s="168"/>
      <c r="U213" s="168"/>
      <c r="V213" s="168"/>
      <c r="W213" s="168"/>
      <c r="X213" s="168"/>
      <c r="Y213" s="168"/>
      <c r="Z213" s="168"/>
    </row>
    <row r="214" spans="1:26" ht="32.25" customHeight="1" x14ac:dyDescent="0.3">
      <c r="A214" s="168"/>
      <c r="B214" s="168"/>
      <c r="C214" s="168"/>
      <c r="D214" s="168"/>
      <c r="E214" s="168"/>
      <c r="F214" s="168"/>
      <c r="G214" s="168"/>
      <c r="H214" s="168"/>
      <c r="I214" s="168"/>
      <c r="J214" s="168"/>
      <c r="K214" s="168"/>
      <c r="L214" s="40"/>
      <c r="M214" s="40"/>
      <c r="N214" s="40"/>
      <c r="O214" s="38"/>
      <c r="P214" s="38"/>
      <c r="Q214" s="38"/>
      <c r="R214" s="38"/>
      <c r="S214" s="38"/>
      <c r="T214" s="168"/>
      <c r="U214" s="168"/>
      <c r="V214" s="168"/>
      <c r="W214" s="168"/>
      <c r="X214" s="168"/>
      <c r="Y214" s="168"/>
      <c r="Z214" s="168"/>
    </row>
    <row r="215" spans="1:26" ht="32.25" customHeight="1" x14ac:dyDescent="0.3">
      <c r="A215" s="168"/>
      <c r="B215" s="168"/>
      <c r="C215" s="168"/>
      <c r="D215" s="168"/>
      <c r="E215" s="168"/>
      <c r="F215" s="168"/>
      <c r="G215" s="168"/>
      <c r="H215" s="168"/>
      <c r="I215" s="168"/>
      <c r="J215" s="168"/>
      <c r="K215" s="168"/>
      <c r="L215" s="40"/>
      <c r="M215" s="40"/>
      <c r="N215" s="40"/>
      <c r="O215" s="38"/>
      <c r="P215" s="38"/>
      <c r="Q215" s="38"/>
      <c r="R215" s="38"/>
      <c r="S215" s="38"/>
      <c r="T215" s="168"/>
      <c r="U215" s="168"/>
      <c r="V215" s="168"/>
      <c r="W215" s="168"/>
      <c r="X215" s="168"/>
      <c r="Y215" s="168"/>
      <c r="Z215" s="168"/>
    </row>
    <row r="216" spans="1:26" ht="32.25" customHeight="1" x14ac:dyDescent="0.3">
      <c r="A216" s="168"/>
      <c r="B216" s="168"/>
      <c r="C216" s="168"/>
      <c r="D216" s="168"/>
      <c r="E216" s="168"/>
      <c r="F216" s="168"/>
      <c r="G216" s="168"/>
      <c r="H216" s="168"/>
      <c r="I216" s="168"/>
      <c r="J216" s="168"/>
      <c r="K216" s="168"/>
      <c r="L216" s="40"/>
      <c r="M216" s="40"/>
      <c r="N216" s="40"/>
      <c r="O216" s="38"/>
      <c r="P216" s="38"/>
      <c r="Q216" s="38"/>
      <c r="R216" s="38"/>
      <c r="S216" s="38"/>
      <c r="T216" s="168"/>
      <c r="U216" s="168"/>
      <c r="V216" s="168"/>
      <c r="W216" s="168"/>
      <c r="X216" s="168"/>
      <c r="Y216" s="168"/>
      <c r="Z216" s="168"/>
    </row>
    <row r="217" spans="1:26" ht="32.25" customHeight="1" x14ac:dyDescent="0.3">
      <c r="A217" s="168"/>
      <c r="B217" s="168"/>
      <c r="C217" s="168"/>
      <c r="D217" s="168"/>
      <c r="E217" s="168"/>
      <c r="F217" s="168"/>
      <c r="G217" s="168"/>
      <c r="H217" s="168"/>
      <c r="I217" s="168"/>
      <c r="J217" s="168"/>
      <c r="K217" s="168"/>
      <c r="L217" s="40"/>
      <c r="M217" s="40"/>
      <c r="N217" s="40"/>
      <c r="O217" s="38"/>
      <c r="P217" s="38"/>
      <c r="Q217" s="38"/>
      <c r="R217" s="38"/>
      <c r="S217" s="38"/>
      <c r="T217" s="168"/>
      <c r="U217" s="168"/>
      <c r="V217" s="168"/>
      <c r="W217" s="168"/>
      <c r="X217" s="168"/>
      <c r="Y217" s="168"/>
      <c r="Z217" s="168"/>
    </row>
    <row r="218" spans="1:26" ht="32.25" customHeight="1" x14ac:dyDescent="0.3">
      <c r="A218" s="168"/>
      <c r="B218" s="168"/>
      <c r="C218" s="168"/>
      <c r="D218" s="168"/>
      <c r="E218" s="168"/>
      <c r="F218" s="168"/>
      <c r="G218" s="168"/>
      <c r="H218" s="168"/>
      <c r="I218" s="168"/>
      <c r="J218" s="168"/>
      <c r="K218" s="168"/>
      <c r="L218" s="40"/>
      <c r="M218" s="40"/>
      <c r="N218" s="40"/>
      <c r="O218" s="38"/>
      <c r="P218" s="38"/>
      <c r="Q218" s="38"/>
      <c r="R218" s="38"/>
      <c r="S218" s="38"/>
      <c r="T218" s="168"/>
      <c r="U218" s="168"/>
      <c r="V218" s="168"/>
      <c r="W218" s="168"/>
      <c r="X218" s="168"/>
      <c r="Y218" s="168"/>
      <c r="Z218" s="168"/>
    </row>
    <row r="219" spans="1:26" ht="32.25" customHeight="1" x14ac:dyDescent="0.3">
      <c r="A219" s="168"/>
      <c r="B219" s="168"/>
      <c r="C219" s="168"/>
      <c r="D219" s="168"/>
      <c r="E219" s="168"/>
      <c r="F219" s="168"/>
      <c r="G219" s="168"/>
      <c r="H219" s="168"/>
      <c r="I219" s="168"/>
      <c r="J219" s="168"/>
      <c r="K219" s="168"/>
      <c r="L219" s="40"/>
      <c r="M219" s="40"/>
      <c r="N219" s="40"/>
      <c r="O219" s="38"/>
      <c r="P219" s="38"/>
      <c r="Q219" s="38"/>
      <c r="R219" s="38"/>
      <c r="S219" s="38"/>
      <c r="T219" s="168"/>
      <c r="U219" s="168"/>
      <c r="V219" s="168"/>
      <c r="W219" s="168"/>
      <c r="X219" s="168"/>
      <c r="Y219" s="168"/>
      <c r="Z219" s="168"/>
    </row>
    <row r="220" spans="1:26" ht="32.25" customHeight="1" x14ac:dyDescent="0.3">
      <c r="A220" s="168"/>
      <c r="B220" s="168"/>
      <c r="C220" s="168"/>
      <c r="D220" s="168"/>
      <c r="E220" s="168"/>
      <c r="F220" s="168"/>
      <c r="G220" s="168"/>
      <c r="H220" s="168"/>
      <c r="I220" s="168"/>
      <c r="J220" s="168"/>
      <c r="K220" s="168"/>
      <c r="L220" s="40"/>
      <c r="M220" s="40"/>
      <c r="N220" s="40"/>
      <c r="O220" s="38"/>
      <c r="P220" s="38"/>
      <c r="Q220" s="38"/>
      <c r="R220" s="38"/>
      <c r="S220" s="38"/>
      <c r="T220" s="168"/>
      <c r="U220" s="168"/>
      <c r="V220" s="168"/>
      <c r="W220" s="168"/>
      <c r="X220" s="168"/>
      <c r="Y220" s="168"/>
      <c r="Z220" s="168"/>
    </row>
    <row r="221" spans="1:26" ht="32.25" customHeight="1" x14ac:dyDescent="0.3">
      <c r="A221" s="168"/>
      <c r="B221" s="168"/>
      <c r="C221" s="168"/>
      <c r="D221" s="168"/>
      <c r="E221" s="168"/>
      <c r="F221" s="168"/>
      <c r="G221" s="168"/>
      <c r="H221" s="168"/>
      <c r="I221" s="168"/>
      <c r="J221" s="168"/>
      <c r="K221" s="168"/>
      <c r="L221" s="40"/>
      <c r="M221" s="40"/>
      <c r="N221" s="40"/>
      <c r="O221" s="38"/>
      <c r="P221" s="38"/>
      <c r="Q221" s="38"/>
      <c r="R221" s="38"/>
      <c r="S221" s="38"/>
      <c r="T221" s="168"/>
      <c r="U221" s="168"/>
      <c r="V221" s="168"/>
      <c r="W221" s="168"/>
      <c r="X221" s="168"/>
      <c r="Y221" s="168"/>
      <c r="Z221" s="168"/>
    </row>
    <row r="222" spans="1:26" ht="32.25" customHeight="1" x14ac:dyDescent="0.3">
      <c r="A222" s="168"/>
      <c r="B222" s="168"/>
      <c r="C222" s="168"/>
      <c r="D222" s="168"/>
      <c r="E222" s="168"/>
      <c r="F222" s="168"/>
      <c r="G222" s="168"/>
      <c r="H222" s="168"/>
      <c r="I222" s="168"/>
      <c r="J222" s="168"/>
      <c r="K222" s="168"/>
      <c r="L222" s="40"/>
      <c r="M222" s="40"/>
      <c r="N222" s="40"/>
      <c r="O222" s="38"/>
      <c r="P222" s="38"/>
      <c r="Q222" s="38"/>
      <c r="R222" s="38"/>
      <c r="S222" s="38"/>
      <c r="T222" s="168"/>
      <c r="U222" s="168"/>
      <c r="V222" s="168"/>
      <c r="W222" s="168"/>
      <c r="X222" s="168"/>
      <c r="Y222" s="168"/>
      <c r="Z222" s="168"/>
    </row>
    <row r="223" spans="1:26" ht="32.25" customHeight="1" x14ac:dyDescent="0.3">
      <c r="A223" s="168"/>
      <c r="B223" s="168"/>
      <c r="C223" s="168"/>
      <c r="D223" s="168"/>
      <c r="E223" s="168"/>
      <c r="F223" s="168"/>
      <c r="G223" s="168"/>
      <c r="H223" s="168"/>
      <c r="I223" s="168"/>
      <c r="J223" s="168"/>
      <c r="K223" s="168"/>
      <c r="L223" s="40"/>
      <c r="M223" s="40"/>
      <c r="N223" s="40"/>
      <c r="O223" s="38"/>
      <c r="P223" s="38"/>
      <c r="Q223" s="38"/>
      <c r="R223" s="38"/>
      <c r="S223" s="38"/>
      <c r="T223" s="168"/>
      <c r="U223" s="168"/>
      <c r="V223" s="168"/>
      <c r="W223" s="168"/>
      <c r="X223" s="168"/>
      <c r="Y223" s="168"/>
      <c r="Z223" s="168"/>
    </row>
    <row r="224" spans="1:26" ht="32.25" customHeight="1" x14ac:dyDescent="0.3">
      <c r="A224" s="168"/>
      <c r="B224" s="168"/>
      <c r="C224" s="168"/>
      <c r="D224" s="168"/>
      <c r="E224" s="168"/>
      <c r="F224" s="168"/>
      <c r="G224" s="168"/>
      <c r="H224" s="168"/>
      <c r="I224" s="168"/>
      <c r="J224" s="168"/>
      <c r="K224" s="168"/>
      <c r="L224" s="40"/>
      <c r="M224" s="40"/>
      <c r="N224" s="40"/>
      <c r="O224" s="38"/>
      <c r="P224" s="38"/>
      <c r="Q224" s="38"/>
      <c r="R224" s="38"/>
      <c r="S224" s="38"/>
      <c r="T224" s="168"/>
      <c r="U224" s="168"/>
      <c r="V224" s="168"/>
      <c r="W224" s="168"/>
      <c r="X224" s="168"/>
      <c r="Y224" s="168"/>
      <c r="Z224" s="168"/>
    </row>
    <row r="225" spans="1:26" ht="32.25" customHeight="1" x14ac:dyDescent="0.3">
      <c r="A225" s="168"/>
      <c r="B225" s="168"/>
      <c r="C225" s="168"/>
      <c r="D225" s="168"/>
      <c r="E225" s="168"/>
      <c r="F225" s="168"/>
      <c r="G225" s="168"/>
      <c r="H225" s="168"/>
      <c r="I225" s="168"/>
      <c r="J225" s="168"/>
      <c r="K225" s="168"/>
      <c r="L225" s="40"/>
      <c r="M225" s="40"/>
      <c r="N225" s="40"/>
      <c r="O225" s="38"/>
      <c r="P225" s="38"/>
      <c r="Q225" s="38"/>
      <c r="R225" s="38"/>
      <c r="S225" s="38"/>
      <c r="T225" s="168"/>
      <c r="U225" s="168"/>
      <c r="V225" s="168"/>
      <c r="W225" s="168"/>
      <c r="X225" s="168"/>
      <c r="Y225" s="168"/>
      <c r="Z225" s="168"/>
    </row>
    <row r="226" spans="1:26" ht="32.25" customHeight="1" x14ac:dyDescent="0.3">
      <c r="A226" s="168"/>
      <c r="B226" s="168"/>
      <c r="C226" s="168"/>
      <c r="D226" s="168"/>
      <c r="E226" s="168"/>
      <c r="F226" s="168"/>
      <c r="G226" s="168"/>
      <c r="H226" s="168"/>
      <c r="I226" s="168"/>
      <c r="J226" s="168"/>
      <c r="K226" s="168"/>
      <c r="L226" s="40"/>
      <c r="M226" s="40"/>
      <c r="N226" s="40"/>
      <c r="O226" s="38"/>
      <c r="P226" s="38"/>
      <c r="Q226" s="38"/>
      <c r="R226" s="38"/>
      <c r="S226" s="38"/>
      <c r="T226" s="168"/>
      <c r="U226" s="168"/>
      <c r="V226" s="168"/>
      <c r="W226" s="168"/>
      <c r="X226" s="168"/>
      <c r="Y226" s="168"/>
      <c r="Z226" s="168"/>
    </row>
    <row r="227" spans="1:26" ht="32.25" customHeight="1" x14ac:dyDescent="0.3">
      <c r="A227" s="168"/>
      <c r="B227" s="168"/>
      <c r="C227" s="168"/>
      <c r="D227" s="168"/>
      <c r="E227" s="168"/>
      <c r="F227" s="168"/>
      <c r="G227" s="168"/>
      <c r="H227" s="168"/>
      <c r="I227" s="168"/>
      <c r="J227" s="168"/>
      <c r="K227" s="168"/>
      <c r="L227" s="40"/>
      <c r="M227" s="40"/>
      <c r="N227" s="40"/>
      <c r="O227" s="38"/>
      <c r="P227" s="38"/>
      <c r="Q227" s="38"/>
      <c r="R227" s="38"/>
      <c r="S227" s="38"/>
      <c r="T227" s="168"/>
      <c r="U227" s="168"/>
      <c r="V227" s="168"/>
      <c r="W227" s="168"/>
      <c r="X227" s="168"/>
      <c r="Y227" s="168"/>
      <c r="Z227" s="168"/>
    </row>
    <row r="228" spans="1:26" ht="32.25" customHeight="1" x14ac:dyDescent="0.3">
      <c r="A228" s="168"/>
      <c r="B228" s="168"/>
      <c r="C228" s="168"/>
      <c r="D228" s="168"/>
      <c r="E228" s="168"/>
      <c r="F228" s="168"/>
      <c r="G228" s="168"/>
      <c r="H228" s="168"/>
      <c r="I228" s="168"/>
      <c r="J228" s="168"/>
      <c r="K228" s="168"/>
      <c r="L228" s="40"/>
      <c r="M228" s="40"/>
      <c r="N228" s="40"/>
      <c r="O228" s="38"/>
      <c r="P228" s="38"/>
      <c r="Q228" s="38"/>
      <c r="R228" s="38"/>
      <c r="S228" s="38"/>
      <c r="T228" s="168"/>
      <c r="U228" s="168"/>
      <c r="V228" s="168"/>
      <c r="W228" s="168"/>
      <c r="X228" s="168"/>
      <c r="Y228" s="168"/>
      <c r="Z228" s="168"/>
    </row>
    <row r="229" spans="1:26" ht="32.25" customHeight="1" x14ac:dyDescent="0.3">
      <c r="A229" s="168"/>
      <c r="B229" s="168"/>
      <c r="C229" s="168"/>
      <c r="D229" s="168"/>
      <c r="E229" s="168"/>
      <c r="F229" s="168"/>
      <c r="G229" s="168"/>
      <c r="H229" s="168"/>
      <c r="I229" s="168"/>
      <c r="J229" s="168"/>
      <c r="K229" s="168"/>
      <c r="L229" s="40"/>
      <c r="M229" s="40"/>
      <c r="N229" s="40"/>
      <c r="O229" s="38"/>
      <c r="P229" s="38"/>
      <c r="Q229" s="38"/>
      <c r="R229" s="38"/>
      <c r="S229" s="38"/>
      <c r="T229" s="168"/>
      <c r="U229" s="168"/>
      <c r="V229" s="168"/>
      <c r="W229" s="168"/>
      <c r="X229" s="168"/>
      <c r="Y229" s="168"/>
      <c r="Z229" s="168"/>
    </row>
    <row r="230" spans="1:26" ht="32.25" customHeight="1" x14ac:dyDescent="0.3">
      <c r="A230" s="168"/>
      <c r="B230" s="168"/>
      <c r="C230" s="168"/>
      <c r="D230" s="168"/>
      <c r="E230" s="168"/>
      <c r="F230" s="168"/>
      <c r="G230" s="168"/>
      <c r="H230" s="168"/>
      <c r="I230" s="168"/>
      <c r="J230" s="168"/>
      <c r="K230" s="168"/>
      <c r="L230" s="40"/>
      <c r="M230" s="40"/>
      <c r="N230" s="40"/>
      <c r="O230" s="38"/>
      <c r="P230" s="38"/>
      <c r="Q230" s="38"/>
      <c r="R230" s="38"/>
      <c r="S230" s="38"/>
      <c r="T230" s="168"/>
      <c r="U230" s="168"/>
      <c r="V230" s="168"/>
      <c r="W230" s="168"/>
      <c r="X230" s="168"/>
      <c r="Y230" s="168"/>
      <c r="Z230" s="168"/>
    </row>
    <row r="231" spans="1:26" ht="32.25" customHeight="1" x14ac:dyDescent="0.3">
      <c r="A231" s="168"/>
      <c r="B231" s="168"/>
      <c r="C231" s="168"/>
      <c r="D231" s="168"/>
      <c r="E231" s="168"/>
      <c r="F231" s="168"/>
      <c r="G231" s="168"/>
      <c r="H231" s="168"/>
      <c r="I231" s="168"/>
      <c r="J231" s="168"/>
      <c r="K231" s="168"/>
      <c r="L231" s="40"/>
      <c r="M231" s="40"/>
      <c r="N231" s="40"/>
      <c r="O231" s="38"/>
      <c r="P231" s="38"/>
      <c r="Q231" s="38"/>
      <c r="R231" s="38"/>
      <c r="S231" s="38"/>
      <c r="T231" s="168"/>
      <c r="U231" s="168"/>
      <c r="V231" s="168"/>
      <c r="W231" s="168"/>
      <c r="X231" s="168"/>
      <c r="Y231" s="168"/>
      <c r="Z231" s="168"/>
    </row>
    <row r="232" spans="1:26" ht="32.25" customHeight="1" x14ac:dyDescent="0.3">
      <c r="A232" s="168"/>
      <c r="B232" s="168"/>
      <c r="C232" s="168"/>
      <c r="D232" s="168"/>
      <c r="E232" s="168"/>
      <c r="F232" s="168"/>
      <c r="G232" s="168"/>
      <c r="H232" s="168"/>
      <c r="I232" s="168"/>
      <c r="J232" s="168"/>
      <c r="K232" s="168"/>
      <c r="L232" s="40"/>
      <c r="M232" s="40"/>
      <c r="N232" s="40"/>
      <c r="O232" s="38"/>
      <c r="P232" s="38"/>
      <c r="Q232" s="38"/>
      <c r="R232" s="38"/>
      <c r="S232" s="38"/>
      <c r="T232" s="168"/>
      <c r="U232" s="168"/>
      <c r="V232" s="168"/>
      <c r="W232" s="168"/>
      <c r="X232" s="168"/>
      <c r="Y232" s="168"/>
      <c r="Z232" s="168"/>
    </row>
    <row r="233" spans="1:26" ht="32.25" customHeight="1" x14ac:dyDescent="0.3">
      <c r="A233" s="168"/>
      <c r="B233" s="168"/>
      <c r="C233" s="168"/>
      <c r="D233" s="168"/>
      <c r="E233" s="168"/>
      <c r="F233" s="168"/>
      <c r="G233" s="168"/>
      <c r="H233" s="168"/>
      <c r="I233" s="168"/>
      <c r="J233" s="168"/>
      <c r="K233" s="168"/>
      <c r="L233" s="40"/>
      <c r="M233" s="40"/>
      <c r="N233" s="40"/>
      <c r="O233" s="38"/>
      <c r="P233" s="38"/>
      <c r="Q233" s="38"/>
      <c r="R233" s="38"/>
      <c r="S233" s="38"/>
      <c r="T233" s="168"/>
      <c r="U233" s="168"/>
      <c r="V233" s="168"/>
      <c r="W233" s="168"/>
      <c r="X233" s="168"/>
      <c r="Y233" s="168"/>
      <c r="Z233" s="168"/>
    </row>
    <row r="234" spans="1:26" ht="32.25" customHeight="1" x14ac:dyDescent="0.3">
      <c r="A234" s="168"/>
      <c r="B234" s="168"/>
      <c r="C234" s="168"/>
      <c r="D234" s="168"/>
      <c r="E234" s="168"/>
      <c r="F234" s="168"/>
      <c r="G234" s="168"/>
      <c r="H234" s="168"/>
      <c r="I234" s="168"/>
      <c r="J234" s="168"/>
      <c r="K234" s="168"/>
      <c r="L234" s="40"/>
      <c r="M234" s="40"/>
      <c r="N234" s="40"/>
      <c r="O234" s="38"/>
      <c r="P234" s="38"/>
      <c r="Q234" s="38"/>
      <c r="R234" s="38"/>
      <c r="S234" s="38"/>
      <c r="T234" s="168"/>
      <c r="U234" s="168"/>
      <c r="V234" s="168"/>
      <c r="W234" s="168"/>
      <c r="X234" s="168"/>
      <c r="Y234" s="168"/>
      <c r="Z234" s="168"/>
    </row>
    <row r="235" spans="1:26" ht="32.25" customHeight="1" x14ac:dyDescent="0.3">
      <c r="A235" s="168"/>
      <c r="B235" s="168"/>
      <c r="C235" s="168"/>
      <c r="D235" s="168"/>
      <c r="E235" s="168"/>
      <c r="F235" s="168"/>
      <c r="G235" s="168"/>
      <c r="H235" s="168"/>
      <c r="I235" s="168"/>
      <c r="J235" s="168"/>
      <c r="K235" s="168"/>
      <c r="L235" s="40"/>
      <c r="M235" s="40"/>
      <c r="N235" s="40"/>
      <c r="O235" s="38"/>
      <c r="P235" s="38"/>
      <c r="Q235" s="38"/>
      <c r="R235" s="38"/>
      <c r="S235" s="38"/>
      <c r="T235" s="168"/>
      <c r="U235" s="168"/>
      <c r="V235" s="168"/>
      <c r="W235" s="168"/>
      <c r="X235" s="168"/>
      <c r="Y235" s="168"/>
      <c r="Z235" s="168"/>
    </row>
    <row r="236" spans="1:26" ht="32.25" customHeight="1" x14ac:dyDescent="0.3">
      <c r="A236" s="168"/>
      <c r="B236" s="168"/>
      <c r="C236" s="168"/>
      <c r="D236" s="168"/>
      <c r="E236" s="168"/>
      <c r="F236" s="168"/>
      <c r="G236" s="168"/>
      <c r="H236" s="168"/>
      <c r="I236" s="168"/>
      <c r="J236" s="168"/>
      <c r="K236" s="168"/>
      <c r="L236" s="40"/>
      <c r="M236" s="40"/>
      <c r="N236" s="40"/>
      <c r="O236" s="38"/>
      <c r="P236" s="38"/>
      <c r="Q236" s="38"/>
      <c r="R236" s="38"/>
      <c r="S236" s="38"/>
      <c r="T236" s="168"/>
      <c r="U236" s="168"/>
      <c r="V236" s="168"/>
      <c r="W236" s="168"/>
      <c r="X236" s="168"/>
      <c r="Y236" s="168"/>
      <c r="Z236" s="168"/>
    </row>
    <row r="237" spans="1:26" ht="32.25" customHeight="1" x14ac:dyDescent="0.3">
      <c r="A237" s="168"/>
      <c r="B237" s="168"/>
      <c r="C237" s="168"/>
      <c r="D237" s="168"/>
      <c r="E237" s="168"/>
      <c r="F237" s="168"/>
      <c r="G237" s="168"/>
      <c r="H237" s="168"/>
      <c r="I237" s="168"/>
      <c r="J237" s="168"/>
      <c r="K237" s="168"/>
      <c r="L237" s="40"/>
      <c r="M237" s="40"/>
      <c r="N237" s="40"/>
      <c r="O237" s="38"/>
      <c r="P237" s="38"/>
      <c r="Q237" s="38"/>
      <c r="R237" s="38"/>
      <c r="S237" s="38"/>
      <c r="T237" s="168"/>
      <c r="U237" s="168"/>
      <c r="V237" s="168"/>
      <c r="W237" s="168"/>
      <c r="X237" s="168"/>
      <c r="Y237" s="168"/>
      <c r="Z237" s="168"/>
    </row>
    <row r="238" spans="1:26" ht="32.25" customHeight="1" x14ac:dyDescent="0.3">
      <c r="A238" s="168"/>
      <c r="B238" s="168"/>
      <c r="C238" s="168"/>
      <c r="D238" s="168"/>
      <c r="E238" s="168"/>
      <c r="F238" s="168"/>
      <c r="G238" s="168"/>
      <c r="H238" s="168"/>
      <c r="I238" s="168"/>
      <c r="J238" s="168"/>
      <c r="K238" s="168"/>
      <c r="L238" s="40"/>
      <c r="M238" s="40"/>
      <c r="N238" s="40"/>
      <c r="O238" s="38"/>
      <c r="P238" s="38"/>
      <c r="Q238" s="38"/>
      <c r="R238" s="38"/>
      <c r="S238" s="38"/>
      <c r="T238" s="168"/>
      <c r="U238" s="168"/>
      <c r="V238" s="168"/>
      <c r="W238" s="168"/>
      <c r="X238" s="168"/>
      <c r="Y238" s="168"/>
      <c r="Z238" s="168"/>
    </row>
    <row r="239" spans="1:26" ht="32.25" customHeight="1" x14ac:dyDescent="0.3">
      <c r="A239" s="168"/>
      <c r="B239" s="168"/>
      <c r="C239" s="168"/>
      <c r="D239" s="168"/>
      <c r="E239" s="168"/>
      <c r="F239" s="168"/>
      <c r="G239" s="168"/>
      <c r="H239" s="168"/>
      <c r="I239" s="168"/>
      <c r="J239" s="168"/>
      <c r="K239" s="168"/>
      <c r="L239" s="40"/>
      <c r="M239" s="40"/>
      <c r="N239" s="40"/>
      <c r="O239" s="38"/>
      <c r="P239" s="38"/>
      <c r="Q239" s="38"/>
      <c r="R239" s="38"/>
      <c r="S239" s="38"/>
      <c r="T239" s="168"/>
      <c r="U239" s="168"/>
      <c r="V239" s="168"/>
      <c r="W239" s="168"/>
      <c r="X239" s="168"/>
      <c r="Y239" s="168"/>
      <c r="Z239" s="168"/>
    </row>
    <row r="240" spans="1:26" ht="32.25" customHeight="1" x14ac:dyDescent="0.3">
      <c r="A240" s="168"/>
      <c r="B240" s="168"/>
      <c r="C240" s="168"/>
      <c r="D240" s="168"/>
      <c r="E240" s="168"/>
      <c r="F240" s="168"/>
      <c r="G240" s="168"/>
      <c r="H240" s="168"/>
      <c r="I240" s="168"/>
      <c r="J240" s="168"/>
      <c r="K240" s="168"/>
      <c r="L240" s="40"/>
      <c r="M240" s="40"/>
      <c r="N240" s="40"/>
      <c r="O240" s="38"/>
      <c r="P240" s="38"/>
      <c r="Q240" s="38"/>
      <c r="R240" s="38"/>
      <c r="S240" s="38"/>
      <c r="T240" s="168"/>
      <c r="U240" s="168"/>
      <c r="V240" s="168"/>
      <c r="W240" s="168"/>
      <c r="X240" s="168"/>
      <c r="Y240" s="168"/>
      <c r="Z240" s="168"/>
    </row>
    <row r="241" spans="1:26" ht="32.25" customHeight="1" x14ac:dyDescent="0.3">
      <c r="A241" s="168"/>
      <c r="B241" s="168"/>
      <c r="C241" s="168"/>
      <c r="D241" s="168"/>
      <c r="E241" s="168"/>
      <c r="F241" s="168"/>
      <c r="G241" s="168"/>
      <c r="H241" s="168"/>
      <c r="I241" s="168"/>
      <c r="J241" s="168"/>
      <c r="K241" s="168"/>
      <c r="L241" s="40"/>
      <c r="M241" s="40"/>
      <c r="N241" s="40"/>
      <c r="O241" s="38"/>
      <c r="P241" s="38"/>
      <c r="Q241" s="38"/>
      <c r="R241" s="38"/>
      <c r="S241" s="38"/>
      <c r="T241" s="168"/>
      <c r="U241" s="168"/>
      <c r="V241" s="168"/>
      <c r="W241" s="168"/>
      <c r="X241" s="168"/>
      <c r="Y241" s="168"/>
      <c r="Z241" s="168"/>
    </row>
    <row r="242" spans="1:26" ht="32.25" customHeight="1" x14ac:dyDescent="0.3">
      <c r="A242" s="168"/>
      <c r="B242" s="168"/>
      <c r="C242" s="168"/>
      <c r="D242" s="168"/>
      <c r="E242" s="168"/>
      <c r="F242" s="168"/>
      <c r="G242" s="168"/>
      <c r="H242" s="168"/>
      <c r="I242" s="168"/>
      <c r="J242" s="168"/>
      <c r="K242" s="168"/>
      <c r="L242" s="40"/>
      <c r="M242" s="40"/>
      <c r="N242" s="40"/>
      <c r="O242" s="38"/>
      <c r="P242" s="38"/>
      <c r="Q242" s="38"/>
      <c r="R242" s="38"/>
      <c r="S242" s="38"/>
      <c r="T242" s="168"/>
      <c r="U242" s="168"/>
      <c r="V242" s="168"/>
      <c r="W242" s="168"/>
      <c r="X242" s="168"/>
      <c r="Y242" s="168"/>
      <c r="Z242" s="168"/>
    </row>
    <row r="243" spans="1:26" ht="32.25" customHeight="1" x14ac:dyDescent="0.3">
      <c r="A243" s="168"/>
      <c r="B243" s="168"/>
      <c r="C243" s="168"/>
      <c r="D243" s="168"/>
      <c r="E243" s="168"/>
      <c r="F243" s="168"/>
      <c r="G243" s="168"/>
      <c r="H243" s="168"/>
      <c r="I243" s="168"/>
      <c r="J243" s="168"/>
      <c r="K243" s="168"/>
      <c r="L243" s="40"/>
      <c r="M243" s="40"/>
      <c r="N243" s="40"/>
      <c r="O243" s="38"/>
      <c r="P243" s="38"/>
      <c r="Q243" s="38"/>
      <c r="R243" s="38"/>
      <c r="S243" s="38"/>
      <c r="T243" s="168"/>
      <c r="U243" s="168"/>
      <c r="V243" s="168"/>
      <c r="W243" s="168"/>
      <c r="X243" s="168"/>
      <c r="Y243" s="168"/>
      <c r="Z243" s="168"/>
    </row>
    <row r="244" spans="1:26" ht="32.25" customHeight="1" x14ac:dyDescent="0.3">
      <c r="A244" s="168"/>
      <c r="B244" s="168"/>
      <c r="C244" s="168"/>
      <c r="D244" s="168"/>
      <c r="E244" s="168"/>
      <c r="F244" s="168"/>
      <c r="G244" s="168"/>
      <c r="H244" s="168"/>
      <c r="I244" s="168"/>
      <c r="J244" s="168"/>
      <c r="K244" s="168"/>
      <c r="L244" s="40"/>
      <c r="M244" s="40"/>
      <c r="N244" s="40"/>
      <c r="O244" s="38"/>
      <c r="P244" s="38"/>
      <c r="Q244" s="38"/>
      <c r="R244" s="38"/>
      <c r="S244" s="38"/>
      <c r="T244" s="168"/>
      <c r="U244" s="168"/>
      <c r="V244" s="168"/>
      <c r="W244" s="168"/>
      <c r="X244" s="168"/>
      <c r="Y244" s="168"/>
      <c r="Z244" s="168"/>
    </row>
    <row r="245" spans="1:26" ht="32.25" customHeight="1" x14ac:dyDescent="0.3">
      <c r="A245" s="168"/>
      <c r="B245" s="168"/>
      <c r="C245" s="168"/>
      <c r="D245" s="168"/>
      <c r="E245" s="168"/>
      <c r="F245" s="168"/>
      <c r="G245" s="168"/>
      <c r="H245" s="168"/>
      <c r="I245" s="168"/>
      <c r="J245" s="168"/>
      <c r="K245" s="168"/>
      <c r="L245" s="40"/>
      <c r="M245" s="40"/>
      <c r="N245" s="40"/>
      <c r="O245" s="38"/>
      <c r="P245" s="38"/>
      <c r="Q245" s="38"/>
      <c r="R245" s="38"/>
      <c r="S245" s="38"/>
      <c r="T245" s="168"/>
      <c r="U245" s="168"/>
      <c r="V245" s="168"/>
      <c r="W245" s="168"/>
      <c r="X245" s="168"/>
      <c r="Y245" s="168"/>
      <c r="Z245" s="168"/>
    </row>
    <row r="246" spans="1:26" ht="32.25" customHeight="1" x14ac:dyDescent="0.3">
      <c r="A246" s="168"/>
      <c r="B246" s="168"/>
      <c r="C246" s="168"/>
      <c r="D246" s="168"/>
      <c r="E246" s="168"/>
      <c r="F246" s="168"/>
      <c r="G246" s="168"/>
      <c r="H246" s="168"/>
      <c r="I246" s="168"/>
      <c r="J246" s="168"/>
      <c r="K246" s="168"/>
      <c r="L246" s="40"/>
      <c r="M246" s="40"/>
      <c r="N246" s="40"/>
      <c r="O246" s="38"/>
      <c r="P246" s="38"/>
      <c r="Q246" s="38"/>
      <c r="R246" s="38"/>
      <c r="S246" s="38"/>
      <c r="T246" s="168"/>
      <c r="U246" s="168"/>
      <c r="V246" s="168"/>
      <c r="W246" s="168"/>
      <c r="X246" s="168"/>
      <c r="Y246" s="168"/>
      <c r="Z246" s="168"/>
    </row>
    <row r="247" spans="1:26" ht="32.25" customHeight="1" x14ac:dyDescent="0.3">
      <c r="A247" s="168"/>
      <c r="B247" s="168"/>
      <c r="C247" s="168"/>
      <c r="D247" s="168"/>
      <c r="E247" s="168"/>
      <c r="F247" s="168"/>
      <c r="G247" s="168"/>
      <c r="H247" s="168"/>
      <c r="I247" s="168"/>
      <c r="J247" s="168"/>
      <c r="K247" s="168"/>
      <c r="L247" s="40"/>
      <c r="M247" s="40"/>
      <c r="N247" s="40"/>
      <c r="O247" s="38"/>
      <c r="P247" s="38"/>
      <c r="Q247" s="38"/>
      <c r="R247" s="38"/>
      <c r="S247" s="38"/>
      <c r="T247" s="168"/>
      <c r="U247" s="168"/>
      <c r="V247" s="168"/>
      <c r="W247" s="168"/>
      <c r="X247" s="168"/>
      <c r="Y247" s="168"/>
      <c r="Z247" s="168"/>
    </row>
    <row r="248" spans="1:26" ht="32.25" customHeight="1" x14ac:dyDescent="0.3">
      <c r="A248" s="168"/>
      <c r="B248" s="168"/>
      <c r="C248" s="168"/>
      <c r="D248" s="168"/>
      <c r="E248" s="168"/>
      <c r="F248" s="168"/>
      <c r="G248" s="168"/>
      <c r="H248" s="168"/>
      <c r="I248" s="168"/>
      <c r="J248" s="168"/>
      <c r="K248" s="168"/>
      <c r="L248" s="40"/>
      <c r="M248" s="40"/>
      <c r="N248" s="40"/>
      <c r="O248" s="38"/>
      <c r="P248" s="38"/>
      <c r="Q248" s="38"/>
      <c r="R248" s="38"/>
      <c r="S248" s="38"/>
      <c r="T248" s="168"/>
      <c r="U248" s="168"/>
      <c r="V248" s="168"/>
      <c r="W248" s="168"/>
      <c r="X248" s="168"/>
      <c r="Y248" s="168"/>
      <c r="Z248" s="168"/>
    </row>
    <row r="249" spans="1:26" ht="32.25" customHeight="1" x14ac:dyDescent="0.3">
      <c r="A249" s="168"/>
      <c r="B249" s="168"/>
      <c r="C249" s="168"/>
      <c r="D249" s="168"/>
      <c r="E249" s="168"/>
      <c r="F249" s="168"/>
      <c r="G249" s="168"/>
      <c r="H249" s="168"/>
      <c r="I249" s="168"/>
      <c r="J249" s="168"/>
      <c r="K249" s="168"/>
      <c r="L249" s="40"/>
      <c r="M249" s="40"/>
      <c r="N249" s="40"/>
      <c r="O249" s="38"/>
      <c r="P249" s="38"/>
      <c r="Q249" s="38"/>
      <c r="R249" s="38"/>
      <c r="S249" s="38"/>
      <c r="T249" s="168"/>
      <c r="U249" s="168"/>
      <c r="V249" s="168"/>
      <c r="W249" s="168"/>
      <c r="X249" s="168"/>
      <c r="Y249" s="168"/>
      <c r="Z249" s="168"/>
    </row>
    <row r="250" spans="1:26" ht="32.25" customHeight="1" x14ac:dyDescent="0.3">
      <c r="A250" s="168"/>
      <c r="B250" s="168"/>
      <c r="C250" s="168"/>
      <c r="D250" s="168"/>
      <c r="E250" s="168"/>
      <c r="F250" s="168"/>
      <c r="G250" s="168"/>
      <c r="H250" s="168"/>
      <c r="I250" s="168"/>
      <c r="J250" s="168"/>
      <c r="K250" s="168"/>
      <c r="L250" s="40"/>
      <c r="M250" s="40"/>
      <c r="N250" s="40"/>
      <c r="O250" s="38"/>
      <c r="P250" s="38"/>
      <c r="Q250" s="38"/>
      <c r="R250" s="38"/>
      <c r="S250" s="38"/>
      <c r="T250" s="168"/>
      <c r="U250" s="168"/>
      <c r="V250" s="168"/>
      <c r="W250" s="168"/>
      <c r="X250" s="168"/>
      <c r="Y250" s="168"/>
      <c r="Z250" s="168"/>
    </row>
    <row r="251" spans="1:26" ht="32.25" customHeight="1" x14ac:dyDescent="0.3">
      <c r="A251" s="168"/>
      <c r="B251" s="168"/>
      <c r="C251" s="168"/>
      <c r="D251" s="168"/>
      <c r="E251" s="168"/>
      <c r="F251" s="168"/>
      <c r="G251" s="168"/>
      <c r="H251" s="168"/>
      <c r="I251" s="168"/>
      <c r="J251" s="168"/>
      <c r="K251" s="168"/>
      <c r="L251" s="40"/>
      <c r="M251" s="40"/>
      <c r="N251" s="40"/>
      <c r="O251" s="38"/>
      <c r="P251" s="38"/>
      <c r="Q251" s="38"/>
      <c r="R251" s="38"/>
      <c r="S251" s="38"/>
      <c r="T251" s="168"/>
      <c r="U251" s="168"/>
      <c r="V251" s="168"/>
      <c r="W251" s="168"/>
      <c r="X251" s="168"/>
      <c r="Y251" s="168"/>
      <c r="Z251" s="168"/>
    </row>
    <row r="252" spans="1:26" ht="32.25" customHeight="1" x14ac:dyDescent="0.3">
      <c r="A252" s="168"/>
      <c r="B252" s="168"/>
      <c r="C252" s="168"/>
      <c r="D252" s="168"/>
      <c r="E252" s="168"/>
      <c r="F252" s="168"/>
      <c r="G252" s="168"/>
      <c r="H252" s="168"/>
      <c r="I252" s="168"/>
      <c r="J252" s="168"/>
      <c r="K252" s="168"/>
      <c r="L252" s="40"/>
      <c r="M252" s="40"/>
      <c r="N252" s="40"/>
      <c r="O252" s="38"/>
      <c r="P252" s="38"/>
      <c r="Q252" s="38"/>
      <c r="R252" s="38"/>
      <c r="S252" s="38"/>
      <c r="T252" s="168"/>
      <c r="U252" s="168"/>
      <c r="V252" s="168"/>
      <c r="W252" s="168"/>
      <c r="X252" s="168"/>
      <c r="Y252" s="168"/>
      <c r="Z252" s="168"/>
    </row>
    <row r="253" spans="1:26" ht="32.25" customHeight="1" x14ac:dyDescent="0.3">
      <c r="A253" s="168"/>
      <c r="B253" s="168"/>
      <c r="C253" s="168"/>
      <c r="D253" s="168"/>
      <c r="E253" s="168"/>
      <c r="F253" s="168"/>
      <c r="G253" s="168"/>
      <c r="H253" s="168"/>
      <c r="I253" s="168"/>
      <c r="J253" s="168"/>
      <c r="K253" s="168"/>
      <c r="L253" s="40"/>
      <c r="M253" s="40"/>
      <c r="N253" s="40"/>
      <c r="O253" s="38"/>
      <c r="P253" s="38"/>
      <c r="Q253" s="38"/>
      <c r="R253" s="38"/>
      <c r="S253" s="38"/>
      <c r="T253" s="168"/>
      <c r="U253" s="168"/>
      <c r="V253" s="168"/>
      <c r="W253" s="168"/>
      <c r="X253" s="168"/>
      <c r="Y253" s="168"/>
      <c r="Z253" s="168"/>
    </row>
    <row r="254" spans="1:26" ht="32.25" customHeight="1" x14ac:dyDescent="0.3">
      <c r="A254" s="168"/>
      <c r="B254" s="168"/>
      <c r="C254" s="168"/>
      <c r="D254" s="168"/>
      <c r="E254" s="168"/>
      <c r="F254" s="168"/>
      <c r="G254" s="168"/>
      <c r="H254" s="168"/>
      <c r="I254" s="168"/>
      <c r="J254" s="168"/>
      <c r="K254" s="168"/>
      <c r="L254" s="40"/>
      <c r="M254" s="40"/>
      <c r="N254" s="40"/>
      <c r="O254" s="38"/>
      <c r="P254" s="38"/>
      <c r="Q254" s="38"/>
      <c r="R254" s="38"/>
      <c r="S254" s="38"/>
      <c r="T254" s="168"/>
      <c r="U254" s="168"/>
      <c r="V254" s="168"/>
      <c r="W254" s="168"/>
      <c r="X254" s="168"/>
      <c r="Y254" s="168"/>
      <c r="Z254" s="168"/>
    </row>
    <row r="255" spans="1:26" ht="32.25" customHeight="1" x14ac:dyDescent="0.3">
      <c r="A255" s="168"/>
      <c r="B255" s="168"/>
      <c r="C255" s="168"/>
      <c r="D255" s="168"/>
      <c r="E255" s="168"/>
      <c r="F255" s="168"/>
      <c r="G255" s="168"/>
      <c r="H255" s="168"/>
      <c r="I255" s="168"/>
      <c r="J255" s="168"/>
      <c r="K255" s="168"/>
      <c r="L255" s="40"/>
      <c r="M255" s="40"/>
      <c r="N255" s="40"/>
      <c r="O255" s="38"/>
      <c r="P255" s="38"/>
      <c r="Q255" s="38"/>
      <c r="R255" s="38"/>
      <c r="S255" s="38"/>
      <c r="T255" s="168"/>
      <c r="U255" s="168"/>
      <c r="V255" s="168"/>
      <c r="W255" s="168"/>
      <c r="X255" s="168"/>
      <c r="Y255" s="168"/>
      <c r="Z255" s="168"/>
    </row>
    <row r="256" spans="1:26" ht="32.25" customHeight="1" x14ac:dyDescent="0.3">
      <c r="A256" s="168"/>
      <c r="B256" s="168"/>
      <c r="C256" s="168"/>
      <c r="D256" s="168"/>
      <c r="E256" s="168"/>
      <c r="F256" s="168"/>
      <c r="G256" s="168"/>
      <c r="H256" s="168"/>
      <c r="I256" s="168"/>
      <c r="J256" s="168"/>
      <c r="K256" s="168"/>
      <c r="L256" s="40"/>
      <c r="M256" s="40"/>
      <c r="N256" s="40"/>
      <c r="O256" s="38"/>
      <c r="P256" s="38"/>
      <c r="Q256" s="38"/>
      <c r="R256" s="38"/>
      <c r="S256" s="38"/>
      <c r="T256" s="168"/>
      <c r="U256" s="168"/>
      <c r="V256" s="168"/>
      <c r="W256" s="168"/>
      <c r="X256" s="168"/>
      <c r="Y256" s="168"/>
      <c r="Z256" s="168"/>
    </row>
    <row r="257" spans="1:26" ht="32.25" customHeight="1" x14ac:dyDescent="0.3">
      <c r="A257" s="168"/>
      <c r="B257" s="168"/>
      <c r="C257" s="168"/>
      <c r="D257" s="168"/>
      <c r="E257" s="168"/>
      <c r="F257" s="168"/>
      <c r="G257" s="168"/>
      <c r="H257" s="168"/>
      <c r="I257" s="168"/>
      <c r="J257" s="168"/>
      <c r="K257" s="168"/>
      <c r="L257" s="40"/>
      <c r="M257" s="40"/>
      <c r="N257" s="40"/>
      <c r="O257" s="38"/>
      <c r="P257" s="38"/>
      <c r="Q257" s="38"/>
      <c r="R257" s="38"/>
      <c r="S257" s="38"/>
      <c r="T257" s="168"/>
      <c r="U257" s="168"/>
      <c r="V257" s="168"/>
      <c r="W257" s="168"/>
      <c r="X257" s="168"/>
      <c r="Y257" s="168"/>
      <c r="Z257" s="168"/>
    </row>
    <row r="258" spans="1:26" ht="32.25" customHeight="1" x14ac:dyDescent="0.3">
      <c r="A258" s="168"/>
      <c r="B258" s="168"/>
      <c r="C258" s="168"/>
      <c r="D258" s="168"/>
      <c r="E258" s="168"/>
      <c r="F258" s="168"/>
      <c r="G258" s="168"/>
      <c r="H258" s="168"/>
      <c r="I258" s="168"/>
      <c r="J258" s="168"/>
      <c r="K258" s="168"/>
      <c r="L258" s="40"/>
      <c r="M258" s="40"/>
      <c r="N258" s="40"/>
      <c r="O258" s="38"/>
      <c r="P258" s="38"/>
      <c r="Q258" s="38"/>
      <c r="R258" s="38"/>
      <c r="S258" s="38"/>
      <c r="T258" s="168"/>
      <c r="U258" s="168"/>
      <c r="V258" s="168"/>
      <c r="W258" s="168"/>
      <c r="X258" s="168"/>
      <c r="Y258" s="168"/>
      <c r="Z258" s="168"/>
    </row>
    <row r="259" spans="1:26" ht="32.25" customHeight="1" x14ac:dyDescent="0.3">
      <c r="A259" s="168"/>
      <c r="B259" s="168"/>
      <c r="C259" s="168"/>
      <c r="D259" s="168"/>
      <c r="E259" s="168"/>
      <c r="F259" s="168"/>
      <c r="G259" s="168"/>
      <c r="H259" s="168"/>
      <c r="I259" s="168"/>
      <c r="J259" s="168"/>
      <c r="K259" s="168"/>
      <c r="L259" s="40"/>
      <c r="M259" s="40"/>
      <c r="N259" s="40"/>
      <c r="O259" s="38"/>
      <c r="P259" s="38"/>
      <c r="Q259" s="38"/>
      <c r="R259" s="38"/>
      <c r="S259" s="38"/>
      <c r="T259" s="168"/>
      <c r="U259" s="168"/>
      <c r="V259" s="168"/>
      <c r="W259" s="168"/>
      <c r="X259" s="168"/>
      <c r="Y259" s="168"/>
      <c r="Z259" s="168"/>
    </row>
    <row r="260" spans="1:26" ht="32.25" customHeight="1" x14ac:dyDescent="0.3">
      <c r="A260" s="168"/>
      <c r="B260" s="168"/>
      <c r="C260" s="168"/>
      <c r="D260" s="168"/>
      <c r="E260" s="168"/>
      <c r="F260" s="168"/>
      <c r="G260" s="168"/>
      <c r="H260" s="168"/>
      <c r="I260" s="168"/>
      <c r="J260" s="168"/>
      <c r="K260" s="168"/>
      <c r="L260" s="40"/>
      <c r="M260" s="40"/>
      <c r="N260" s="40"/>
      <c r="O260" s="38"/>
      <c r="P260" s="38"/>
      <c r="Q260" s="38"/>
      <c r="R260" s="38"/>
      <c r="S260" s="38"/>
      <c r="T260" s="168"/>
      <c r="U260" s="168"/>
      <c r="V260" s="168"/>
      <c r="W260" s="168"/>
      <c r="X260" s="168"/>
      <c r="Y260" s="168"/>
      <c r="Z260" s="168"/>
    </row>
    <row r="261" spans="1:26" ht="32.25" customHeight="1" x14ac:dyDescent="0.3">
      <c r="A261" s="168"/>
      <c r="B261" s="168"/>
      <c r="C261" s="168"/>
      <c r="D261" s="168"/>
      <c r="E261" s="168"/>
      <c r="F261" s="168"/>
      <c r="G261" s="168"/>
      <c r="H261" s="168"/>
      <c r="I261" s="168"/>
      <c r="J261" s="168"/>
      <c r="K261" s="168"/>
      <c r="L261" s="40"/>
      <c r="M261" s="40"/>
      <c r="N261" s="40"/>
      <c r="O261" s="38"/>
      <c r="P261" s="38"/>
      <c r="Q261" s="38"/>
      <c r="R261" s="38"/>
      <c r="S261" s="38"/>
      <c r="T261" s="168"/>
      <c r="U261" s="168"/>
      <c r="V261" s="168"/>
      <c r="W261" s="168"/>
      <c r="X261" s="168"/>
      <c r="Y261" s="168"/>
      <c r="Z261" s="168"/>
    </row>
    <row r="262" spans="1:26" ht="32.25" customHeight="1" x14ac:dyDescent="0.3">
      <c r="A262" s="168"/>
      <c r="B262" s="168"/>
      <c r="C262" s="168"/>
      <c r="D262" s="168"/>
      <c r="E262" s="168"/>
      <c r="F262" s="168"/>
      <c r="G262" s="168"/>
      <c r="H262" s="168"/>
      <c r="I262" s="168"/>
      <c r="J262" s="168"/>
      <c r="K262" s="168"/>
      <c r="L262" s="40"/>
      <c r="M262" s="40"/>
      <c r="N262" s="40"/>
      <c r="O262" s="38"/>
      <c r="P262" s="38"/>
      <c r="Q262" s="38"/>
      <c r="R262" s="38"/>
      <c r="S262" s="38"/>
      <c r="T262" s="168"/>
      <c r="U262" s="168"/>
      <c r="V262" s="168"/>
      <c r="W262" s="168"/>
      <c r="X262" s="168"/>
      <c r="Y262" s="168"/>
      <c r="Z262" s="168"/>
    </row>
    <row r="263" spans="1:26" ht="32.25" customHeight="1" x14ac:dyDescent="0.3">
      <c r="A263" s="168"/>
      <c r="B263" s="168"/>
      <c r="C263" s="168"/>
      <c r="D263" s="168"/>
      <c r="E263" s="168"/>
      <c r="F263" s="168"/>
      <c r="G263" s="168"/>
      <c r="H263" s="168"/>
      <c r="I263" s="168"/>
      <c r="J263" s="168"/>
      <c r="K263" s="168"/>
      <c r="L263" s="40"/>
      <c r="M263" s="40"/>
      <c r="N263" s="40"/>
      <c r="O263" s="38"/>
      <c r="P263" s="38"/>
      <c r="Q263" s="38"/>
      <c r="R263" s="38"/>
      <c r="S263" s="38"/>
      <c r="T263" s="168"/>
      <c r="U263" s="168"/>
      <c r="V263" s="168"/>
      <c r="W263" s="168"/>
      <c r="X263" s="168"/>
      <c r="Y263" s="168"/>
      <c r="Z263" s="168"/>
    </row>
    <row r="264" spans="1:26" ht="32.25" customHeight="1" x14ac:dyDescent="0.3">
      <c r="A264" s="168"/>
      <c r="B264" s="168"/>
      <c r="C264" s="168"/>
      <c r="D264" s="168"/>
      <c r="E264" s="168"/>
      <c r="F264" s="168"/>
      <c r="G264" s="168"/>
      <c r="H264" s="168"/>
      <c r="I264" s="168"/>
      <c r="J264" s="168"/>
      <c r="K264" s="168"/>
      <c r="L264" s="40"/>
      <c r="M264" s="40"/>
      <c r="N264" s="40"/>
      <c r="O264" s="38"/>
      <c r="P264" s="38"/>
      <c r="Q264" s="38"/>
      <c r="R264" s="38"/>
      <c r="S264" s="38"/>
      <c r="T264" s="168"/>
      <c r="U264" s="168"/>
      <c r="V264" s="168"/>
      <c r="W264" s="168"/>
      <c r="X264" s="168"/>
      <c r="Y264" s="168"/>
      <c r="Z264" s="168"/>
    </row>
    <row r="265" spans="1:26" ht="32.25" customHeight="1" x14ac:dyDescent="0.3">
      <c r="A265" s="168"/>
      <c r="B265" s="168"/>
      <c r="C265" s="168"/>
      <c r="D265" s="168"/>
      <c r="E265" s="168"/>
      <c r="F265" s="168"/>
      <c r="G265" s="168"/>
      <c r="H265" s="168"/>
      <c r="I265" s="168"/>
      <c r="J265" s="168"/>
      <c r="K265" s="168"/>
      <c r="L265" s="40"/>
      <c r="M265" s="40"/>
      <c r="N265" s="40"/>
      <c r="O265" s="38"/>
      <c r="P265" s="38"/>
      <c r="Q265" s="38"/>
      <c r="R265" s="38"/>
      <c r="S265" s="38"/>
      <c r="T265" s="168"/>
      <c r="U265" s="168"/>
      <c r="V265" s="168"/>
      <c r="W265" s="168"/>
      <c r="X265" s="168"/>
      <c r="Y265" s="168"/>
      <c r="Z265" s="168"/>
    </row>
    <row r="266" spans="1:26" ht="32.25" customHeight="1" x14ac:dyDescent="0.3">
      <c r="A266" s="168"/>
      <c r="B266" s="168"/>
      <c r="C266" s="168"/>
      <c r="D266" s="168"/>
      <c r="E266" s="168"/>
      <c r="F266" s="168"/>
      <c r="G266" s="168"/>
      <c r="H266" s="168"/>
      <c r="I266" s="168"/>
      <c r="J266" s="168"/>
      <c r="K266" s="168"/>
      <c r="L266" s="40"/>
      <c r="M266" s="40"/>
      <c r="N266" s="40"/>
      <c r="O266" s="38"/>
      <c r="P266" s="38"/>
      <c r="Q266" s="38"/>
      <c r="R266" s="38"/>
      <c r="S266" s="38"/>
      <c r="T266" s="168"/>
      <c r="U266" s="168"/>
      <c r="V266" s="168"/>
      <c r="W266" s="168"/>
      <c r="X266" s="168"/>
      <c r="Y266" s="168"/>
      <c r="Z266" s="168"/>
    </row>
    <row r="267" spans="1:26" ht="32.25" customHeight="1" x14ac:dyDescent="0.3">
      <c r="A267" s="168"/>
      <c r="B267" s="168"/>
      <c r="C267" s="168"/>
      <c r="D267" s="168"/>
      <c r="E267" s="168"/>
      <c r="F267" s="168"/>
      <c r="G267" s="168"/>
      <c r="H267" s="168"/>
      <c r="I267" s="168"/>
      <c r="J267" s="168"/>
      <c r="K267" s="168"/>
      <c r="L267" s="40"/>
      <c r="M267" s="40"/>
      <c r="N267" s="40"/>
      <c r="O267" s="38"/>
      <c r="P267" s="38"/>
      <c r="Q267" s="38"/>
      <c r="R267" s="38"/>
      <c r="S267" s="38"/>
      <c r="T267" s="168"/>
      <c r="U267" s="168"/>
      <c r="V267" s="168"/>
      <c r="W267" s="168"/>
      <c r="X267" s="168"/>
      <c r="Y267" s="168"/>
      <c r="Z267" s="168"/>
    </row>
    <row r="268" spans="1:26" ht="32.25" customHeight="1" x14ac:dyDescent="0.3">
      <c r="A268" s="168"/>
      <c r="B268" s="168"/>
      <c r="C268" s="168"/>
      <c r="D268" s="168"/>
      <c r="E268" s="168"/>
      <c r="F268" s="168"/>
      <c r="G268" s="168"/>
      <c r="H268" s="168"/>
      <c r="I268" s="168"/>
      <c r="J268" s="168"/>
      <c r="K268" s="168"/>
      <c r="L268" s="40"/>
      <c r="M268" s="40"/>
      <c r="N268" s="40"/>
      <c r="O268" s="38"/>
      <c r="P268" s="38"/>
      <c r="Q268" s="38"/>
      <c r="R268" s="38"/>
      <c r="S268" s="38"/>
      <c r="T268" s="168"/>
      <c r="U268" s="168"/>
      <c r="V268" s="168"/>
      <c r="W268" s="168"/>
      <c r="X268" s="168"/>
      <c r="Y268" s="168"/>
      <c r="Z268" s="168"/>
    </row>
    <row r="269" spans="1:26" ht="32.25" customHeight="1" x14ac:dyDescent="0.3">
      <c r="A269" s="168"/>
      <c r="B269" s="168"/>
      <c r="C269" s="168"/>
      <c r="D269" s="168"/>
      <c r="E269" s="168"/>
      <c r="F269" s="168"/>
      <c r="G269" s="168"/>
      <c r="H269" s="168"/>
      <c r="I269" s="168"/>
      <c r="J269" s="168"/>
      <c r="K269" s="168"/>
      <c r="L269" s="40"/>
      <c r="M269" s="40"/>
      <c r="N269" s="40"/>
      <c r="O269" s="38"/>
      <c r="P269" s="38"/>
      <c r="Q269" s="38"/>
      <c r="R269" s="38"/>
      <c r="S269" s="38"/>
      <c r="T269" s="168"/>
      <c r="U269" s="168"/>
      <c r="V269" s="168"/>
      <c r="W269" s="168"/>
      <c r="X269" s="168"/>
      <c r="Y269" s="168"/>
      <c r="Z269" s="168"/>
    </row>
    <row r="270" spans="1:26" ht="32.25" customHeight="1" x14ac:dyDescent="0.3">
      <c r="A270" s="168"/>
      <c r="B270" s="168"/>
      <c r="C270" s="168"/>
      <c r="D270" s="168"/>
      <c r="E270" s="168"/>
      <c r="F270" s="168"/>
      <c r="G270" s="168"/>
      <c r="H270" s="168"/>
      <c r="I270" s="168"/>
      <c r="J270" s="168"/>
      <c r="K270" s="168"/>
      <c r="L270" s="40"/>
      <c r="M270" s="40"/>
      <c r="N270" s="40"/>
      <c r="O270" s="38"/>
      <c r="P270" s="38"/>
      <c r="Q270" s="38"/>
      <c r="R270" s="38"/>
      <c r="S270" s="38"/>
      <c r="T270" s="168"/>
      <c r="U270" s="168"/>
      <c r="V270" s="168"/>
      <c r="W270" s="168"/>
      <c r="X270" s="168"/>
      <c r="Y270" s="168"/>
      <c r="Z270" s="168"/>
    </row>
    <row r="271" spans="1:26" ht="32.25" customHeight="1" x14ac:dyDescent="0.3">
      <c r="A271" s="168"/>
      <c r="B271" s="168"/>
      <c r="C271" s="168"/>
      <c r="D271" s="168"/>
      <c r="E271" s="168"/>
      <c r="F271" s="168"/>
      <c r="G271" s="168"/>
      <c r="H271" s="168"/>
      <c r="I271" s="168"/>
      <c r="J271" s="168"/>
      <c r="K271" s="168"/>
      <c r="L271" s="40"/>
      <c r="M271" s="40"/>
      <c r="N271" s="40"/>
      <c r="O271" s="38"/>
      <c r="P271" s="38"/>
      <c r="Q271" s="38"/>
      <c r="R271" s="38"/>
      <c r="S271" s="38"/>
      <c r="T271" s="168"/>
      <c r="U271" s="168"/>
      <c r="V271" s="168"/>
      <c r="W271" s="168"/>
      <c r="X271" s="168"/>
      <c r="Y271" s="168"/>
      <c r="Z271" s="168"/>
    </row>
    <row r="272" spans="1:26" ht="32.25" customHeight="1" x14ac:dyDescent="0.3">
      <c r="A272" s="168"/>
      <c r="B272" s="168"/>
      <c r="C272" s="168"/>
      <c r="D272" s="168"/>
      <c r="E272" s="168"/>
      <c r="F272" s="168"/>
      <c r="G272" s="168"/>
      <c r="H272" s="168"/>
      <c r="I272" s="168"/>
      <c r="J272" s="168"/>
      <c r="K272" s="168"/>
      <c r="L272" s="40"/>
      <c r="M272" s="40"/>
      <c r="N272" s="40"/>
      <c r="O272" s="38"/>
      <c r="P272" s="38"/>
      <c r="Q272" s="38"/>
      <c r="R272" s="38"/>
      <c r="S272" s="38"/>
      <c r="T272" s="168"/>
      <c r="U272" s="168"/>
      <c r="V272" s="168"/>
      <c r="W272" s="168"/>
      <c r="X272" s="168"/>
      <c r="Y272" s="168"/>
      <c r="Z272" s="168"/>
    </row>
    <row r="273" spans="1:26" ht="32.25" customHeight="1" x14ac:dyDescent="0.3">
      <c r="A273" s="168"/>
      <c r="B273" s="168"/>
      <c r="C273" s="168"/>
      <c r="D273" s="168"/>
      <c r="E273" s="168"/>
      <c r="F273" s="168"/>
      <c r="G273" s="168"/>
      <c r="H273" s="168"/>
      <c r="I273" s="168"/>
      <c r="J273" s="168"/>
      <c r="K273" s="168"/>
      <c r="L273" s="40"/>
      <c r="M273" s="40"/>
      <c r="N273" s="40"/>
      <c r="O273" s="38"/>
      <c r="P273" s="38"/>
      <c r="Q273" s="38"/>
      <c r="R273" s="38"/>
      <c r="S273" s="38"/>
      <c r="T273" s="168"/>
      <c r="U273" s="168"/>
      <c r="V273" s="168"/>
      <c r="W273" s="168"/>
      <c r="X273" s="168"/>
      <c r="Y273" s="168"/>
      <c r="Z273" s="168"/>
    </row>
    <row r="274" spans="1:26" ht="32.25" customHeight="1" x14ac:dyDescent="0.3">
      <c r="A274" s="168"/>
      <c r="B274" s="168"/>
      <c r="C274" s="168"/>
      <c r="D274" s="168"/>
      <c r="E274" s="168"/>
      <c r="F274" s="168"/>
      <c r="G274" s="168"/>
      <c r="H274" s="168"/>
      <c r="I274" s="168"/>
      <c r="J274" s="168"/>
      <c r="K274" s="168"/>
      <c r="L274" s="40"/>
      <c r="M274" s="40"/>
      <c r="N274" s="40"/>
      <c r="O274" s="38"/>
      <c r="P274" s="38"/>
      <c r="Q274" s="38"/>
      <c r="R274" s="38"/>
      <c r="S274" s="38"/>
      <c r="T274" s="168"/>
      <c r="U274" s="168"/>
      <c r="V274" s="168"/>
      <c r="W274" s="168"/>
      <c r="X274" s="168"/>
      <c r="Y274" s="168"/>
      <c r="Z274" s="168"/>
    </row>
    <row r="275" spans="1:26" ht="32.25" customHeight="1" x14ac:dyDescent="0.3">
      <c r="A275" s="168"/>
      <c r="B275" s="168"/>
      <c r="C275" s="168"/>
      <c r="D275" s="168"/>
      <c r="E275" s="168"/>
      <c r="F275" s="168"/>
      <c r="G275" s="168"/>
      <c r="H275" s="168"/>
      <c r="I275" s="168"/>
      <c r="J275" s="168"/>
      <c r="K275" s="168"/>
      <c r="L275" s="40"/>
      <c r="M275" s="40"/>
      <c r="N275" s="40"/>
      <c r="O275" s="38"/>
      <c r="P275" s="38"/>
      <c r="Q275" s="38"/>
      <c r="R275" s="38"/>
      <c r="S275" s="38"/>
      <c r="T275" s="168"/>
      <c r="U275" s="168"/>
      <c r="V275" s="168"/>
      <c r="W275" s="168"/>
      <c r="X275" s="168"/>
      <c r="Y275" s="168"/>
      <c r="Z275" s="168"/>
    </row>
    <row r="276" spans="1:26" ht="32.25" customHeight="1" x14ac:dyDescent="0.3">
      <c r="A276" s="168"/>
      <c r="B276" s="168"/>
      <c r="C276" s="168"/>
      <c r="D276" s="168"/>
      <c r="E276" s="168"/>
      <c r="F276" s="168"/>
      <c r="G276" s="168"/>
      <c r="H276" s="168"/>
      <c r="I276" s="168"/>
      <c r="J276" s="168"/>
      <c r="K276" s="168"/>
      <c r="L276" s="40"/>
      <c r="M276" s="40"/>
      <c r="N276" s="40"/>
      <c r="O276" s="38"/>
      <c r="P276" s="38"/>
      <c r="Q276" s="38"/>
      <c r="R276" s="38"/>
      <c r="S276" s="38"/>
      <c r="T276" s="168"/>
      <c r="U276" s="168"/>
      <c r="V276" s="168"/>
      <c r="W276" s="168"/>
      <c r="X276" s="168"/>
      <c r="Y276" s="168"/>
      <c r="Z276" s="168"/>
    </row>
    <row r="277" spans="1:26" ht="32.25" customHeight="1" x14ac:dyDescent="0.3">
      <c r="A277" s="168"/>
      <c r="B277" s="168"/>
      <c r="C277" s="168"/>
      <c r="D277" s="168"/>
      <c r="E277" s="168"/>
      <c r="F277" s="168"/>
      <c r="G277" s="168"/>
      <c r="H277" s="168"/>
      <c r="I277" s="168"/>
      <c r="J277" s="168"/>
      <c r="K277" s="168"/>
      <c r="L277" s="40"/>
      <c r="M277" s="40"/>
      <c r="N277" s="40"/>
      <c r="O277" s="38"/>
      <c r="P277" s="38"/>
      <c r="Q277" s="38"/>
      <c r="R277" s="38"/>
      <c r="S277" s="38"/>
      <c r="T277" s="168"/>
      <c r="U277" s="168"/>
      <c r="V277" s="168"/>
      <c r="W277" s="168"/>
      <c r="X277" s="168"/>
      <c r="Y277" s="168"/>
      <c r="Z277" s="168"/>
    </row>
    <row r="278" spans="1:26" ht="32.25" customHeight="1" x14ac:dyDescent="0.3">
      <c r="A278" s="168"/>
      <c r="B278" s="168"/>
      <c r="C278" s="168"/>
      <c r="D278" s="168"/>
      <c r="E278" s="168"/>
      <c r="F278" s="168"/>
      <c r="G278" s="168"/>
      <c r="H278" s="168"/>
      <c r="I278" s="168"/>
      <c r="J278" s="168"/>
      <c r="K278" s="168"/>
      <c r="L278" s="40"/>
      <c r="M278" s="40"/>
      <c r="N278" s="40"/>
      <c r="O278" s="38"/>
      <c r="P278" s="38"/>
      <c r="Q278" s="38"/>
      <c r="R278" s="38"/>
      <c r="S278" s="38"/>
      <c r="T278" s="168"/>
      <c r="U278" s="168"/>
      <c r="V278" s="168"/>
      <c r="W278" s="168"/>
      <c r="X278" s="168"/>
      <c r="Y278" s="168"/>
      <c r="Z278" s="168"/>
    </row>
    <row r="279" spans="1:26" ht="32.25" customHeight="1" x14ac:dyDescent="0.3">
      <c r="A279" s="168"/>
      <c r="B279" s="168"/>
      <c r="C279" s="168"/>
      <c r="D279" s="168"/>
      <c r="E279" s="168"/>
      <c r="F279" s="168"/>
      <c r="G279" s="168"/>
      <c r="H279" s="168"/>
      <c r="I279" s="168"/>
      <c r="J279" s="168"/>
      <c r="K279" s="168"/>
      <c r="L279" s="40"/>
      <c r="M279" s="40"/>
      <c r="N279" s="40"/>
      <c r="O279" s="38"/>
      <c r="P279" s="38"/>
      <c r="Q279" s="38"/>
      <c r="R279" s="38"/>
      <c r="S279" s="38"/>
      <c r="T279" s="168"/>
      <c r="U279" s="168"/>
      <c r="V279" s="168"/>
      <c r="W279" s="168"/>
      <c r="X279" s="168"/>
      <c r="Y279" s="168"/>
      <c r="Z279" s="168"/>
    </row>
    <row r="280" spans="1:26" ht="32.25" customHeight="1" x14ac:dyDescent="0.3">
      <c r="A280" s="168"/>
      <c r="B280" s="168"/>
      <c r="C280" s="168"/>
      <c r="D280" s="168"/>
      <c r="E280" s="168"/>
      <c r="F280" s="168"/>
      <c r="G280" s="168"/>
      <c r="H280" s="168"/>
      <c r="I280" s="168"/>
      <c r="J280" s="168"/>
      <c r="K280" s="168"/>
      <c r="L280" s="40"/>
      <c r="M280" s="40"/>
      <c r="N280" s="40"/>
      <c r="O280" s="38"/>
      <c r="P280" s="38"/>
      <c r="Q280" s="38"/>
      <c r="R280" s="38"/>
      <c r="S280" s="38"/>
      <c r="T280" s="168"/>
      <c r="U280" s="168"/>
      <c r="V280" s="168"/>
      <c r="W280" s="168"/>
      <c r="X280" s="168"/>
      <c r="Y280" s="168"/>
      <c r="Z280" s="168"/>
    </row>
    <row r="281" spans="1:26" ht="32.25" customHeight="1" x14ac:dyDescent="0.3">
      <c r="A281" s="168"/>
      <c r="B281" s="168"/>
      <c r="C281" s="168"/>
      <c r="D281" s="168"/>
      <c r="E281" s="168"/>
      <c r="F281" s="168"/>
      <c r="G281" s="168"/>
      <c r="H281" s="168"/>
      <c r="I281" s="168"/>
      <c r="J281" s="168"/>
      <c r="K281" s="168"/>
      <c r="L281" s="40"/>
      <c r="M281" s="40"/>
      <c r="N281" s="40"/>
      <c r="O281" s="38"/>
      <c r="P281" s="38"/>
      <c r="Q281" s="38"/>
      <c r="R281" s="38"/>
      <c r="S281" s="38"/>
      <c r="T281" s="168"/>
      <c r="U281" s="168"/>
      <c r="V281" s="168"/>
      <c r="W281" s="168"/>
      <c r="X281" s="168"/>
      <c r="Y281" s="168"/>
      <c r="Z281" s="168"/>
    </row>
    <row r="282" spans="1:26" ht="32.25" customHeight="1" x14ac:dyDescent="0.3">
      <c r="A282" s="168"/>
      <c r="B282" s="168"/>
      <c r="C282" s="168"/>
      <c r="D282" s="168"/>
      <c r="E282" s="168"/>
      <c r="F282" s="168"/>
      <c r="G282" s="168"/>
      <c r="H282" s="168"/>
      <c r="I282" s="168"/>
      <c r="J282" s="168"/>
      <c r="K282" s="168"/>
      <c r="L282" s="40"/>
      <c r="M282" s="40"/>
      <c r="N282" s="40"/>
      <c r="O282" s="38"/>
      <c r="P282" s="38"/>
      <c r="Q282" s="38"/>
      <c r="R282" s="38"/>
      <c r="S282" s="38"/>
      <c r="T282" s="168"/>
      <c r="U282" s="168"/>
      <c r="V282" s="168"/>
      <c r="W282" s="168"/>
      <c r="X282" s="168"/>
      <c r="Y282" s="168"/>
      <c r="Z282" s="168"/>
    </row>
    <row r="283" spans="1:26" ht="32.25" customHeight="1" x14ac:dyDescent="0.3">
      <c r="A283" s="168"/>
      <c r="B283" s="168"/>
      <c r="C283" s="168"/>
      <c r="D283" s="168"/>
      <c r="E283" s="168"/>
      <c r="F283" s="168"/>
      <c r="G283" s="168"/>
      <c r="H283" s="168"/>
      <c r="I283" s="168"/>
      <c r="J283" s="168"/>
      <c r="K283" s="168"/>
      <c r="L283" s="40"/>
      <c r="M283" s="40"/>
      <c r="N283" s="40"/>
      <c r="O283" s="38"/>
      <c r="P283" s="38"/>
      <c r="Q283" s="38"/>
      <c r="R283" s="38"/>
      <c r="S283" s="38"/>
      <c r="T283" s="168"/>
      <c r="U283" s="168"/>
      <c r="V283" s="168"/>
      <c r="W283" s="168"/>
      <c r="X283" s="168"/>
      <c r="Y283" s="168"/>
      <c r="Z283" s="168"/>
    </row>
    <row r="284" spans="1:26" ht="32.25" customHeight="1" x14ac:dyDescent="0.3">
      <c r="A284" s="168"/>
      <c r="B284" s="168"/>
      <c r="C284" s="168"/>
      <c r="D284" s="168"/>
      <c r="E284" s="168"/>
      <c r="F284" s="168"/>
      <c r="G284" s="168"/>
      <c r="H284" s="168"/>
      <c r="I284" s="168"/>
      <c r="J284" s="168"/>
      <c r="K284" s="168"/>
      <c r="L284" s="40"/>
      <c r="M284" s="40"/>
      <c r="N284" s="40"/>
      <c r="O284" s="38"/>
      <c r="P284" s="38"/>
      <c r="Q284" s="38"/>
      <c r="R284" s="38"/>
      <c r="S284" s="38"/>
      <c r="T284" s="168"/>
      <c r="U284" s="168"/>
      <c r="V284" s="168"/>
      <c r="W284" s="168"/>
      <c r="X284" s="168"/>
      <c r="Y284" s="168"/>
      <c r="Z284" s="168"/>
    </row>
    <row r="285" spans="1:26" ht="32.25" customHeight="1" x14ac:dyDescent="0.3">
      <c r="A285" s="168"/>
      <c r="B285" s="168"/>
      <c r="C285" s="168"/>
      <c r="D285" s="168"/>
      <c r="E285" s="168"/>
      <c r="F285" s="168"/>
      <c r="G285" s="168"/>
      <c r="H285" s="168"/>
      <c r="I285" s="168"/>
      <c r="J285" s="168"/>
      <c r="K285" s="168"/>
      <c r="L285" s="40"/>
      <c r="M285" s="40"/>
      <c r="N285" s="40"/>
      <c r="O285" s="38"/>
      <c r="P285" s="38"/>
      <c r="Q285" s="38"/>
      <c r="R285" s="38"/>
      <c r="S285" s="38"/>
      <c r="T285" s="168"/>
      <c r="U285" s="168"/>
      <c r="V285" s="168"/>
      <c r="W285" s="168"/>
      <c r="X285" s="168"/>
      <c r="Y285" s="168"/>
      <c r="Z285" s="168"/>
    </row>
    <row r="286" spans="1:26" ht="32.25" customHeight="1" x14ac:dyDescent="0.3">
      <c r="A286" s="168"/>
      <c r="B286" s="168"/>
      <c r="C286" s="168"/>
      <c r="D286" s="168"/>
      <c r="E286" s="168"/>
      <c r="F286" s="168"/>
      <c r="G286" s="168"/>
      <c r="H286" s="168"/>
      <c r="I286" s="168"/>
      <c r="J286" s="168"/>
      <c r="K286" s="168"/>
      <c r="L286" s="40"/>
      <c r="M286" s="40"/>
      <c r="N286" s="40"/>
      <c r="O286" s="38"/>
      <c r="P286" s="38"/>
      <c r="Q286" s="38"/>
      <c r="R286" s="38"/>
      <c r="S286" s="38"/>
      <c r="T286" s="168"/>
      <c r="U286" s="168"/>
      <c r="V286" s="168"/>
      <c r="W286" s="168"/>
      <c r="X286" s="168"/>
      <c r="Y286" s="168"/>
      <c r="Z286" s="168"/>
    </row>
    <row r="287" spans="1:26" ht="32.25" customHeight="1" x14ac:dyDescent="0.3">
      <c r="A287" s="168"/>
      <c r="B287" s="168"/>
      <c r="C287" s="168"/>
      <c r="D287" s="168"/>
      <c r="E287" s="168"/>
      <c r="F287" s="168"/>
      <c r="G287" s="168"/>
      <c r="H287" s="168"/>
      <c r="I287" s="168"/>
      <c r="J287" s="168"/>
      <c r="K287" s="168"/>
      <c r="L287" s="40"/>
      <c r="M287" s="40"/>
      <c r="N287" s="40"/>
      <c r="O287" s="38"/>
      <c r="P287" s="38"/>
      <c r="Q287" s="38"/>
      <c r="R287" s="38"/>
      <c r="S287" s="38"/>
      <c r="T287" s="168"/>
      <c r="U287" s="168"/>
      <c r="V287" s="168"/>
      <c r="W287" s="168"/>
      <c r="X287" s="168"/>
      <c r="Y287" s="168"/>
      <c r="Z287" s="168"/>
    </row>
    <row r="288" spans="1:26" ht="32.25" customHeight="1" x14ac:dyDescent="0.3">
      <c r="A288" s="168"/>
      <c r="B288" s="168"/>
      <c r="C288" s="168"/>
      <c r="D288" s="168"/>
      <c r="E288" s="168"/>
      <c r="F288" s="168"/>
      <c r="G288" s="168"/>
      <c r="H288" s="168"/>
      <c r="I288" s="168"/>
      <c r="J288" s="168"/>
      <c r="K288" s="168"/>
      <c r="L288" s="40"/>
      <c r="M288" s="40"/>
      <c r="N288" s="40"/>
      <c r="O288" s="38"/>
      <c r="P288" s="38"/>
      <c r="Q288" s="38"/>
      <c r="R288" s="38"/>
      <c r="S288" s="38"/>
      <c r="T288" s="168"/>
      <c r="U288" s="168"/>
      <c r="V288" s="168"/>
      <c r="W288" s="168"/>
      <c r="X288" s="168"/>
      <c r="Y288" s="168"/>
      <c r="Z288" s="168"/>
    </row>
    <row r="289" spans="1:26" ht="32.25" customHeight="1" x14ac:dyDescent="0.3">
      <c r="A289" s="168"/>
      <c r="B289" s="168"/>
      <c r="C289" s="168"/>
      <c r="D289" s="168"/>
      <c r="E289" s="168"/>
      <c r="F289" s="168"/>
      <c r="G289" s="168"/>
      <c r="H289" s="168"/>
      <c r="I289" s="168"/>
      <c r="J289" s="168"/>
      <c r="K289" s="168"/>
      <c r="L289" s="40"/>
      <c r="M289" s="40"/>
      <c r="N289" s="40"/>
      <c r="O289" s="38"/>
      <c r="P289" s="38"/>
      <c r="Q289" s="38"/>
      <c r="R289" s="38"/>
      <c r="S289" s="38"/>
      <c r="T289" s="168"/>
      <c r="U289" s="168"/>
      <c r="V289" s="168"/>
      <c r="W289" s="168"/>
      <c r="X289" s="168"/>
      <c r="Y289" s="168"/>
      <c r="Z289" s="168"/>
    </row>
    <row r="290" spans="1:26" ht="32.25" customHeight="1" x14ac:dyDescent="0.3">
      <c r="A290" s="168"/>
      <c r="B290" s="168"/>
      <c r="C290" s="168"/>
      <c r="D290" s="168"/>
      <c r="E290" s="168"/>
      <c r="F290" s="168"/>
      <c r="G290" s="168"/>
      <c r="H290" s="168"/>
      <c r="I290" s="168"/>
      <c r="J290" s="168"/>
      <c r="K290" s="168"/>
      <c r="L290" s="40"/>
      <c r="M290" s="40"/>
      <c r="N290" s="40"/>
      <c r="O290" s="38"/>
      <c r="P290" s="38"/>
      <c r="Q290" s="38"/>
      <c r="R290" s="38"/>
      <c r="S290" s="38"/>
      <c r="T290" s="168"/>
      <c r="U290" s="168"/>
      <c r="V290" s="168"/>
      <c r="W290" s="168"/>
      <c r="X290" s="168"/>
      <c r="Y290" s="168"/>
      <c r="Z290" s="168"/>
    </row>
    <row r="291" spans="1:26" ht="32.25" customHeight="1" x14ac:dyDescent="0.3">
      <c r="A291" s="168"/>
      <c r="B291" s="168"/>
      <c r="C291" s="168"/>
      <c r="D291" s="168"/>
      <c r="E291" s="168"/>
      <c r="F291" s="168"/>
      <c r="G291" s="168"/>
      <c r="H291" s="168"/>
      <c r="I291" s="168"/>
      <c r="J291" s="168"/>
      <c r="K291" s="168"/>
      <c r="L291" s="40"/>
      <c r="M291" s="40"/>
      <c r="N291" s="40"/>
      <c r="O291" s="38"/>
      <c r="P291" s="38"/>
      <c r="Q291" s="38"/>
      <c r="R291" s="38"/>
      <c r="S291" s="38"/>
      <c r="T291" s="168"/>
      <c r="U291" s="168"/>
      <c r="V291" s="168"/>
      <c r="W291" s="168"/>
      <c r="X291" s="168"/>
      <c r="Y291" s="168"/>
      <c r="Z291" s="168"/>
    </row>
    <row r="292" spans="1:26" ht="32.25" customHeight="1" x14ac:dyDescent="0.3">
      <c r="A292" s="168"/>
      <c r="B292" s="168"/>
      <c r="C292" s="168"/>
      <c r="D292" s="168"/>
      <c r="E292" s="168"/>
      <c r="F292" s="168"/>
      <c r="G292" s="168"/>
      <c r="H292" s="168"/>
      <c r="I292" s="168"/>
      <c r="J292" s="168"/>
      <c r="K292" s="168"/>
      <c r="L292" s="40"/>
      <c r="M292" s="40"/>
      <c r="N292" s="40"/>
      <c r="O292" s="38"/>
      <c r="P292" s="38"/>
      <c r="Q292" s="38"/>
      <c r="R292" s="38"/>
      <c r="S292" s="38"/>
      <c r="T292" s="168"/>
      <c r="U292" s="168"/>
      <c r="V292" s="168"/>
      <c r="W292" s="168"/>
      <c r="X292" s="168"/>
      <c r="Y292" s="168"/>
      <c r="Z292" s="168"/>
    </row>
    <row r="293" spans="1:26" ht="32.25" customHeight="1" x14ac:dyDescent="0.3">
      <c r="A293" s="168"/>
      <c r="B293" s="168"/>
      <c r="C293" s="168"/>
      <c r="D293" s="168"/>
      <c r="E293" s="168"/>
      <c r="F293" s="168"/>
      <c r="G293" s="168"/>
      <c r="H293" s="168"/>
      <c r="I293" s="168"/>
      <c r="J293" s="168"/>
      <c r="K293" s="168"/>
      <c r="L293" s="40"/>
      <c r="M293" s="40"/>
      <c r="N293" s="40"/>
      <c r="O293" s="38"/>
      <c r="P293" s="38"/>
      <c r="Q293" s="38"/>
      <c r="R293" s="38"/>
      <c r="S293" s="38"/>
      <c r="T293" s="168"/>
      <c r="U293" s="168"/>
      <c r="V293" s="168"/>
      <c r="W293" s="168"/>
      <c r="X293" s="168"/>
      <c r="Y293" s="168"/>
      <c r="Z293" s="168"/>
    </row>
    <row r="294" spans="1:26" ht="32.25" customHeight="1" x14ac:dyDescent="0.3">
      <c r="A294" s="168"/>
      <c r="B294" s="168"/>
      <c r="C294" s="168"/>
      <c r="D294" s="168"/>
      <c r="E294" s="168"/>
      <c r="F294" s="168"/>
      <c r="G294" s="168"/>
      <c r="H294" s="168"/>
      <c r="I294" s="168"/>
      <c r="J294" s="168"/>
      <c r="K294" s="168"/>
      <c r="L294" s="40"/>
      <c r="M294" s="40"/>
      <c r="N294" s="40"/>
      <c r="O294" s="38"/>
      <c r="P294" s="38"/>
      <c r="Q294" s="38"/>
      <c r="R294" s="38"/>
      <c r="S294" s="38"/>
      <c r="T294" s="168"/>
      <c r="U294" s="168"/>
      <c r="V294" s="168"/>
      <c r="W294" s="168"/>
      <c r="X294" s="168"/>
      <c r="Y294" s="168"/>
      <c r="Z294" s="168"/>
    </row>
    <row r="295" spans="1:26" ht="32.25" customHeight="1" x14ac:dyDescent="0.3">
      <c r="A295" s="168"/>
      <c r="B295" s="168"/>
      <c r="C295" s="168"/>
      <c r="D295" s="168"/>
      <c r="E295" s="168"/>
      <c r="F295" s="168"/>
      <c r="G295" s="168"/>
      <c r="H295" s="168"/>
      <c r="I295" s="168"/>
      <c r="J295" s="168"/>
      <c r="K295" s="168"/>
      <c r="L295" s="40"/>
      <c r="M295" s="40"/>
      <c r="N295" s="40"/>
      <c r="O295" s="38"/>
      <c r="P295" s="38"/>
      <c r="Q295" s="38"/>
      <c r="R295" s="38"/>
      <c r="S295" s="38"/>
      <c r="T295" s="168"/>
      <c r="U295" s="168"/>
      <c r="V295" s="168"/>
      <c r="W295" s="168"/>
      <c r="X295" s="168"/>
      <c r="Y295" s="168"/>
      <c r="Z295" s="168"/>
    </row>
    <row r="296" spans="1:26" ht="32.25" customHeight="1" x14ac:dyDescent="0.3">
      <c r="A296" s="168"/>
      <c r="B296" s="168"/>
      <c r="C296" s="168"/>
      <c r="D296" s="168"/>
      <c r="E296" s="168"/>
      <c r="F296" s="168"/>
      <c r="G296" s="168"/>
      <c r="H296" s="168"/>
      <c r="I296" s="168"/>
      <c r="J296" s="168"/>
      <c r="K296" s="168"/>
      <c r="L296" s="40"/>
      <c r="M296" s="40"/>
      <c r="N296" s="40"/>
      <c r="O296" s="38"/>
      <c r="P296" s="38"/>
      <c r="Q296" s="38"/>
      <c r="R296" s="38"/>
      <c r="S296" s="38"/>
      <c r="T296" s="168"/>
      <c r="U296" s="168"/>
      <c r="V296" s="168"/>
      <c r="W296" s="168"/>
      <c r="X296" s="168"/>
      <c r="Y296" s="168"/>
      <c r="Z296" s="168"/>
    </row>
    <row r="297" spans="1:26" ht="32.25" customHeight="1" x14ac:dyDescent="0.3">
      <c r="A297" s="168"/>
      <c r="B297" s="168"/>
      <c r="C297" s="168"/>
      <c r="D297" s="168"/>
      <c r="E297" s="168"/>
      <c r="F297" s="168"/>
      <c r="G297" s="168"/>
      <c r="H297" s="168"/>
      <c r="I297" s="168"/>
      <c r="J297" s="168"/>
      <c r="K297" s="168"/>
      <c r="L297" s="40"/>
      <c r="M297" s="40"/>
      <c r="N297" s="40"/>
      <c r="O297" s="38"/>
      <c r="P297" s="38"/>
      <c r="Q297" s="38"/>
      <c r="R297" s="38"/>
      <c r="S297" s="38"/>
      <c r="T297" s="168"/>
      <c r="U297" s="168"/>
      <c r="V297" s="168"/>
      <c r="W297" s="168"/>
      <c r="X297" s="168"/>
      <c r="Y297" s="168"/>
      <c r="Z297" s="168"/>
    </row>
    <row r="298" spans="1:26" ht="32.25" customHeight="1" x14ac:dyDescent="0.3">
      <c r="A298" s="168"/>
      <c r="B298" s="168"/>
      <c r="C298" s="168"/>
      <c r="D298" s="168"/>
      <c r="E298" s="168"/>
      <c r="F298" s="168"/>
      <c r="G298" s="168"/>
      <c r="H298" s="168"/>
      <c r="I298" s="168"/>
      <c r="J298" s="168"/>
      <c r="K298" s="168"/>
      <c r="L298" s="40"/>
      <c r="M298" s="40"/>
      <c r="N298" s="40"/>
      <c r="O298" s="38"/>
      <c r="P298" s="38"/>
      <c r="Q298" s="38"/>
      <c r="R298" s="38"/>
      <c r="S298" s="38"/>
      <c r="T298" s="168"/>
      <c r="U298" s="168"/>
      <c r="V298" s="168"/>
      <c r="W298" s="168"/>
      <c r="X298" s="168"/>
      <c r="Y298" s="168"/>
      <c r="Z298" s="168"/>
    </row>
    <row r="299" spans="1:26" ht="32.25" customHeight="1" x14ac:dyDescent="0.3">
      <c r="A299" s="168"/>
      <c r="B299" s="168"/>
      <c r="C299" s="168"/>
      <c r="D299" s="168"/>
      <c r="E299" s="168"/>
      <c r="F299" s="168"/>
      <c r="G299" s="168"/>
      <c r="H299" s="168"/>
      <c r="I299" s="168"/>
      <c r="J299" s="168"/>
      <c r="K299" s="168"/>
      <c r="L299" s="40"/>
      <c r="M299" s="40"/>
      <c r="N299" s="40"/>
      <c r="O299" s="38"/>
      <c r="P299" s="38"/>
      <c r="Q299" s="38"/>
      <c r="R299" s="38"/>
      <c r="S299" s="38"/>
      <c r="T299" s="168"/>
      <c r="U299" s="168"/>
      <c r="V299" s="168"/>
      <c r="W299" s="168"/>
      <c r="X299" s="168"/>
      <c r="Y299" s="168"/>
      <c r="Z299" s="168"/>
    </row>
    <row r="300" spans="1:26" ht="32.25" customHeight="1" x14ac:dyDescent="0.3">
      <c r="A300" s="168"/>
      <c r="B300" s="168"/>
      <c r="C300" s="168"/>
      <c r="D300" s="168"/>
      <c r="E300" s="168"/>
      <c r="F300" s="168"/>
      <c r="G300" s="168"/>
      <c r="H300" s="168"/>
      <c r="I300" s="168"/>
      <c r="J300" s="168"/>
      <c r="K300" s="168"/>
      <c r="L300" s="40"/>
      <c r="M300" s="40"/>
      <c r="N300" s="40"/>
      <c r="O300" s="38"/>
      <c r="P300" s="38"/>
      <c r="Q300" s="38"/>
      <c r="R300" s="38"/>
      <c r="S300" s="38"/>
      <c r="T300" s="168"/>
      <c r="U300" s="168"/>
      <c r="V300" s="168"/>
      <c r="W300" s="168"/>
      <c r="X300" s="168"/>
      <c r="Y300" s="168"/>
      <c r="Z300" s="168"/>
    </row>
    <row r="301" spans="1:26" ht="32.25" customHeight="1" x14ac:dyDescent="0.3">
      <c r="A301" s="168"/>
      <c r="B301" s="168"/>
      <c r="C301" s="168"/>
      <c r="D301" s="168"/>
      <c r="E301" s="168"/>
      <c r="F301" s="168"/>
      <c r="G301" s="168"/>
      <c r="H301" s="168"/>
      <c r="I301" s="168"/>
      <c r="J301" s="168"/>
      <c r="K301" s="168"/>
      <c r="L301" s="40"/>
      <c r="M301" s="40"/>
      <c r="N301" s="40"/>
      <c r="O301" s="38"/>
      <c r="P301" s="38"/>
      <c r="Q301" s="38"/>
      <c r="R301" s="38"/>
      <c r="S301" s="38"/>
      <c r="T301" s="168"/>
      <c r="U301" s="168"/>
      <c r="V301" s="168"/>
      <c r="W301" s="168"/>
      <c r="X301" s="168"/>
      <c r="Y301" s="168"/>
      <c r="Z301" s="168"/>
    </row>
    <row r="302" spans="1:26" ht="32.25" customHeight="1" x14ac:dyDescent="0.3">
      <c r="A302" s="168"/>
      <c r="B302" s="168"/>
      <c r="C302" s="168"/>
      <c r="D302" s="168"/>
      <c r="E302" s="168"/>
      <c r="F302" s="168"/>
      <c r="G302" s="168"/>
      <c r="H302" s="168"/>
      <c r="I302" s="168"/>
      <c r="J302" s="168"/>
      <c r="K302" s="168"/>
      <c r="L302" s="40"/>
      <c r="M302" s="40"/>
      <c r="N302" s="40"/>
      <c r="O302" s="38"/>
      <c r="P302" s="38"/>
      <c r="Q302" s="38"/>
      <c r="R302" s="38"/>
      <c r="S302" s="38"/>
      <c r="T302" s="168"/>
      <c r="U302" s="168"/>
      <c r="V302" s="168"/>
      <c r="W302" s="168"/>
      <c r="X302" s="168"/>
      <c r="Y302" s="168"/>
      <c r="Z302" s="168"/>
    </row>
    <row r="303" spans="1:26" ht="32.25" customHeight="1" x14ac:dyDescent="0.3">
      <c r="A303" s="168"/>
      <c r="B303" s="168"/>
      <c r="C303" s="168"/>
      <c r="D303" s="168"/>
      <c r="E303" s="168"/>
      <c r="F303" s="168"/>
      <c r="G303" s="168"/>
      <c r="H303" s="168"/>
      <c r="I303" s="168"/>
      <c r="J303" s="168"/>
      <c r="K303" s="168"/>
      <c r="L303" s="40"/>
      <c r="M303" s="40"/>
      <c r="N303" s="40"/>
      <c r="O303" s="38"/>
      <c r="P303" s="38"/>
      <c r="Q303" s="38"/>
      <c r="R303" s="38"/>
      <c r="S303" s="38"/>
      <c r="T303" s="168"/>
      <c r="U303" s="168"/>
      <c r="V303" s="168"/>
      <c r="W303" s="168"/>
      <c r="X303" s="168"/>
      <c r="Y303" s="168"/>
      <c r="Z303" s="168"/>
    </row>
    <row r="304" spans="1:26" ht="32.25" customHeight="1" x14ac:dyDescent="0.3">
      <c r="A304" s="168"/>
      <c r="B304" s="168"/>
      <c r="C304" s="168"/>
      <c r="D304" s="168"/>
      <c r="E304" s="168"/>
      <c r="F304" s="168"/>
      <c r="G304" s="168"/>
      <c r="H304" s="168"/>
      <c r="I304" s="168"/>
      <c r="J304" s="168"/>
      <c r="K304" s="168"/>
      <c r="L304" s="40"/>
      <c r="M304" s="40"/>
      <c r="N304" s="40"/>
      <c r="O304" s="38"/>
      <c r="P304" s="38"/>
      <c r="Q304" s="38"/>
      <c r="R304" s="38"/>
      <c r="S304" s="38"/>
      <c r="T304" s="168"/>
      <c r="U304" s="168"/>
      <c r="V304" s="168"/>
      <c r="W304" s="168"/>
      <c r="X304" s="168"/>
      <c r="Y304" s="168"/>
      <c r="Z304" s="168"/>
    </row>
    <row r="305" spans="1:26" ht="32.25" customHeight="1" x14ac:dyDescent="0.3">
      <c r="A305" s="168"/>
      <c r="B305" s="168"/>
      <c r="C305" s="168"/>
      <c r="D305" s="168"/>
      <c r="E305" s="168"/>
      <c r="F305" s="168"/>
      <c r="G305" s="168"/>
      <c r="H305" s="168"/>
      <c r="I305" s="168"/>
      <c r="J305" s="168"/>
      <c r="K305" s="168"/>
      <c r="L305" s="40"/>
      <c r="M305" s="40"/>
      <c r="N305" s="40"/>
      <c r="O305" s="38"/>
      <c r="P305" s="38"/>
      <c r="Q305" s="38"/>
      <c r="R305" s="38"/>
      <c r="S305" s="38"/>
      <c r="T305" s="168"/>
      <c r="U305" s="168"/>
      <c r="V305" s="168"/>
      <c r="W305" s="168"/>
      <c r="X305" s="168"/>
      <c r="Y305" s="168"/>
      <c r="Z305" s="168"/>
    </row>
    <row r="306" spans="1:26" ht="32.25" customHeight="1" x14ac:dyDescent="0.3">
      <c r="A306" s="168"/>
      <c r="B306" s="168"/>
      <c r="C306" s="168"/>
      <c r="D306" s="168"/>
      <c r="E306" s="168"/>
      <c r="F306" s="168"/>
      <c r="G306" s="168"/>
      <c r="H306" s="168"/>
      <c r="I306" s="168"/>
      <c r="J306" s="168"/>
      <c r="K306" s="168"/>
      <c r="L306" s="40"/>
      <c r="M306" s="40"/>
      <c r="N306" s="40"/>
      <c r="O306" s="38"/>
      <c r="P306" s="38"/>
      <c r="Q306" s="38"/>
      <c r="R306" s="38"/>
      <c r="S306" s="38"/>
      <c r="T306" s="168"/>
      <c r="U306" s="168"/>
      <c r="V306" s="168"/>
      <c r="W306" s="168"/>
      <c r="X306" s="168"/>
      <c r="Y306" s="168"/>
      <c r="Z306" s="168"/>
    </row>
    <row r="307" spans="1:26" ht="32.25" customHeight="1" x14ac:dyDescent="0.3">
      <c r="A307" s="168"/>
      <c r="B307" s="168"/>
      <c r="C307" s="168"/>
      <c r="D307" s="168"/>
      <c r="E307" s="168"/>
      <c r="F307" s="168"/>
      <c r="G307" s="168"/>
      <c r="H307" s="168"/>
      <c r="I307" s="168"/>
      <c r="J307" s="168"/>
      <c r="K307" s="168"/>
      <c r="L307" s="40"/>
      <c r="M307" s="40"/>
      <c r="N307" s="40"/>
      <c r="O307" s="38"/>
      <c r="P307" s="38"/>
      <c r="Q307" s="38"/>
      <c r="R307" s="38"/>
      <c r="S307" s="38"/>
      <c r="T307" s="168"/>
      <c r="U307" s="168"/>
      <c r="V307" s="168"/>
      <c r="W307" s="168"/>
      <c r="X307" s="168"/>
      <c r="Y307" s="168"/>
      <c r="Z307" s="168"/>
    </row>
    <row r="308" spans="1:26" ht="32.25" customHeight="1" x14ac:dyDescent="0.3">
      <c r="A308" s="168"/>
      <c r="B308" s="168"/>
      <c r="C308" s="168"/>
      <c r="D308" s="168"/>
      <c r="E308" s="168"/>
      <c r="F308" s="168"/>
      <c r="G308" s="168"/>
      <c r="H308" s="168"/>
      <c r="I308" s="168"/>
      <c r="J308" s="168"/>
      <c r="K308" s="168"/>
      <c r="L308" s="40"/>
      <c r="M308" s="40"/>
      <c r="N308" s="40"/>
      <c r="O308" s="38"/>
      <c r="P308" s="38"/>
      <c r="Q308" s="38"/>
      <c r="R308" s="38"/>
      <c r="S308" s="38"/>
      <c r="T308" s="168"/>
      <c r="U308" s="168"/>
      <c r="V308" s="168"/>
      <c r="W308" s="168"/>
      <c r="X308" s="168"/>
      <c r="Y308" s="168"/>
      <c r="Z308" s="168"/>
    </row>
    <row r="309" spans="1:26" ht="32.25" customHeight="1" x14ac:dyDescent="0.3">
      <c r="A309" s="168"/>
      <c r="B309" s="168"/>
      <c r="C309" s="168"/>
      <c r="D309" s="168"/>
      <c r="E309" s="168"/>
      <c r="F309" s="168"/>
      <c r="G309" s="168"/>
      <c r="H309" s="168"/>
      <c r="I309" s="168"/>
      <c r="J309" s="168"/>
      <c r="K309" s="168"/>
      <c r="L309" s="40"/>
      <c r="M309" s="40"/>
      <c r="N309" s="40"/>
      <c r="O309" s="38"/>
      <c r="P309" s="38"/>
      <c r="Q309" s="38"/>
      <c r="R309" s="38"/>
      <c r="S309" s="38"/>
      <c r="T309" s="168"/>
      <c r="U309" s="168"/>
      <c r="V309" s="168"/>
      <c r="W309" s="168"/>
      <c r="X309" s="168"/>
      <c r="Y309" s="168"/>
      <c r="Z309" s="168"/>
    </row>
    <row r="310" spans="1:26" ht="32.25" customHeight="1" x14ac:dyDescent="0.3">
      <c r="A310" s="168"/>
      <c r="B310" s="168"/>
      <c r="C310" s="168"/>
      <c r="D310" s="168"/>
      <c r="E310" s="168"/>
      <c r="F310" s="168"/>
      <c r="G310" s="168"/>
      <c r="H310" s="168"/>
      <c r="I310" s="168"/>
      <c r="J310" s="168"/>
      <c r="K310" s="168"/>
      <c r="L310" s="40"/>
      <c r="M310" s="40"/>
      <c r="N310" s="40"/>
      <c r="O310" s="38"/>
      <c r="P310" s="38"/>
      <c r="Q310" s="38"/>
      <c r="R310" s="38"/>
      <c r="S310" s="38"/>
      <c r="T310" s="168"/>
      <c r="U310" s="168"/>
      <c r="V310" s="168"/>
      <c r="W310" s="168"/>
      <c r="X310" s="168"/>
      <c r="Y310" s="168"/>
      <c r="Z310" s="168"/>
    </row>
    <row r="311" spans="1:26" ht="32.25" customHeight="1" x14ac:dyDescent="0.3">
      <c r="A311" s="168"/>
      <c r="B311" s="168"/>
      <c r="C311" s="168"/>
      <c r="D311" s="168"/>
      <c r="E311" s="168"/>
      <c r="F311" s="168"/>
      <c r="G311" s="168"/>
      <c r="H311" s="168"/>
      <c r="I311" s="168"/>
      <c r="J311" s="168"/>
      <c r="K311" s="168"/>
      <c r="L311" s="40"/>
      <c r="M311" s="40"/>
      <c r="N311" s="40"/>
      <c r="O311" s="38"/>
      <c r="P311" s="38"/>
      <c r="Q311" s="38"/>
      <c r="R311" s="38"/>
      <c r="S311" s="38"/>
      <c r="T311" s="168"/>
      <c r="U311" s="168"/>
      <c r="V311" s="168"/>
      <c r="W311" s="168"/>
      <c r="X311" s="168"/>
      <c r="Y311" s="168"/>
      <c r="Z311" s="168"/>
    </row>
    <row r="312" spans="1:26" ht="32.25" customHeight="1" x14ac:dyDescent="0.3">
      <c r="A312" s="168"/>
      <c r="B312" s="168"/>
      <c r="C312" s="168"/>
      <c r="D312" s="168"/>
      <c r="E312" s="168"/>
      <c r="F312" s="168"/>
      <c r="G312" s="168"/>
      <c r="H312" s="168"/>
      <c r="I312" s="168"/>
      <c r="J312" s="168"/>
      <c r="K312" s="168"/>
      <c r="L312" s="40"/>
      <c r="M312" s="40"/>
      <c r="N312" s="40"/>
      <c r="O312" s="38"/>
      <c r="P312" s="38"/>
      <c r="Q312" s="38"/>
      <c r="R312" s="38"/>
      <c r="S312" s="38"/>
      <c r="T312" s="168"/>
      <c r="U312" s="168"/>
      <c r="V312" s="168"/>
      <c r="W312" s="168"/>
      <c r="X312" s="168"/>
      <c r="Y312" s="168"/>
      <c r="Z312" s="168"/>
    </row>
    <row r="313" spans="1:26" ht="32.25" customHeight="1" x14ac:dyDescent="0.3">
      <c r="A313" s="168"/>
      <c r="B313" s="168"/>
      <c r="C313" s="168"/>
      <c r="D313" s="168"/>
      <c r="E313" s="168"/>
      <c r="F313" s="168"/>
      <c r="G313" s="168"/>
      <c r="H313" s="168"/>
      <c r="I313" s="168"/>
      <c r="J313" s="168"/>
      <c r="K313" s="168"/>
      <c r="L313" s="40"/>
      <c r="M313" s="40"/>
      <c r="N313" s="40"/>
      <c r="O313" s="38"/>
      <c r="P313" s="38"/>
      <c r="Q313" s="38"/>
      <c r="R313" s="38"/>
      <c r="S313" s="38"/>
      <c r="T313" s="168"/>
      <c r="U313" s="168"/>
      <c r="V313" s="168"/>
      <c r="W313" s="168"/>
      <c r="X313" s="168"/>
      <c r="Y313" s="168"/>
      <c r="Z313" s="168"/>
    </row>
    <row r="314" spans="1:26" ht="32.25" customHeight="1" x14ac:dyDescent="0.3">
      <c r="A314" s="168"/>
      <c r="B314" s="168"/>
      <c r="C314" s="168"/>
      <c r="D314" s="168"/>
      <c r="E314" s="168"/>
      <c r="F314" s="168"/>
      <c r="G314" s="168"/>
      <c r="H314" s="168"/>
      <c r="I314" s="168"/>
      <c r="J314" s="168"/>
      <c r="K314" s="168"/>
      <c r="L314" s="40"/>
      <c r="M314" s="40"/>
      <c r="N314" s="40"/>
      <c r="O314" s="38"/>
      <c r="P314" s="38"/>
      <c r="Q314" s="38"/>
      <c r="R314" s="38"/>
      <c r="S314" s="38"/>
      <c r="T314" s="168"/>
      <c r="U314" s="168"/>
      <c r="V314" s="168"/>
      <c r="W314" s="168"/>
      <c r="X314" s="168"/>
      <c r="Y314" s="168"/>
      <c r="Z314" s="168"/>
    </row>
    <row r="315" spans="1:26" ht="32.25" customHeight="1" x14ac:dyDescent="0.3">
      <c r="A315" s="168"/>
      <c r="B315" s="168"/>
      <c r="C315" s="168"/>
      <c r="D315" s="168"/>
      <c r="E315" s="168"/>
      <c r="F315" s="168"/>
      <c r="G315" s="168"/>
      <c r="H315" s="168"/>
      <c r="I315" s="168"/>
      <c r="J315" s="168"/>
      <c r="K315" s="168"/>
      <c r="L315" s="40"/>
      <c r="M315" s="40"/>
      <c r="N315" s="40"/>
      <c r="O315" s="38"/>
      <c r="P315" s="38"/>
      <c r="Q315" s="38"/>
      <c r="R315" s="38"/>
      <c r="S315" s="38"/>
      <c r="T315" s="168"/>
      <c r="U315" s="168"/>
      <c r="V315" s="168"/>
      <c r="W315" s="168"/>
      <c r="X315" s="168"/>
      <c r="Y315" s="168"/>
      <c r="Z315" s="168"/>
    </row>
    <row r="316" spans="1:26" ht="32.25" customHeight="1" x14ac:dyDescent="0.3">
      <c r="A316" s="168"/>
      <c r="B316" s="168"/>
      <c r="C316" s="168"/>
      <c r="D316" s="168"/>
      <c r="E316" s="168"/>
      <c r="F316" s="168"/>
      <c r="G316" s="168"/>
      <c r="H316" s="168"/>
      <c r="I316" s="168"/>
      <c r="J316" s="168"/>
      <c r="K316" s="168"/>
      <c r="L316" s="40"/>
      <c r="M316" s="40"/>
      <c r="N316" s="40"/>
      <c r="O316" s="38"/>
      <c r="P316" s="38"/>
      <c r="Q316" s="38"/>
      <c r="R316" s="38"/>
      <c r="S316" s="38"/>
      <c r="T316" s="168"/>
      <c r="U316" s="168"/>
      <c r="V316" s="168"/>
      <c r="W316" s="168"/>
      <c r="X316" s="168"/>
      <c r="Y316" s="168"/>
      <c r="Z316" s="168"/>
    </row>
    <row r="317" spans="1:26" ht="32.25" customHeight="1" x14ac:dyDescent="0.3">
      <c r="A317" s="168"/>
      <c r="B317" s="168"/>
      <c r="C317" s="168"/>
      <c r="D317" s="168"/>
      <c r="E317" s="168"/>
      <c r="F317" s="168"/>
      <c r="G317" s="168"/>
      <c r="H317" s="168"/>
      <c r="I317" s="168"/>
      <c r="J317" s="168"/>
      <c r="K317" s="168"/>
      <c r="L317" s="40"/>
      <c r="M317" s="40"/>
      <c r="N317" s="40"/>
      <c r="O317" s="38"/>
      <c r="P317" s="38"/>
      <c r="Q317" s="38"/>
      <c r="R317" s="38"/>
      <c r="S317" s="38"/>
      <c r="T317" s="168"/>
      <c r="U317" s="168"/>
      <c r="V317" s="168"/>
      <c r="W317" s="168"/>
      <c r="X317" s="168"/>
      <c r="Y317" s="168"/>
      <c r="Z317" s="168"/>
    </row>
    <row r="318" spans="1:26" ht="32.25" customHeight="1" x14ac:dyDescent="0.3">
      <c r="A318" s="168"/>
      <c r="B318" s="168"/>
      <c r="C318" s="168"/>
      <c r="D318" s="168"/>
      <c r="E318" s="168"/>
      <c r="F318" s="168"/>
      <c r="G318" s="168"/>
      <c r="H318" s="168"/>
      <c r="I318" s="168"/>
      <c r="J318" s="168"/>
      <c r="K318" s="168"/>
      <c r="L318" s="40"/>
      <c r="M318" s="40"/>
      <c r="N318" s="40"/>
      <c r="O318" s="38"/>
      <c r="P318" s="38"/>
      <c r="Q318" s="38"/>
      <c r="R318" s="38"/>
      <c r="S318" s="38"/>
      <c r="T318" s="168"/>
      <c r="U318" s="168"/>
      <c r="V318" s="168"/>
      <c r="W318" s="168"/>
      <c r="X318" s="168"/>
      <c r="Y318" s="168"/>
      <c r="Z318" s="168"/>
    </row>
    <row r="319" spans="1:26" ht="32.25" customHeight="1" x14ac:dyDescent="0.3">
      <c r="A319" s="168"/>
      <c r="B319" s="168"/>
      <c r="C319" s="168"/>
      <c r="D319" s="168"/>
      <c r="E319" s="168"/>
      <c r="F319" s="168"/>
      <c r="G319" s="168"/>
      <c r="H319" s="168"/>
      <c r="I319" s="168"/>
      <c r="J319" s="168"/>
      <c r="K319" s="168"/>
      <c r="L319" s="40"/>
      <c r="M319" s="40"/>
      <c r="N319" s="40"/>
      <c r="O319" s="38"/>
      <c r="P319" s="38"/>
      <c r="Q319" s="38"/>
      <c r="R319" s="38"/>
      <c r="S319" s="38"/>
      <c r="T319" s="168"/>
      <c r="U319" s="168"/>
      <c r="V319" s="168"/>
      <c r="W319" s="168"/>
      <c r="X319" s="168"/>
      <c r="Y319" s="168"/>
      <c r="Z319" s="168"/>
    </row>
    <row r="320" spans="1:26" ht="32.25" customHeight="1" x14ac:dyDescent="0.3">
      <c r="A320" s="168"/>
      <c r="B320" s="168"/>
      <c r="C320" s="168"/>
      <c r="D320" s="168"/>
      <c r="E320" s="168"/>
      <c r="F320" s="168"/>
      <c r="G320" s="168"/>
      <c r="H320" s="168"/>
      <c r="I320" s="168"/>
      <c r="J320" s="168"/>
      <c r="K320" s="168"/>
      <c r="L320" s="40"/>
      <c r="M320" s="40"/>
      <c r="N320" s="40"/>
      <c r="O320" s="38"/>
      <c r="P320" s="38"/>
      <c r="Q320" s="38"/>
      <c r="R320" s="38"/>
      <c r="S320" s="38"/>
      <c r="T320" s="168"/>
      <c r="U320" s="168"/>
      <c r="V320" s="168"/>
      <c r="W320" s="168"/>
      <c r="X320" s="168"/>
      <c r="Y320" s="168"/>
      <c r="Z320" s="168"/>
    </row>
    <row r="321" spans="1:26" ht="32.25" customHeight="1" x14ac:dyDescent="0.3">
      <c r="A321" s="168"/>
      <c r="B321" s="168"/>
      <c r="C321" s="168"/>
      <c r="D321" s="168"/>
      <c r="E321" s="168"/>
      <c r="F321" s="168"/>
      <c r="G321" s="168"/>
      <c r="H321" s="168"/>
      <c r="I321" s="168"/>
      <c r="J321" s="168"/>
      <c r="K321" s="168"/>
      <c r="L321" s="40"/>
      <c r="M321" s="40"/>
      <c r="N321" s="40"/>
      <c r="O321" s="38"/>
      <c r="P321" s="38"/>
      <c r="Q321" s="38"/>
      <c r="R321" s="38"/>
      <c r="S321" s="38"/>
      <c r="T321" s="168"/>
      <c r="U321" s="168"/>
      <c r="V321" s="168"/>
      <c r="W321" s="168"/>
      <c r="X321" s="168"/>
      <c r="Y321" s="168"/>
      <c r="Z321" s="168"/>
    </row>
    <row r="322" spans="1:26" ht="32.25" customHeight="1" x14ac:dyDescent="0.3">
      <c r="A322" s="168"/>
      <c r="B322" s="168"/>
      <c r="C322" s="168"/>
      <c r="D322" s="168"/>
      <c r="E322" s="168"/>
      <c r="F322" s="168"/>
      <c r="G322" s="168"/>
      <c r="H322" s="168"/>
      <c r="I322" s="168"/>
      <c r="J322" s="168"/>
      <c r="K322" s="168"/>
      <c r="L322" s="40"/>
      <c r="M322" s="40"/>
      <c r="N322" s="40"/>
      <c r="O322" s="38"/>
      <c r="P322" s="38"/>
      <c r="Q322" s="38"/>
      <c r="R322" s="38"/>
      <c r="S322" s="38"/>
      <c r="T322" s="168"/>
      <c r="U322" s="168"/>
      <c r="V322" s="168"/>
      <c r="W322" s="168"/>
      <c r="X322" s="168"/>
      <c r="Y322" s="168"/>
      <c r="Z322" s="168"/>
    </row>
    <row r="323" spans="1:26" ht="32.25" customHeight="1" x14ac:dyDescent="0.3">
      <c r="A323" s="168"/>
      <c r="B323" s="168"/>
      <c r="C323" s="168"/>
      <c r="D323" s="168"/>
      <c r="E323" s="168"/>
      <c r="F323" s="168"/>
      <c r="G323" s="168"/>
      <c r="H323" s="168"/>
      <c r="I323" s="168"/>
      <c r="J323" s="168"/>
      <c r="K323" s="168"/>
      <c r="L323" s="40"/>
      <c r="M323" s="40"/>
      <c r="N323" s="40"/>
      <c r="O323" s="38"/>
      <c r="P323" s="38"/>
      <c r="Q323" s="38"/>
      <c r="R323" s="38"/>
      <c r="S323" s="38"/>
      <c r="T323" s="168"/>
      <c r="U323" s="168"/>
      <c r="V323" s="168"/>
      <c r="W323" s="168"/>
      <c r="X323" s="168"/>
      <c r="Y323" s="168"/>
      <c r="Z323" s="168"/>
    </row>
    <row r="324" spans="1:26" ht="32.25" customHeight="1" x14ac:dyDescent="0.3">
      <c r="A324" s="168"/>
      <c r="B324" s="168"/>
      <c r="C324" s="168"/>
      <c r="D324" s="168"/>
      <c r="E324" s="168"/>
      <c r="F324" s="168"/>
      <c r="G324" s="168"/>
      <c r="H324" s="168"/>
      <c r="I324" s="168"/>
      <c r="J324" s="168"/>
      <c r="K324" s="168"/>
      <c r="L324" s="40"/>
      <c r="M324" s="40"/>
      <c r="N324" s="40"/>
      <c r="O324" s="38"/>
      <c r="P324" s="38"/>
      <c r="Q324" s="38"/>
      <c r="R324" s="38"/>
      <c r="S324" s="38"/>
      <c r="T324" s="168"/>
      <c r="U324" s="168"/>
      <c r="V324" s="168"/>
      <c r="W324" s="168"/>
      <c r="X324" s="168"/>
      <c r="Y324" s="168"/>
      <c r="Z324" s="168"/>
    </row>
    <row r="325" spans="1:26" ht="32.25" customHeight="1" x14ac:dyDescent="0.3">
      <c r="A325" s="168"/>
      <c r="B325" s="168"/>
      <c r="C325" s="168"/>
      <c r="D325" s="168"/>
      <c r="E325" s="168"/>
      <c r="F325" s="168"/>
      <c r="G325" s="168"/>
      <c r="H325" s="168"/>
      <c r="I325" s="168"/>
      <c r="J325" s="168"/>
      <c r="K325" s="168"/>
      <c r="L325" s="40"/>
      <c r="M325" s="40"/>
      <c r="N325" s="40"/>
      <c r="O325" s="38"/>
      <c r="P325" s="38"/>
      <c r="Q325" s="38"/>
      <c r="R325" s="38"/>
      <c r="S325" s="38"/>
      <c r="T325" s="168"/>
      <c r="U325" s="168"/>
      <c r="V325" s="168"/>
      <c r="W325" s="168"/>
      <c r="X325" s="168"/>
      <c r="Y325" s="168"/>
      <c r="Z325" s="168"/>
    </row>
    <row r="326" spans="1:26" ht="32.25" customHeight="1" x14ac:dyDescent="0.3">
      <c r="A326" s="168"/>
      <c r="B326" s="168"/>
      <c r="C326" s="168"/>
      <c r="D326" s="168"/>
      <c r="E326" s="168"/>
      <c r="F326" s="168"/>
      <c r="G326" s="168"/>
      <c r="H326" s="168"/>
      <c r="I326" s="168"/>
      <c r="J326" s="168"/>
      <c r="K326" s="168"/>
      <c r="L326" s="40"/>
      <c r="M326" s="40"/>
      <c r="N326" s="40"/>
      <c r="O326" s="38"/>
      <c r="P326" s="38"/>
      <c r="Q326" s="38"/>
      <c r="R326" s="38"/>
      <c r="S326" s="38"/>
      <c r="T326" s="168"/>
      <c r="U326" s="168"/>
      <c r="V326" s="168"/>
      <c r="W326" s="168"/>
      <c r="X326" s="168"/>
      <c r="Y326" s="168"/>
      <c r="Z326" s="168"/>
    </row>
    <row r="327" spans="1:26" ht="32.25" customHeight="1" x14ac:dyDescent="0.3">
      <c r="A327" s="168"/>
      <c r="B327" s="168"/>
      <c r="C327" s="168"/>
      <c r="D327" s="168"/>
      <c r="E327" s="168"/>
      <c r="F327" s="168"/>
      <c r="G327" s="168"/>
      <c r="H327" s="168"/>
      <c r="I327" s="168"/>
      <c r="J327" s="168"/>
      <c r="K327" s="168"/>
      <c r="L327" s="40"/>
      <c r="M327" s="40"/>
      <c r="N327" s="40"/>
      <c r="O327" s="38"/>
      <c r="P327" s="38"/>
      <c r="Q327" s="38"/>
      <c r="R327" s="38"/>
      <c r="S327" s="38"/>
      <c r="T327" s="168"/>
      <c r="U327" s="168"/>
      <c r="V327" s="168"/>
      <c r="W327" s="168"/>
      <c r="X327" s="168"/>
      <c r="Y327" s="168"/>
      <c r="Z327" s="168"/>
    </row>
    <row r="328" spans="1:26" ht="32.25" customHeight="1" x14ac:dyDescent="0.3">
      <c r="A328" s="168"/>
      <c r="B328" s="168"/>
      <c r="C328" s="168"/>
      <c r="D328" s="168"/>
      <c r="E328" s="168"/>
      <c r="F328" s="168"/>
      <c r="G328" s="168"/>
      <c r="H328" s="168"/>
      <c r="I328" s="168"/>
      <c r="J328" s="168"/>
      <c r="K328" s="168"/>
      <c r="L328" s="40"/>
      <c r="M328" s="40"/>
      <c r="N328" s="40"/>
      <c r="O328" s="38"/>
      <c r="P328" s="38"/>
      <c r="Q328" s="38"/>
      <c r="R328" s="38"/>
      <c r="S328" s="38"/>
      <c r="T328" s="168"/>
      <c r="U328" s="168"/>
      <c r="V328" s="168"/>
      <c r="W328" s="168"/>
      <c r="X328" s="168"/>
      <c r="Y328" s="168"/>
      <c r="Z328" s="168"/>
    </row>
    <row r="329" spans="1:26" ht="32.25" customHeight="1" x14ac:dyDescent="0.3">
      <c r="A329" s="168"/>
      <c r="B329" s="168"/>
      <c r="C329" s="168"/>
      <c r="D329" s="168"/>
      <c r="E329" s="168"/>
      <c r="F329" s="168"/>
      <c r="G329" s="168"/>
      <c r="H329" s="168"/>
      <c r="I329" s="168"/>
      <c r="J329" s="168"/>
      <c r="K329" s="168"/>
      <c r="L329" s="40"/>
      <c r="M329" s="40"/>
      <c r="N329" s="40"/>
      <c r="O329" s="38"/>
      <c r="P329" s="38"/>
      <c r="Q329" s="38"/>
      <c r="R329" s="38"/>
      <c r="S329" s="38"/>
      <c r="T329" s="168"/>
      <c r="U329" s="168"/>
      <c r="V329" s="168"/>
      <c r="W329" s="168"/>
      <c r="X329" s="168"/>
      <c r="Y329" s="168"/>
      <c r="Z329" s="168"/>
    </row>
    <row r="330" spans="1:26" ht="32.25" customHeight="1" x14ac:dyDescent="0.3">
      <c r="A330" s="168"/>
      <c r="B330" s="168"/>
      <c r="C330" s="168"/>
      <c r="D330" s="168"/>
      <c r="E330" s="168"/>
      <c r="F330" s="168"/>
      <c r="G330" s="168"/>
      <c r="H330" s="168"/>
      <c r="I330" s="168"/>
      <c r="J330" s="168"/>
      <c r="K330" s="168"/>
      <c r="L330" s="40"/>
      <c r="M330" s="40"/>
      <c r="N330" s="40"/>
      <c r="O330" s="38"/>
      <c r="P330" s="38"/>
      <c r="Q330" s="38"/>
      <c r="R330" s="38"/>
      <c r="S330" s="38"/>
      <c r="T330" s="168"/>
      <c r="U330" s="168"/>
      <c r="V330" s="168"/>
      <c r="W330" s="168"/>
      <c r="X330" s="168"/>
      <c r="Y330" s="168"/>
      <c r="Z330" s="168"/>
    </row>
    <row r="331" spans="1:26" ht="32.25" customHeight="1" x14ac:dyDescent="0.3">
      <c r="A331" s="168"/>
      <c r="B331" s="168"/>
      <c r="C331" s="168"/>
      <c r="D331" s="168"/>
      <c r="E331" s="168"/>
      <c r="F331" s="168"/>
      <c r="G331" s="168"/>
      <c r="H331" s="168"/>
      <c r="I331" s="168"/>
      <c r="J331" s="168"/>
      <c r="K331" s="168"/>
      <c r="L331" s="40"/>
      <c r="M331" s="40"/>
      <c r="N331" s="40"/>
      <c r="O331" s="38"/>
      <c r="P331" s="38"/>
      <c r="Q331" s="38"/>
      <c r="R331" s="38"/>
      <c r="S331" s="38"/>
      <c r="T331" s="168"/>
      <c r="U331" s="168"/>
      <c r="V331" s="168"/>
      <c r="W331" s="168"/>
      <c r="X331" s="168"/>
      <c r="Y331" s="168"/>
      <c r="Z331" s="168"/>
    </row>
    <row r="332" spans="1:26" ht="32.25" customHeight="1" x14ac:dyDescent="0.3">
      <c r="A332" s="168"/>
      <c r="B332" s="168"/>
      <c r="C332" s="168"/>
      <c r="D332" s="168"/>
      <c r="E332" s="168"/>
      <c r="F332" s="168"/>
      <c r="G332" s="168"/>
      <c r="H332" s="168"/>
      <c r="I332" s="168"/>
      <c r="J332" s="168"/>
      <c r="K332" s="168"/>
      <c r="L332" s="40"/>
      <c r="M332" s="40"/>
      <c r="N332" s="40"/>
      <c r="O332" s="38"/>
      <c r="P332" s="38"/>
      <c r="Q332" s="38"/>
      <c r="R332" s="38"/>
      <c r="S332" s="38"/>
      <c r="T332" s="168"/>
      <c r="U332" s="168"/>
      <c r="V332" s="168"/>
      <c r="W332" s="168"/>
      <c r="X332" s="168"/>
      <c r="Y332" s="168"/>
      <c r="Z332" s="168"/>
    </row>
    <row r="333" spans="1:26" ht="32.25" customHeight="1" x14ac:dyDescent="0.3">
      <c r="A333" s="168"/>
      <c r="B333" s="168"/>
      <c r="C333" s="168"/>
      <c r="D333" s="168"/>
      <c r="E333" s="168"/>
      <c r="F333" s="168"/>
      <c r="G333" s="168"/>
      <c r="H333" s="168"/>
      <c r="I333" s="168"/>
      <c r="J333" s="168"/>
      <c r="K333" s="168"/>
      <c r="L333" s="40"/>
      <c r="M333" s="40"/>
      <c r="N333" s="40"/>
      <c r="O333" s="38"/>
      <c r="P333" s="38"/>
      <c r="Q333" s="38"/>
      <c r="R333" s="38"/>
      <c r="S333" s="38"/>
      <c r="T333" s="168"/>
      <c r="U333" s="168"/>
      <c r="V333" s="168"/>
      <c r="W333" s="168"/>
      <c r="X333" s="168"/>
      <c r="Y333" s="168"/>
      <c r="Z333" s="168"/>
    </row>
    <row r="334" spans="1:26" ht="32.25" customHeight="1" x14ac:dyDescent="0.3">
      <c r="A334" s="168"/>
      <c r="B334" s="168"/>
      <c r="C334" s="168"/>
      <c r="D334" s="168"/>
      <c r="E334" s="168"/>
      <c r="F334" s="168"/>
      <c r="G334" s="168"/>
      <c r="H334" s="168"/>
      <c r="I334" s="168"/>
      <c r="J334" s="168"/>
      <c r="K334" s="168"/>
      <c r="L334" s="40"/>
      <c r="M334" s="40"/>
      <c r="N334" s="40"/>
      <c r="O334" s="38"/>
      <c r="P334" s="38"/>
      <c r="Q334" s="38"/>
      <c r="R334" s="38"/>
      <c r="S334" s="38"/>
      <c r="T334" s="168"/>
      <c r="U334" s="168"/>
      <c r="V334" s="168"/>
      <c r="W334" s="168"/>
      <c r="X334" s="168"/>
      <c r="Y334" s="168"/>
      <c r="Z334" s="168"/>
    </row>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autoFilter ref="C1:C134"/>
  <mergeCells count="187">
    <mergeCell ref="L15:L18"/>
    <mergeCell ref="M15:M18"/>
    <mergeCell ref="N15:N18"/>
    <mergeCell ref="B15:B18"/>
    <mergeCell ref="D15:D18"/>
    <mergeCell ref="E15:E18"/>
    <mergeCell ref="F15:F18"/>
    <mergeCell ref="G15:I16"/>
    <mergeCell ref="J15:J18"/>
    <mergeCell ref="K15:K18"/>
    <mergeCell ref="I17:I18"/>
    <mergeCell ref="G17:G18"/>
    <mergeCell ref="H17:H18"/>
    <mergeCell ref="J19:J30"/>
    <mergeCell ref="K19:K30"/>
    <mergeCell ref="L19:L30"/>
    <mergeCell ref="M19:M30"/>
    <mergeCell ref="N19:N30"/>
    <mergeCell ref="E31:E38"/>
    <mergeCell ref="F31:F38"/>
    <mergeCell ref="I19:I30"/>
    <mergeCell ref="I31:I38"/>
    <mergeCell ref="J31:J38"/>
    <mergeCell ref="K31:K38"/>
    <mergeCell ref="L31:L38"/>
    <mergeCell ref="M31:M38"/>
    <mergeCell ref="N31:N38"/>
    <mergeCell ref="B19:B30"/>
    <mergeCell ref="E19:E30"/>
    <mergeCell ref="F19:F30"/>
    <mergeCell ref="B31:B38"/>
    <mergeCell ref="G51:G52"/>
    <mergeCell ref="H51:H52"/>
    <mergeCell ref="D40:D48"/>
    <mergeCell ref="D49:D52"/>
    <mergeCell ref="C15:C18"/>
    <mergeCell ref="D19:D30"/>
    <mergeCell ref="D31:D38"/>
    <mergeCell ref="C31:C38"/>
    <mergeCell ref="C19:C30"/>
    <mergeCell ref="I61:I68"/>
    <mergeCell ref="J61:J68"/>
    <mergeCell ref="K61:K68"/>
    <mergeCell ref="L61:L68"/>
    <mergeCell ref="M61:M68"/>
    <mergeCell ref="N61:N68"/>
    <mergeCell ref="L77:L84"/>
    <mergeCell ref="M77:M84"/>
    <mergeCell ref="L85:L88"/>
    <mergeCell ref="M85:M88"/>
    <mergeCell ref="N85:N88"/>
    <mergeCell ref="I69:I76"/>
    <mergeCell ref="J69:J76"/>
    <mergeCell ref="K69:K76"/>
    <mergeCell ref="L69:L76"/>
    <mergeCell ref="M69:M76"/>
    <mergeCell ref="N69:N76"/>
    <mergeCell ref="I77:I84"/>
    <mergeCell ref="N77:N84"/>
    <mergeCell ref="J77:J84"/>
    <mergeCell ref="K77:K84"/>
    <mergeCell ref="G85:I86"/>
    <mergeCell ref="J85:J88"/>
    <mergeCell ref="K85:K88"/>
    <mergeCell ref="I97:I102"/>
    <mergeCell ref="J97:J102"/>
    <mergeCell ref="K97:K102"/>
    <mergeCell ref="L97:L102"/>
    <mergeCell ref="M97:M102"/>
    <mergeCell ref="N97:N102"/>
    <mergeCell ref="I103:I110"/>
    <mergeCell ref="N103:N110"/>
    <mergeCell ref="I119:I126"/>
    <mergeCell ref="L103:L110"/>
    <mergeCell ref="M103:M110"/>
    <mergeCell ref="L111:L118"/>
    <mergeCell ref="M111:M118"/>
    <mergeCell ref="N111:N118"/>
    <mergeCell ref="I127:I134"/>
    <mergeCell ref="J127:J134"/>
    <mergeCell ref="K127:K134"/>
    <mergeCell ref="L127:L134"/>
    <mergeCell ref="M127:M134"/>
    <mergeCell ref="N127:N134"/>
    <mergeCell ref="J103:J110"/>
    <mergeCell ref="K103:K110"/>
    <mergeCell ref="I111:I118"/>
    <mergeCell ref="J111:J118"/>
    <mergeCell ref="K111:K118"/>
    <mergeCell ref="J119:J126"/>
    <mergeCell ref="K119:K126"/>
    <mergeCell ref="L119:L126"/>
    <mergeCell ref="M119:M126"/>
    <mergeCell ref="N119:N126"/>
    <mergeCell ref="J40:J48"/>
    <mergeCell ref="K40:K48"/>
    <mergeCell ref="L40:L48"/>
    <mergeCell ref="M40:M48"/>
    <mergeCell ref="N40:N48"/>
    <mergeCell ref="I40:I48"/>
    <mergeCell ref="G49:I50"/>
    <mergeCell ref="J53:J60"/>
    <mergeCell ref="K53:K60"/>
    <mergeCell ref="L53:L60"/>
    <mergeCell ref="M53:M60"/>
    <mergeCell ref="N53:N60"/>
    <mergeCell ref="I53:I60"/>
    <mergeCell ref="J49:J52"/>
    <mergeCell ref="K49:K52"/>
    <mergeCell ref="L49:L52"/>
    <mergeCell ref="M49:M52"/>
    <mergeCell ref="N49:N52"/>
    <mergeCell ref="I51:I52"/>
    <mergeCell ref="G87:G88"/>
    <mergeCell ref="H87:H88"/>
    <mergeCell ref="I87:I88"/>
    <mergeCell ref="I89:I96"/>
    <mergeCell ref="J89:J96"/>
    <mergeCell ref="K89:K96"/>
    <mergeCell ref="L89:L96"/>
    <mergeCell ref="M89:M96"/>
    <mergeCell ref="N89:N96"/>
    <mergeCell ref="D69:D76"/>
    <mergeCell ref="E69:E76"/>
    <mergeCell ref="F69:F76"/>
    <mergeCell ref="B77:B84"/>
    <mergeCell ref="B85:B88"/>
    <mergeCell ref="B97:B102"/>
    <mergeCell ref="B103:B110"/>
    <mergeCell ref="B111:B118"/>
    <mergeCell ref="C85:C88"/>
    <mergeCell ref="C69:C76"/>
    <mergeCell ref="C77:C84"/>
    <mergeCell ref="E77:E84"/>
    <mergeCell ref="F77:F84"/>
    <mergeCell ref="D77:D84"/>
    <mergeCell ref="D85:D88"/>
    <mergeCell ref="D103:D110"/>
    <mergeCell ref="E103:E110"/>
    <mergeCell ref="F103:F110"/>
    <mergeCell ref="E111:E118"/>
    <mergeCell ref="F111:F118"/>
    <mergeCell ref="E85:E88"/>
    <mergeCell ref="F85:F88"/>
    <mergeCell ref="A40:A41"/>
    <mergeCell ref="B40:B48"/>
    <mergeCell ref="B49:B52"/>
    <mergeCell ref="B53:B60"/>
    <mergeCell ref="D53:D60"/>
    <mergeCell ref="E53:E60"/>
    <mergeCell ref="F53:F60"/>
    <mergeCell ref="D61:D68"/>
    <mergeCell ref="E61:E68"/>
    <mergeCell ref="F61:F68"/>
    <mergeCell ref="B61:B68"/>
    <mergeCell ref="C49:C52"/>
    <mergeCell ref="C40:C48"/>
    <mergeCell ref="C53:C60"/>
    <mergeCell ref="C61:C68"/>
    <mergeCell ref="E40:E48"/>
    <mergeCell ref="F40:F48"/>
    <mergeCell ref="E49:E52"/>
    <mergeCell ref="F49:F52"/>
    <mergeCell ref="C12:K12"/>
    <mergeCell ref="B119:B126"/>
    <mergeCell ref="B127:B134"/>
    <mergeCell ref="B89:B96"/>
    <mergeCell ref="D89:D96"/>
    <mergeCell ref="E89:E96"/>
    <mergeCell ref="F89:F96"/>
    <mergeCell ref="D97:D102"/>
    <mergeCell ref="E97:E102"/>
    <mergeCell ref="F97:F102"/>
    <mergeCell ref="D111:D118"/>
    <mergeCell ref="D119:D126"/>
    <mergeCell ref="E119:E126"/>
    <mergeCell ref="F119:F126"/>
    <mergeCell ref="D127:D134"/>
    <mergeCell ref="E127:E134"/>
    <mergeCell ref="F127:F134"/>
    <mergeCell ref="C89:C96"/>
    <mergeCell ref="C97:C102"/>
    <mergeCell ref="C103:C110"/>
    <mergeCell ref="C111:C118"/>
    <mergeCell ref="C119:C126"/>
    <mergeCell ref="C127:C134"/>
    <mergeCell ref="B69:B76"/>
  </mergeCells>
  <dataValidations count="1">
    <dataValidation type="list" allowBlank="1" showErrorMessage="1" sqref="F19:F23 J19:J23 F31 J31 F39 J39 F40 J40 F53 J53 F61 J61 F69 J69 F77 J77 F89 J89 F97 J97 F103 J103 F111 J111 F119 J119 F127 J127">
      <formula1>"1.0,2.0,3.0"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99"/>
  <sheetViews>
    <sheetView showGridLines="0" topLeftCell="A127" workbookViewId="0">
      <selection activeCell="C14" sqref="C14:K14"/>
    </sheetView>
  </sheetViews>
  <sheetFormatPr baseColWidth="10" defaultColWidth="14.42578125" defaultRowHeight="15" customHeight="1" x14ac:dyDescent="0.2"/>
  <cols>
    <col min="1" max="1" width="2.5703125" style="170" customWidth="1"/>
    <col min="2" max="2" width="4.42578125" style="170" hidden="1" customWidth="1"/>
    <col min="3" max="4" width="42.5703125" style="170" customWidth="1"/>
    <col min="5" max="5" width="38" style="170" customWidth="1"/>
    <col min="6" max="6" width="7.42578125" style="170" customWidth="1"/>
    <col min="7" max="7" width="3.5703125" style="170" customWidth="1"/>
    <col min="8" max="8" width="67.7109375" style="170" customWidth="1"/>
    <col min="9" max="9" width="36.28515625" style="170" customWidth="1"/>
    <col min="10" max="10" width="7.42578125" style="170" customWidth="1"/>
    <col min="11" max="11" width="22.5703125" style="170" customWidth="1"/>
    <col min="12" max="12" width="4" style="279" customWidth="1"/>
    <col min="13" max="13" width="8.42578125" style="279" customWidth="1"/>
    <col min="14" max="14" width="9.5703125" style="279" customWidth="1"/>
    <col min="15" max="24" width="3.140625" style="279" customWidth="1"/>
    <col min="25" max="26" width="3.140625" style="170" customWidth="1"/>
    <col min="27" max="16384" width="14.42578125" style="170"/>
  </cols>
  <sheetData>
    <row r="1" spans="1:26" ht="9.75" customHeight="1" x14ac:dyDescent="0.3">
      <c r="A1" s="168"/>
      <c r="B1" s="168"/>
      <c r="C1" s="168"/>
      <c r="D1" s="168"/>
      <c r="E1" s="168"/>
      <c r="F1" s="168"/>
      <c r="G1" s="168"/>
      <c r="H1" s="168"/>
      <c r="I1" s="168"/>
      <c r="J1" s="168"/>
      <c r="K1" s="168"/>
      <c r="L1" s="40"/>
      <c r="M1" s="40"/>
      <c r="N1" s="42"/>
      <c r="O1" s="38"/>
      <c r="P1" s="38"/>
      <c r="Q1" s="38"/>
      <c r="R1" s="38"/>
      <c r="S1" s="38"/>
      <c r="T1" s="38"/>
      <c r="U1" s="38"/>
      <c r="V1" s="38"/>
      <c r="W1" s="38"/>
      <c r="X1" s="38"/>
      <c r="Y1" s="168"/>
      <c r="Z1" s="168"/>
    </row>
    <row r="2" spans="1:26" ht="9.75" customHeight="1" x14ac:dyDescent="0.3">
      <c r="A2" s="168"/>
      <c r="B2" s="168"/>
      <c r="C2" s="168"/>
      <c r="D2" s="168"/>
      <c r="E2" s="168"/>
      <c r="F2" s="168"/>
      <c r="G2" s="168"/>
      <c r="H2" s="168"/>
      <c r="I2" s="168"/>
      <c r="J2" s="168"/>
      <c r="K2" s="168"/>
      <c r="L2" s="40"/>
      <c r="M2" s="40"/>
      <c r="N2" s="42"/>
      <c r="O2" s="38"/>
      <c r="P2" s="38"/>
      <c r="Q2" s="38"/>
      <c r="R2" s="38"/>
      <c r="S2" s="38"/>
      <c r="T2" s="38"/>
      <c r="U2" s="38"/>
      <c r="V2" s="38"/>
      <c r="W2" s="38"/>
      <c r="X2" s="38"/>
      <c r="Y2" s="168"/>
      <c r="Z2" s="168"/>
    </row>
    <row r="3" spans="1:26" ht="9.75" customHeight="1" x14ac:dyDescent="0.3">
      <c r="A3" s="168"/>
      <c r="B3" s="168"/>
      <c r="C3" s="168"/>
      <c r="D3" s="168"/>
      <c r="E3" s="168"/>
      <c r="F3" s="168"/>
      <c r="G3" s="168"/>
      <c r="H3" s="168"/>
      <c r="I3" s="168"/>
      <c r="J3" s="168"/>
      <c r="K3" s="168"/>
      <c r="L3" s="40"/>
      <c r="M3" s="40"/>
      <c r="N3" s="42"/>
      <c r="O3" s="38"/>
      <c r="P3" s="38"/>
      <c r="Q3" s="38"/>
      <c r="R3" s="38"/>
      <c r="S3" s="38"/>
      <c r="T3" s="38"/>
      <c r="U3" s="38"/>
      <c r="V3" s="38"/>
      <c r="W3" s="38"/>
      <c r="X3" s="38"/>
      <c r="Y3" s="168"/>
      <c r="Z3" s="168"/>
    </row>
    <row r="4" spans="1:26" ht="9.75" customHeight="1" x14ac:dyDescent="0.3">
      <c r="A4" s="168"/>
      <c r="B4" s="168"/>
      <c r="C4" s="168"/>
      <c r="D4" s="168"/>
      <c r="E4" s="168"/>
      <c r="F4" s="168"/>
      <c r="G4" s="168"/>
      <c r="H4" s="168"/>
      <c r="I4" s="168"/>
      <c r="J4" s="168"/>
      <c r="K4" s="168"/>
      <c r="L4" s="40"/>
      <c r="M4" s="40"/>
      <c r="N4" s="42"/>
      <c r="O4" s="38"/>
      <c r="P4" s="38"/>
      <c r="Q4" s="38"/>
      <c r="R4" s="38"/>
      <c r="S4" s="38"/>
      <c r="T4" s="38"/>
      <c r="U4" s="38"/>
      <c r="V4" s="38"/>
      <c r="W4" s="38"/>
      <c r="X4" s="38"/>
      <c r="Y4" s="168"/>
      <c r="Z4" s="168"/>
    </row>
    <row r="5" spans="1:26" ht="9.75" customHeight="1" x14ac:dyDescent="0.3">
      <c r="A5" s="168"/>
      <c r="B5" s="168"/>
      <c r="C5" s="168"/>
      <c r="D5" s="168"/>
      <c r="E5" s="168"/>
      <c r="F5" s="168"/>
      <c r="G5" s="168"/>
      <c r="H5" s="168"/>
      <c r="I5" s="168"/>
      <c r="J5" s="168"/>
      <c r="K5" s="168"/>
      <c r="L5" s="40"/>
      <c r="M5" s="40"/>
      <c r="N5" s="42"/>
      <c r="O5" s="38"/>
      <c r="P5" s="38"/>
      <c r="Q5" s="38"/>
      <c r="R5" s="38"/>
      <c r="S5" s="38"/>
      <c r="T5" s="38"/>
      <c r="U5" s="38"/>
      <c r="V5" s="38"/>
      <c r="W5" s="38"/>
      <c r="X5" s="38"/>
      <c r="Y5" s="168"/>
      <c r="Z5" s="168"/>
    </row>
    <row r="6" spans="1:26" ht="9.75" customHeight="1" x14ac:dyDescent="0.3">
      <c r="A6" s="168"/>
      <c r="B6" s="168"/>
      <c r="C6" s="168"/>
      <c r="D6" s="168"/>
      <c r="E6" s="168"/>
      <c r="F6" s="168"/>
      <c r="G6" s="168"/>
      <c r="H6" s="168"/>
      <c r="I6" s="168"/>
      <c r="J6" s="168"/>
      <c r="K6" s="168"/>
      <c r="L6" s="40"/>
      <c r="M6" s="40"/>
      <c r="N6" s="42"/>
      <c r="O6" s="38"/>
      <c r="P6" s="38"/>
      <c r="Q6" s="38"/>
      <c r="R6" s="38"/>
      <c r="S6" s="38"/>
      <c r="T6" s="38"/>
      <c r="U6" s="38"/>
      <c r="V6" s="38"/>
      <c r="W6" s="38"/>
      <c r="X6" s="38"/>
      <c r="Y6" s="168"/>
      <c r="Z6" s="168"/>
    </row>
    <row r="7" spans="1:26" ht="9.75" customHeight="1" x14ac:dyDescent="0.3">
      <c r="A7" s="168"/>
      <c r="B7" s="168"/>
      <c r="C7" s="168"/>
      <c r="D7" s="168"/>
      <c r="E7" s="168"/>
      <c r="F7" s="168"/>
      <c r="G7" s="168"/>
      <c r="H7" s="168"/>
      <c r="I7" s="168"/>
      <c r="J7" s="168"/>
      <c r="K7" s="168"/>
      <c r="L7" s="40"/>
      <c r="M7" s="40"/>
      <c r="N7" s="42"/>
      <c r="O7" s="38"/>
      <c r="P7" s="38"/>
      <c r="Q7" s="38"/>
      <c r="R7" s="38"/>
      <c r="S7" s="38"/>
      <c r="T7" s="38"/>
      <c r="U7" s="38"/>
      <c r="V7" s="38"/>
      <c r="W7" s="38"/>
      <c r="X7" s="38"/>
      <c r="Y7" s="168"/>
      <c r="Z7" s="168"/>
    </row>
    <row r="8" spans="1:26" ht="9.75" customHeight="1" x14ac:dyDescent="0.3">
      <c r="A8" s="168"/>
      <c r="B8" s="168"/>
      <c r="C8" s="168"/>
      <c r="D8" s="168"/>
      <c r="E8" s="168"/>
      <c r="F8" s="168"/>
      <c r="G8" s="168"/>
      <c r="H8" s="168"/>
      <c r="I8" s="168"/>
      <c r="J8" s="168"/>
      <c r="K8" s="168"/>
      <c r="L8" s="40"/>
      <c r="M8" s="40"/>
      <c r="N8" s="42"/>
      <c r="O8" s="38"/>
      <c r="P8" s="38"/>
      <c r="Q8" s="38"/>
      <c r="R8" s="38"/>
      <c r="S8" s="38"/>
      <c r="T8" s="38"/>
      <c r="U8" s="38"/>
      <c r="V8" s="38"/>
      <c r="W8" s="38"/>
      <c r="X8" s="38"/>
      <c r="Y8" s="168"/>
      <c r="Z8" s="168"/>
    </row>
    <row r="9" spans="1:26" ht="9.75" customHeight="1" x14ac:dyDescent="0.3">
      <c r="A9" s="168"/>
      <c r="B9" s="168"/>
      <c r="C9" s="168"/>
      <c r="D9" s="168"/>
      <c r="E9" s="168"/>
      <c r="F9" s="168"/>
      <c r="G9" s="168"/>
      <c r="H9" s="168"/>
      <c r="I9" s="168"/>
      <c r="J9" s="168"/>
      <c r="K9" s="168"/>
      <c r="L9" s="40"/>
      <c r="M9" s="40"/>
      <c r="N9" s="42"/>
      <c r="O9" s="38"/>
      <c r="P9" s="38"/>
      <c r="Q9" s="38"/>
      <c r="R9" s="38"/>
      <c r="S9" s="38"/>
      <c r="T9" s="38"/>
      <c r="U9" s="38"/>
      <c r="V9" s="38"/>
      <c r="W9" s="38"/>
      <c r="X9" s="38"/>
      <c r="Y9" s="168"/>
      <c r="Z9" s="168"/>
    </row>
    <row r="10" spans="1:26" ht="31.5" customHeight="1" x14ac:dyDescent="0.3">
      <c r="A10" s="168"/>
      <c r="B10" s="168"/>
      <c r="C10" s="168"/>
      <c r="D10" s="168"/>
      <c r="E10" s="168"/>
      <c r="F10" s="168"/>
      <c r="G10" s="168"/>
      <c r="H10" s="168"/>
      <c r="I10" s="168"/>
      <c r="J10" s="168"/>
      <c r="K10" s="168"/>
      <c r="L10" s="40"/>
      <c r="M10" s="40"/>
      <c r="N10" s="42"/>
      <c r="O10" s="38"/>
      <c r="P10" s="38"/>
      <c r="Q10" s="38"/>
      <c r="R10" s="38"/>
      <c r="S10" s="38"/>
      <c r="T10" s="38"/>
      <c r="U10" s="38"/>
      <c r="V10" s="38"/>
      <c r="W10" s="38"/>
      <c r="X10" s="38"/>
      <c r="Y10" s="168"/>
      <c r="Z10" s="168"/>
    </row>
    <row r="11" spans="1:26" ht="24.75" customHeight="1" x14ac:dyDescent="0.3">
      <c r="A11" s="168"/>
      <c r="B11" s="168"/>
      <c r="C11" s="168"/>
      <c r="D11" s="168"/>
      <c r="E11" s="168"/>
      <c r="F11" s="168"/>
      <c r="G11" s="168"/>
      <c r="H11" s="168"/>
      <c r="I11" s="168"/>
      <c r="J11" s="168"/>
      <c r="K11" s="168"/>
      <c r="L11" s="40"/>
      <c r="M11" s="40"/>
      <c r="N11" s="42"/>
      <c r="O11" s="38"/>
      <c r="P11" s="38"/>
      <c r="Q11" s="38"/>
      <c r="R11" s="38"/>
      <c r="S11" s="38"/>
      <c r="T11" s="38"/>
      <c r="U11" s="38"/>
      <c r="V11" s="38"/>
      <c r="W11" s="38"/>
      <c r="X11" s="38"/>
      <c r="Y11" s="168"/>
      <c r="Z11" s="168"/>
    </row>
    <row r="12" spans="1:26" ht="20.25" customHeight="1" x14ac:dyDescent="0.3">
      <c r="A12" s="168"/>
      <c r="B12" s="168"/>
      <c r="C12" s="168"/>
      <c r="D12" s="168"/>
      <c r="E12" s="168"/>
      <c r="F12" s="168"/>
      <c r="G12" s="168"/>
      <c r="H12" s="168"/>
      <c r="I12" s="168"/>
      <c r="J12" s="168"/>
      <c r="K12" s="168"/>
      <c r="L12" s="40"/>
      <c r="M12" s="40"/>
      <c r="N12" s="42"/>
      <c r="O12" s="38"/>
      <c r="P12" s="38"/>
      <c r="Q12" s="38"/>
      <c r="R12" s="38"/>
      <c r="S12" s="38"/>
      <c r="T12" s="38"/>
      <c r="U12" s="38"/>
      <c r="V12" s="38"/>
      <c r="W12" s="38"/>
      <c r="X12" s="38"/>
      <c r="Y12" s="168"/>
      <c r="Z12" s="168"/>
    </row>
    <row r="13" spans="1:26" ht="9.75" customHeight="1" x14ac:dyDescent="0.3">
      <c r="A13" s="168"/>
      <c r="B13" s="168"/>
      <c r="C13" s="168"/>
      <c r="D13" s="168"/>
      <c r="E13" s="168"/>
      <c r="F13" s="168"/>
      <c r="G13" s="168"/>
      <c r="H13" s="168"/>
      <c r="I13" s="168"/>
      <c r="J13" s="168"/>
      <c r="K13" s="168"/>
      <c r="L13" s="40"/>
      <c r="M13" s="40"/>
      <c r="N13" s="42"/>
      <c r="O13" s="38"/>
      <c r="P13" s="38"/>
      <c r="Q13" s="38"/>
      <c r="R13" s="38"/>
      <c r="S13" s="38"/>
      <c r="T13" s="38"/>
      <c r="U13" s="38"/>
      <c r="V13" s="38"/>
      <c r="W13" s="38"/>
      <c r="X13" s="38"/>
      <c r="Y13" s="168"/>
      <c r="Z13" s="168"/>
    </row>
    <row r="14" spans="1:26" ht="19.5" customHeight="1" x14ac:dyDescent="0.3">
      <c r="A14" s="168"/>
      <c r="B14" s="168"/>
      <c r="C14" s="604" t="s">
        <v>217</v>
      </c>
      <c r="D14" s="605"/>
      <c r="E14" s="605"/>
      <c r="F14" s="605"/>
      <c r="G14" s="605"/>
      <c r="H14" s="605"/>
      <c r="I14" s="605"/>
      <c r="J14" s="605"/>
      <c r="K14" s="606"/>
      <c r="L14" s="40"/>
      <c r="M14" s="40"/>
      <c r="N14" s="42"/>
      <c r="O14" s="38"/>
      <c r="P14" s="38"/>
      <c r="Q14" s="38"/>
      <c r="R14" s="38"/>
      <c r="S14" s="38"/>
      <c r="T14" s="38"/>
      <c r="U14" s="38"/>
      <c r="V14" s="38"/>
      <c r="W14" s="38"/>
      <c r="X14" s="38"/>
      <c r="Y14" s="168"/>
      <c r="Z14" s="168"/>
    </row>
    <row r="15" spans="1:26" ht="33" customHeight="1" x14ac:dyDescent="0.3">
      <c r="A15" s="168"/>
      <c r="B15" s="168"/>
      <c r="C15" s="406" t="s">
        <v>218</v>
      </c>
      <c r="D15" s="404"/>
      <c r="E15" s="404"/>
      <c r="F15" s="404"/>
      <c r="G15" s="404"/>
      <c r="H15" s="404"/>
      <c r="I15" s="404"/>
      <c r="J15" s="404"/>
      <c r="K15" s="319"/>
      <c r="L15" s="40"/>
      <c r="M15" s="40"/>
      <c r="N15" s="42"/>
      <c r="O15" s="38"/>
      <c r="P15" s="38"/>
      <c r="Q15" s="38"/>
      <c r="R15" s="38"/>
      <c r="S15" s="38"/>
      <c r="T15" s="38"/>
      <c r="U15" s="38"/>
      <c r="V15" s="38"/>
      <c r="W15" s="38"/>
      <c r="X15" s="38"/>
      <c r="Y15" s="168"/>
      <c r="Z15" s="168"/>
    </row>
    <row r="16" spans="1:26" ht="9.75" customHeight="1" x14ac:dyDescent="0.3">
      <c r="A16" s="168"/>
      <c r="B16" s="168"/>
      <c r="C16" s="171"/>
      <c r="D16" s="171"/>
      <c r="E16" s="168"/>
      <c r="F16" s="172"/>
      <c r="G16" s="168"/>
      <c r="H16" s="168"/>
      <c r="I16" s="168"/>
      <c r="J16" s="168"/>
      <c r="K16" s="168"/>
      <c r="L16" s="40"/>
      <c r="M16" s="40"/>
      <c r="N16" s="42"/>
      <c r="O16" s="38"/>
      <c r="P16" s="38"/>
      <c r="Q16" s="38"/>
      <c r="R16" s="38"/>
      <c r="S16" s="38"/>
      <c r="T16" s="38"/>
      <c r="U16" s="38"/>
      <c r="V16" s="38"/>
      <c r="W16" s="38"/>
      <c r="X16" s="38"/>
      <c r="Y16" s="168"/>
      <c r="Z16" s="168"/>
    </row>
    <row r="17" spans="1:26" ht="36.75" customHeight="1" x14ac:dyDescent="0.3">
      <c r="A17" s="168"/>
      <c r="B17" s="607" t="s">
        <v>111</v>
      </c>
      <c r="C17" s="601" t="s">
        <v>774</v>
      </c>
      <c r="D17" s="595" t="s">
        <v>8</v>
      </c>
      <c r="E17" s="595" t="s">
        <v>775</v>
      </c>
      <c r="F17" s="602" t="s">
        <v>776</v>
      </c>
      <c r="G17" s="596" t="s">
        <v>113</v>
      </c>
      <c r="H17" s="597"/>
      <c r="I17" s="598"/>
      <c r="J17" s="602" t="s">
        <v>777</v>
      </c>
      <c r="K17" s="603" t="s">
        <v>124</v>
      </c>
      <c r="L17" s="463"/>
      <c r="M17" s="463"/>
      <c r="N17" s="599"/>
      <c r="O17" s="38"/>
      <c r="P17" s="38"/>
      <c r="Q17" s="38"/>
      <c r="R17" s="38"/>
      <c r="S17" s="38"/>
      <c r="T17" s="38"/>
      <c r="U17" s="38"/>
      <c r="V17" s="38"/>
      <c r="W17" s="38"/>
      <c r="X17" s="38"/>
      <c r="Y17" s="168"/>
      <c r="Z17" s="168"/>
    </row>
    <row r="18" spans="1:26" ht="29.25" customHeight="1" x14ac:dyDescent="0.3">
      <c r="A18" s="168"/>
      <c r="B18" s="536"/>
      <c r="C18" s="543"/>
      <c r="D18" s="543"/>
      <c r="E18" s="543"/>
      <c r="F18" s="543"/>
      <c r="G18" s="594" t="s">
        <v>13</v>
      </c>
      <c r="H18" s="595" t="s">
        <v>15</v>
      </c>
      <c r="I18" s="595" t="s">
        <v>219</v>
      </c>
      <c r="J18" s="543"/>
      <c r="K18" s="566"/>
      <c r="L18" s="452"/>
      <c r="M18" s="452"/>
      <c r="N18" s="452"/>
      <c r="O18" s="38"/>
      <c r="P18" s="38"/>
      <c r="Q18" s="38"/>
      <c r="R18" s="38"/>
      <c r="S18" s="38"/>
      <c r="T18" s="38"/>
      <c r="U18" s="38"/>
      <c r="V18" s="38"/>
      <c r="W18" s="38"/>
      <c r="X18" s="38"/>
      <c r="Y18" s="168"/>
      <c r="Z18" s="168"/>
    </row>
    <row r="19" spans="1:26" ht="103.5" customHeight="1" x14ac:dyDescent="0.3">
      <c r="A19" s="168"/>
      <c r="B19" s="537"/>
      <c r="C19" s="546"/>
      <c r="D19" s="546"/>
      <c r="E19" s="544"/>
      <c r="F19" s="546"/>
      <c r="G19" s="546"/>
      <c r="H19" s="546"/>
      <c r="I19" s="546"/>
      <c r="J19" s="546"/>
      <c r="K19" s="567"/>
      <c r="L19" s="452"/>
      <c r="M19" s="452"/>
      <c r="N19" s="452"/>
      <c r="O19" s="38"/>
      <c r="P19" s="38"/>
      <c r="Q19" s="38"/>
      <c r="R19" s="38"/>
      <c r="S19" s="38"/>
      <c r="T19" s="38"/>
      <c r="U19" s="38"/>
      <c r="V19" s="38"/>
      <c r="W19" s="38"/>
      <c r="X19" s="38"/>
      <c r="Y19" s="168"/>
      <c r="Z19" s="168"/>
    </row>
    <row r="20" spans="1:26" ht="30" customHeight="1" x14ac:dyDescent="0.3">
      <c r="A20" s="168"/>
      <c r="B20" s="322" t="str">
        <f>+LEFT(C20,4)</f>
        <v>16.1</v>
      </c>
      <c r="C20" s="379" t="s">
        <v>220</v>
      </c>
      <c r="D20" s="326" t="s">
        <v>684</v>
      </c>
      <c r="E20" s="335" t="s">
        <v>625</v>
      </c>
      <c r="F20" s="332">
        <v>3</v>
      </c>
      <c r="G20" s="196">
        <v>1</v>
      </c>
      <c r="H20" s="205" t="s">
        <v>626</v>
      </c>
      <c r="I20" s="377" t="s">
        <v>627</v>
      </c>
      <c r="J20" s="370">
        <v>3</v>
      </c>
      <c r="K20" s="365"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39">
        <f>+IF(K20="",312,IF(K20="Deficiencia de control mayor (diseño y ejecución)",320,IF(K20="Deficiencia de control (diseño o ejecución)",340,IF(K20="Oportunidad de mejora",360,380))))</f>
        <v>380</v>
      </c>
      <c r="M20" s="451">
        <v>5.8745000000000003</v>
      </c>
      <c r="N20" s="590">
        <f>+L20+M20</f>
        <v>385.87450000000001</v>
      </c>
      <c r="O20" s="38"/>
      <c r="P20" s="38"/>
      <c r="Q20" s="38"/>
      <c r="R20" s="38"/>
      <c r="S20" s="38"/>
      <c r="T20" s="38"/>
      <c r="U20" s="38"/>
      <c r="V20" s="38"/>
      <c r="W20" s="38"/>
      <c r="X20" s="38"/>
      <c r="Y20" s="168"/>
      <c r="Z20" s="168"/>
    </row>
    <row r="21" spans="1:26" ht="177" customHeight="1" x14ac:dyDescent="0.3">
      <c r="A21" s="168"/>
      <c r="B21" s="323"/>
      <c r="C21" s="325"/>
      <c r="D21" s="327"/>
      <c r="E21" s="333"/>
      <c r="F21" s="333"/>
      <c r="G21" s="186">
        <v>2</v>
      </c>
      <c r="H21" s="185" t="s">
        <v>685</v>
      </c>
      <c r="I21" s="333"/>
      <c r="J21" s="371"/>
      <c r="K21" s="366"/>
      <c r="L21" s="321"/>
      <c r="M21" s="452"/>
      <c r="N21" s="452"/>
      <c r="O21" s="38"/>
      <c r="P21" s="38"/>
      <c r="Q21" s="38"/>
      <c r="R21" s="38"/>
      <c r="S21" s="38"/>
      <c r="T21" s="38"/>
      <c r="U21" s="38"/>
      <c r="V21" s="38"/>
      <c r="W21" s="38"/>
      <c r="X21" s="38"/>
      <c r="Y21" s="168"/>
      <c r="Z21" s="168"/>
    </row>
    <row r="22" spans="1:26" ht="78.75" customHeight="1" thickBot="1" x14ac:dyDescent="0.35">
      <c r="A22" s="168"/>
      <c r="B22" s="323"/>
      <c r="C22" s="325"/>
      <c r="D22" s="327"/>
      <c r="E22" s="333"/>
      <c r="F22" s="333"/>
      <c r="G22" s="186">
        <v>3</v>
      </c>
      <c r="H22" s="185" t="s">
        <v>628</v>
      </c>
      <c r="I22" s="333"/>
      <c r="J22" s="371"/>
      <c r="K22" s="366"/>
      <c r="L22" s="321"/>
      <c r="M22" s="452"/>
      <c r="N22" s="452"/>
      <c r="O22" s="38"/>
      <c r="P22" s="38"/>
      <c r="Q22" s="38"/>
      <c r="R22" s="38"/>
      <c r="S22" s="38"/>
      <c r="T22" s="38"/>
      <c r="U22" s="38"/>
      <c r="V22" s="38"/>
      <c r="W22" s="38"/>
      <c r="X22" s="38"/>
      <c r="Y22" s="168"/>
      <c r="Z22" s="168"/>
    </row>
    <row r="23" spans="1:26" ht="22.5" hidden="1" customHeight="1" x14ac:dyDescent="0.3">
      <c r="A23" s="168"/>
      <c r="B23" s="323"/>
      <c r="C23" s="325"/>
      <c r="D23" s="327"/>
      <c r="E23" s="333"/>
      <c r="F23" s="333"/>
      <c r="G23" s="186">
        <v>4</v>
      </c>
      <c r="H23" s="186"/>
      <c r="I23" s="333"/>
      <c r="J23" s="371"/>
      <c r="K23" s="366"/>
      <c r="L23" s="321"/>
      <c r="M23" s="452"/>
      <c r="N23" s="452"/>
      <c r="O23" s="38"/>
      <c r="P23" s="38"/>
      <c r="Q23" s="38"/>
      <c r="R23" s="38"/>
      <c r="S23" s="38"/>
      <c r="T23" s="38"/>
      <c r="U23" s="38"/>
      <c r="V23" s="38"/>
      <c r="W23" s="38"/>
      <c r="X23" s="38"/>
      <c r="Y23" s="168"/>
      <c r="Z23" s="168"/>
    </row>
    <row r="24" spans="1:26" ht="22.5" hidden="1" customHeight="1" x14ac:dyDescent="0.3">
      <c r="A24" s="168"/>
      <c r="B24" s="323"/>
      <c r="C24" s="325"/>
      <c r="D24" s="327"/>
      <c r="E24" s="333"/>
      <c r="F24" s="333"/>
      <c r="G24" s="186">
        <v>5</v>
      </c>
      <c r="H24" s="186"/>
      <c r="I24" s="333"/>
      <c r="J24" s="371"/>
      <c r="K24" s="366"/>
      <c r="L24" s="321"/>
      <c r="M24" s="452"/>
      <c r="N24" s="452"/>
      <c r="O24" s="38"/>
      <c r="P24" s="38"/>
      <c r="Q24" s="38"/>
      <c r="R24" s="38"/>
      <c r="S24" s="38"/>
      <c r="T24" s="38"/>
      <c r="U24" s="38"/>
      <c r="V24" s="38"/>
      <c r="W24" s="38"/>
      <c r="X24" s="38"/>
      <c r="Y24" s="168"/>
      <c r="Z24" s="168"/>
    </row>
    <row r="25" spans="1:26" ht="22.5" hidden="1" customHeight="1" x14ac:dyDescent="0.3">
      <c r="A25" s="168"/>
      <c r="B25" s="323"/>
      <c r="C25" s="325"/>
      <c r="D25" s="327"/>
      <c r="E25" s="333"/>
      <c r="F25" s="333"/>
      <c r="G25" s="186">
        <v>6</v>
      </c>
      <c r="H25" s="186"/>
      <c r="I25" s="333"/>
      <c r="J25" s="371"/>
      <c r="K25" s="366"/>
      <c r="L25" s="321"/>
      <c r="M25" s="452"/>
      <c r="N25" s="452"/>
      <c r="O25" s="38"/>
      <c r="P25" s="38"/>
      <c r="Q25" s="38"/>
      <c r="R25" s="38"/>
      <c r="S25" s="38"/>
      <c r="T25" s="38"/>
      <c r="U25" s="38"/>
      <c r="V25" s="38"/>
      <c r="W25" s="38"/>
      <c r="X25" s="38"/>
      <c r="Y25" s="168"/>
      <c r="Z25" s="168"/>
    </row>
    <row r="26" spans="1:26" ht="22.5" hidden="1" customHeight="1" x14ac:dyDescent="0.3">
      <c r="A26" s="168"/>
      <c r="B26" s="323"/>
      <c r="C26" s="325"/>
      <c r="D26" s="327"/>
      <c r="E26" s="333"/>
      <c r="F26" s="333"/>
      <c r="G26" s="186">
        <v>7</v>
      </c>
      <c r="H26" s="186"/>
      <c r="I26" s="333"/>
      <c r="J26" s="371"/>
      <c r="K26" s="366"/>
      <c r="L26" s="321"/>
      <c r="M26" s="452"/>
      <c r="N26" s="452"/>
      <c r="O26" s="38"/>
      <c r="P26" s="38"/>
      <c r="Q26" s="38"/>
      <c r="R26" s="38"/>
      <c r="S26" s="38"/>
      <c r="T26" s="38"/>
      <c r="U26" s="38"/>
      <c r="V26" s="38"/>
      <c r="W26" s="38"/>
      <c r="X26" s="38"/>
      <c r="Y26" s="168"/>
      <c r="Z26" s="168"/>
    </row>
    <row r="27" spans="1:26" ht="22.5" hidden="1" customHeight="1" thickBot="1" x14ac:dyDescent="0.35">
      <c r="A27" s="168"/>
      <c r="B27" s="341"/>
      <c r="C27" s="342"/>
      <c r="D27" s="343"/>
      <c r="E27" s="345"/>
      <c r="F27" s="345"/>
      <c r="G27" s="192">
        <v>8</v>
      </c>
      <c r="H27" s="192"/>
      <c r="I27" s="345"/>
      <c r="J27" s="372"/>
      <c r="K27" s="367"/>
      <c r="L27" s="340"/>
      <c r="M27" s="452"/>
      <c r="N27" s="452"/>
      <c r="O27" s="38"/>
      <c r="P27" s="38"/>
      <c r="Q27" s="38"/>
      <c r="R27" s="38"/>
      <c r="S27" s="38"/>
      <c r="T27" s="38"/>
      <c r="U27" s="38"/>
      <c r="V27" s="38"/>
      <c r="W27" s="38"/>
      <c r="X27" s="38"/>
      <c r="Y27" s="168"/>
      <c r="Z27" s="168"/>
    </row>
    <row r="28" spans="1:26" ht="176.25" customHeight="1" x14ac:dyDescent="0.3">
      <c r="A28" s="168"/>
      <c r="B28" s="322" t="str">
        <f>+LEFT(C28,4)</f>
        <v>16.2</v>
      </c>
      <c r="C28" s="324" t="s">
        <v>686</v>
      </c>
      <c r="D28" s="326" t="s">
        <v>684</v>
      </c>
      <c r="E28" s="335" t="s">
        <v>629</v>
      </c>
      <c r="F28" s="332">
        <v>3</v>
      </c>
      <c r="G28" s="196">
        <v>1</v>
      </c>
      <c r="H28" s="185" t="s">
        <v>685</v>
      </c>
      <c r="I28" s="335" t="s">
        <v>500</v>
      </c>
      <c r="J28" s="370">
        <v>3</v>
      </c>
      <c r="K28" s="365"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39">
        <f>+IF(K28="",312,IF(K28="Deficiencia de control mayor (diseño y ejecución)",320,IF(K28="Deficiencia de control (diseño o ejecución)",340,IF(K28="Oportunidad de mejora",360,380))))</f>
        <v>380</v>
      </c>
      <c r="M28" s="451">
        <v>5.9653999999999998</v>
      </c>
      <c r="N28" s="590">
        <f>+L28+M28</f>
        <v>385.96539999999999</v>
      </c>
      <c r="O28" s="38"/>
      <c r="P28" s="38"/>
      <c r="Q28" s="38"/>
      <c r="R28" s="38"/>
      <c r="S28" s="38"/>
      <c r="T28" s="38"/>
      <c r="U28" s="38"/>
      <c r="V28" s="38"/>
      <c r="W28" s="38"/>
      <c r="X28" s="38"/>
      <c r="Y28" s="168"/>
      <c r="Z28" s="168"/>
    </row>
    <row r="29" spans="1:26" ht="81" customHeight="1" thickBot="1" x14ac:dyDescent="0.35">
      <c r="A29" s="168"/>
      <c r="B29" s="323"/>
      <c r="C29" s="325"/>
      <c r="D29" s="327"/>
      <c r="E29" s="333"/>
      <c r="F29" s="333"/>
      <c r="G29" s="186">
        <v>2</v>
      </c>
      <c r="H29" s="185" t="s">
        <v>628</v>
      </c>
      <c r="I29" s="333"/>
      <c r="J29" s="371"/>
      <c r="K29" s="366"/>
      <c r="L29" s="321"/>
      <c r="M29" s="452"/>
      <c r="N29" s="452"/>
      <c r="O29" s="38"/>
      <c r="P29" s="38"/>
      <c r="Q29" s="38"/>
      <c r="R29" s="38"/>
      <c r="S29" s="38"/>
      <c r="T29" s="38"/>
      <c r="U29" s="38"/>
      <c r="V29" s="38"/>
      <c r="W29" s="38"/>
      <c r="X29" s="38"/>
      <c r="Y29" s="168"/>
      <c r="Z29" s="168"/>
    </row>
    <row r="30" spans="1:26" ht="22.5" hidden="1" customHeight="1" x14ac:dyDescent="0.3">
      <c r="A30" s="168"/>
      <c r="B30" s="323"/>
      <c r="C30" s="325"/>
      <c r="D30" s="327"/>
      <c r="E30" s="333"/>
      <c r="F30" s="333"/>
      <c r="G30" s="186">
        <v>3</v>
      </c>
      <c r="H30" s="186"/>
      <c r="I30" s="333"/>
      <c r="J30" s="371"/>
      <c r="K30" s="366"/>
      <c r="L30" s="321"/>
      <c r="M30" s="452"/>
      <c r="N30" s="452"/>
      <c r="O30" s="38"/>
      <c r="P30" s="38"/>
      <c r="Q30" s="38"/>
      <c r="R30" s="38"/>
      <c r="S30" s="38"/>
      <c r="T30" s="38"/>
      <c r="U30" s="38"/>
      <c r="V30" s="38"/>
      <c r="W30" s="38"/>
      <c r="X30" s="38"/>
      <c r="Y30" s="168"/>
      <c r="Z30" s="168"/>
    </row>
    <row r="31" spans="1:26" ht="22.5" hidden="1" customHeight="1" x14ac:dyDescent="0.3">
      <c r="A31" s="168"/>
      <c r="B31" s="323"/>
      <c r="C31" s="325"/>
      <c r="D31" s="327"/>
      <c r="E31" s="333"/>
      <c r="F31" s="333"/>
      <c r="G31" s="186">
        <v>4</v>
      </c>
      <c r="H31" s="186"/>
      <c r="I31" s="333"/>
      <c r="J31" s="371"/>
      <c r="K31" s="366"/>
      <c r="L31" s="321"/>
      <c r="M31" s="452"/>
      <c r="N31" s="452"/>
      <c r="O31" s="38"/>
      <c r="P31" s="38"/>
      <c r="Q31" s="38"/>
      <c r="R31" s="38"/>
      <c r="S31" s="38"/>
      <c r="T31" s="38"/>
      <c r="U31" s="38"/>
      <c r="V31" s="38"/>
      <c r="W31" s="38"/>
      <c r="X31" s="38"/>
      <c r="Y31" s="168"/>
      <c r="Z31" s="168"/>
    </row>
    <row r="32" spans="1:26" ht="22.5" hidden="1" customHeight="1" x14ac:dyDescent="0.3">
      <c r="A32" s="168"/>
      <c r="B32" s="323"/>
      <c r="C32" s="325"/>
      <c r="D32" s="327"/>
      <c r="E32" s="333"/>
      <c r="F32" s="333"/>
      <c r="G32" s="186">
        <v>5</v>
      </c>
      <c r="H32" s="186"/>
      <c r="I32" s="333"/>
      <c r="J32" s="371"/>
      <c r="K32" s="366"/>
      <c r="L32" s="321"/>
      <c r="M32" s="452"/>
      <c r="N32" s="452"/>
      <c r="O32" s="38"/>
      <c r="P32" s="38"/>
      <c r="Q32" s="38"/>
      <c r="R32" s="38"/>
      <c r="S32" s="38"/>
      <c r="T32" s="38"/>
      <c r="U32" s="38"/>
      <c r="V32" s="38"/>
      <c r="W32" s="38"/>
      <c r="X32" s="38"/>
      <c r="Y32" s="168"/>
      <c r="Z32" s="168"/>
    </row>
    <row r="33" spans="1:26" ht="22.5" hidden="1" customHeight="1" x14ac:dyDescent="0.3">
      <c r="A33" s="168"/>
      <c r="B33" s="323"/>
      <c r="C33" s="325"/>
      <c r="D33" s="327"/>
      <c r="E33" s="333"/>
      <c r="F33" s="333"/>
      <c r="G33" s="186">
        <v>6</v>
      </c>
      <c r="H33" s="186"/>
      <c r="I33" s="333"/>
      <c r="J33" s="371"/>
      <c r="K33" s="366"/>
      <c r="L33" s="321"/>
      <c r="M33" s="452"/>
      <c r="N33" s="452"/>
      <c r="O33" s="38"/>
      <c r="P33" s="38"/>
      <c r="Q33" s="38"/>
      <c r="R33" s="38"/>
      <c r="S33" s="38"/>
      <c r="T33" s="38"/>
      <c r="U33" s="38"/>
      <c r="V33" s="38"/>
      <c r="W33" s="38"/>
      <c r="X33" s="38"/>
      <c r="Y33" s="168"/>
      <c r="Z33" s="168"/>
    </row>
    <row r="34" spans="1:26" ht="22.5" hidden="1" customHeight="1" x14ac:dyDescent="0.3">
      <c r="A34" s="168"/>
      <c r="B34" s="323"/>
      <c r="C34" s="325"/>
      <c r="D34" s="327"/>
      <c r="E34" s="333"/>
      <c r="F34" s="333"/>
      <c r="G34" s="186">
        <v>7</v>
      </c>
      <c r="H34" s="186"/>
      <c r="I34" s="333"/>
      <c r="J34" s="371"/>
      <c r="K34" s="366"/>
      <c r="L34" s="321"/>
      <c r="M34" s="452"/>
      <c r="N34" s="452"/>
      <c r="O34" s="38"/>
      <c r="P34" s="38"/>
      <c r="Q34" s="38"/>
      <c r="R34" s="38"/>
      <c r="S34" s="38"/>
      <c r="T34" s="38"/>
      <c r="U34" s="38"/>
      <c r="V34" s="38"/>
      <c r="W34" s="38"/>
      <c r="X34" s="38"/>
      <c r="Y34" s="168"/>
      <c r="Z34" s="168"/>
    </row>
    <row r="35" spans="1:26" ht="22.5" hidden="1" customHeight="1" thickBot="1" x14ac:dyDescent="0.35">
      <c r="A35" s="168"/>
      <c r="B35" s="341"/>
      <c r="C35" s="342"/>
      <c r="D35" s="343"/>
      <c r="E35" s="345"/>
      <c r="F35" s="345"/>
      <c r="G35" s="192">
        <v>8</v>
      </c>
      <c r="H35" s="192"/>
      <c r="I35" s="345"/>
      <c r="J35" s="372"/>
      <c r="K35" s="367"/>
      <c r="L35" s="340"/>
      <c r="M35" s="452"/>
      <c r="N35" s="452"/>
      <c r="O35" s="38"/>
      <c r="P35" s="38"/>
      <c r="Q35" s="38"/>
      <c r="R35" s="38"/>
      <c r="S35" s="38"/>
      <c r="T35" s="38"/>
      <c r="U35" s="38"/>
      <c r="V35" s="38"/>
      <c r="W35" s="38"/>
      <c r="X35" s="38"/>
      <c r="Y35" s="168"/>
      <c r="Z35" s="168"/>
    </row>
    <row r="36" spans="1:26" ht="192.75" customHeight="1" x14ac:dyDescent="0.3">
      <c r="A36" s="168"/>
      <c r="B36" s="322" t="str">
        <f>+LEFT(C36,4)</f>
        <v>16.3</v>
      </c>
      <c r="C36" s="324" t="s">
        <v>221</v>
      </c>
      <c r="D36" s="326" t="s">
        <v>687</v>
      </c>
      <c r="E36" s="335" t="s">
        <v>222</v>
      </c>
      <c r="F36" s="332">
        <v>3</v>
      </c>
      <c r="G36" s="196">
        <v>1</v>
      </c>
      <c r="H36" s="184" t="s">
        <v>630</v>
      </c>
      <c r="I36" s="335" t="s">
        <v>631</v>
      </c>
      <c r="J36" s="370">
        <v>3</v>
      </c>
      <c r="K36" s="365"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39">
        <f>+IF(K36="",312,IF(K36="Deficiencia de control mayor (diseño y ejecución)",320,IF(K36="Deficiencia de control (diseño o ejecución)",340,IF(K36="Oportunidad de mejora",360,380))))</f>
        <v>380</v>
      </c>
      <c r="M36" s="451">
        <v>6.0122999999999998</v>
      </c>
      <c r="N36" s="590">
        <f>+L36+M36</f>
        <v>386.01229999999998</v>
      </c>
      <c r="O36" s="38"/>
      <c r="P36" s="38"/>
      <c r="Q36" s="38"/>
      <c r="R36" s="38"/>
      <c r="S36" s="38"/>
      <c r="T36" s="38"/>
      <c r="U36" s="38"/>
      <c r="V36" s="38"/>
      <c r="W36" s="38"/>
      <c r="X36" s="38"/>
      <c r="Y36" s="168"/>
      <c r="Z36" s="168"/>
    </row>
    <row r="37" spans="1:26" ht="80.25" customHeight="1" thickBot="1" x14ac:dyDescent="0.35">
      <c r="A37" s="168"/>
      <c r="B37" s="323"/>
      <c r="C37" s="325"/>
      <c r="D37" s="327"/>
      <c r="E37" s="333"/>
      <c r="F37" s="333"/>
      <c r="G37" s="186">
        <v>2</v>
      </c>
      <c r="H37" s="185" t="s">
        <v>632</v>
      </c>
      <c r="I37" s="333"/>
      <c r="J37" s="371"/>
      <c r="K37" s="366"/>
      <c r="L37" s="321"/>
      <c r="M37" s="452"/>
      <c r="N37" s="452"/>
      <c r="O37" s="38"/>
      <c r="P37" s="38"/>
      <c r="Q37" s="38"/>
      <c r="R37" s="38"/>
      <c r="S37" s="38"/>
      <c r="T37" s="38"/>
      <c r="U37" s="38"/>
      <c r="V37" s="38"/>
      <c r="W37" s="38"/>
      <c r="X37" s="38"/>
      <c r="Y37" s="168"/>
      <c r="Z37" s="168"/>
    </row>
    <row r="38" spans="1:26" ht="22.5" hidden="1" customHeight="1" x14ac:dyDescent="0.3">
      <c r="A38" s="168"/>
      <c r="B38" s="323"/>
      <c r="C38" s="325"/>
      <c r="D38" s="327"/>
      <c r="E38" s="333"/>
      <c r="F38" s="333"/>
      <c r="G38" s="186">
        <v>3</v>
      </c>
      <c r="H38" s="186"/>
      <c r="I38" s="333"/>
      <c r="J38" s="371"/>
      <c r="K38" s="366"/>
      <c r="L38" s="321"/>
      <c r="M38" s="452"/>
      <c r="N38" s="452"/>
      <c r="O38" s="38"/>
      <c r="P38" s="38"/>
      <c r="Q38" s="38"/>
      <c r="R38" s="38"/>
      <c r="S38" s="38"/>
      <c r="T38" s="38"/>
      <c r="U38" s="38"/>
      <c r="V38" s="38"/>
      <c r="W38" s="38"/>
      <c r="X38" s="38"/>
      <c r="Y38" s="168"/>
      <c r="Z38" s="168"/>
    </row>
    <row r="39" spans="1:26" ht="22.5" hidden="1" customHeight="1" x14ac:dyDescent="0.3">
      <c r="A39" s="168"/>
      <c r="B39" s="323"/>
      <c r="C39" s="325"/>
      <c r="D39" s="327"/>
      <c r="E39" s="333"/>
      <c r="F39" s="333"/>
      <c r="G39" s="186">
        <v>4</v>
      </c>
      <c r="H39" s="186"/>
      <c r="I39" s="333"/>
      <c r="J39" s="371"/>
      <c r="K39" s="366"/>
      <c r="L39" s="321"/>
      <c r="M39" s="452"/>
      <c r="N39" s="452"/>
      <c r="O39" s="38"/>
      <c r="P39" s="38"/>
      <c r="Q39" s="38"/>
      <c r="R39" s="38"/>
      <c r="S39" s="38"/>
      <c r="T39" s="38"/>
      <c r="U39" s="38"/>
      <c r="V39" s="38"/>
      <c r="W39" s="38"/>
      <c r="X39" s="38"/>
      <c r="Y39" s="168"/>
      <c r="Z39" s="168"/>
    </row>
    <row r="40" spans="1:26" ht="22.5" hidden="1" customHeight="1" x14ac:dyDescent="0.3">
      <c r="A40" s="168"/>
      <c r="B40" s="323"/>
      <c r="C40" s="325"/>
      <c r="D40" s="327"/>
      <c r="E40" s="333"/>
      <c r="F40" s="333"/>
      <c r="G40" s="186">
        <v>5</v>
      </c>
      <c r="H40" s="186"/>
      <c r="I40" s="333"/>
      <c r="J40" s="371"/>
      <c r="K40" s="366"/>
      <c r="L40" s="321"/>
      <c r="M40" s="452"/>
      <c r="N40" s="452"/>
      <c r="O40" s="38"/>
      <c r="P40" s="38"/>
      <c r="Q40" s="38"/>
      <c r="R40" s="38"/>
      <c r="S40" s="38"/>
      <c r="T40" s="38"/>
      <c r="U40" s="38"/>
      <c r="V40" s="38"/>
      <c r="W40" s="38"/>
      <c r="X40" s="38"/>
      <c r="Y40" s="168"/>
      <c r="Z40" s="168"/>
    </row>
    <row r="41" spans="1:26" ht="22.5" hidden="1" customHeight="1" x14ac:dyDescent="0.3">
      <c r="A41" s="168"/>
      <c r="B41" s="323"/>
      <c r="C41" s="325"/>
      <c r="D41" s="327"/>
      <c r="E41" s="333"/>
      <c r="F41" s="333"/>
      <c r="G41" s="186">
        <v>6</v>
      </c>
      <c r="H41" s="186"/>
      <c r="I41" s="333"/>
      <c r="J41" s="371"/>
      <c r="K41" s="366"/>
      <c r="L41" s="321"/>
      <c r="M41" s="452"/>
      <c r="N41" s="452"/>
      <c r="O41" s="38"/>
      <c r="P41" s="38"/>
      <c r="Q41" s="38"/>
      <c r="R41" s="38"/>
      <c r="S41" s="38"/>
      <c r="T41" s="38"/>
      <c r="U41" s="38"/>
      <c r="V41" s="38"/>
      <c r="W41" s="38"/>
      <c r="X41" s="38"/>
      <c r="Y41" s="168"/>
      <c r="Z41" s="168"/>
    </row>
    <row r="42" spans="1:26" ht="22.5" hidden="1" customHeight="1" x14ac:dyDescent="0.3">
      <c r="A42" s="168"/>
      <c r="B42" s="323"/>
      <c r="C42" s="325"/>
      <c r="D42" s="327"/>
      <c r="E42" s="333"/>
      <c r="F42" s="333"/>
      <c r="G42" s="186">
        <v>7</v>
      </c>
      <c r="H42" s="186"/>
      <c r="I42" s="333"/>
      <c r="J42" s="371"/>
      <c r="K42" s="366"/>
      <c r="L42" s="321"/>
      <c r="M42" s="452"/>
      <c r="N42" s="452"/>
      <c r="O42" s="38"/>
      <c r="P42" s="38"/>
      <c r="Q42" s="38"/>
      <c r="R42" s="38"/>
      <c r="S42" s="38"/>
      <c r="T42" s="38"/>
      <c r="U42" s="38"/>
      <c r="V42" s="38"/>
      <c r="W42" s="38"/>
      <c r="X42" s="38"/>
      <c r="Y42" s="168"/>
      <c r="Z42" s="168"/>
    </row>
    <row r="43" spans="1:26" ht="22.5" hidden="1" customHeight="1" thickBot="1" x14ac:dyDescent="0.35">
      <c r="A43" s="168"/>
      <c r="B43" s="341"/>
      <c r="C43" s="342"/>
      <c r="D43" s="343"/>
      <c r="E43" s="345"/>
      <c r="F43" s="345"/>
      <c r="G43" s="192">
        <v>8</v>
      </c>
      <c r="H43" s="192"/>
      <c r="I43" s="345"/>
      <c r="J43" s="372"/>
      <c r="K43" s="367"/>
      <c r="L43" s="340"/>
      <c r="M43" s="452"/>
      <c r="N43" s="452"/>
      <c r="O43" s="38"/>
      <c r="P43" s="38"/>
      <c r="Q43" s="38"/>
      <c r="R43" s="38"/>
      <c r="S43" s="38"/>
      <c r="T43" s="38"/>
      <c r="U43" s="38"/>
      <c r="V43" s="38"/>
      <c r="W43" s="38"/>
      <c r="X43" s="38"/>
      <c r="Y43" s="168"/>
      <c r="Z43" s="168"/>
    </row>
    <row r="44" spans="1:26" ht="61.5" customHeight="1" x14ac:dyDescent="0.3">
      <c r="A44" s="168"/>
      <c r="B44" s="322" t="str">
        <f>+LEFT(C44,4)</f>
        <v>16.4</v>
      </c>
      <c r="C44" s="324" t="s">
        <v>223</v>
      </c>
      <c r="D44" s="326" t="s">
        <v>688</v>
      </c>
      <c r="E44" s="335" t="s">
        <v>633</v>
      </c>
      <c r="F44" s="332">
        <v>3</v>
      </c>
      <c r="G44" s="196">
        <v>1</v>
      </c>
      <c r="H44" s="261" t="s">
        <v>689</v>
      </c>
      <c r="I44" s="444" t="s">
        <v>137</v>
      </c>
      <c r="J44" s="370">
        <v>3</v>
      </c>
      <c r="K44" s="365"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39">
        <f>+IF(K44="",312,IF(K44="Deficiencia de control mayor (diseño y ejecución)",320,IF(K44="Deficiencia de control (diseño o ejecución)",340,IF(K44="Oportunidad de mejora",360,380))))</f>
        <v>380</v>
      </c>
      <c r="M44" s="451">
        <v>6.1235999999999997</v>
      </c>
      <c r="N44" s="590">
        <f>+L44+M44</f>
        <v>386.12360000000001</v>
      </c>
      <c r="O44" s="38"/>
      <c r="P44" s="38"/>
      <c r="Q44" s="38"/>
      <c r="R44" s="38"/>
      <c r="S44" s="38"/>
      <c r="T44" s="38"/>
      <c r="U44" s="38"/>
      <c r="V44" s="38"/>
      <c r="W44" s="38"/>
      <c r="X44" s="38"/>
      <c r="Y44" s="168"/>
      <c r="Z44" s="168"/>
    </row>
    <row r="45" spans="1:26" ht="77.25" customHeight="1" thickBot="1" x14ac:dyDescent="0.35">
      <c r="A45" s="168"/>
      <c r="B45" s="323"/>
      <c r="C45" s="325"/>
      <c r="D45" s="327"/>
      <c r="E45" s="333"/>
      <c r="F45" s="333"/>
      <c r="G45" s="186">
        <v>2</v>
      </c>
      <c r="H45" s="197" t="s">
        <v>690</v>
      </c>
      <c r="I45" s="330"/>
      <c r="J45" s="371"/>
      <c r="K45" s="366"/>
      <c r="L45" s="321"/>
      <c r="M45" s="452"/>
      <c r="N45" s="452"/>
      <c r="O45" s="38"/>
      <c r="P45" s="38"/>
      <c r="Q45" s="38"/>
      <c r="R45" s="38"/>
      <c r="S45" s="38"/>
      <c r="T45" s="38"/>
      <c r="U45" s="38"/>
      <c r="V45" s="38"/>
      <c r="W45" s="38"/>
      <c r="X45" s="38"/>
      <c r="Y45" s="168"/>
      <c r="Z45" s="168"/>
    </row>
    <row r="46" spans="1:26" ht="22.5" hidden="1" customHeight="1" x14ac:dyDescent="0.3">
      <c r="A46" s="168"/>
      <c r="B46" s="323"/>
      <c r="C46" s="325"/>
      <c r="D46" s="327"/>
      <c r="E46" s="333"/>
      <c r="F46" s="333"/>
      <c r="G46" s="186">
        <v>3</v>
      </c>
      <c r="H46" s="274"/>
      <c r="I46" s="330"/>
      <c r="J46" s="371"/>
      <c r="K46" s="366"/>
      <c r="L46" s="321"/>
      <c r="M46" s="452"/>
      <c r="N46" s="452"/>
      <c r="O46" s="38"/>
      <c r="P46" s="38"/>
      <c r="Q46" s="38"/>
      <c r="R46" s="38"/>
      <c r="S46" s="38"/>
      <c r="T46" s="38"/>
      <c r="U46" s="38"/>
      <c r="V46" s="38"/>
      <c r="W46" s="38"/>
      <c r="X46" s="38"/>
      <c r="Y46" s="168"/>
      <c r="Z46" s="168"/>
    </row>
    <row r="47" spans="1:26" ht="22.5" hidden="1" customHeight="1" x14ac:dyDescent="0.3">
      <c r="A47" s="168"/>
      <c r="B47" s="323"/>
      <c r="C47" s="325"/>
      <c r="D47" s="327"/>
      <c r="E47" s="333"/>
      <c r="F47" s="333"/>
      <c r="G47" s="186">
        <v>4</v>
      </c>
      <c r="H47" s="274"/>
      <c r="I47" s="330"/>
      <c r="J47" s="371"/>
      <c r="K47" s="366"/>
      <c r="L47" s="321"/>
      <c r="M47" s="452"/>
      <c r="N47" s="452"/>
      <c r="O47" s="38"/>
      <c r="P47" s="38"/>
      <c r="Q47" s="38"/>
      <c r="R47" s="38"/>
      <c r="S47" s="38"/>
      <c r="T47" s="38"/>
      <c r="U47" s="38"/>
      <c r="V47" s="38"/>
      <c r="W47" s="38"/>
      <c r="X47" s="38"/>
      <c r="Y47" s="168"/>
      <c r="Z47" s="168"/>
    </row>
    <row r="48" spans="1:26" ht="22.5" hidden="1" customHeight="1" x14ac:dyDescent="0.3">
      <c r="A48" s="168"/>
      <c r="B48" s="323"/>
      <c r="C48" s="325"/>
      <c r="D48" s="327"/>
      <c r="E48" s="333"/>
      <c r="F48" s="333"/>
      <c r="G48" s="186">
        <v>5</v>
      </c>
      <c r="H48" s="274"/>
      <c r="I48" s="330"/>
      <c r="J48" s="371"/>
      <c r="K48" s="366"/>
      <c r="L48" s="321"/>
      <c r="M48" s="452"/>
      <c r="N48" s="452"/>
      <c r="O48" s="38"/>
      <c r="P48" s="38"/>
      <c r="Q48" s="38"/>
      <c r="R48" s="38"/>
      <c r="S48" s="38"/>
      <c r="T48" s="38"/>
      <c r="U48" s="38"/>
      <c r="V48" s="38"/>
      <c r="W48" s="38"/>
      <c r="X48" s="38"/>
      <c r="Y48" s="168"/>
      <c r="Z48" s="168"/>
    </row>
    <row r="49" spans="1:26" ht="22.5" hidden="1" customHeight="1" x14ac:dyDescent="0.3">
      <c r="A49" s="168"/>
      <c r="B49" s="323"/>
      <c r="C49" s="325"/>
      <c r="D49" s="327"/>
      <c r="E49" s="333"/>
      <c r="F49" s="333"/>
      <c r="G49" s="186">
        <v>6</v>
      </c>
      <c r="H49" s="274"/>
      <c r="I49" s="330"/>
      <c r="J49" s="371"/>
      <c r="K49" s="366"/>
      <c r="L49" s="321"/>
      <c r="M49" s="452"/>
      <c r="N49" s="452"/>
      <c r="O49" s="38"/>
      <c r="P49" s="38"/>
      <c r="Q49" s="38"/>
      <c r="R49" s="38"/>
      <c r="S49" s="38"/>
      <c r="T49" s="38"/>
      <c r="U49" s="38"/>
      <c r="V49" s="38"/>
      <c r="W49" s="38"/>
      <c r="X49" s="38"/>
      <c r="Y49" s="168"/>
      <c r="Z49" s="168"/>
    </row>
    <row r="50" spans="1:26" ht="22.5" hidden="1" customHeight="1" x14ac:dyDescent="0.3">
      <c r="A50" s="168"/>
      <c r="B50" s="323"/>
      <c r="C50" s="325"/>
      <c r="D50" s="327"/>
      <c r="E50" s="333"/>
      <c r="F50" s="333"/>
      <c r="G50" s="186">
        <v>7</v>
      </c>
      <c r="H50" s="274"/>
      <c r="I50" s="330"/>
      <c r="J50" s="371"/>
      <c r="K50" s="366"/>
      <c r="L50" s="321"/>
      <c r="M50" s="452"/>
      <c r="N50" s="452"/>
      <c r="O50" s="38"/>
      <c r="P50" s="38"/>
      <c r="Q50" s="38"/>
      <c r="R50" s="38"/>
      <c r="S50" s="38"/>
      <c r="T50" s="38"/>
      <c r="U50" s="38"/>
      <c r="V50" s="38"/>
      <c r="W50" s="38"/>
      <c r="X50" s="38"/>
      <c r="Y50" s="168"/>
      <c r="Z50" s="168"/>
    </row>
    <row r="51" spans="1:26" ht="22.5" hidden="1" customHeight="1" thickBot="1" x14ac:dyDescent="0.35">
      <c r="A51" s="168"/>
      <c r="B51" s="341"/>
      <c r="C51" s="342"/>
      <c r="D51" s="343"/>
      <c r="E51" s="345"/>
      <c r="F51" s="345"/>
      <c r="G51" s="192">
        <v>8</v>
      </c>
      <c r="H51" s="275"/>
      <c r="I51" s="344"/>
      <c r="J51" s="372"/>
      <c r="K51" s="367"/>
      <c r="L51" s="340"/>
      <c r="M51" s="452"/>
      <c r="N51" s="452"/>
      <c r="O51" s="38"/>
      <c r="P51" s="38"/>
      <c r="Q51" s="38"/>
      <c r="R51" s="38"/>
      <c r="S51" s="38"/>
      <c r="T51" s="38"/>
      <c r="U51" s="38"/>
      <c r="V51" s="38"/>
      <c r="W51" s="38"/>
      <c r="X51" s="38"/>
      <c r="Y51" s="168"/>
      <c r="Z51" s="168"/>
    </row>
    <row r="52" spans="1:26" ht="231.75" customHeight="1" x14ac:dyDescent="0.3">
      <c r="A52" s="168"/>
      <c r="B52" s="322" t="str">
        <f>+LEFT(C52,4)</f>
        <v>16.5</v>
      </c>
      <c r="C52" s="324" t="s">
        <v>224</v>
      </c>
      <c r="D52" s="326" t="s">
        <v>452</v>
      </c>
      <c r="E52" s="335" t="s">
        <v>225</v>
      </c>
      <c r="F52" s="332">
        <v>3</v>
      </c>
      <c r="G52" s="196">
        <v>1</v>
      </c>
      <c r="H52" s="204" t="s">
        <v>634</v>
      </c>
      <c r="I52" s="335" t="s">
        <v>635</v>
      </c>
      <c r="J52" s="370">
        <v>3</v>
      </c>
      <c r="K52" s="365"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39">
        <f>+IF(K52="",312,IF(K52="Deficiencia de control mayor (diseño y ejecución)",320,IF(K52="Deficiencia de control (diseño o ejecución)",340,IF(K52="Oportunidad de mejora",360,380))))</f>
        <v>380</v>
      </c>
      <c r="M52" s="451">
        <v>6.2135999999999996</v>
      </c>
      <c r="N52" s="590">
        <f>+L52+M52</f>
        <v>386.21359999999999</v>
      </c>
      <c r="O52" s="38"/>
      <c r="P52" s="38"/>
      <c r="Q52" s="38"/>
      <c r="R52" s="38"/>
      <c r="S52" s="38"/>
      <c r="T52" s="38"/>
      <c r="U52" s="38"/>
      <c r="V52" s="38"/>
      <c r="W52" s="38"/>
      <c r="X52" s="38"/>
      <c r="Y52" s="168"/>
      <c r="Z52" s="168"/>
    </row>
    <row r="53" spans="1:26" ht="108.75" customHeight="1" x14ac:dyDescent="0.3">
      <c r="A53" s="168"/>
      <c r="B53" s="323"/>
      <c r="C53" s="325"/>
      <c r="D53" s="327"/>
      <c r="E53" s="333"/>
      <c r="F53" s="333"/>
      <c r="G53" s="186">
        <v>2</v>
      </c>
      <c r="H53" s="203" t="s">
        <v>691</v>
      </c>
      <c r="I53" s="333"/>
      <c r="J53" s="371"/>
      <c r="K53" s="366"/>
      <c r="L53" s="321"/>
      <c r="M53" s="452"/>
      <c r="N53" s="452"/>
      <c r="O53" s="38"/>
      <c r="P53" s="38"/>
      <c r="Q53" s="38"/>
      <c r="R53" s="38"/>
      <c r="S53" s="38"/>
      <c r="T53" s="38"/>
      <c r="U53" s="38"/>
      <c r="V53" s="38"/>
      <c r="W53" s="38"/>
      <c r="X53" s="38"/>
      <c r="Y53" s="168"/>
      <c r="Z53" s="168"/>
    </row>
    <row r="54" spans="1:26" ht="22.5" hidden="1" customHeight="1" x14ac:dyDescent="0.3">
      <c r="A54" s="168"/>
      <c r="B54" s="323"/>
      <c r="C54" s="325"/>
      <c r="D54" s="327"/>
      <c r="E54" s="333"/>
      <c r="F54" s="333"/>
      <c r="G54" s="186">
        <v>3</v>
      </c>
      <c r="H54" s="186" t="s">
        <v>152</v>
      </c>
      <c r="I54" s="333"/>
      <c r="J54" s="371"/>
      <c r="K54" s="366"/>
      <c r="L54" s="321"/>
      <c r="M54" s="452"/>
      <c r="N54" s="452"/>
      <c r="O54" s="38"/>
      <c r="P54" s="38"/>
      <c r="Q54" s="38"/>
      <c r="R54" s="38"/>
      <c r="S54" s="38"/>
      <c r="T54" s="38"/>
      <c r="U54" s="38"/>
      <c r="V54" s="38"/>
      <c r="W54" s="38"/>
      <c r="X54" s="38"/>
      <c r="Y54" s="168"/>
      <c r="Z54" s="168"/>
    </row>
    <row r="55" spans="1:26" ht="22.5" hidden="1" customHeight="1" x14ac:dyDescent="0.3">
      <c r="A55" s="168"/>
      <c r="B55" s="323"/>
      <c r="C55" s="325"/>
      <c r="D55" s="327"/>
      <c r="E55" s="333"/>
      <c r="F55" s="333"/>
      <c r="G55" s="186">
        <v>4</v>
      </c>
      <c r="H55" s="186"/>
      <c r="I55" s="333"/>
      <c r="J55" s="371"/>
      <c r="K55" s="366"/>
      <c r="L55" s="321"/>
      <c r="M55" s="452"/>
      <c r="N55" s="452"/>
      <c r="O55" s="38"/>
      <c r="P55" s="38"/>
      <c r="Q55" s="38"/>
      <c r="R55" s="38"/>
      <c r="S55" s="38"/>
      <c r="T55" s="38"/>
      <c r="U55" s="38"/>
      <c r="V55" s="38"/>
      <c r="W55" s="38"/>
      <c r="X55" s="38"/>
      <c r="Y55" s="168"/>
      <c r="Z55" s="168"/>
    </row>
    <row r="56" spans="1:26" ht="22.5" hidden="1" customHeight="1" x14ac:dyDescent="0.3">
      <c r="A56" s="168"/>
      <c r="B56" s="323"/>
      <c r="C56" s="325"/>
      <c r="D56" s="327"/>
      <c r="E56" s="333"/>
      <c r="F56" s="333"/>
      <c r="G56" s="186">
        <v>5</v>
      </c>
      <c r="H56" s="186"/>
      <c r="I56" s="333"/>
      <c r="J56" s="371"/>
      <c r="K56" s="366"/>
      <c r="L56" s="321"/>
      <c r="M56" s="452"/>
      <c r="N56" s="452"/>
      <c r="O56" s="38"/>
      <c r="P56" s="38"/>
      <c r="Q56" s="38"/>
      <c r="R56" s="38"/>
      <c r="S56" s="38"/>
      <c r="T56" s="38"/>
      <c r="U56" s="38"/>
      <c r="V56" s="38"/>
      <c r="W56" s="38"/>
      <c r="X56" s="38"/>
      <c r="Y56" s="168"/>
      <c r="Z56" s="168"/>
    </row>
    <row r="57" spans="1:26" ht="22.5" hidden="1" customHeight="1" x14ac:dyDescent="0.3">
      <c r="A57" s="168"/>
      <c r="B57" s="323"/>
      <c r="C57" s="325"/>
      <c r="D57" s="327"/>
      <c r="E57" s="333"/>
      <c r="F57" s="333"/>
      <c r="G57" s="186">
        <v>6</v>
      </c>
      <c r="H57" s="186"/>
      <c r="I57" s="333"/>
      <c r="J57" s="371"/>
      <c r="K57" s="366"/>
      <c r="L57" s="321"/>
      <c r="M57" s="452"/>
      <c r="N57" s="452"/>
      <c r="O57" s="38"/>
      <c r="P57" s="38"/>
      <c r="Q57" s="38"/>
      <c r="R57" s="38"/>
      <c r="S57" s="38"/>
      <c r="T57" s="38"/>
      <c r="U57" s="38"/>
      <c r="V57" s="38"/>
      <c r="W57" s="38"/>
      <c r="X57" s="38"/>
      <c r="Y57" s="168"/>
      <c r="Z57" s="168"/>
    </row>
    <row r="58" spans="1:26" ht="22.5" hidden="1" customHeight="1" x14ac:dyDescent="0.3">
      <c r="A58" s="168"/>
      <c r="B58" s="323"/>
      <c r="C58" s="325"/>
      <c r="D58" s="327"/>
      <c r="E58" s="333"/>
      <c r="F58" s="333"/>
      <c r="G58" s="186">
        <v>7</v>
      </c>
      <c r="H58" s="186"/>
      <c r="I58" s="333"/>
      <c r="J58" s="371"/>
      <c r="K58" s="366"/>
      <c r="L58" s="321"/>
      <c r="M58" s="452"/>
      <c r="N58" s="452"/>
      <c r="O58" s="38"/>
      <c r="P58" s="38"/>
      <c r="Q58" s="38"/>
      <c r="R58" s="38"/>
      <c r="S58" s="38"/>
      <c r="T58" s="38"/>
      <c r="U58" s="38"/>
      <c r="V58" s="38"/>
      <c r="W58" s="38"/>
      <c r="X58" s="38"/>
      <c r="Y58" s="168"/>
      <c r="Z58" s="168"/>
    </row>
    <row r="59" spans="1:26" ht="22.5" hidden="1" customHeight="1" thickBot="1" x14ac:dyDescent="0.35">
      <c r="A59" s="168"/>
      <c r="B59" s="341"/>
      <c r="C59" s="342"/>
      <c r="D59" s="343"/>
      <c r="E59" s="345"/>
      <c r="F59" s="345"/>
      <c r="G59" s="192">
        <v>8</v>
      </c>
      <c r="H59" s="192"/>
      <c r="I59" s="345"/>
      <c r="J59" s="372"/>
      <c r="K59" s="367"/>
      <c r="L59" s="340"/>
      <c r="M59" s="452"/>
      <c r="N59" s="452"/>
      <c r="O59" s="38"/>
      <c r="P59" s="38"/>
      <c r="Q59" s="38"/>
      <c r="R59" s="38"/>
      <c r="S59" s="38"/>
      <c r="T59" s="38"/>
      <c r="U59" s="38"/>
      <c r="V59" s="38"/>
      <c r="W59" s="38"/>
      <c r="X59" s="38"/>
      <c r="Y59" s="168"/>
      <c r="Z59" s="168"/>
    </row>
    <row r="60" spans="1:26" ht="22.5" customHeight="1" x14ac:dyDescent="0.3">
      <c r="A60" s="168"/>
      <c r="B60" s="600"/>
      <c r="C60" s="601" t="s">
        <v>778</v>
      </c>
      <c r="D60" s="595" t="s">
        <v>8</v>
      </c>
      <c r="E60" s="595" t="s">
        <v>775</v>
      </c>
      <c r="F60" s="602" t="s">
        <v>776</v>
      </c>
      <c r="G60" s="596" t="s">
        <v>113</v>
      </c>
      <c r="H60" s="597"/>
      <c r="I60" s="598"/>
      <c r="J60" s="602" t="s">
        <v>777</v>
      </c>
      <c r="K60" s="603" t="s">
        <v>124</v>
      </c>
      <c r="L60" s="463"/>
      <c r="M60" s="463"/>
      <c r="N60" s="599"/>
      <c r="O60" s="38"/>
      <c r="P60" s="38"/>
      <c r="Q60" s="38"/>
      <c r="R60" s="38"/>
      <c r="S60" s="38"/>
      <c r="T60" s="38"/>
      <c r="U60" s="38"/>
      <c r="V60" s="38"/>
      <c r="W60" s="38"/>
      <c r="X60" s="38"/>
      <c r="Y60" s="168"/>
      <c r="Z60" s="168"/>
    </row>
    <row r="61" spans="1:26" ht="22.5" customHeight="1" x14ac:dyDescent="0.3">
      <c r="A61" s="168"/>
      <c r="B61" s="536"/>
      <c r="C61" s="543"/>
      <c r="D61" s="543"/>
      <c r="E61" s="543"/>
      <c r="F61" s="543"/>
      <c r="G61" s="594" t="s">
        <v>13</v>
      </c>
      <c r="H61" s="595" t="s">
        <v>15</v>
      </c>
      <c r="I61" s="595" t="s">
        <v>219</v>
      </c>
      <c r="J61" s="543"/>
      <c r="K61" s="566"/>
      <c r="L61" s="452"/>
      <c r="M61" s="452"/>
      <c r="N61" s="452"/>
      <c r="O61" s="38"/>
      <c r="P61" s="38"/>
      <c r="Q61" s="38"/>
      <c r="R61" s="38"/>
      <c r="S61" s="38"/>
      <c r="T61" s="38"/>
      <c r="U61" s="38"/>
      <c r="V61" s="38"/>
      <c r="W61" s="38"/>
      <c r="X61" s="38"/>
      <c r="Y61" s="168"/>
      <c r="Z61" s="168"/>
    </row>
    <row r="62" spans="1:26" ht="114.75" customHeight="1" thickBot="1" x14ac:dyDescent="0.35">
      <c r="A62" s="168"/>
      <c r="B62" s="537"/>
      <c r="C62" s="546"/>
      <c r="D62" s="546"/>
      <c r="E62" s="544"/>
      <c r="F62" s="546"/>
      <c r="G62" s="546"/>
      <c r="H62" s="546"/>
      <c r="I62" s="546"/>
      <c r="J62" s="546"/>
      <c r="K62" s="567"/>
      <c r="L62" s="452"/>
      <c r="M62" s="452"/>
      <c r="N62" s="452"/>
      <c r="O62" s="38"/>
      <c r="P62" s="38"/>
      <c r="Q62" s="38"/>
      <c r="R62" s="38"/>
      <c r="S62" s="38"/>
      <c r="T62" s="38"/>
      <c r="U62" s="38"/>
      <c r="V62" s="38"/>
      <c r="W62" s="38"/>
      <c r="X62" s="38"/>
      <c r="Y62" s="168"/>
      <c r="Z62" s="168"/>
    </row>
    <row r="63" spans="1:26" ht="179.25" customHeight="1" thickBot="1" x14ac:dyDescent="0.35">
      <c r="A63" s="168"/>
      <c r="B63" s="322" t="str">
        <f>+LEFT(C63,5)</f>
        <v xml:space="preserve">17.1 </v>
      </c>
      <c r="C63" s="324" t="s">
        <v>226</v>
      </c>
      <c r="D63" s="326" t="s">
        <v>452</v>
      </c>
      <c r="E63" s="335" t="s">
        <v>227</v>
      </c>
      <c r="F63" s="332">
        <v>3</v>
      </c>
      <c r="G63" s="196">
        <v>1</v>
      </c>
      <c r="H63" s="204" t="s">
        <v>691</v>
      </c>
      <c r="I63" s="335" t="s">
        <v>637</v>
      </c>
      <c r="J63" s="370">
        <v>3</v>
      </c>
      <c r="K63" s="365"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39">
        <f>+IF(K63="",312,IF(K63="Deficiencia de control mayor (diseño y ejecución)",320,IF(K63="Deficiencia de control (diseño o ejecución)",340,IF(K63="Oportunidad de mejora",360,380))))</f>
        <v>380</v>
      </c>
      <c r="M63" s="451">
        <v>6.3258000000000001</v>
      </c>
      <c r="N63" s="590">
        <f>+L63+M63</f>
        <v>386.32580000000002</v>
      </c>
      <c r="O63" s="38"/>
      <c r="P63" s="38"/>
      <c r="Q63" s="38"/>
      <c r="R63" s="38"/>
      <c r="S63" s="38"/>
      <c r="T63" s="38"/>
      <c r="U63" s="38"/>
      <c r="V63" s="38"/>
      <c r="W63" s="38"/>
      <c r="X63" s="38"/>
      <c r="Y63" s="168"/>
      <c r="Z63" s="168"/>
    </row>
    <row r="64" spans="1:26" ht="22.5" hidden="1" customHeight="1" x14ac:dyDescent="0.3">
      <c r="A64" s="168"/>
      <c r="B64" s="323"/>
      <c r="C64" s="325"/>
      <c r="D64" s="327"/>
      <c r="E64" s="333"/>
      <c r="F64" s="333"/>
      <c r="G64" s="186">
        <v>3</v>
      </c>
      <c r="H64" s="186"/>
      <c r="I64" s="520"/>
      <c r="J64" s="371"/>
      <c r="K64" s="366"/>
      <c r="L64" s="321"/>
      <c r="M64" s="452"/>
      <c r="N64" s="452"/>
      <c r="O64" s="38"/>
      <c r="P64" s="38"/>
      <c r="Q64" s="38"/>
      <c r="R64" s="38"/>
      <c r="S64" s="38"/>
      <c r="T64" s="38"/>
      <c r="U64" s="38"/>
      <c r="V64" s="38"/>
      <c r="W64" s="38"/>
      <c r="X64" s="38"/>
      <c r="Y64" s="168"/>
      <c r="Z64" s="168"/>
    </row>
    <row r="65" spans="1:26" ht="22.5" hidden="1" customHeight="1" x14ac:dyDescent="0.3">
      <c r="A65" s="168"/>
      <c r="B65" s="323"/>
      <c r="C65" s="325"/>
      <c r="D65" s="327"/>
      <c r="E65" s="333"/>
      <c r="F65" s="333"/>
      <c r="G65" s="186">
        <v>4</v>
      </c>
      <c r="H65" s="186"/>
      <c r="I65" s="520"/>
      <c r="J65" s="371"/>
      <c r="K65" s="366"/>
      <c r="L65" s="321"/>
      <c r="M65" s="452"/>
      <c r="N65" s="452"/>
      <c r="O65" s="38"/>
      <c r="P65" s="38"/>
      <c r="Q65" s="38"/>
      <c r="R65" s="38"/>
      <c r="S65" s="38"/>
      <c r="T65" s="38"/>
      <c r="U65" s="38"/>
      <c r="V65" s="38"/>
      <c r="W65" s="38"/>
      <c r="X65" s="38"/>
      <c r="Y65" s="168"/>
      <c r="Z65" s="168"/>
    </row>
    <row r="66" spans="1:26" ht="22.5" hidden="1" customHeight="1" x14ac:dyDescent="0.3">
      <c r="A66" s="168"/>
      <c r="B66" s="323"/>
      <c r="C66" s="325"/>
      <c r="D66" s="327"/>
      <c r="E66" s="333"/>
      <c r="F66" s="333"/>
      <c r="G66" s="186">
        <v>5</v>
      </c>
      <c r="H66" s="186"/>
      <c r="I66" s="520"/>
      <c r="J66" s="371"/>
      <c r="K66" s="366"/>
      <c r="L66" s="321"/>
      <c r="M66" s="452"/>
      <c r="N66" s="452"/>
      <c r="O66" s="38"/>
      <c r="P66" s="38"/>
      <c r="Q66" s="38"/>
      <c r="R66" s="38"/>
      <c r="S66" s="38"/>
      <c r="T66" s="38"/>
      <c r="U66" s="38"/>
      <c r="V66" s="38"/>
      <c r="W66" s="38"/>
      <c r="X66" s="38"/>
      <c r="Y66" s="168"/>
      <c r="Z66" s="168"/>
    </row>
    <row r="67" spans="1:26" ht="22.5" hidden="1" customHeight="1" x14ac:dyDescent="0.3">
      <c r="A67" s="168"/>
      <c r="B67" s="323"/>
      <c r="C67" s="325"/>
      <c r="D67" s="327"/>
      <c r="E67" s="333"/>
      <c r="F67" s="333"/>
      <c r="G67" s="186">
        <v>6</v>
      </c>
      <c r="H67" s="186"/>
      <c r="I67" s="520"/>
      <c r="J67" s="371"/>
      <c r="K67" s="366"/>
      <c r="L67" s="321"/>
      <c r="M67" s="452"/>
      <c r="N67" s="452"/>
      <c r="O67" s="38"/>
      <c r="P67" s="38"/>
      <c r="Q67" s="38"/>
      <c r="R67" s="38"/>
      <c r="S67" s="38"/>
      <c r="T67" s="38"/>
      <c r="U67" s="38"/>
      <c r="V67" s="38"/>
      <c r="W67" s="38"/>
      <c r="X67" s="38"/>
      <c r="Y67" s="168"/>
      <c r="Z67" s="168"/>
    </row>
    <row r="68" spans="1:26" ht="22.5" hidden="1" customHeight="1" x14ac:dyDescent="0.3">
      <c r="A68" s="168"/>
      <c r="B68" s="323"/>
      <c r="C68" s="325"/>
      <c r="D68" s="327"/>
      <c r="E68" s="333"/>
      <c r="F68" s="333"/>
      <c r="G68" s="186">
        <v>7</v>
      </c>
      <c r="H68" s="186"/>
      <c r="I68" s="520"/>
      <c r="J68" s="371"/>
      <c r="K68" s="366"/>
      <c r="L68" s="321"/>
      <c r="M68" s="452"/>
      <c r="N68" s="452"/>
      <c r="O68" s="38"/>
      <c r="P68" s="38"/>
      <c r="Q68" s="38"/>
      <c r="R68" s="38"/>
      <c r="S68" s="38"/>
      <c r="T68" s="38"/>
      <c r="U68" s="38"/>
      <c r="V68" s="38"/>
      <c r="W68" s="38"/>
      <c r="X68" s="38"/>
      <c r="Y68" s="168"/>
      <c r="Z68" s="168"/>
    </row>
    <row r="69" spans="1:26" ht="22.5" hidden="1" customHeight="1" thickBot="1" x14ac:dyDescent="0.35">
      <c r="A69" s="168"/>
      <c r="B69" s="341"/>
      <c r="C69" s="342"/>
      <c r="D69" s="343"/>
      <c r="E69" s="345"/>
      <c r="F69" s="345"/>
      <c r="G69" s="192">
        <v>8</v>
      </c>
      <c r="H69" s="192"/>
      <c r="I69" s="521"/>
      <c r="J69" s="372"/>
      <c r="K69" s="367"/>
      <c r="L69" s="340"/>
      <c r="M69" s="452"/>
      <c r="N69" s="452"/>
      <c r="O69" s="38"/>
      <c r="P69" s="38"/>
      <c r="Q69" s="38"/>
      <c r="R69" s="38"/>
      <c r="S69" s="38"/>
      <c r="T69" s="38"/>
      <c r="U69" s="38"/>
      <c r="V69" s="38"/>
      <c r="W69" s="38"/>
      <c r="X69" s="38"/>
      <c r="Y69" s="168"/>
      <c r="Z69" s="168"/>
    </row>
    <row r="70" spans="1:26" ht="122.25" customHeight="1" x14ac:dyDescent="0.3">
      <c r="A70" s="168"/>
      <c r="B70" s="322" t="str">
        <f>+LEFT(C70,5)</f>
        <v xml:space="preserve">17.2 </v>
      </c>
      <c r="C70" s="593" t="s">
        <v>228</v>
      </c>
      <c r="D70" s="326" t="s">
        <v>452</v>
      </c>
      <c r="E70" s="335" t="s">
        <v>229</v>
      </c>
      <c r="F70" s="332">
        <v>3</v>
      </c>
      <c r="G70" s="196">
        <v>1</v>
      </c>
      <c r="H70" s="204" t="s">
        <v>636</v>
      </c>
      <c r="I70" s="335" t="s">
        <v>230</v>
      </c>
      <c r="J70" s="370">
        <v>3</v>
      </c>
      <c r="K70" s="365" t="str">
        <f>+IF(OR(ISBLANK(F70),ISBLANK(J70)),"",IF(OR(AND(F70=1,J70=1),AND(F70=1,J70=2),AND(F70=1,J70=3)),"Deficiencia de control mayor (diseño y ejecución)",IF(OR(AND(F70=2,J70=2),AND(F70=3,J70=1),AND(F70=3,J70=2),AND(F70=2,J70=1)),"Deficiencia de control (diseño o ejecución)",IF(AND(F70=2,J70=3),"Oportunidad de mejora","Mantenimiento del control"))))</f>
        <v>Mantenimiento del control</v>
      </c>
      <c r="L70" s="339">
        <f>+IF(K70="",312,IF(K70="Deficiencia de control mayor (diseño y ejecución)",320,IF(K70="Deficiencia de control (diseño o ejecución)",340,IF(K70="Oportunidad de mejora",360,380))))</f>
        <v>380</v>
      </c>
      <c r="M70" s="451">
        <v>6.4569000000000001</v>
      </c>
      <c r="N70" s="590">
        <f>+L70+M70</f>
        <v>386.45690000000002</v>
      </c>
      <c r="O70" s="38"/>
      <c r="P70" s="38"/>
      <c r="Q70" s="38"/>
      <c r="R70" s="38"/>
      <c r="S70" s="38"/>
      <c r="T70" s="38"/>
      <c r="U70" s="38"/>
      <c r="V70" s="38"/>
      <c r="W70" s="38"/>
      <c r="X70" s="38"/>
      <c r="Y70" s="168"/>
      <c r="Z70" s="168"/>
    </row>
    <row r="71" spans="1:26" ht="126" customHeight="1" thickBot="1" x14ac:dyDescent="0.35">
      <c r="A71" s="168"/>
      <c r="B71" s="323"/>
      <c r="C71" s="325"/>
      <c r="D71" s="327"/>
      <c r="E71" s="333"/>
      <c r="F71" s="333"/>
      <c r="G71" s="186">
        <v>2</v>
      </c>
      <c r="H71" s="203" t="s">
        <v>691</v>
      </c>
      <c r="I71" s="333"/>
      <c r="J71" s="371"/>
      <c r="K71" s="366"/>
      <c r="L71" s="321"/>
      <c r="M71" s="452"/>
      <c r="N71" s="452"/>
      <c r="O71" s="38"/>
      <c r="P71" s="38"/>
      <c r="Q71" s="38"/>
      <c r="R71" s="38"/>
      <c r="S71" s="38"/>
      <c r="T71" s="38"/>
      <c r="U71" s="38"/>
      <c r="V71" s="38"/>
      <c r="W71" s="38"/>
      <c r="X71" s="38"/>
      <c r="Y71" s="168"/>
      <c r="Z71" s="168"/>
    </row>
    <row r="72" spans="1:26" ht="34.5" hidden="1" customHeight="1" x14ac:dyDescent="0.3">
      <c r="A72" s="168"/>
      <c r="B72" s="323"/>
      <c r="C72" s="325"/>
      <c r="D72" s="327"/>
      <c r="E72" s="333"/>
      <c r="F72" s="333"/>
      <c r="G72" s="186">
        <v>3</v>
      </c>
      <c r="H72" s="186"/>
      <c r="I72" s="333"/>
      <c r="J72" s="371"/>
      <c r="K72" s="366"/>
      <c r="L72" s="321"/>
      <c r="M72" s="452"/>
      <c r="N72" s="452"/>
      <c r="O72" s="38"/>
      <c r="P72" s="38"/>
      <c r="Q72" s="38"/>
      <c r="R72" s="38"/>
      <c r="S72" s="38"/>
      <c r="T72" s="38"/>
      <c r="U72" s="38"/>
      <c r="V72" s="38"/>
      <c r="W72" s="38"/>
      <c r="X72" s="38"/>
      <c r="Y72" s="168"/>
      <c r="Z72" s="168"/>
    </row>
    <row r="73" spans="1:26" ht="34.5" hidden="1" customHeight="1" x14ac:dyDescent="0.3">
      <c r="A73" s="168"/>
      <c r="B73" s="323"/>
      <c r="C73" s="325"/>
      <c r="D73" s="327"/>
      <c r="E73" s="333"/>
      <c r="F73" s="333"/>
      <c r="G73" s="186">
        <v>4</v>
      </c>
      <c r="H73" s="186"/>
      <c r="I73" s="333"/>
      <c r="J73" s="371"/>
      <c r="K73" s="366"/>
      <c r="L73" s="321"/>
      <c r="M73" s="452"/>
      <c r="N73" s="452"/>
      <c r="O73" s="38"/>
      <c r="P73" s="38"/>
      <c r="Q73" s="38"/>
      <c r="R73" s="38"/>
      <c r="S73" s="38"/>
      <c r="T73" s="38"/>
      <c r="U73" s="38"/>
      <c r="V73" s="38"/>
      <c r="W73" s="38"/>
      <c r="X73" s="38"/>
      <c r="Y73" s="168"/>
      <c r="Z73" s="168"/>
    </row>
    <row r="74" spans="1:26" ht="34.5" hidden="1" customHeight="1" x14ac:dyDescent="0.3">
      <c r="A74" s="168"/>
      <c r="B74" s="323"/>
      <c r="C74" s="325"/>
      <c r="D74" s="327"/>
      <c r="E74" s="333"/>
      <c r="F74" s="333"/>
      <c r="G74" s="186">
        <v>5</v>
      </c>
      <c r="H74" s="186"/>
      <c r="I74" s="333"/>
      <c r="J74" s="371"/>
      <c r="K74" s="366"/>
      <c r="L74" s="321"/>
      <c r="M74" s="452"/>
      <c r="N74" s="452"/>
      <c r="O74" s="38"/>
      <c r="P74" s="38"/>
      <c r="Q74" s="38"/>
      <c r="R74" s="38"/>
      <c r="S74" s="38"/>
      <c r="T74" s="38"/>
      <c r="U74" s="38"/>
      <c r="V74" s="38"/>
      <c r="W74" s="38"/>
      <c r="X74" s="38"/>
      <c r="Y74" s="168"/>
      <c r="Z74" s="168"/>
    </row>
    <row r="75" spans="1:26" ht="34.5" hidden="1" customHeight="1" x14ac:dyDescent="0.3">
      <c r="A75" s="168"/>
      <c r="B75" s="323"/>
      <c r="C75" s="325"/>
      <c r="D75" s="327"/>
      <c r="E75" s="333"/>
      <c r="F75" s="333"/>
      <c r="G75" s="186">
        <v>6</v>
      </c>
      <c r="H75" s="186"/>
      <c r="I75" s="333"/>
      <c r="J75" s="371"/>
      <c r="K75" s="366"/>
      <c r="L75" s="321"/>
      <c r="M75" s="452"/>
      <c r="N75" s="452"/>
      <c r="O75" s="38"/>
      <c r="P75" s="38"/>
      <c r="Q75" s="38"/>
      <c r="R75" s="38"/>
      <c r="S75" s="38"/>
      <c r="T75" s="38"/>
      <c r="U75" s="38"/>
      <c r="V75" s="38"/>
      <c r="W75" s="38"/>
      <c r="X75" s="38"/>
      <c r="Y75" s="168"/>
      <c r="Z75" s="168"/>
    </row>
    <row r="76" spans="1:26" ht="34.5" hidden="1" customHeight="1" x14ac:dyDescent="0.3">
      <c r="A76" s="168"/>
      <c r="B76" s="323"/>
      <c r="C76" s="325"/>
      <c r="D76" s="327"/>
      <c r="E76" s="333"/>
      <c r="F76" s="333"/>
      <c r="G76" s="186">
        <v>7</v>
      </c>
      <c r="H76" s="186"/>
      <c r="I76" s="333"/>
      <c r="J76" s="371"/>
      <c r="K76" s="366"/>
      <c r="L76" s="321"/>
      <c r="M76" s="452"/>
      <c r="N76" s="452"/>
      <c r="O76" s="38"/>
      <c r="P76" s="38"/>
      <c r="Q76" s="38"/>
      <c r="R76" s="38"/>
      <c r="S76" s="38"/>
      <c r="T76" s="38"/>
      <c r="U76" s="38"/>
      <c r="V76" s="38"/>
      <c r="W76" s="38"/>
      <c r="X76" s="38"/>
      <c r="Y76" s="168"/>
      <c r="Z76" s="168"/>
    </row>
    <row r="77" spans="1:26" ht="44.25" hidden="1" customHeight="1" thickBot="1" x14ac:dyDescent="0.35">
      <c r="A77" s="168"/>
      <c r="B77" s="341"/>
      <c r="C77" s="342"/>
      <c r="D77" s="343"/>
      <c r="E77" s="345"/>
      <c r="F77" s="345"/>
      <c r="G77" s="192">
        <v>8</v>
      </c>
      <c r="H77" s="192"/>
      <c r="I77" s="345"/>
      <c r="J77" s="372"/>
      <c r="K77" s="367"/>
      <c r="L77" s="340"/>
      <c r="M77" s="452"/>
      <c r="N77" s="452"/>
      <c r="O77" s="38"/>
      <c r="P77" s="38"/>
      <c r="Q77" s="38"/>
      <c r="R77" s="38"/>
      <c r="S77" s="38"/>
      <c r="T77" s="38"/>
      <c r="U77" s="38"/>
      <c r="V77" s="38"/>
      <c r="W77" s="38"/>
      <c r="X77" s="38"/>
      <c r="Y77" s="168"/>
      <c r="Z77" s="168"/>
    </row>
    <row r="78" spans="1:26" ht="97.5" customHeight="1" thickBot="1" x14ac:dyDescent="0.35">
      <c r="A78" s="168"/>
      <c r="B78" s="322" t="str">
        <f>+LEFT(C78,5)</f>
        <v xml:space="preserve">17.3 </v>
      </c>
      <c r="C78" s="324" t="s">
        <v>231</v>
      </c>
      <c r="D78" s="326" t="s">
        <v>452</v>
      </c>
      <c r="E78" s="377" t="s">
        <v>232</v>
      </c>
      <c r="F78" s="332">
        <v>3</v>
      </c>
      <c r="G78" s="196">
        <v>1</v>
      </c>
      <c r="H78" s="261" t="s">
        <v>689</v>
      </c>
      <c r="I78" s="444" t="s">
        <v>137</v>
      </c>
      <c r="J78" s="370">
        <v>3</v>
      </c>
      <c r="K78" s="365" t="str">
        <f>+IF(OR(ISBLANK(F78),ISBLANK(J78)),"",IF(OR(AND(F78=1,J78=1),AND(F78=1,J78=2),AND(F78=1,J78=3)),"Deficiencia de control mayor (diseño y ejecución)",IF(OR(AND(F78=2,J78=2),AND(F78=3,J78=1),AND(F78=3,J78=2),AND(F78=2,J78=1)),"Deficiencia de control (diseño o ejecución)",IF(AND(F78=2,J78=3),"Oportunidad de mejora","Mantenimiento del control"))))</f>
        <v>Mantenimiento del control</v>
      </c>
      <c r="L78" s="339">
        <f>+IF(K78="",312,IF(K78="Deficiencia de control mayor (diseño y ejecución)",320,IF(K78="Deficiencia de control (diseño o ejecución)",340,IF(K78="Oportunidad de mejora",360,380))))</f>
        <v>380</v>
      </c>
      <c r="M78" s="451">
        <v>6.5632000000000001</v>
      </c>
      <c r="N78" s="590">
        <f>+L78+M78</f>
        <v>386.56319999999999</v>
      </c>
      <c r="O78" s="38"/>
      <c r="P78" s="38"/>
      <c r="Q78" s="38"/>
      <c r="R78" s="38"/>
      <c r="S78" s="38"/>
      <c r="T78" s="38"/>
      <c r="U78" s="38"/>
      <c r="V78" s="38"/>
      <c r="W78" s="38"/>
      <c r="X78" s="38"/>
      <c r="Y78" s="168"/>
      <c r="Z78" s="168"/>
    </row>
    <row r="79" spans="1:26" ht="22.5" hidden="1" customHeight="1" x14ac:dyDescent="0.3">
      <c r="A79" s="168"/>
      <c r="B79" s="323"/>
      <c r="C79" s="325"/>
      <c r="D79" s="327"/>
      <c r="E79" s="333"/>
      <c r="F79" s="333"/>
      <c r="G79" s="186">
        <v>2</v>
      </c>
      <c r="H79" s="186"/>
      <c r="I79" s="330"/>
      <c r="J79" s="371"/>
      <c r="K79" s="366"/>
      <c r="L79" s="321"/>
      <c r="M79" s="452"/>
      <c r="N79" s="452"/>
      <c r="O79" s="38"/>
      <c r="P79" s="38"/>
      <c r="Q79" s="38"/>
      <c r="R79" s="38"/>
      <c r="S79" s="38"/>
      <c r="T79" s="38"/>
      <c r="U79" s="38"/>
      <c r="V79" s="38"/>
      <c r="W79" s="38"/>
      <c r="X79" s="38"/>
      <c r="Y79" s="168"/>
      <c r="Z79" s="168"/>
    </row>
    <row r="80" spans="1:26" ht="22.5" hidden="1" customHeight="1" x14ac:dyDescent="0.3">
      <c r="A80" s="168"/>
      <c r="B80" s="323"/>
      <c r="C80" s="325"/>
      <c r="D80" s="327"/>
      <c r="E80" s="333"/>
      <c r="F80" s="333"/>
      <c r="G80" s="186">
        <v>3</v>
      </c>
      <c r="H80" s="186"/>
      <c r="I80" s="330"/>
      <c r="J80" s="371"/>
      <c r="K80" s="366"/>
      <c r="L80" s="321"/>
      <c r="M80" s="452"/>
      <c r="N80" s="452"/>
      <c r="O80" s="38"/>
      <c r="P80" s="38"/>
      <c r="Q80" s="38"/>
      <c r="R80" s="38"/>
      <c r="S80" s="38"/>
      <c r="T80" s="38"/>
      <c r="U80" s="38"/>
      <c r="V80" s="38"/>
      <c r="W80" s="38"/>
      <c r="X80" s="38"/>
      <c r="Y80" s="168"/>
      <c r="Z80" s="168"/>
    </row>
    <row r="81" spans="1:26" ht="22.5" hidden="1" customHeight="1" x14ac:dyDescent="0.3">
      <c r="A81" s="168"/>
      <c r="B81" s="323"/>
      <c r="C81" s="325"/>
      <c r="D81" s="327"/>
      <c r="E81" s="333"/>
      <c r="F81" s="333"/>
      <c r="G81" s="186">
        <v>4</v>
      </c>
      <c r="H81" s="186"/>
      <c r="I81" s="330"/>
      <c r="J81" s="371"/>
      <c r="K81" s="366"/>
      <c r="L81" s="321"/>
      <c r="M81" s="452"/>
      <c r="N81" s="452"/>
      <c r="O81" s="38"/>
      <c r="P81" s="38"/>
      <c r="Q81" s="38"/>
      <c r="R81" s="38"/>
      <c r="S81" s="38"/>
      <c r="T81" s="38"/>
      <c r="U81" s="38"/>
      <c r="V81" s="38"/>
      <c r="W81" s="38"/>
      <c r="X81" s="38"/>
      <c r="Y81" s="168"/>
      <c r="Z81" s="168"/>
    </row>
    <row r="82" spans="1:26" ht="22.5" hidden="1" customHeight="1" x14ac:dyDescent="0.3">
      <c r="A82" s="168"/>
      <c r="B82" s="323"/>
      <c r="C82" s="325"/>
      <c r="D82" s="327"/>
      <c r="E82" s="333"/>
      <c r="F82" s="333"/>
      <c r="G82" s="186">
        <v>5</v>
      </c>
      <c r="H82" s="186"/>
      <c r="I82" s="330"/>
      <c r="J82" s="371"/>
      <c r="K82" s="366"/>
      <c r="L82" s="321"/>
      <c r="M82" s="452"/>
      <c r="N82" s="452"/>
      <c r="O82" s="38"/>
      <c r="P82" s="38"/>
      <c r="Q82" s="38"/>
      <c r="R82" s="38"/>
      <c r="S82" s="38"/>
      <c r="T82" s="38"/>
      <c r="U82" s="38"/>
      <c r="V82" s="38"/>
      <c r="W82" s="38"/>
      <c r="X82" s="38"/>
      <c r="Y82" s="168"/>
      <c r="Z82" s="168"/>
    </row>
    <row r="83" spans="1:26" ht="22.5" hidden="1" customHeight="1" x14ac:dyDescent="0.3">
      <c r="A83" s="168"/>
      <c r="B83" s="323"/>
      <c r="C83" s="325"/>
      <c r="D83" s="327"/>
      <c r="E83" s="333"/>
      <c r="F83" s="333"/>
      <c r="G83" s="186">
        <v>6</v>
      </c>
      <c r="H83" s="186"/>
      <c r="I83" s="330"/>
      <c r="J83" s="371"/>
      <c r="K83" s="366"/>
      <c r="L83" s="321"/>
      <c r="M83" s="452"/>
      <c r="N83" s="452"/>
      <c r="O83" s="38"/>
      <c r="P83" s="38"/>
      <c r="Q83" s="38"/>
      <c r="R83" s="38"/>
      <c r="S83" s="38"/>
      <c r="T83" s="38"/>
      <c r="U83" s="38"/>
      <c r="V83" s="38"/>
      <c r="W83" s="38"/>
      <c r="X83" s="38"/>
      <c r="Y83" s="168"/>
      <c r="Z83" s="168"/>
    </row>
    <row r="84" spans="1:26" ht="22.5" hidden="1" customHeight="1" x14ac:dyDescent="0.3">
      <c r="A84" s="168"/>
      <c r="B84" s="323"/>
      <c r="C84" s="325"/>
      <c r="D84" s="327"/>
      <c r="E84" s="333"/>
      <c r="F84" s="333"/>
      <c r="G84" s="186">
        <v>7</v>
      </c>
      <c r="H84" s="186"/>
      <c r="I84" s="330"/>
      <c r="J84" s="371"/>
      <c r="K84" s="366"/>
      <c r="L84" s="321"/>
      <c r="M84" s="452"/>
      <c r="N84" s="452"/>
      <c r="O84" s="38"/>
      <c r="P84" s="38"/>
      <c r="Q84" s="38"/>
      <c r="R84" s="38"/>
      <c r="S84" s="38"/>
      <c r="T84" s="38"/>
      <c r="U84" s="38"/>
      <c r="V84" s="38"/>
      <c r="W84" s="38"/>
      <c r="X84" s="38"/>
      <c r="Y84" s="168"/>
      <c r="Z84" s="168"/>
    </row>
    <row r="85" spans="1:26" ht="22.5" hidden="1" customHeight="1" thickBot="1" x14ac:dyDescent="0.35">
      <c r="A85" s="168"/>
      <c r="B85" s="341"/>
      <c r="C85" s="342"/>
      <c r="D85" s="343"/>
      <c r="E85" s="345"/>
      <c r="F85" s="345"/>
      <c r="G85" s="192">
        <v>8</v>
      </c>
      <c r="H85" s="192"/>
      <c r="I85" s="344"/>
      <c r="J85" s="372"/>
      <c r="K85" s="367"/>
      <c r="L85" s="340"/>
      <c r="M85" s="452"/>
      <c r="N85" s="452"/>
      <c r="O85" s="38"/>
      <c r="P85" s="38"/>
      <c r="Q85" s="38"/>
      <c r="R85" s="38"/>
      <c r="S85" s="38"/>
      <c r="T85" s="38"/>
      <c r="U85" s="38"/>
      <c r="V85" s="38"/>
      <c r="W85" s="38"/>
      <c r="X85" s="38"/>
      <c r="Y85" s="168"/>
      <c r="Z85" s="168"/>
    </row>
    <row r="86" spans="1:26" ht="140.25" customHeight="1" thickBot="1" x14ac:dyDescent="0.35">
      <c r="A86" s="168"/>
      <c r="B86" s="322" t="str">
        <f>+LEFT(C86,5)</f>
        <v xml:space="preserve">17.4 </v>
      </c>
      <c r="C86" s="324" t="s">
        <v>233</v>
      </c>
      <c r="D86" s="326" t="s">
        <v>452</v>
      </c>
      <c r="E86" s="377" t="s">
        <v>229</v>
      </c>
      <c r="F86" s="332">
        <v>3</v>
      </c>
      <c r="G86" s="196">
        <v>1</v>
      </c>
      <c r="H86" s="184" t="s">
        <v>691</v>
      </c>
      <c r="I86" s="377" t="s">
        <v>234</v>
      </c>
      <c r="J86" s="370">
        <v>3</v>
      </c>
      <c r="K86" s="365"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39">
        <f>+IF(K86="",312,IF(K86="Deficiencia de control mayor (diseño y ejecución)",320,IF(K86="Deficiencia de control (diseño o ejecución)",340,IF(K86="Oportunidad de mejora",360,380))))</f>
        <v>380</v>
      </c>
      <c r="M86" s="451">
        <v>6.7854000000000001</v>
      </c>
      <c r="N86" s="590">
        <f>+L86+M86</f>
        <v>386.78539999999998</v>
      </c>
      <c r="O86" s="38"/>
      <c r="P86" s="38"/>
      <c r="Q86" s="38"/>
      <c r="R86" s="38"/>
      <c r="S86" s="38"/>
      <c r="T86" s="38"/>
      <c r="U86" s="38"/>
      <c r="V86" s="38"/>
      <c r="W86" s="38"/>
      <c r="X86" s="38"/>
      <c r="Y86" s="168"/>
      <c r="Z86" s="168"/>
    </row>
    <row r="87" spans="1:26" ht="22.5" hidden="1" customHeight="1" x14ac:dyDescent="0.3">
      <c r="A87" s="168"/>
      <c r="B87" s="323"/>
      <c r="C87" s="325"/>
      <c r="D87" s="327"/>
      <c r="E87" s="333"/>
      <c r="F87" s="333"/>
      <c r="G87" s="186">
        <v>2</v>
      </c>
      <c r="H87" s="186"/>
      <c r="I87" s="333"/>
      <c r="J87" s="371"/>
      <c r="K87" s="366"/>
      <c r="L87" s="321"/>
      <c r="M87" s="452"/>
      <c r="N87" s="452"/>
      <c r="O87" s="38"/>
      <c r="P87" s="38"/>
      <c r="Q87" s="38"/>
      <c r="R87" s="38"/>
      <c r="S87" s="38"/>
      <c r="T87" s="38"/>
      <c r="U87" s="38"/>
      <c r="V87" s="38"/>
      <c r="W87" s="38"/>
      <c r="X87" s="38"/>
      <c r="Y87" s="168"/>
      <c r="Z87" s="168"/>
    </row>
    <row r="88" spans="1:26" ht="22.5" hidden="1" customHeight="1" x14ac:dyDescent="0.3">
      <c r="A88" s="168"/>
      <c r="B88" s="323"/>
      <c r="C88" s="325"/>
      <c r="D88" s="327"/>
      <c r="E88" s="333"/>
      <c r="F88" s="333"/>
      <c r="G88" s="186">
        <v>3</v>
      </c>
      <c r="H88" s="186"/>
      <c r="I88" s="333"/>
      <c r="J88" s="371"/>
      <c r="K88" s="366"/>
      <c r="L88" s="321"/>
      <c r="M88" s="452"/>
      <c r="N88" s="452"/>
      <c r="O88" s="38"/>
      <c r="P88" s="38"/>
      <c r="Q88" s="38"/>
      <c r="R88" s="38"/>
      <c r="S88" s="38"/>
      <c r="T88" s="38"/>
      <c r="U88" s="38"/>
      <c r="V88" s="38"/>
      <c r="W88" s="38"/>
      <c r="X88" s="38"/>
      <c r="Y88" s="168"/>
      <c r="Z88" s="168"/>
    </row>
    <row r="89" spans="1:26" ht="22.5" hidden="1" customHeight="1" x14ac:dyDescent="0.3">
      <c r="A89" s="168"/>
      <c r="B89" s="323"/>
      <c r="C89" s="325"/>
      <c r="D89" s="327"/>
      <c r="E89" s="333"/>
      <c r="F89" s="333"/>
      <c r="G89" s="186">
        <v>4</v>
      </c>
      <c r="H89" s="186"/>
      <c r="I89" s="333"/>
      <c r="J89" s="371"/>
      <c r="K89" s="366"/>
      <c r="L89" s="321"/>
      <c r="M89" s="452"/>
      <c r="N89" s="452"/>
      <c r="O89" s="38"/>
      <c r="P89" s="38"/>
      <c r="Q89" s="38"/>
      <c r="R89" s="38"/>
      <c r="S89" s="38"/>
      <c r="T89" s="38"/>
      <c r="U89" s="38"/>
      <c r="V89" s="38"/>
      <c r="W89" s="38"/>
      <c r="X89" s="38"/>
      <c r="Y89" s="168"/>
      <c r="Z89" s="168"/>
    </row>
    <row r="90" spans="1:26" ht="22.5" hidden="1" customHeight="1" x14ac:dyDescent="0.3">
      <c r="A90" s="168"/>
      <c r="B90" s="323"/>
      <c r="C90" s="325"/>
      <c r="D90" s="327"/>
      <c r="E90" s="333"/>
      <c r="F90" s="333"/>
      <c r="G90" s="186">
        <v>5</v>
      </c>
      <c r="H90" s="186"/>
      <c r="I90" s="333"/>
      <c r="J90" s="371"/>
      <c r="K90" s="366"/>
      <c r="L90" s="321"/>
      <c r="M90" s="452"/>
      <c r="N90" s="452"/>
      <c r="O90" s="38"/>
      <c r="P90" s="38"/>
      <c r="Q90" s="38"/>
      <c r="R90" s="38"/>
      <c r="S90" s="38"/>
      <c r="T90" s="38"/>
      <c r="U90" s="38"/>
      <c r="V90" s="38"/>
      <c r="W90" s="38"/>
      <c r="X90" s="38"/>
      <c r="Y90" s="168"/>
      <c r="Z90" s="168"/>
    </row>
    <row r="91" spans="1:26" ht="22.5" hidden="1" customHeight="1" x14ac:dyDescent="0.3">
      <c r="A91" s="168"/>
      <c r="B91" s="323"/>
      <c r="C91" s="325"/>
      <c r="D91" s="327"/>
      <c r="E91" s="333"/>
      <c r="F91" s="333"/>
      <c r="G91" s="186">
        <v>6</v>
      </c>
      <c r="H91" s="186"/>
      <c r="I91" s="333"/>
      <c r="J91" s="371"/>
      <c r="K91" s="366"/>
      <c r="L91" s="321"/>
      <c r="M91" s="452"/>
      <c r="N91" s="452"/>
      <c r="O91" s="38"/>
      <c r="P91" s="38"/>
      <c r="Q91" s="38"/>
      <c r="R91" s="38"/>
      <c r="S91" s="38"/>
      <c r="T91" s="38"/>
      <c r="U91" s="38"/>
      <c r="V91" s="38"/>
      <c r="W91" s="38"/>
      <c r="X91" s="38"/>
      <c r="Y91" s="168"/>
      <c r="Z91" s="168"/>
    </row>
    <row r="92" spans="1:26" ht="22.5" hidden="1" customHeight="1" x14ac:dyDescent="0.3">
      <c r="A92" s="168"/>
      <c r="B92" s="323"/>
      <c r="C92" s="325"/>
      <c r="D92" s="327"/>
      <c r="E92" s="333"/>
      <c r="F92" s="333"/>
      <c r="G92" s="186">
        <v>7</v>
      </c>
      <c r="H92" s="186"/>
      <c r="I92" s="333"/>
      <c r="J92" s="371"/>
      <c r="K92" s="366"/>
      <c r="L92" s="321"/>
      <c r="M92" s="452"/>
      <c r="N92" s="452"/>
      <c r="O92" s="38"/>
      <c r="P92" s="38"/>
      <c r="Q92" s="38"/>
      <c r="R92" s="38"/>
      <c r="S92" s="38"/>
      <c r="T92" s="38"/>
      <c r="U92" s="38"/>
      <c r="V92" s="38"/>
      <c r="W92" s="38"/>
      <c r="X92" s="38"/>
      <c r="Y92" s="168"/>
      <c r="Z92" s="168"/>
    </row>
    <row r="93" spans="1:26" ht="22.5" hidden="1" customHeight="1" thickBot="1" x14ac:dyDescent="0.35">
      <c r="A93" s="168"/>
      <c r="B93" s="341"/>
      <c r="C93" s="342"/>
      <c r="D93" s="343"/>
      <c r="E93" s="345"/>
      <c r="F93" s="345"/>
      <c r="G93" s="192">
        <v>8</v>
      </c>
      <c r="H93" s="192"/>
      <c r="I93" s="345"/>
      <c r="J93" s="372"/>
      <c r="K93" s="367"/>
      <c r="L93" s="340"/>
      <c r="M93" s="452"/>
      <c r="N93" s="452"/>
      <c r="O93" s="38"/>
      <c r="P93" s="38"/>
      <c r="Q93" s="38"/>
      <c r="R93" s="38"/>
      <c r="S93" s="38"/>
      <c r="T93" s="38"/>
      <c r="U93" s="38"/>
      <c r="V93" s="38"/>
      <c r="W93" s="38"/>
      <c r="X93" s="38"/>
      <c r="Y93" s="168"/>
      <c r="Z93" s="168"/>
    </row>
    <row r="94" spans="1:26" ht="85.5" customHeight="1" thickBot="1" x14ac:dyDescent="0.35">
      <c r="A94" s="168"/>
      <c r="B94" s="322" t="str">
        <f>+LEFT(C94,5)</f>
        <v xml:space="preserve">17.5 </v>
      </c>
      <c r="C94" s="324" t="s">
        <v>235</v>
      </c>
      <c r="D94" s="326" t="s">
        <v>473</v>
      </c>
      <c r="E94" s="335" t="s">
        <v>236</v>
      </c>
      <c r="F94" s="332">
        <v>3</v>
      </c>
      <c r="G94" s="196">
        <v>1</v>
      </c>
      <c r="H94" s="196" t="s">
        <v>501</v>
      </c>
      <c r="I94" s="377" t="s">
        <v>236</v>
      </c>
      <c r="J94" s="370">
        <v>3</v>
      </c>
      <c r="K94" s="365"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39">
        <f>+IF(K94="",312,IF(K94="Deficiencia de control mayor (diseño y ejecución)",320,IF(K94="Deficiencia de control (diseño o ejecución)",340,IF(K94="Oportunidad de mejora",360,380))))</f>
        <v>380</v>
      </c>
      <c r="M94" s="451">
        <v>6.8745000000000003</v>
      </c>
      <c r="N94" s="590">
        <f>+L94+M94</f>
        <v>386.87450000000001</v>
      </c>
      <c r="O94" s="38"/>
      <c r="P94" s="38"/>
      <c r="Q94" s="38"/>
      <c r="R94" s="38"/>
      <c r="S94" s="38"/>
      <c r="T94" s="38"/>
      <c r="U94" s="38"/>
      <c r="V94" s="38"/>
      <c r="W94" s="38"/>
      <c r="X94" s="38"/>
      <c r="Y94" s="168"/>
      <c r="Z94" s="168"/>
    </row>
    <row r="95" spans="1:26" ht="22.5" hidden="1" customHeight="1" x14ac:dyDescent="0.3">
      <c r="A95" s="168"/>
      <c r="B95" s="323"/>
      <c r="C95" s="325"/>
      <c r="D95" s="327"/>
      <c r="E95" s="333"/>
      <c r="F95" s="333"/>
      <c r="G95" s="186">
        <v>2</v>
      </c>
      <c r="H95" s="186"/>
      <c r="I95" s="333"/>
      <c r="J95" s="371"/>
      <c r="K95" s="366"/>
      <c r="L95" s="321"/>
      <c r="M95" s="452"/>
      <c r="N95" s="452"/>
      <c r="O95" s="38"/>
      <c r="P95" s="38"/>
      <c r="Q95" s="38"/>
      <c r="R95" s="38"/>
      <c r="S95" s="38"/>
      <c r="T95" s="38"/>
      <c r="U95" s="38"/>
      <c r="V95" s="38"/>
      <c r="W95" s="38"/>
      <c r="X95" s="38"/>
      <c r="Y95" s="168"/>
      <c r="Z95" s="168"/>
    </row>
    <row r="96" spans="1:26" ht="22.5" hidden="1" customHeight="1" x14ac:dyDescent="0.3">
      <c r="A96" s="168"/>
      <c r="B96" s="323"/>
      <c r="C96" s="325"/>
      <c r="D96" s="327"/>
      <c r="E96" s="333"/>
      <c r="F96" s="333"/>
      <c r="G96" s="186">
        <v>3</v>
      </c>
      <c r="H96" s="186"/>
      <c r="I96" s="333"/>
      <c r="J96" s="371"/>
      <c r="K96" s="366"/>
      <c r="L96" s="321"/>
      <c r="M96" s="452"/>
      <c r="N96" s="452"/>
      <c r="O96" s="38"/>
      <c r="P96" s="38"/>
      <c r="Q96" s="38"/>
      <c r="R96" s="38"/>
      <c r="S96" s="38"/>
      <c r="T96" s="38"/>
      <c r="U96" s="38"/>
      <c r="V96" s="38"/>
      <c r="W96" s="38"/>
      <c r="X96" s="38"/>
      <c r="Y96" s="168"/>
      <c r="Z96" s="168"/>
    </row>
    <row r="97" spans="1:26" ht="22.5" hidden="1" customHeight="1" x14ac:dyDescent="0.3">
      <c r="A97" s="168"/>
      <c r="B97" s="323"/>
      <c r="C97" s="325"/>
      <c r="D97" s="327"/>
      <c r="E97" s="333"/>
      <c r="F97" s="333"/>
      <c r="G97" s="186">
        <v>4</v>
      </c>
      <c r="H97" s="186"/>
      <c r="I97" s="333"/>
      <c r="J97" s="371"/>
      <c r="K97" s="366"/>
      <c r="L97" s="321"/>
      <c r="M97" s="452"/>
      <c r="N97" s="452"/>
      <c r="O97" s="38"/>
      <c r="P97" s="38"/>
      <c r="Q97" s="38"/>
      <c r="R97" s="38"/>
      <c r="S97" s="38"/>
      <c r="T97" s="38"/>
      <c r="U97" s="38"/>
      <c r="V97" s="38"/>
      <c r="W97" s="38"/>
      <c r="X97" s="38"/>
      <c r="Y97" s="168"/>
      <c r="Z97" s="168"/>
    </row>
    <row r="98" spans="1:26" ht="22.5" hidden="1" customHeight="1" x14ac:dyDescent="0.3">
      <c r="A98" s="168"/>
      <c r="B98" s="323"/>
      <c r="C98" s="325"/>
      <c r="D98" s="327"/>
      <c r="E98" s="333"/>
      <c r="F98" s="333"/>
      <c r="G98" s="186">
        <v>5</v>
      </c>
      <c r="H98" s="186"/>
      <c r="I98" s="333"/>
      <c r="J98" s="371"/>
      <c r="K98" s="366"/>
      <c r="L98" s="321"/>
      <c r="M98" s="452"/>
      <c r="N98" s="452"/>
      <c r="O98" s="38"/>
      <c r="P98" s="38"/>
      <c r="Q98" s="38"/>
      <c r="R98" s="38"/>
      <c r="S98" s="38"/>
      <c r="T98" s="38"/>
      <c r="U98" s="38"/>
      <c r="V98" s="38"/>
      <c r="W98" s="38"/>
      <c r="X98" s="38"/>
      <c r="Y98" s="168"/>
      <c r="Z98" s="168"/>
    </row>
    <row r="99" spans="1:26" ht="22.5" hidden="1" customHeight="1" x14ac:dyDescent="0.3">
      <c r="A99" s="168"/>
      <c r="B99" s="323"/>
      <c r="C99" s="325"/>
      <c r="D99" s="327"/>
      <c r="E99" s="333"/>
      <c r="F99" s="333"/>
      <c r="G99" s="186">
        <v>6</v>
      </c>
      <c r="H99" s="186"/>
      <c r="I99" s="333"/>
      <c r="J99" s="371"/>
      <c r="K99" s="366"/>
      <c r="L99" s="321"/>
      <c r="M99" s="452"/>
      <c r="N99" s="452"/>
      <c r="O99" s="38"/>
      <c r="P99" s="38"/>
      <c r="Q99" s="38"/>
      <c r="R99" s="38"/>
      <c r="S99" s="38"/>
      <c r="T99" s="38"/>
      <c r="U99" s="38"/>
      <c r="V99" s="38"/>
      <c r="W99" s="38"/>
      <c r="X99" s="38"/>
      <c r="Y99" s="168"/>
      <c r="Z99" s="168"/>
    </row>
    <row r="100" spans="1:26" ht="22.5" hidden="1" customHeight="1" x14ac:dyDescent="0.3">
      <c r="A100" s="168"/>
      <c r="B100" s="323"/>
      <c r="C100" s="325"/>
      <c r="D100" s="327"/>
      <c r="E100" s="333"/>
      <c r="F100" s="333"/>
      <c r="G100" s="186">
        <v>7</v>
      </c>
      <c r="H100" s="186"/>
      <c r="I100" s="333"/>
      <c r="J100" s="371"/>
      <c r="K100" s="366"/>
      <c r="L100" s="321"/>
      <c r="M100" s="452"/>
      <c r="N100" s="452"/>
      <c r="O100" s="38"/>
      <c r="P100" s="38"/>
      <c r="Q100" s="38"/>
      <c r="R100" s="38"/>
      <c r="S100" s="38"/>
      <c r="T100" s="38"/>
      <c r="U100" s="38"/>
      <c r="V100" s="38"/>
      <c r="W100" s="38"/>
      <c r="X100" s="38"/>
      <c r="Y100" s="168"/>
      <c r="Z100" s="168"/>
    </row>
    <row r="101" spans="1:26" ht="22.5" hidden="1" customHeight="1" thickBot="1" x14ac:dyDescent="0.35">
      <c r="A101" s="168"/>
      <c r="B101" s="341"/>
      <c r="C101" s="342"/>
      <c r="D101" s="343"/>
      <c r="E101" s="345"/>
      <c r="F101" s="345"/>
      <c r="G101" s="192">
        <v>8</v>
      </c>
      <c r="H101" s="192"/>
      <c r="I101" s="345"/>
      <c r="J101" s="372"/>
      <c r="K101" s="367"/>
      <c r="L101" s="340"/>
      <c r="M101" s="452"/>
      <c r="N101" s="452"/>
      <c r="O101" s="38"/>
      <c r="P101" s="38"/>
      <c r="Q101" s="38"/>
      <c r="R101" s="38"/>
      <c r="S101" s="38"/>
      <c r="T101" s="38"/>
      <c r="U101" s="38"/>
      <c r="V101" s="38"/>
      <c r="W101" s="38"/>
      <c r="X101" s="38"/>
      <c r="Y101" s="168"/>
      <c r="Z101" s="168"/>
    </row>
    <row r="102" spans="1:26" ht="140.25" customHeight="1" x14ac:dyDescent="0.3">
      <c r="A102" s="168"/>
      <c r="B102" s="322" t="str">
        <f>+LEFT(C102,5)</f>
        <v xml:space="preserve">17.6 </v>
      </c>
      <c r="C102" s="324" t="s">
        <v>237</v>
      </c>
      <c r="D102" s="326" t="s">
        <v>718</v>
      </c>
      <c r="E102" s="335" t="s">
        <v>638</v>
      </c>
      <c r="F102" s="332">
        <v>3</v>
      </c>
      <c r="G102" s="196">
        <v>1</v>
      </c>
      <c r="H102" s="234" t="s">
        <v>639</v>
      </c>
      <c r="I102" s="503" t="s">
        <v>272</v>
      </c>
      <c r="J102" s="370">
        <v>2</v>
      </c>
      <c r="K102" s="365"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339">
        <f>+IF(K102="",312,IF(K102="Deficiencia de control mayor (diseño y ejecución)",320,IF(K102="Deficiencia de control (diseño o ejecución)",340,IF(K102="Oportunidad de mejora",360,380))))</f>
        <v>340</v>
      </c>
      <c r="M102" s="451">
        <v>6.9874000000000001</v>
      </c>
      <c r="N102" s="590">
        <f>+L102+M102</f>
        <v>346.98739999999998</v>
      </c>
      <c r="O102" s="38"/>
      <c r="P102" s="38"/>
      <c r="Q102" s="38"/>
      <c r="R102" s="38"/>
      <c r="S102" s="38"/>
      <c r="T102" s="38"/>
      <c r="U102" s="38"/>
      <c r="V102" s="38"/>
      <c r="W102" s="38"/>
      <c r="X102" s="38"/>
      <c r="Y102" s="168"/>
      <c r="Z102" s="168"/>
    </row>
    <row r="103" spans="1:26" ht="110.25" customHeight="1" x14ac:dyDescent="0.3">
      <c r="A103" s="168"/>
      <c r="B103" s="323"/>
      <c r="C103" s="325"/>
      <c r="D103" s="327"/>
      <c r="E103" s="333"/>
      <c r="F103" s="333"/>
      <c r="G103" s="186">
        <v>2</v>
      </c>
      <c r="H103" s="203" t="s">
        <v>679</v>
      </c>
      <c r="I103" s="458"/>
      <c r="J103" s="371"/>
      <c r="K103" s="366"/>
      <c r="L103" s="321"/>
      <c r="M103" s="452"/>
      <c r="N103" s="452"/>
      <c r="O103" s="38"/>
      <c r="P103" s="38"/>
      <c r="Q103" s="38"/>
      <c r="R103" s="38"/>
      <c r="S103" s="38"/>
      <c r="T103" s="38"/>
      <c r="U103" s="38"/>
      <c r="V103" s="38"/>
      <c r="W103" s="38"/>
      <c r="X103" s="38"/>
      <c r="Y103" s="168"/>
      <c r="Z103" s="168"/>
    </row>
    <row r="104" spans="1:26" ht="104.25" customHeight="1" thickBot="1" x14ac:dyDescent="0.35">
      <c r="A104" s="168"/>
      <c r="B104" s="323"/>
      <c r="C104" s="325"/>
      <c r="D104" s="327"/>
      <c r="E104" s="333"/>
      <c r="F104" s="333"/>
      <c r="G104" s="186">
        <v>3</v>
      </c>
      <c r="H104" s="197" t="s">
        <v>773</v>
      </c>
      <c r="I104" s="458"/>
      <c r="J104" s="371"/>
      <c r="K104" s="366"/>
      <c r="L104" s="321"/>
      <c r="M104" s="452"/>
      <c r="N104" s="452"/>
      <c r="O104" s="38"/>
      <c r="P104" s="38"/>
      <c r="Q104" s="38"/>
      <c r="R104" s="38"/>
      <c r="S104" s="38"/>
      <c r="T104" s="38"/>
      <c r="U104" s="38"/>
      <c r="V104" s="38"/>
      <c r="W104" s="38"/>
      <c r="X104" s="38"/>
      <c r="Y104" s="168"/>
      <c r="Z104" s="168"/>
    </row>
    <row r="105" spans="1:26" ht="22.5" hidden="1" customHeight="1" x14ac:dyDescent="0.3">
      <c r="A105" s="168"/>
      <c r="B105" s="323"/>
      <c r="C105" s="325"/>
      <c r="D105" s="327"/>
      <c r="E105" s="333"/>
      <c r="F105" s="333"/>
      <c r="G105" s="186">
        <v>4</v>
      </c>
      <c r="H105" s="186"/>
      <c r="I105" s="458"/>
      <c r="J105" s="371"/>
      <c r="K105" s="366"/>
      <c r="L105" s="321"/>
      <c r="M105" s="452"/>
      <c r="N105" s="452"/>
      <c r="O105" s="38"/>
      <c r="P105" s="38"/>
      <c r="Q105" s="38"/>
      <c r="R105" s="38"/>
      <c r="S105" s="38"/>
      <c r="T105" s="38"/>
      <c r="U105" s="38"/>
      <c r="V105" s="38"/>
      <c r="W105" s="38"/>
      <c r="X105" s="38"/>
      <c r="Y105" s="168"/>
      <c r="Z105" s="168"/>
    </row>
    <row r="106" spans="1:26" ht="22.5" hidden="1" customHeight="1" x14ac:dyDescent="0.3">
      <c r="A106" s="168"/>
      <c r="B106" s="323"/>
      <c r="C106" s="325"/>
      <c r="D106" s="327"/>
      <c r="E106" s="333"/>
      <c r="F106" s="333"/>
      <c r="G106" s="186">
        <v>5</v>
      </c>
      <c r="H106" s="186"/>
      <c r="I106" s="458"/>
      <c r="J106" s="371"/>
      <c r="K106" s="366"/>
      <c r="L106" s="321"/>
      <c r="M106" s="452"/>
      <c r="N106" s="452"/>
      <c r="O106" s="38"/>
      <c r="P106" s="38"/>
      <c r="Q106" s="38"/>
      <c r="R106" s="38"/>
      <c r="S106" s="38"/>
      <c r="T106" s="38"/>
      <c r="U106" s="38"/>
      <c r="V106" s="38"/>
      <c r="W106" s="38"/>
      <c r="X106" s="38"/>
      <c r="Y106" s="168"/>
      <c r="Z106" s="168"/>
    </row>
    <row r="107" spans="1:26" ht="22.5" hidden="1" customHeight="1" x14ac:dyDescent="0.3">
      <c r="A107" s="168"/>
      <c r="B107" s="323"/>
      <c r="C107" s="325"/>
      <c r="D107" s="327"/>
      <c r="E107" s="333"/>
      <c r="F107" s="333"/>
      <c r="G107" s="186">
        <v>6</v>
      </c>
      <c r="H107" s="186"/>
      <c r="I107" s="458"/>
      <c r="J107" s="371"/>
      <c r="K107" s="366"/>
      <c r="L107" s="321"/>
      <c r="M107" s="452"/>
      <c r="N107" s="452"/>
      <c r="O107" s="38"/>
      <c r="P107" s="38"/>
      <c r="Q107" s="38"/>
      <c r="R107" s="38"/>
      <c r="S107" s="38"/>
      <c r="T107" s="38"/>
      <c r="U107" s="38"/>
      <c r="V107" s="38"/>
      <c r="W107" s="38"/>
      <c r="X107" s="38"/>
      <c r="Y107" s="168"/>
      <c r="Z107" s="168"/>
    </row>
    <row r="108" spans="1:26" ht="22.5" hidden="1" customHeight="1" x14ac:dyDescent="0.3">
      <c r="A108" s="168"/>
      <c r="B108" s="323"/>
      <c r="C108" s="325"/>
      <c r="D108" s="327"/>
      <c r="E108" s="333"/>
      <c r="F108" s="333"/>
      <c r="G108" s="186">
        <v>7</v>
      </c>
      <c r="H108" s="186"/>
      <c r="I108" s="458"/>
      <c r="J108" s="371"/>
      <c r="K108" s="366"/>
      <c r="L108" s="321"/>
      <c r="M108" s="452"/>
      <c r="N108" s="452"/>
      <c r="O108" s="38"/>
      <c r="P108" s="38"/>
      <c r="Q108" s="38"/>
      <c r="R108" s="38"/>
      <c r="S108" s="38"/>
      <c r="T108" s="38"/>
      <c r="U108" s="38"/>
      <c r="V108" s="38"/>
      <c r="W108" s="38"/>
      <c r="X108" s="38"/>
      <c r="Y108" s="168"/>
      <c r="Z108" s="168"/>
    </row>
    <row r="109" spans="1:26" ht="68.25" hidden="1" customHeight="1" thickBot="1" x14ac:dyDescent="0.35">
      <c r="A109" s="168"/>
      <c r="B109" s="341"/>
      <c r="C109" s="342"/>
      <c r="D109" s="343"/>
      <c r="E109" s="345"/>
      <c r="F109" s="345"/>
      <c r="G109" s="192">
        <v>8</v>
      </c>
      <c r="H109" s="192"/>
      <c r="I109" s="459"/>
      <c r="J109" s="373"/>
      <c r="K109" s="367"/>
      <c r="L109" s="340"/>
      <c r="M109" s="452"/>
      <c r="N109" s="452"/>
      <c r="O109" s="38"/>
      <c r="P109" s="38"/>
      <c r="Q109" s="38"/>
      <c r="R109" s="38"/>
      <c r="S109" s="38"/>
      <c r="T109" s="38"/>
      <c r="U109" s="38"/>
      <c r="V109" s="38"/>
      <c r="W109" s="38"/>
      <c r="X109" s="38"/>
      <c r="Y109" s="168"/>
      <c r="Z109" s="168"/>
    </row>
    <row r="110" spans="1:26" ht="124.5" customHeight="1" x14ac:dyDescent="0.3">
      <c r="A110" s="168"/>
      <c r="B110" s="322" t="str">
        <f>+LEFT(C110,5)</f>
        <v xml:space="preserve">17.7 </v>
      </c>
      <c r="C110" s="324" t="s">
        <v>238</v>
      </c>
      <c r="D110" s="326" t="s">
        <v>680</v>
      </c>
      <c r="E110" s="377" t="s">
        <v>239</v>
      </c>
      <c r="F110" s="332">
        <v>3</v>
      </c>
      <c r="G110" s="196">
        <v>1</v>
      </c>
      <c r="H110" s="264" t="s">
        <v>681</v>
      </c>
      <c r="I110" s="573" t="s">
        <v>240</v>
      </c>
      <c r="J110" s="370">
        <v>3</v>
      </c>
      <c r="K110" s="365"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39">
        <f>+IF(K110="",312,IF(K110="Deficiencia de control mayor (diseño y ejecución)",320,IF(K110="Deficiencia de control (diseño o ejecución)",340,IF(K110="Oportunidad de mejora",360,380))))</f>
        <v>380</v>
      </c>
      <c r="M110" s="451">
        <v>6.9874499999999999</v>
      </c>
      <c r="N110" s="590">
        <f>+L110+M110</f>
        <v>386.98745000000002</v>
      </c>
      <c r="O110" s="38"/>
      <c r="P110" s="38"/>
      <c r="Q110" s="38"/>
      <c r="R110" s="38"/>
      <c r="S110" s="38"/>
      <c r="T110" s="38"/>
      <c r="U110" s="38"/>
      <c r="V110" s="38"/>
      <c r="W110" s="38"/>
      <c r="X110" s="38"/>
      <c r="Y110" s="168"/>
      <c r="Z110" s="168"/>
    </row>
    <row r="111" spans="1:26" ht="158.25" customHeight="1" thickBot="1" x14ac:dyDescent="0.35">
      <c r="A111" s="168"/>
      <c r="B111" s="323"/>
      <c r="C111" s="325"/>
      <c r="D111" s="327"/>
      <c r="E111" s="327"/>
      <c r="F111" s="333"/>
      <c r="G111" s="186">
        <v>2</v>
      </c>
      <c r="H111" s="203" t="s">
        <v>682</v>
      </c>
      <c r="I111" s="330"/>
      <c r="J111" s="371"/>
      <c r="K111" s="366"/>
      <c r="L111" s="321"/>
      <c r="M111" s="452"/>
      <c r="N111" s="452"/>
      <c r="O111" s="38"/>
      <c r="P111" s="38"/>
      <c r="Q111" s="38"/>
      <c r="R111" s="38"/>
      <c r="S111" s="38"/>
      <c r="T111" s="38"/>
      <c r="U111" s="38"/>
      <c r="V111" s="38"/>
      <c r="W111" s="38"/>
      <c r="X111" s="38"/>
      <c r="Y111" s="168"/>
      <c r="Z111" s="168"/>
    </row>
    <row r="112" spans="1:26" ht="22.5" hidden="1" customHeight="1" x14ac:dyDescent="0.3">
      <c r="A112" s="168"/>
      <c r="B112" s="323"/>
      <c r="C112" s="325"/>
      <c r="D112" s="327"/>
      <c r="E112" s="327"/>
      <c r="F112" s="333"/>
      <c r="G112" s="186">
        <v>3</v>
      </c>
      <c r="H112" s="186"/>
      <c r="I112" s="330"/>
      <c r="J112" s="371"/>
      <c r="K112" s="366"/>
      <c r="L112" s="321"/>
      <c r="M112" s="452"/>
      <c r="N112" s="452"/>
      <c r="O112" s="38"/>
      <c r="P112" s="38"/>
      <c r="Q112" s="38"/>
      <c r="R112" s="38"/>
      <c r="S112" s="38"/>
      <c r="T112" s="38"/>
      <c r="U112" s="38"/>
      <c r="V112" s="38"/>
      <c r="W112" s="38"/>
      <c r="X112" s="38"/>
      <c r="Y112" s="168"/>
      <c r="Z112" s="168"/>
    </row>
    <row r="113" spans="1:26" ht="22.5" hidden="1" customHeight="1" x14ac:dyDescent="0.3">
      <c r="A113" s="168"/>
      <c r="B113" s="323"/>
      <c r="C113" s="325"/>
      <c r="D113" s="327"/>
      <c r="E113" s="327"/>
      <c r="F113" s="333"/>
      <c r="G113" s="186">
        <v>4</v>
      </c>
      <c r="H113" s="186"/>
      <c r="I113" s="330"/>
      <c r="J113" s="371"/>
      <c r="K113" s="366"/>
      <c r="L113" s="321"/>
      <c r="M113" s="452"/>
      <c r="N113" s="452"/>
      <c r="O113" s="38"/>
      <c r="P113" s="38"/>
      <c r="Q113" s="38"/>
      <c r="R113" s="38"/>
      <c r="S113" s="38"/>
      <c r="T113" s="38"/>
      <c r="U113" s="38"/>
      <c r="V113" s="38"/>
      <c r="W113" s="38"/>
      <c r="X113" s="38"/>
      <c r="Y113" s="168"/>
      <c r="Z113" s="168"/>
    </row>
    <row r="114" spans="1:26" ht="22.5" hidden="1" customHeight="1" x14ac:dyDescent="0.3">
      <c r="A114" s="168"/>
      <c r="B114" s="323"/>
      <c r="C114" s="325"/>
      <c r="D114" s="327"/>
      <c r="E114" s="327"/>
      <c r="F114" s="333"/>
      <c r="G114" s="186">
        <v>5</v>
      </c>
      <c r="H114" s="186"/>
      <c r="I114" s="330"/>
      <c r="J114" s="371"/>
      <c r="K114" s="366"/>
      <c r="L114" s="321"/>
      <c r="M114" s="452"/>
      <c r="N114" s="452"/>
      <c r="O114" s="38"/>
      <c r="P114" s="38"/>
      <c r="Q114" s="38"/>
      <c r="R114" s="38"/>
      <c r="S114" s="38"/>
      <c r="T114" s="38"/>
      <c r="U114" s="38"/>
      <c r="V114" s="38"/>
      <c r="W114" s="38"/>
      <c r="X114" s="38"/>
      <c r="Y114" s="168"/>
      <c r="Z114" s="168"/>
    </row>
    <row r="115" spans="1:26" ht="22.5" hidden="1" customHeight="1" x14ac:dyDescent="0.3">
      <c r="A115" s="168"/>
      <c r="B115" s="323"/>
      <c r="C115" s="325"/>
      <c r="D115" s="327"/>
      <c r="E115" s="327"/>
      <c r="F115" s="333"/>
      <c r="G115" s="186">
        <v>6</v>
      </c>
      <c r="H115" s="186"/>
      <c r="I115" s="330"/>
      <c r="J115" s="371"/>
      <c r="K115" s="366"/>
      <c r="L115" s="321"/>
      <c r="M115" s="452"/>
      <c r="N115" s="452"/>
      <c r="O115" s="38"/>
      <c r="P115" s="38"/>
      <c r="Q115" s="38"/>
      <c r="R115" s="38"/>
      <c r="S115" s="38"/>
      <c r="T115" s="38"/>
      <c r="U115" s="38"/>
      <c r="V115" s="38"/>
      <c r="W115" s="38"/>
      <c r="X115" s="38"/>
      <c r="Y115" s="168"/>
      <c r="Z115" s="168"/>
    </row>
    <row r="116" spans="1:26" ht="22.5" hidden="1" customHeight="1" x14ac:dyDescent="0.3">
      <c r="A116" s="168"/>
      <c r="B116" s="323"/>
      <c r="C116" s="325"/>
      <c r="D116" s="327"/>
      <c r="E116" s="327"/>
      <c r="F116" s="333"/>
      <c r="G116" s="186">
        <v>7</v>
      </c>
      <c r="H116" s="186"/>
      <c r="I116" s="330"/>
      <c r="J116" s="371"/>
      <c r="K116" s="366"/>
      <c r="L116" s="321"/>
      <c r="M116" s="452"/>
      <c r="N116" s="452"/>
      <c r="O116" s="38"/>
      <c r="P116" s="38"/>
      <c r="Q116" s="38"/>
      <c r="R116" s="38"/>
      <c r="S116" s="38"/>
      <c r="T116" s="38"/>
      <c r="U116" s="38"/>
      <c r="V116" s="38"/>
      <c r="W116" s="38"/>
      <c r="X116" s="38"/>
      <c r="Y116" s="168"/>
      <c r="Z116" s="168"/>
    </row>
    <row r="117" spans="1:26" ht="22.5" hidden="1" customHeight="1" x14ac:dyDescent="0.3">
      <c r="A117" s="168"/>
      <c r="B117" s="341"/>
      <c r="C117" s="342"/>
      <c r="D117" s="343"/>
      <c r="E117" s="343"/>
      <c r="F117" s="345"/>
      <c r="G117" s="188">
        <v>8</v>
      </c>
      <c r="H117" s="188"/>
      <c r="I117" s="344"/>
      <c r="J117" s="372"/>
      <c r="K117" s="367"/>
      <c r="L117" s="340"/>
      <c r="M117" s="452"/>
      <c r="N117" s="452"/>
      <c r="O117" s="38"/>
      <c r="P117" s="38"/>
      <c r="Q117" s="38"/>
      <c r="R117" s="38"/>
      <c r="S117" s="38"/>
      <c r="T117" s="38"/>
      <c r="U117" s="38"/>
      <c r="V117" s="38"/>
      <c r="W117" s="38"/>
      <c r="X117" s="38"/>
      <c r="Y117" s="168"/>
      <c r="Z117" s="168"/>
    </row>
    <row r="118" spans="1:26" ht="78.75" customHeight="1" thickBot="1" x14ac:dyDescent="0.35">
      <c r="A118" s="168"/>
      <c r="B118" s="322" t="str">
        <f>+LEFT(C118,5)</f>
        <v xml:space="preserve">17.8 </v>
      </c>
      <c r="C118" s="324" t="s">
        <v>241</v>
      </c>
      <c r="D118" s="326" t="s">
        <v>683</v>
      </c>
      <c r="E118" s="335" t="s">
        <v>239</v>
      </c>
      <c r="F118" s="332">
        <v>3</v>
      </c>
      <c r="G118" s="276">
        <v>1</v>
      </c>
      <c r="H118" s="277" t="s">
        <v>640</v>
      </c>
      <c r="I118" s="573" t="s">
        <v>242</v>
      </c>
      <c r="J118" s="370">
        <v>3</v>
      </c>
      <c r="K118" s="365"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39">
        <f>+IF(K118="",312,IF(K118="Deficiencia de control mayor (diseño y ejecución)",320,IF(K118="Deficiencia de control (diseño o ejecución)",340,IF(K118="Oportunidad de mejora",360,380))))</f>
        <v>380</v>
      </c>
      <c r="M118" s="451">
        <v>6.9874559999999999</v>
      </c>
      <c r="N118" s="590">
        <f>+L118+M118</f>
        <v>386.98745600000001</v>
      </c>
      <c r="O118" s="38"/>
      <c r="P118" s="38"/>
      <c r="Q118" s="38"/>
      <c r="R118" s="38"/>
      <c r="S118" s="38"/>
      <c r="T118" s="38"/>
      <c r="U118" s="38"/>
      <c r="V118" s="38"/>
      <c r="W118" s="38"/>
      <c r="X118" s="38"/>
      <c r="Y118" s="168"/>
      <c r="Z118" s="168"/>
    </row>
    <row r="119" spans="1:26" ht="22.5" hidden="1" customHeight="1" x14ac:dyDescent="0.3">
      <c r="A119" s="168"/>
      <c r="B119" s="323"/>
      <c r="C119" s="325"/>
      <c r="D119" s="327"/>
      <c r="E119" s="327"/>
      <c r="F119" s="333"/>
      <c r="G119" s="210">
        <v>2</v>
      </c>
      <c r="H119" s="278"/>
      <c r="I119" s="591"/>
      <c r="J119" s="371"/>
      <c r="K119" s="366"/>
      <c r="L119" s="321"/>
      <c r="M119" s="452"/>
      <c r="N119" s="452"/>
      <c r="O119" s="38"/>
      <c r="P119" s="38"/>
      <c r="Q119" s="38"/>
      <c r="R119" s="38"/>
      <c r="S119" s="38"/>
      <c r="T119" s="38"/>
      <c r="U119" s="38"/>
      <c r="V119" s="38"/>
      <c r="W119" s="38"/>
      <c r="X119" s="38"/>
      <c r="Y119" s="168"/>
      <c r="Z119" s="168"/>
    </row>
    <row r="120" spans="1:26" ht="22.5" hidden="1" customHeight="1" x14ac:dyDescent="0.3">
      <c r="A120" s="168"/>
      <c r="B120" s="323"/>
      <c r="C120" s="325"/>
      <c r="D120" s="327"/>
      <c r="E120" s="327"/>
      <c r="F120" s="333"/>
      <c r="G120" s="186">
        <v>3</v>
      </c>
      <c r="H120" s="274"/>
      <c r="I120" s="591"/>
      <c r="J120" s="371"/>
      <c r="K120" s="366"/>
      <c r="L120" s="321"/>
      <c r="M120" s="452"/>
      <c r="N120" s="452"/>
      <c r="O120" s="38"/>
      <c r="P120" s="38"/>
      <c r="Q120" s="38"/>
      <c r="R120" s="38"/>
      <c r="S120" s="38"/>
      <c r="T120" s="38"/>
      <c r="U120" s="38"/>
      <c r="V120" s="38"/>
      <c r="W120" s="38"/>
      <c r="X120" s="38"/>
      <c r="Y120" s="168"/>
      <c r="Z120" s="168"/>
    </row>
    <row r="121" spans="1:26" ht="22.5" hidden="1" customHeight="1" x14ac:dyDescent="0.3">
      <c r="A121" s="168"/>
      <c r="B121" s="323"/>
      <c r="C121" s="325"/>
      <c r="D121" s="327"/>
      <c r="E121" s="327"/>
      <c r="F121" s="333"/>
      <c r="G121" s="186">
        <v>4</v>
      </c>
      <c r="H121" s="274"/>
      <c r="I121" s="591"/>
      <c r="J121" s="371"/>
      <c r="K121" s="366"/>
      <c r="L121" s="321"/>
      <c r="M121" s="452"/>
      <c r="N121" s="452"/>
      <c r="O121" s="38"/>
      <c r="P121" s="38"/>
      <c r="Q121" s="38"/>
      <c r="R121" s="38"/>
      <c r="S121" s="38"/>
      <c r="T121" s="38"/>
      <c r="U121" s="38"/>
      <c r="V121" s="38"/>
      <c r="W121" s="38"/>
      <c r="X121" s="38"/>
      <c r="Y121" s="168"/>
      <c r="Z121" s="168"/>
    </row>
    <row r="122" spans="1:26" ht="22.5" hidden="1" customHeight="1" x14ac:dyDescent="0.3">
      <c r="A122" s="168"/>
      <c r="B122" s="323"/>
      <c r="C122" s="325"/>
      <c r="D122" s="327"/>
      <c r="E122" s="327"/>
      <c r="F122" s="333"/>
      <c r="G122" s="186">
        <v>5</v>
      </c>
      <c r="H122" s="274"/>
      <c r="I122" s="591"/>
      <c r="J122" s="371"/>
      <c r="K122" s="366"/>
      <c r="L122" s="321"/>
      <c r="M122" s="452"/>
      <c r="N122" s="452"/>
      <c r="O122" s="38"/>
      <c r="P122" s="38"/>
      <c r="Q122" s="38"/>
      <c r="R122" s="38"/>
      <c r="S122" s="38"/>
      <c r="T122" s="38"/>
      <c r="U122" s="38"/>
      <c r="V122" s="38"/>
      <c r="W122" s="38"/>
      <c r="X122" s="38"/>
      <c r="Y122" s="168"/>
      <c r="Z122" s="168"/>
    </row>
    <row r="123" spans="1:26" ht="22.5" hidden="1" customHeight="1" x14ac:dyDescent="0.3">
      <c r="A123" s="168"/>
      <c r="B123" s="323"/>
      <c r="C123" s="325"/>
      <c r="D123" s="327"/>
      <c r="E123" s="327"/>
      <c r="F123" s="333"/>
      <c r="G123" s="186">
        <v>6</v>
      </c>
      <c r="H123" s="274"/>
      <c r="I123" s="591"/>
      <c r="J123" s="371"/>
      <c r="K123" s="366"/>
      <c r="L123" s="321"/>
      <c r="M123" s="452"/>
      <c r="N123" s="452"/>
      <c r="O123" s="38"/>
      <c r="P123" s="38"/>
      <c r="Q123" s="38"/>
      <c r="R123" s="38"/>
      <c r="S123" s="38"/>
      <c r="T123" s="38"/>
      <c r="U123" s="38"/>
      <c r="V123" s="38"/>
      <c r="W123" s="38"/>
      <c r="X123" s="38"/>
      <c r="Y123" s="168"/>
      <c r="Z123" s="168"/>
    </row>
    <row r="124" spans="1:26" ht="22.5" hidden="1" customHeight="1" x14ac:dyDescent="0.3">
      <c r="A124" s="168"/>
      <c r="B124" s="323"/>
      <c r="C124" s="325"/>
      <c r="D124" s="327"/>
      <c r="E124" s="327"/>
      <c r="F124" s="333"/>
      <c r="G124" s="186">
        <v>7</v>
      </c>
      <c r="H124" s="274"/>
      <c r="I124" s="591"/>
      <c r="J124" s="371"/>
      <c r="K124" s="366"/>
      <c r="L124" s="321"/>
      <c r="M124" s="452"/>
      <c r="N124" s="452"/>
      <c r="O124" s="38"/>
      <c r="P124" s="38"/>
      <c r="Q124" s="38"/>
      <c r="R124" s="38"/>
      <c r="S124" s="38"/>
      <c r="T124" s="38"/>
      <c r="U124" s="38"/>
      <c r="V124" s="38"/>
      <c r="W124" s="38"/>
      <c r="X124" s="38"/>
      <c r="Y124" s="168"/>
      <c r="Z124" s="168"/>
    </row>
    <row r="125" spans="1:26" ht="22.5" hidden="1" customHeight="1" x14ac:dyDescent="0.3">
      <c r="A125" s="168"/>
      <c r="B125" s="341"/>
      <c r="C125" s="342"/>
      <c r="D125" s="343"/>
      <c r="E125" s="343"/>
      <c r="F125" s="345"/>
      <c r="G125" s="192">
        <v>8</v>
      </c>
      <c r="H125" s="275"/>
      <c r="I125" s="592"/>
      <c r="J125" s="372"/>
      <c r="K125" s="367"/>
      <c r="L125" s="340"/>
      <c r="M125" s="452"/>
      <c r="N125" s="452"/>
      <c r="O125" s="38"/>
      <c r="P125" s="38"/>
      <c r="Q125" s="38"/>
      <c r="R125" s="38"/>
      <c r="S125" s="38"/>
      <c r="T125" s="38"/>
      <c r="U125" s="38"/>
      <c r="V125" s="38"/>
      <c r="W125" s="38"/>
      <c r="X125" s="38"/>
      <c r="Y125" s="168"/>
      <c r="Z125" s="168"/>
    </row>
    <row r="126" spans="1:26" ht="311.25" customHeight="1" x14ac:dyDescent="0.3">
      <c r="A126" s="168"/>
      <c r="B126" s="322" t="str">
        <f>+LEFT(C126,5)</f>
        <v xml:space="preserve">17.9 </v>
      </c>
      <c r="C126" s="324" t="s">
        <v>243</v>
      </c>
      <c r="D126" s="326" t="s">
        <v>680</v>
      </c>
      <c r="E126" s="335" t="s">
        <v>244</v>
      </c>
      <c r="F126" s="332">
        <v>3</v>
      </c>
      <c r="G126" s="196">
        <v>1</v>
      </c>
      <c r="H126" s="184" t="s">
        <v>651</v>
      </c>
      <c r="I126" s="377" t="s">
        <v>245</v>
      </c>
      <c r="J126" s="370">
        <v>3</v>
      </c>
      <c r="K126" s="365" t="str">
        <f>+IF(OR(ISBLANK(F126),ISBLANK(J126)),"",IF(OR(AND(F126=1,J126=1),AND(F126=1,J126=2),AND(F126=1,J126=3)),"Deficiencia de control mayor (diseño y ejecución)",IF(OR(AND(F126=2,J126=2),AND(F126=3,J126=1),AND(F126=3,J126=2),AND(F126=2,J126=1)),"Deficiencia de control (diseño o ejecución)",IF(AND(F126=2,J126=3),"Oportunidad de mejora","Mantenimiento del control"))))</f>
        <v>Mantenimiento del control</v>
      </c>
      <c r="L126" s="339">
        <f>+IF(K126="",312,IF(K126="Deficiencia de control mayor (diseño y ejecución)",320,IF(K126="Deficiencia de control (diseño o ejecución)",340,IF(K126="Oportunidad de mejora",360,380))))</f>
        <v>380</v>
      </c>
      <c r="M126" s="451">
        <v>7.0122999999999998</v>
      </c>
      <c r="N126" s="590">
        <f>+L126+M126</f>
        <v>387.01229999999998</v>
      </c>
      <c r="O126" s="38"/>
      <c r="P126" s="38"/>
      <c r="Q126" s="38"/>
      <c r="R126" s="38"/>
      <c r="S126" s="38"/>
      <c r="T126" s="38"/>
      <c r="U126" s="38"/>
      <c r="V126" s="38"/>
      <c r="W126" s="38"/>
      <c r="X126" s="38"/>
      <c r="Y126" s="168"/>
      <c r="Z126" s="168"/>
    </row>
    <row r="127" spans="1:26" ht="100.5" customHeight="1" thickBot="1" x14ac:dyDescent="0.35">
      <c r="A127" s="168"/>
      <c r="B127" s="323"/>
      <c r="C127" s="325"/>
      <c r="D127" s="327"/>
      <c r="E127" s="327"/>
      <c r="F127" s="333"/>
      <c r="G127" s="186">
        <v>2</v>
      </c>
      <c r="H127" s="185" t="s">
        <v>425</v>
      </c>
      <c r="I127" s="333"/>
      <c r="J127" s="371"/>
      <c r="K127" s="366"/>
      <c r="L127" s="321"/>
      <c r="M127" s="452"/>
      <c r="N127" s="452"/>
      <c r="O127" s="38"/>
      <c r="P127" s="38"/>
      <c r="Q127" s="38"/>
      <c r="R127" s="38"/>
      <c r="S127" s="38"/>
      <c r="T127" s="38"/>
      <c r="U127" s="38"/>
      <c r="V127" s="38"/>
      <c r="W127" s="38"/>
      <c r="X127" s="38"/>
      <c r="Y127" s="168"/>
      <c r="Z127" s="168"/>
    </row>
    <row r="128" spans="1:26" ht="16.5" hidden="1" x14ac:dyDescent="0.3">
      <c r="A128" s="168"/>
      <c r="B128" s="323"/>
      <c r="C128" s="325"/>
      <c r="D128" s="327"/>
      <c r="E128" s="327"/>
      <c r="F128" s="333"/>
      <c r="G128" s="186">
        <v>3</v>
      </c>
      <c r="H128" s="186"/>
      <c r="I128" s="333"/>
      <c r="J128" s="371"/>
      <c r="K128" s="366"/>
      <c r="L128" s="321"/>
      <c r="M128" s="452"/>
      <c r="N128" s="452"/>
      <c r="O128" s="38"/>
      <c r="P128" s="38"/>
      <c r="Q128" s="38"/>
      <c r="R128" s="38"/>
      <c r="S128" s="38"/>
      <c r="T128" s="38"/>
      <c r="U128" s="38"/>
      <c r="V128" s="38"/>
      <c r="W128" s="38"/>
      <c r="X128" s="38"/>
      <c r="Y128" s="168"/>
      <c r="Z128" s="168"/>
    </row>
    <row r="129" spans="1:26" ht="16.5" hidden="1" x14ac:dyDescent="0.3">
      <c r="A129" s="168"/>
      <c r="B129" s="323"/>
      <c r="C129" s="325"/>
      <c r="D129" s="327"/>
      <c r="E129" s="327"/>
      <c r="F129" s="333"/>
      <c r="G129" s="186">
        <v>4</v>
      </c>
      <c r="H129" s="186"/>
      <c r="I129" s="333"/>
      <c r="J129" s="371"/>
      <c r="K129" s="366"/>
      <c r="L129" s="321"/>
      <c r="M129" s="452"/>
      <c r="N129" s="452"/>
      <c r="O129" s="38"/>
      <c r="P129" s="38"/>
      <c r="Q129" s="38"/>
      <c r="R129" s="38"/>
      <c r="S129" s="38"/>
      <c r="T129" s="38"/>
      <c r="U129" s="38"/>
      <c r="V129" s="38"/>
      <c r="W129" s="38"/>
      <c r="X129" s="38"/>
      <c r="Y129" s="168"/>
      <c r="Z129" s="168"/>
    </row>
    <row r="130" spans="1:26" ht="16.5" hidden="1" x14ac:dyDescent="0.3">
      <c r="A130" s="168"/>
      <c r="B130" s="323"/>
      <c r="C130" s="325"/>
      <c r="D130" s="327"/>
      <c r="E130" s="327"/>
      <c r="F130" s="333"/>
      <c r="G130" s="186">
        <v>5</v>
      </c>
      <c r="H130" s="186"/>
      <c r="I130" s="333"/>
      <c r="J130" s="371"/>
      <c r="K130" s="366"/>
      <c r="L130" s="321"/>
      <c r="M130" s="452"/>
      <c r="N130" s="452"/>
      <c r="O130" s="38"/>
      <c r="P130" s="38"/>
      <c r="Q130" s="38"/>
      <c r="R130" s="38"/>
      <c r="S130" s="38"/>
      <c r="T130" s="38"/>
      <c r="U130" s="38"/>
      <c r="V130" s="38"/>
      <c r="W130" s="38"/>
      <c r="X130" s="38"/>
      <c r="Y130" s="168"/>
      <c r="Z130" s="168"/>
    </row>
    <row r="131" spans="1:26" ht="22.5" hidden="1" customHeight="1" x14ac:dyDescent="0.3">
      <c r="A131" s="168"/>
      <c r="B131" s="323"/>
      <c r="C131" s="325"/>
      <c r="D131" s="327"/>
      <c r="E131" s="327"/>
      <c r="F131" s="333"/>
      <c r="G131" s="186">
        <v>6</v>
      </c>
      <c r="H131" s="186"/>
      <c r="I131" s="333"/>
      <c r="J131" s="371"/>
      <c r="K131" s="366"/>
      <c r="L131" s="321"/>
      <c r="M131" s="452"/>
      <c r="N131" s="452"/>
      <c r="O131" s="38"/>
      <c r="P131" s="38"/>
      <c r="Q131" s="38"/>
      <c r="R131" s="38"/>
      <c r="S131" s="38"/>
      <c r="T131" s="38"/>
      <c r="U131" s="38"/>
      <c r="V131" s="38"/>
      <c r="W131" s="38"/>
      <c r="X131" s="38"/>
      <c r="Y131" s="168"/>
      <c r="Z131" s="168"/>
    </row>
    <row r="132" spans="1:26" ht="22.5" hidden="1" customHeight="1" x14ac:dyDescent="0.3">
      <c r="A132" s="168"/>
      <c r="B132" s="323"/>
      <c r="C132" s="325"/>
      <c r="D132" s="327"/>
      <c r="E132" s="327"/>
      <c r="F132" s="333"/>
      <c r="G132" s="186">
        <v>7</v>
      </c>
      <c r="H132" s="186"/>
      <c r="I132" s="333"/>
      <c r="J132" s="371"/>
      <c r="K132" s="366"/>
      <c r="L132" s="321"/>
      <c r="M132" s="452"/>
      <c r="N132" s="452"/>
      <c r="O132" s="38"/>
      <c r="P132" s="38"/>
      <c r="Q132" s="38"/>
      <c r="R132" s="38"/>
      <c r="S132" s="38"/>
      <c r="T132" s="38"/>
      <c r="U132" s="38"/>
      <c r="V132" s="38"/>
      <c r="W132" s="38"/>
      <c r="X132" s="38"/>
      <c r="Y132" s="168"/>
      <c r="Z132" s="168"/>
    </row>
    <row r="133" spans="1:26" ht="22.5" hidden="1" customHeight="1" thickBot="1" x14ac:dyDescent="0.35">
      <c r="A133" s="168"/>
      <c r="B133" s="341"/>
      <c r="C133" s="325"/>
      <c r="D133" s="328"/>
      <c r="E133" s="328"/>
      <c r="F133" s="334"/>
      <c r="G133" s="188">
        <v>8</v>
      </c>
      <c r="H133" s="188"/>
      <c r="I133" s="334"/>
      <c r="J133" s="373"/>
      <c r="K133" s="366"/>
      <c r="L133" s="340"/>
      <c r="M133" s="452"/>
      <c r="N133" s="452"/>
      <c r="O133" s="38"/>
      <c r="P133" s="38"/>
      <c r="Q133" s="38"/>
      <c r="R133" s="38"/>
      <c r="S133" s="38"/>
      <c r="T133" s="38"/>
      <c r="U133" s="38"/>
      <c r="V133" s="38"/>
      <c r="W133" s="38"/>
      <c r="X133" s="38"/>
      <c r="Y133" s="168"/>
      <c r="Z133" s="168"/>
    </row>
    <row r="134" spans="1:26" ht="22.5" customHeight="1" x14ac:dyDescent="0.3">
      <c r="A134" s="168"/>
      <c r="B134" s="168"/>
      <c r="C134" s="214"/>
      <c r="D134" s="214"/>
      <c r="E134" s="214"/>
      <c r="F134" s="214"/>
      <c r="G134" s="214"/>
      <c r="H134" s="214"/>
      <c r="I134" s="214"/>
      <c r="J134" s="214"/>
      <c r="K134" s="214"/>
      <c r="L134" s="40"/>
      <c r="M134" s="40"/>
      <c r="N134" s="42"/>
      <c r="O134" s="38"/>
      <c r="P134" s="38"/>
      <c r="Q134" s="38"/>
      <c r="R134" s="38"/>
      <c r="S134" s="38"/>
      <c r="T134" s="38"/>
      <c r="U134" s="38"/>
      <c r="V134" s="38"/>
      <c r="W134" s="38"/>
      <c r="X134" s="38"/>
      <c r="Y134" s="168"/>
      <c r="Z134" s="168"/>
    </row>
    <row r="135" spans="1:26" ht="22.5" customHeight="1" x14ac:dyDescent="0.3">
      <c r="A135" s="168"/>
      <c r="B135" s="168"/>
      <c r="C135" s="168"/>
      <c r="D135" s="168"/>
      <c r="E135" s="168"/>
      <c r="F135" s="168"/>
      <c r="G135" s="168"/>
      <c r="H135" s="168"/>
      <c r="I135" s="168"/>
      <c r="J135" s="168"/>
      <c r="K135" s="168"/>
      <c r="L135" s="40"/>
      <c r="M135" s="40"/>
      <c r="N135" s="42"/>
      <c r="O135" s="38"/>
      <c r="P135" s="38"/>
      <c r="Q135" s="38"/>
      <c r="R135" s="38"/>
      <c r="S135" s="38"/>
      <c r="T135" s="38"/>
      <c r="U135" s="38"/>
      <c r="V135" s="38"/>
      <c r="W135" s="38"/>
      <c r="X135" s="38"/>
      <c r="Y135" s="168"/>
      <c r="Z135" s="168"/>
    </row>
    <row r="136" spans="1:26" ht="22.5" customHeight="1" x14ac:dyDescent="0.3">
      <c r="A136" s="168"/>
      <c r="B136" s="168"/>
      <c r="C136" s="168"/>
      <c r="D136" s="168"/>
      <c r="E136" s="168"/>
      <c r="F136" s="168"/>
      <c r="G136" s="168"/>
      <c r="H136" s="168"/>
      <c r="I136" s="168"/>
      <c r="J136" s="168"/>
      <c r="K136" s="168"/>
      <c r="L136" s="40"/>
      <c r="M136" s="40"/>
      <c r="N136" s="42"/>
      <c r="O136" s="38"/>
      <c r="P136" s="38"/>
      <c r="Q136" s="38"/>
      <c r="R136" s="38"/>
      <c r="S136" s="38"/>
      <c r="T136" s="38"/>
      <c r="U136" s="38"/>
      <c r="V136" s="38"/>
      <c r="W136" s="38"/>
      <c r="X136" s="38"/>
      <c r="Y136" s="168"/>
      <c r="Z136" s="168"/>
    </row>
    <row r="137" spans="1:26" ht="22.5" customHeight="1" x14ac:dyDescent="0.3">
      <c r="A137" s="168"/>
      <c r="B137" s="168"/>
      <c r="C137" s="168"/>
      <c r="D137" s="168"/>
      <c r="E137" s="168"/>
      <c r="F137" s="168"/>
      <c r="G137" s="168"/>
      <c r="H137" s="168"/>
      <c r="I137" s="168"/>
      <c r="J137" s="168"/>
      <c r="K137" s="168"/>
      <c r="L137" s="40"/>
      <c r="M137" s="40"/>
      <c r="N137" s="42"/>
      <c r="O137" s="38"/>
      <c r="P137" s="38"/>
      <c r="Q137" s="38"/>
      <c r="R137" s="38"/>
      <c r="S137" s="38"/>
      <c r="T137" s="38"/>
      <c r="U137" s="38"/>
      <c r="V137" s="38"/>
      <c r="W137" s="38"/>
      <c r="X137" s="38"/>
      <c r="Y137" s="168"/>
      <c r="Z137" s="168"/>
    </row>
    <row r="138" spans="1:26" ht="22.5" customHeight="1" x14ac:dyDescent="0.3">
      <c r="A138" s="168"/>
      <c r="B138" s="168"/>
      <c r="C138" s="168"/>
      <c r="D138" s="168"/>
      <c r="E138" s="168"/>
      <c r="F138" s="168"/>
      <c r="G138" s="168"/>
      <c r="H138" s="168"/>
      <c r="I138" s="168"/>
      <c r="J138" s="168"/>
      <c r="K138" s="168"/>
      <c r="L138" s="40"/>
      <c r="M138" s="40"/>
      <c r="N138" s="42"/>
      <c r="O138" s="38"/>
      <c r="P138" s="38"/>
      <c r="Q138" s="38"/>
      <c r="R138" s="38"/>
      <c r="S138" s="38"/>
      <c r="T138" s="38"/>
      <c r="U138" s="38"/>
      <c r="V138" s="38"/>
      <c r="W138" s="38"/>
      <c r="X138" s="38"/>
      <c r="Y138" s="168"/>
      <c r="Z138" s="168"/>
    </row>
    <row r="139" spans="1:26" ht="22.5" customHeight="1" x14ac:dyDescent="0.3">
      <c r="A139" s="168"/>
      <c r="B139" s="168"/>
      <c r="C139" s="168"/>
      <c r="D139" s="168"/>
      <c r="E139" s="168"/>
      <c r="F139" s="168"/>
      <c r="G139" s="168"/>
      <c r="H139" s="168"/>
      <c r="I139" s="168"/>
      <c r="J139" s="168"/>
      <c r="K139" s="168"/>
      <c r="L139" s="40"/>
      <c r="M139" s="40"/>
      <c r="N139" s="42"/>
      <c r="O139" s="38"/>
      <c r="P139" s="38"/>
      <c r="Q139" s="38"/>
      <c r="R139" s="38"/>
      <c r="S139" s="38"/>
      <c r="T139" s="38"/>
      <c r="U139" s="38"/>
      <c r="V139" s="38"/>
      <c r="W139" s="38"/>
      <c r="X139" s="38"/>
      <c r="Y139" s="168"/>
      <c r="Z139" s="168"/>
    </row>
    <row r="140" spans="1:26" ht="22.5" customHeight="1" x14ac:dyDescent="0.3">
      <c r="A140" s="168"/>
      <c r="B140" s="168"/>
      <c r="C140" s="168"/>
      <c r="D140" s="168"/>
      <c r="E140" s="168"/>
      <c r="F140" s="168"/>
      <c r="G140" s="168"/>
      <c r="H140" s="168"/>
      <c r="I140" s="168"/>
      <c r="J140" s="168"/>
      <c r="K140" s="168"/>
      <c r="L140" s="40"/>
      <c r="M140" s="40"/>
      <c r="N140" s="42"/>
      <c r="O140" s="38"/>
      <c r="P140" s="38"/>
      <c r="Q140" s="38"/>
      <c r="R140" s="38"/>
      <c r="S140" s="38"/>
      <c r="T140" s="38"/>
      <c r="U140" s="38"/>
      <c r="V140" s="38"/>
      <c r="W140" s="38"/>
      <c r="X140" s="38"/>
      <c r="Y140" s="168"/>
      <c r="Z140" s="168"/>
    </row>
    <row r="141" spans="1:26" ht="22.5" customHeight="1" x14ac:dyDescent="0.3">
      <c r="A141" s="168"/>
      <c r="B141" s="168"/>
      <c r="C141" s="168"/>
      <c r="D141" s="168"/>
      <c r="E141" s="168"/>
      <c r="F141" s="168"/>
      <c r="G141" s="168"/>
      <c r="H141" s="168"/>
      <c r="I141" s="168"/>
      <c r="J141" s="168"/>
      <c r="K141" s="168"/>
      <c r="L141" s="40"/>
      <c r="M141" s="40"/>
      <c r="N141" s="42"/>
      <c r="O141" s="38"/>
      <c r="P141" s="38"/>
      <c r="Q141" s="38"/>
      <c r="R141" s="38"/>
      <c r="S141" s="38"/>
      <c r="T141" s="38"/>
      <c r="U141" s="38"/>
      <c r="V141" s="38"/>
      <c r="W141" s="38"/>
      <c r="X141" s="38"/>
      <c r="Y141" s="168"/>
      <c r="Z141" s="168"/>
    </row>
    <row r="142" spans="1:26" ht="22.5" customHeight="1" x14ac:dyDescent="0.3">
      <c r="A142" s="168"/>
      <c r="B142" s="168"/>
      <c r="C142" s="168"/>
      <c r="D142" s="168"/>
      <c r="E142" s="168"/>
      <c r="F142" s="168"/>
      <c r="G142" s="168"/>
      <c r="H142" s="168"/>
      <c r="I142" s="168"/>
      <c r="J142" s="168"/>
      <c r="K142" s="168"/>
      <c r="L142" s="40"/>
      <c r="M142" s="40"/>
      <c r="N142" s="42"/>
      <c r="O142" s="38"/>
      <c r="P142" s="38"/>
      <c r="Q142" s="38"/>
      <c r="R142" s="38"/>
      <c r="S142" s="38"/>
      <c r="T142" s="38"/>
      <c r="U142" s="38"/>
      <c r="V142" s="38"/>
      <c r="W142" s="38"/>
      <c r="X142" s="38"/>
      <c r="Y142" s="168"/>
      <c r="Z142" s="168"/>
    </row>
    <row r="143" spans="1:26" ht="22.5" customHeight="1" x14ac:dyDescent="0.3">
      <c r="A143" s="168"/>
      <c r="B143" s="168"/>
      <c r="C143" s="168"/>
      <c r="D143" s="168"/>
      <c r="E143" s="168"/>
      <c r="F143" s="168"/>
      <c r="G143" s="168"/>
      <c r="H143" s="168"/>
      <c r="I143" s="168"/>
      <c r="J143" s="168"/>
      <c r="K143" s="168"/>
      <c r="L143" s="40"/>
      <c r="M143" s="40"/>
      <c r="N143" s="42"/>
      <c r="O143" s="38"/>
      <c r="P143" s="38"/>
      <c r="Q143" s="38"/>
      <c r="R143" s="38"/>
      <c r="S143" s="38"/>
      <c r="T143" s="38"/>
      <c r="U143" s="38"/>
      <c r="V143" s="38"/>
      <c r="W143" s="38"/>
      <c r="X143" s="38"/>
      <c r="Y143" s="168"/>
      <c r="Z143" s="168"/>
    </row>
    <row r="144" spans="1:26" ht="22.5" customHeight="1" x14ac:dyDescent="0.3">
      <c r="A144" s="168"/>
      <c r="B144" s="168"/>
      <c r="C144" s="168"/>
      <c r="D144" s="168"/>
      <c r="E144" s="168"/>
      <c r="F144" s="168"/>
      <c r="G144" s="168"/>
      <c r="H144" s="168"/>
      <c r="I144" s="168"/>
      <c r="J144" s="168"/>
      <c r="K144" s="168"/>
      <c r="L144" s="40"/>
      <c r="M144" s="40"/>
      <c r="N144" s="42"/>
      <c r="O144" s="38"/>
      <c r="P144" s="38"/>
      <c r="Q144" s="38"/>
      <c r="R144" s="38"/>
      <c r="S144" s="38"/>
      <c r="T144" s="38"/>
      <c r="U144" s="38"/>
      <c r="V144" s="38"/>
      <c r="W144" s="38"/>
      <c r="X144" s="38"/>
      <c r="Y144" s="168"/>
      <c r="Z144" s="168"/>
    </row>
    <row r="145" spans="1:26" ht="22.5" customHeight="1" x14ac:dyDescent="0.3">
      <c r="A145" s="168"/>
      <c r="B145" s="168"/>
      <c r="C145" s="168"/>
      <c r="D145" s="168"/>
      <c r="E145" s="168"/>
      <c r="F145" s="168"/>
      <c r="G145" s="168"/>
      <c r="H145" s="168"/>
      <c r="I145" s="168"/>
      <c r="J145" s="168"/>
      <c r="K145" s="168"/>
      <c r="L145" s="40"/>
      <c r="M145" s="40"/>
      <c r="N145" s="42"/>
      <c r="O145" s="38"/>
      <c r="P145" s="38"/>
      <c r="Q145" s="38"/>
      <c r="R145" s="38"/>
      <c r="S145" s="38"/>
      <c r="T145" s="38"/>
      <c r="U145" s="38"/>
      <c r="V145" s="38"/>
      <c r="W145" s="38"/>
      <c r="X145" s="38"/>
      <c r="Y145" s="168"/>
      <c r="Z145" s="168"/>
    </row>
    <row r="146" spans="1:26" ht="22.5" customHeight="1" x14ac:dyDescent="0.3">
      <c r="A146" s="168"/>
      <c r="B146" s="168"/>
      <c r="C146" s="168"/>
      <c r="D146" s="168"/>
      <c r="E146" s="168"/>
      <c r="F146" s="168"/>
      <c r="G146" s="168"/>
      <c r="H146" s="168"/>
      <c r="I146" s="168"/>
      <c r="J146" s="168"/>
      <c r="K146" s="168"/>
      <c r="L146" s="40"/>
      <c r="M146" s="40"/>
      <c r="N146" s="42"/>
      <c r="O146" s="38"/>
      <c r="P146" s="38"/>
      <c r="Q146" s="38"/>
      <c r="R146" s="38"/>
      <c r="S146" s="38"/>
      <c r="T146" s="38"/>
      <c r="U146" s="38"/>
      <c r="V146" s="38"/>
      <c r="W146" s="38"/>
      <c r="X146" s="38"/>
      <c r="Y146" s="168"/>
      <c r="Z146" s="168"/>
    </row>
    <row r="147" spans="1:26" ht="22.5" customHeight="1" x14ac:dyDescent="0.3">
      <c r="A147" s="168"/>
      <c r="B147" s="168"/>
      <c r="C147" s="168"/>
      <c r="D147" s="168"/>
      <c r="E147" s="168"/>
      <c r="F147" s="168"/>
      <c r="G147" s="168"/>
      <c r="H147" s="168"/>
      <c r="I147" s="168"/>
      <c r="J147" s="168"/>
      <c r="K147" s="168"/>
      <c r="L147" s="40"/>
      <c r="M147" s="40"/>
      <c r="N147" s="42"/>
      <c r="O147" s="38"/>
      <c r="P147" s="38"/>
      <c r="Q147" s="38"/>
      <c r="R147" s="38"/>
      <c r="S147" s="38"/>
      <c r="T147" s="38"/>
      <c r="U147" s="38"/>
      <c r="V147" s="38"/>
      <c r="W147" s="38"/>
      <c r="X147" s="38"/>
      <c r="Y147" s="168"/>
      <c r="Z147" s="168"/>
    </row>
    <row r="148" spans="1:26" ht="22.5" customHeight="1" x14ac:dyDescent="0.3">
      <c r="A148" s="168"/>
      <c r="B148" s="168"/>
      <c r="C148" s="168"/>
      <c r="D148" s="168"/>
      <c r="E148" s="168"/>
      <c r="F148" s="168"/>
      <c r="G148" s="168"/>
      <c r="H148" s="168"/>
      <c r="I148" s="168"/>
      <c r="J148" s="168"/>
      <c r="K148" s="168"/>
      <c r="L148" s="40"/>
      <c r="M148" s="40"/>
      <c r="N148" s="42"/>
      <c r="O148" s="38"/>
      <c r="P148" s="38"/>
      <c r="Q148" s="38"/>
      <c r="R148" s="38"/>
      <c r="S148" s="38"/>
      <c r="T148" s="38"/>
      <c r="U148" s="38"/>
      <c r="V148" s="38"/>
      <c r="W148" s="38"/>
      <c r="X148" s="38"/>
      <c r="Y148" s="168"/>
      <c r="Z148" s="168"/>
    </row>
    <row r="149" spans="1:26" ht="22.5" customHeight="1" x14ac:dyDescent="0.3">
      <c r="A149" s="168"/>
      <c r="B149" s="168"/>
      <c r="C149" s="168"/>
      <c r="D149" s="168"/>
      <c r="E149" s="168"/>
      <c r="F149" s="168"/>
      <c r="G149" s="168"/>
      <c r="H149" s="168"/>
      <c r="I149" s="168"/>
      <c r="J149" s="168"/>
      <c r="K149" s="168"/>
      <c r="L149" s="40"/>
      <c r="M149" s="40"/>
      <c r="N149" s="42"/>
      <c r="O149" s="38"/>
      <c r="P149" s="38"/>
      <c r="Q149" s="38"/>
      <c r="R149" s="38"/>
      <c r="S149" s="38"/>
      <c r="T149" s="38"/>
      <c r="U149" s="38"/>
      <c r="V149" s="38"/>
      <c r="W149" s="38"/>
      <c r="X149" s="38"/>
      <c r="Y149" s="168"/>
      <c r="Z149" s="168"/>
    </row>
    <row r="150" spans="1:26" ht="22.5" customHeight="1" x14ac:dyDescent="0.3">
      <c r="A150" s="168"/>
      <c r="B150" s="168"/>
      <c r="C150" s="168"/>
      <c r="D150" s="168"/>
      <c r="E150" s="168"/>
      <c r="F150" s="168"/>
      <c r="G150" s="168"/>
      <c r="H150" s="168"/>
      <c r="I150" s="168"/>
      <c r="J150" s="168"/>
      <c r="K150" s="168"/>
      <c r="L150" s="40"/>
      <c r="M150" s="40"/>
      <c r="N150" s="42"/>
      <c r="O150" s="38"/>
      <c r="P150" s="38"/>
      <c r="Q150" s="38"/>
      <c r="R150" s="38"/>
      <c r="S150" s="38"/>
      <c r="T150" s="38"/>
      <c r="U150" s="38"/>
      <c r="V150" s="38"/>
      <c r="W150" s="38"/>
      <c r="X150" s="38"/>
      <c r="Y150" s="168"/>
      <c r="Z150" s="168"/>
    </row>
    <row r="151" spans="1:26" ht="22.5" customHeight="1" x14ac:dyDescent="0.3">
      <c r="A151" s="168"/>
      <c r="B151" s="168"/>
      <c r="C151" s="168"/>
      <c r="D151" s="168"/>
      <c r="E151" s="168"/>
      <c r="F151" s="168"/>
      <c r="G151" s="168"/>
      <c r="H151" s="168"/>
      <c r="I151" s="168"/>
      <c r="J151" s="168"/>
      <c r="K151" s="168"/>
      <c r="L151" s="40"/>
      <c r="M151" s="40"/>
      <c r="N151" s="42"/>
      <c r="O151" s="38"/>
      <c r="P151" s="38"/>
      <c r="Q151" s="38"/>
      <c r="R151" s="38"/>
      <c r="S151" s="38"/>
      <c r="T151" s="38"/>
      <c r="U151" s="38"/>
      <c r="V151" s="38"/>
      <c r="W151" s="38"/>
      <c r="X151" s="38"/>
      <c r="Y151" s="168"/>
      <c r="Z151" s="168"/>
    </row>
    <row r="152" spans="1:26" ht="22.5" customHeight="1" x14ac:dyDescent="0.3">
      <c r="A152" s="168"/>
      <c r="B152" s="168"/>
      <c r="C152" s="168"/>
      <c r="D152" s="168"/>
      <c r="E152" s="168"/>
      <c r="F152" s="168"/>
      <c r="G152" s="168"/>
      <c r="H152" s="168"/>
      <c r="I152" s="168"/>
      <c r="J152" s="168"/>
      <c r="K152" s="168"/>
      <c r="L152" s="40"/>
      <c r="M152" s="40"/>
      <c r="N152" s="42"/>
      <c r="O152" s="38"/>
      <c r="P152" s="38"/>
      <c r="Q152" s="38"/>
      <c r="R152" s="38"/>
      <c r="S152" s="38"/>
      <c r="T152" s="38"/>
      <c r="U152" s="38"/>
      <c r="V152" s="38"/>
      <c r="W152" s="38"/>
      <c r="X152" s="38"/>
      <c r="Y152" s="168"/>
      <c r="Z152" s="168"/>
    </row>
    <row r="153" spans="1:26" ht="22.5" customHeight="1" x14ac:dyDescent="0.3">
      <c r="A153" s="168"/>
      <c r="B153" s="168"/>
      <c r="C153" s="168"/>
      <c r="D153" s="168"/>
      <c r="E153" s="168"/>
      <c r="F153" s="168"/>
      <c r="G153" s="168"/>
      <c r="H153" s="168"/>
      <c r="I153" s="168"/>
      <c r="J153" s="168"/>
      <c r="K153" s="168"/>
      <c r="L153" s="40"/>
      <c r="M153" s="40"/>
      <c r="N153" s="42"/>
      <c r="O153" s="38"/>
      <c r="P153" s="38"/>
      <c r="Q153" s="38"/>
      <c r="R153" s="38"/>
      <c r="S153" s="38"/>
      <c r="T153" s="38"/>
      <c r="U153" s="38"/>
      <c r="V153" s="38"/>
      <c r="W153" s="38"/>
      <c r="X153" s="38"/>
      <c r="Y153" s="168"/>
      <c r="Z153" s="168"/>
    </row>
    <row r="154" spans="1:26" ht="22.5" customHeight="1" x14ac:dyDescent="0.3">
      <c r="A154" s="168"/>
      <c r="B154" s="168"/>
      <c r="C154" s="168"/>
      <c r="D154" s="168"/>
      <c r="E154" s="168"/>
      <c r="F154" s="168"/>
      <c r="G154" s="168"/>
      <c r="H154" s="168"/>
      <c r="I154" s="168"/>
      <c r="J154" s="168"/>
      <c r="K154" s="168"/>
      <c r="L154" s="40"/>
      <c r="M154" s="40"/>
      <c r="N154" s="42"/>
      <c r="O154" s="38"/>
      <c r="P154" s="38"/>
      <c r="Q154" s="38"/>
      <c r="R154" s="38"/>
      <c r="S154" s="38"/>
      <c r="T154" s="38"/>
      <c r="U154" s="38"/>
      <c r="V154" s="38"/>
      <c r="W154" s="38"/>
      <c r="X154" s="38"/>
      <c r="Y154" s="168"/>
      <c r="Z154" s="168"/>
    </row>
    <row r="155" spans="1:26" ht="22.5" customHeight="1" x14ac:dyDescent="0.3">
      <c r="A155" s="168"/>
      <c r="B155" s="168"/>
      <c r="C155" s="168"/>
      <c r="D155" s="168"/>
      <c r="E155" s="168"/>
      <c r="F155" s="168"/>
      <c r="G155" s="168"/>
      <c r="H155" s="168"/>
      <c r="I155" s="168"/>
      <c r="J155" s="168"/>
      <c r="K155" s="168"/>
      <c r="L155" s="40"/>
      <c r="M155" s="40"/>
      <c r="N155" s="42"/>
      <c r="O155" s="38"/>
      <c r="P155" s="38"/>
      <c r="Q155" s="38"/>
      <c r="R155" s="38"/>
      <c r="S155" s="38"/>
      <c r="T155" s="38"/>
      <c r="U155" s="38"/>
      <c r="V155" s="38"/>
      <c r="W155" s="38"/>
      <c r="X155" s="38"/>
      <c r="Y155" s="168"/>
      <c r="Z155" s="168"/>
    </row>
    <row r="156" spans="1:26" ht="22.5" customHeight="1" x14ac:dyDescent="0.3">
      <c r="A156" s="168"/>
      <c r="B156" s="168"/>
      <c r="C156" s="168"/>
      <c r="D156" s="168"/>
      <c r="E156" s="168"/>
      <c r="F156" s="168"/>
      <c r="G156" s="168"/>
      <c r="H156" s="168"/>
      <c r="I156" s="168"/>
      <c r="J156" s="168"/>
      <c r="K156" s="168"/>
      <c r="L156" s="40"/>
      <c r="M156" s="40"/>
      <c r="N156" s="42"/>
      <c r="O156" s="38"/>
      <c r="P156" s="38"/>
      <c r="Q156" s="38"/>
      <c r="R156" s="38"/>
      <c r="S156" s="38"/>
      <c r="T156" s="38"/>
      <c r="U156" s="38"/>
      <c r="V156" s="38"/>
      <c r="W156" s="38"/>
      <c r="X156" s="38"/>
      <c r="Y156" s="168"/>
      <c r="Z156" s="168"/>
    </row>
    <row r="157" spans="1:26" ht="22.5" customHeight="1" x14ac:dyDescent="0.3">
      <c r="A157" s="168"/>
      <c r="B157" s="168"/>
      <c r="C157" s="168"/>
      <c r="D157" s="168"/>
      <c r="E157" s="168"/>
      <c r="F157" s="168"/>
      <c r="G157" s="168"/>
      <c r="H157" s="168"/>
      <c r="I157" s="168"/>
      <c r="J157" s="168"/>
      <c r="K157" s="168"/>
      <c r="L157" s="40"/>
      <c r="M157" s="40"/>
      <c r="N157" s="42"/>
      <c r="O157" s="38"/>
      <c r="P157" s="38"/>
      <c r="Q157" s="38"/>
      <c r="R157" s="38"/>
      <c r="S157" s="38"/>
      <c r="T157" s="38"/>
      <c r="U157" s="38"/>
      <c r="V157" s="38"/>
      <c r="W157" s="38"/>
      <c r="X157" s="38"/>
      <c r="Y157" s="168"/>
      <c r="Z157" s="168"/>
    </row>
    <row r="158" spans="1:26" ht="22.5" customHeight="1" x14ac:dyDescent="0.3">
      <c r="A158" s="168"/>
      <c r="B158" s="168"/>
      <c r="C158" s="168"/>
      <c r="D158" s="168"/>
      <c r="E158" s="168"/>
      <c r="F158" s="168"/>
      <c r="G158" s="168"/>
      <c r="H158" s="168"/>
      <c r="I158" s="168"/>
      <c r="J158" s="168"/>
      <c r="K158" s="168"/>
      <c r="L158" s="40"/>
      <c r="M158" s="40"/>
      <c r="N158" s="42"/>
      <c r="O158" s="38"/>
      <c r="P158" s="38"/>
      <c r="Q158" s="38"/>
      <c r="R158" s="38"/>
      <c r="S158" s="38"/>
      <c r="T158" s="38"/>
      <c r="U158" s="38"/>
      <c r="V158" s="38"/>
      <c r="W158" s="38"/>
      <c r="X158" s="38"/>
      <c r="Y158" s="168"/>
      <c r="Z158" s="168"/>
    </row>
    <row r="159" spans="1:26" ht="22.5" customHeight="1" x14ac:dyDescent="0.3">
      <c r="A159" s="168"/>
      <c r="B159" s="168"/>
      <c r="C159" s="168"/>
      <c r="D159" s="168"/>
      <c r="E159" s="168"/>
      <c r="F159" s="168"/>
      <c r="G159" s="168"/>
      <c r="H159" s="168"/>
      <c r="I159" s="168"/>
      <c r="J159" s="168"/>
      <c r="K159" s="168"/>
      <c r="L159" s="40"/>
      <c r="M159" s="40"/>
      <c r="N159" s="42"/>
      <c r="O159" s="38"/>
      <c r="P159" s="38"/>
      <c r="Q159" s="38"/>
      <c r="R159" s="38"/>
      <c r="S159" s="38"/>
      <c r="T159" s="38"/>
      <c r="U159" s="38"/>
      <c r="V159" s="38"/>
      <c r="W159" s="38"/>
      <c r="X159" s="38"/>
      <c r="Y159" s="168"/>
      <c r="Z159" s="168"/>
    </row>
    <row r="160" spans="1:26" ht="22.5" customHeight="1" x14ac:dyDescent="0.3">
      <c r="A160" s="168"/>
      <c r="B160" s="168"/>
      <c r="C160" s="168"/>
      <c r="D160" s="168"/>
      <c r="E160" s="168"/>
      <c r="F160" s="168"/>
      <c r="G160" s="168"/>
      <c r="H160" s="168"/>
      <c r="I160" s="168"/>
      <c r="J160" s="168"/>
      <c r="K160" s="168"/>
      <c r="L160" s="40"/>
      <c r="M160" s="40"/>
      <c r="N160" s="42"/>
      <c r="O160" s="38"/>
      <c r="P160" s="38"/>
      <c r="Q160" s="38"/>
      <c r="R160" s="38"/>
      <c r="S160" s="38"/>
      <c r="T160" s="38"/>
      <c r="U160" s="38"/>
      <c r="V160" s="38"/>
      <c r="W160" s="38"/>
      <c r="X160" s="38"/>
      <c r="Y160" s="168"/>
      <c r="Z160" s="168"/>
    </row>
    <row r="161" spans="1:26" ht="22.5" customHeight="1" x14ac:dyDescent="0.3">
      <c r="A161" s="168"/>
      <c r="B161" s="168"/>
      <c r="C161" s="168"/>
      <c r="D161" s="168"/>
      <c r="E161" s="168"/>
      <c r="F161" s="168"/>
      <c r="G161" s="168"/>
      <c r="H161" s="168"/>
      <c r="I161" s="168"/>
      <c r="J161" s="168"/>
      <c r="K161" s="168"/>
      <c r="L161" s="40"/>
      <c r="M161" s="40"/>
      <c r="N161" s="42"/>
      <c r="O161" s="38"/>
      <c r="P161" s="38"/>
      <c r="Q161" s="38"/>
      <c r="R161" s="38"/>
      <c r="S161" s="38"/>
      <c r="T161" s="38"/>
      <c r="U161" s="38"/>
      <c r="V161" s="38"/>
      <c r="W161" s="38"/>
      <c r="X161" s="38"/>
      <c r="Y161" s="168"/>
      <c r="Z161" s="168"/>
    </row>
    <row r="162" spans="1:26" ht="22.5" customHeight="1" x14ac:dyDescent="0.3">
      <c r="A162" s="168"/>
      <c r="B162" s="168"/>
      <c r="C162" s="168"/>
      <c r="D162" s="168"/>
      <c r="E162" s="168"/>
      <c r="F162" s="168"/>
      <c r="G162" s="168"/>
      <c r="H162" s="168"/>
      <c r="I162" s="168"/>
      <c r="J162" s="168"/>
      <c r="K162" s="168"/>
      <c r="L162" s="40"/>
      <c r="M162" s="40"/>
      <c r="N162" s="42"/>
      <c r="O162" s="38"/>
      <c r="P162" s="38"/>
      <c r="Q162" s="38"/>
      <c r="R162" s="38"/>
      <c r="S162" s="38"/>
      <c r="T162" s="38"/>
      <c r="U162" s="38"/>
      <c r="V162" s="38"/>
      <c r="W162" s="38"/>
      <c r="X162" s="38"/>
      <c r="Y162" s="168"/>
      <c r="Z162" s="168"/>
    </row>
    <row r="163" spans="1:26" ht="22.5" customHeight="1" x14ac:dyDescent="0.3">
      <c r="A163" s="168"/>
      <c r="B163" s="168"/>
      <c r="C163" s="168"/>
      <c r="D163" s="168"/>
      <c r="E163" s="168"/>
      <c r="F163" s="168"/>
      <c r="G163" s="168"/>
      <c r="H163" s="168"/>
      <c r="I163" s="168"/>
      <c r="J163" s="168"/>
      <c r="K163" s="168"/>
      <c r="L163" s="40"/>
      <c r="M163" s="40"/>
      <c r="N163" s="42"/>
      <c r="O163" s="38"/>
      <c r="P163" s="38"/>
      <c r="Q163" s="38"/>
      <c r="R163" s="38"/>
      <c r="S163" s="38"/>
      <c r="T163" s="38"/>
      <c r="U163" s="38"/>
      <c r="V163" s="38"/>
      <c r="W163" s="38"/>
      <c r="X163" s="38"/>
      <c r="Y163" s="168"/>
      <c r="Z163" s="168"/>
    </row>
    <row r="164" spans="1:26" ht="22.5" customHeight="1" x14ac:dyDescent="0.3">
      <c r="A164" s="168"/>
      <c r="B164" s="168"/>
      <c r="C164" s="168"/>
      <c r="D164" s="168"/>
      <c r="E164" s="168"/>
      <c r="F164" s="168"/>
      <c r="G164" s="168"/>
      <c r="H164" s="168"/>
      <c r="I164" s="168"/>
      <c r="J164" s="168"/>
      <c r="K164" s="168"/>
      <c r="L164" s="40"/>
      <c r="M164" s="40"/>
      <c r="N164" s="42"/>
      <c r="O164" s="38"/>
      <c r="P164" s="38"/>
      <c r="Q164" s="38"/>
      <c r="R164" s="38"/>
      <c r="S164" s="38"/>
      <c r="T164" s="38"/>
      <c r="U164" s="38"/>
      <c r="V164" s="38"/>
      <c r="W164" s="38"/>
      <c r="X164" s="38"/>
      <c r="Y164" s="168"/>
      <c r="Z164" s="168"/>
    </row>
    <row r="165" spans="1:26" ht="22.5" customHeight="1" x14ac:dyDescent="0.3">
      <c r="A165" s="168"/>
      <c r="B165" s="168"/>
      <c r="C165" s="168"/>
      <c r="D165" s="168"/>
      <c r="E165" s="168"/>
      <c r="F165" s="168"/>
      <c r="G165" s="168"/>
      <c r="H165" s="168"/>
      <c r="I165" s="168"/>
      <c r="J165" s="168"/>
      <c r="K165" s="168"/>
      <c r="L165" s="40"/>
      <c r="M165" s="40"/>
      <c r="N165" s="42"/>
      <c r="O165" s="38"/>
      <c r="P165" s="38"/>
      <c r="Q165" s="38"/>
      <c r="R165" s="38"/>
      <c r="S165" s="38"/>
      <c r="T165" s="38"/>
      <c r="U165" s="38"/>
      <c r="V165" s="38"/>
      <c r="W165" s="38"/>
      <c r="X165" s="38"/>
      <c r="Y165" s="168"/>
      <c r="Z165" s="168"/>
    </row>
    <row r="166" spans="1:26" ht="22.5" customHeight="1" x14ac:dyDescent="0.3">
      <c r="A166" s="168"/>
      <c r="B166" s="168"/>
      <c r="C166" s="168"/>
      <c r="D166" s="168"/>
      <c r="E166" s="168"/>
      <c r="F166" s="168"/>
      <c r="G166" s="168"/>
      <c r="H166" s="168"/>
      <c r="I166" s="168"/>
      <c r="J166" s="168"/>
      <c r="K166" s="168"/>
      <c r="L166" s="40"/>
      <c r="M166" s="40"/>
      <c r="N166" s="42"/>
      <c r="O166" s="38"/>
      <c r="P166" s="38"/>
      <c r="Q166" s="38"/>
      <c r="R166" s="38"/>
      <c r="S166" s="38"/>
      <c r="T166" s="38"/>
      <c r="U166" s="38"/>
      <c r="V166" s="38"/>
      <c r="W166" s="38"/>
      <c r="X166" s="38"/>
      <c r="Y166" s="168"/>
      <c r="Z166" s="168"/>
    </row>
    <row r="167" spans="1:26" ht="22.5" customHeight="1" x14ac:dyDescent="0.3">
      <c r="A167" s="168"/>
      <c r="B167" s="168"/>
      <c r="C167" s="168"/>
      <c r="D167" s="168"/>
      <c r="E167" s="168"/>
      <c r="F167" s="168"/>
      <c r="G167" s="168"/>
      <c r="H167" s="168"/>
      <c r="I167" s="168"/>
      <c r="J167" s="168"/>
      <c r="K167" s="168"/>
      <c r="L167" s="40"/>
      <c r="M167" s="40"/>
      <c r="N167" s="42"/>
      <c r="O167" s="38"/>
      <c r="P167" s="38"/>
      <c r="Q167" s="38"/>
      <c r="R167" s="38"/>
      <c r="S167" s="38"/>
      <c r="T167" s="38"/>
      <c r="U167" s="38"/>
      <c r="V167" s="38"/>
      <c r="W167" s="38"/>
      <c r="X167" s="38"/>
      <c r="Y167" s="168"/>
      <c r="Z167" s="168"/>
    </row>
    <row r="168" spans="1:26" ht="22.5" customHeight="1" x14ac:dyDescent="0.3">
      <c r="A168" s="168"/>
      <c r="B168" s="168"/>
      <c r="C168" s="168"/>
      <c r="D168" s="168"/>
      <c r="E168" s="168"/>
      <c r="F168" s="168"/>
      <c r="G168" s="168"/>
      <c r="H168" s="168"/>
      <c r="I168" s="168"/>
      <c r="J168" s="168"/>
      <c r="K168" s="168"/>
      <c r="L168" s="40"/>
      <c r="M168" s="40"/>
      <c r="N168" s="42"/>
      <c r="O168" s="38"/>
      <c r="P168" s="38"/>
      <c r="Q168" s="38"/>
      <c r="R168" s="38"/>
      <c r="S168" s="38"/>
      <c r="T168" s="38"/>
      <c r="U168" s="38"/>
      <c r="V168" s="38"/>
      <c r="W168" s="38"/>
      <c r="X168" s="38"/>
      <c r="Y168" s="168"/>
      <c r="Z168" s="168"/>
    </row>
    <row r="169" spans="1:26" ht="22.5" customHeight="1" x14ac:dyDescent="0.3">
      <c r="A169" s="168"/>
      <c r="B169" s="168"/>
      <c r="C169" s="168"/>
      <c r="D169" s="168"/>
      <c r="E169" s="168"/>
      <c r="F169" s="168"/>
      <c r="G169" s="168"/>
      <c r="H169" s="168"/>
      <c r="I169" s="168"/>
      <c r="J169" s="168"/>
      <c r="K169" s="168"/>
      <c r="L169" s="40"/>
      <c r="M169" s="40"/>
      <c r="N169" s="42"/>
      <c r="O169" s="38"/>
      <c r="P169" s="38"/>
      <c r="Q169" s="38"/>
      <c r="R169" s="38"/>
      <c r="S169" s="38"/>
      <c r="T169" s="38"/>
      <c r="U169" s="38"/>
      <c r="V169" s="38"/>
      <c r="W169" s="38"/>
      <c r="X169" s="38"/>
      <c r="Y169" s="168"/>
      <c r="Z169" s="168"/>
    </row>
    <row r="170" spans="1:26" ht="22.5" customHeight="1" x14ac:dyDescent="0.3">
      <c r="A170" s="168"/>
      <c r="B170" s="168"/>
      <c r="C170" s="168"/>
      <c r="D170" s="168"/>
      <c r="E170" s="168"/>
      <c r="F170" s="168"/>
      <c r="G170" s="168"/>
      <c r="H170" s="168"/>
      <c r="I170" s="168"/>
      <c r="J170" s="168"/>
      <c r="K170" s="168"/>
      <c r="L170" s="40"/>
      <c r="M170" s="40"/>
      <c r="N170" s="42"/>
      <c r="O170" s="38"/>
      <c r="P170" s="38"/>
      <c r="Q170" s="38"/>
      <c r="R170" s="38"/>
      <c r="S170" s="38"/>
      <c r="T170" s="38"/>
      <c r="U170" s="38"/>
      <c r="V170" s="38"/>
      <c r="W170" s="38"/>
      <c r="X170" s="38"/>
      <c r="Y170" s="168"/>
      <c r="Z170" s="168"/>
    </row>
    <row r="171" spans="1:26" ht="22.5" customHeight="1" x14ac:dyDescent="0.3">
      <c r="A171" s="168"/>
      <c r="B171" s="168"/>
      <c r="C171" s="168"/>
      <c r="D171" s="168"/>
      <c r="E171" s="168"/>
      <c r="F171" s="168"/>
      <c r="G171" s="168"/>
      <c r="H171" s="168"/>
      <c r="I171" s="168"/>
      <c r="J171" s="168"/>
      <c r="K171" s="168"/>
      <c r="L171" s="40"/>
      <c r="M171" s="40"/>
      <c r="N171" s="42"/>
      <c r="O171" s="38"/>
      <c r="P171" s="38"/>
      <c r="Q171" s="38"/>
      <c r="R171" s="38"/>
      <c r="S171" s="38"/>
      <c r="T171" s="38"/>
      <c r="U171" s="38"/>
      <c r="V171" s="38"/>
      <c r="W171" s="38"/>
      <c r="X171" s="38"/>
      <c r="Y171" s="168"/>
      <c r="Z171" s="168"/>
    </row>
    <row r="172" spans="1:26" ht="22.5" customHeight="1" x14ac:dyDescent="0.3">
      <c r="A172" s="168"/>
      <c r="B172" s="168"/>
      <c r="C172" s="168"/>
      <c r="D172" s="168"/>
      <c r="E172" s="168"/>
      <c r="F172" s="168"/>
      <c r="G172" s="168"/>
      <c r="H172" s="168"/>
      <c r="I172" s="168"/>
      <c r="J172" s="168"/>
      <c r="K172" s="168"/>
      <c r="L172" s="40"/>
      <c r="M172" s="40"/>
      <c r="N172" s="42"/>
      <c r="O172" s="38"/>
      <c r="P172" s="38"/>
      <c r="Q172" s="38"/>
      <c r="R172" s="38"/>
      <c r="S172" s="38"/>
      <c r="T172" s="38"/>
      <c r="U172" s="38"/>
      <c r="V172" s="38"/>
      <c r="W172" s="38"/>
      <c r="X172" s="38"/>
      <c r="Y172" s="168"/>
      <c r="Z172" s="168"/>
    </row>
    <row r="173" spans="1:26" ht="22.5" customHeight="1" x14ac:dyDescent="0.3">
      <c r="A173" s="168"/>
      <c r="B173" s="168"/>
      <c r="C173" s="168"/>
      <c r="D173" s="168"/>
      <c r="E173" s="168"/>
      <c r="F173" s="168"/>
      <c r="G173" s="168"/>
      <c r="H173" s="168"/>
      <c r="I173" s="168"/>
      <c r="J173" s="168"/>
      <c r="K173" s="168"/>
      <c r="L173" s="40"/>
      <c r="M173" s="40"/>
      <c r="N173" s="42"/>
      <c r="O173" s="38"/>
      <c r="P173" s="38"/>
      <c r="Q173" s="38"/>
      <c r="R173" s="38"/>
      <c r="S173" s="38"/>
      <c r="T173" s="38"/>
      <c r="U173" s="38"/>
      <c r="V173" s="38"/>
      <c r="W173" s="38"/>
      <c r="X173" s="38"/>
      <c r="Y173" s="168"/>
      <c r="Z173" s="168"/>
    </row>
    <row r="174" spans="1:26" ht="22.5" customHeight="1" x14ac:dyDescent="0.3">
      <c r="A174" s="168"/>
      <c r="B174" s="168"/>
      <c r="C174" s="168"/>
      <c r="D174" s="168"/>
      <c r="E174" s="168"/>
      <c r="F174" s="168"/>
      <c r="G174" s="168"/>
      <c r="H174" s="168"/>
      <c r="I174" s="168"/>
      <c r="J174" s="168"/>
      <c r="K174" s="168"/>
      <c r="L174" s="40"/>
      <c r="M174" s="40"/>
      <c r="N174" s="42"/>
      <c r="O174" s="38"/>
      <c r="P174" s="38"/>
      <c r="Q174" s="38"/>
      <c r="R174" s="38"/>
      <c r="S174" s="38"/>
      <c r="T174" s="38"/>
      <c r="U174" s="38"/>
      <c r="V174" s="38"/>
      <c r="W174" s="38"/>
      <c r="X174" s="38"/>
      <c r="Y174" s="168"/>
      <c r="Z174" s="168"/>
    </row>
    <row r="175" spans="1:26" ht="22.5" customHeight="1" x14ac:dyDescent="0.3">
      <c r="A175" s="168"/>
      <c r="B175" s="168"/>
      <c r="C175" s="168"/>
      <c r="D175" s="168"/>
      <c r="E175" s="168"/>
      <c r="F175" s="168"/>
      <c r="G175" s="168"/>
      <c r="H175" s="168"/>
      <c r="I175" s="168"/>
      <c r="J175" s="168"/>
      <c r="K175" s="168"/>
      <c r="L175" s="40"/>
      <c r="M175" s="40"/>
      <c r="N175" s="42"/>
      <c r="O175" s="38"/>
      <c r="P175" s="38"/>
      <c r="Q175" s="38"/>
      <c r="R175" s="38"/>
      <c r="S175" s="38"/>
      <c r="T175" s="38"/>
      <c r="U175" s="38"/>
      <c r="V175" s="38"/>
      <c r="W175" s="38"/>
      <c r="X175" s="38"/>
      <c r="Y175" s="168"/>
      <c r="Z175" s="168"/>
    </row>
    <row r="176" spans="1:26" ht="22.5" customHeight="1" x14ac:dyDescent="0.3">
      <c r="A176" s="168"/>
      <c r="B176" s="168"/>
      <c r="C176" s="168"/>
      <c r="D176" s="168"/>
      <c r="E176" s="168"/>
      <c r="F176" s="168"/>
      <c r="G176" s="168"/>
      <c r="H176" s="168"/>
      <c r="I176" s="168"/>
      <c r="J176" s="168"/>
      <c r="K176" s="168"/>
      <c r="L176" s="40"/>
      <c r="M176" s="40"/>
      <c r="N176" s="42"/>
      <c r="O176" s="38"/>
      <c r="P176" s="38"/>
      <c r="Q176" s="38"/>
      <c r="R176" s="38"/>
      <c r="S176" s="38"/>
      <c r="T176" s="38"/>
      <c r="U176" s="38"/>
      <c r="V176" s="38"/>
      <c r="W176" s="38"/>
      <c r="X176" s="38"/>
      <c r="Y176" s="168"/>
      <c r="Z176" s="168"/>
    </row>
    <row r="177" spans="1:26" ht="22.5" customHeight="1" x14ac:dyDescent="0.3">
      <c r="A177" s="168"/>
      <c r="B177" s="168"/>
      <c r="C177" s="168"/>
      <c r="D177" s="168"/>
      <c r="E177" s="168"/>
      <c r="F177" s="168"/>
      <c r="G177" s="168"/>
      <c r="H177" s="168"/>
      <c r="I177" s="168"/>
      <c r="J177" s="168"/>
      <c r="K177" s="168"/>
      <c r="L177" s="40"/>
      <c r="M177" s="40"/>
      <c r="N177" s="42"/>
      <c r="O177" s="38"/>
      <c r="P177" s="38"/>
      <c r="Q177" s="38"/>
      <c r="R177" s="38"/>
      <c r="S177" s="38"/>
      <c r="T177" s="38"/>
      <c r="U177" s="38"/>
      <c r="V177" s="38"/>
      <c r="W177" s="38"/>
      <c r="X177" s="38"/>
      <c r="Y177" s="168"/>
      <c r="Z177" s="168"/>
    </row>
    <row r="178" spans="1:26" ht="22.5" customHeight="1" x14ac:dyDescent="0.3">
      <c r="A178" s="168"/>
      <c r="B178" s="168"/>
      <c r="C178" s="168"/>
      <c r="D178" s="168"/>
      <c r="E178" s="168"/>
      <c r="F178" s="168"/>
      <c r="G178" s="168"/>
      <c r="H178" s="168"/>
      <c r="I178" s="168"/>
      <c r="J178" s="168"/>
      <c r="K178" s="168"/>
      <c r="L178" s="40"/>
      <c r="M178" s="40"/>
      <c r="N178" s="42"/>
      <c r="O178" s="38"/>
      <c r="P178" s="38"/>
      <c r="Q178" s="38"/>
      <c r="R178" s="38"/>
      <c r="S178" s="38"/>
      <c r="T178" s="38"/>
      <c r="U178" s="38"/>
      <c r="V178" s="38"/>
      <c r="W178" s="38"/>
      <c r="X178" s="38"/>
      <c r="Y178" s="168"/>
      <c r="Z178" s="168"/>
    </row>
    <row r="179" spans="1:26" ht="22.5" customHeight="1" x14ac:dyDescent="0.3">
      <c r="A179" s="168"/>
      <c r="B179" s="168"/>
      <c r="C179" s="168"/>
      <c r="D179" s="168"/>
      <c r="E179" s="168"/>
      <c r="F179" s="168"/>
      <c r="G179" s="168"/>
      <c r="H179" s="168"/>
      <c r="I179" s="168"/>
      <c r="J179" s="168"/>
      <c r="K179" s="168"/>
      <c r="L179" s="40"/>
      <c r="M179" s="40"/>
      <c r="N179" s="42"/>
      <c r="O179" s="38"/>
      <c r="P179" s="38"/>
      <c r="Q179" s="38"/>
      <c r="R179" s="38"/>
      <c r="S179" s="38"/>
      <c r="T179" s="38"/>
      <c r="U179" s="38"/>
      <c r="V179" s="38"/>
      <c r="W179" s="38"/>
      <c r="X179" s="38"/>
      <c r="Y179" s="168"/>
      <c r="Z179" s="168"/>
    </row>
    <row r="180" spans="1:26" ht="22.5" customHeight="1" x14ac:dyDescent="0.3">
      <c r="A180" s="168"/>
      <c r="B180" s="168"/>
      <c r="C180" s="168"/>
      <c r="D180" s="168"/>
      <c r="E180" s="168"/>
      <c r="F180" s="168"/>
      <c r="G180" s="168"/>
      <c r="H180" s="168"/>
      <c r="I180" s="168"/>
      <c r="J180" s="168"/>
      <c r="K180" s="168"/>
      <c r="L180" s="40"/>
      <c r="M180" s="40"/>
      <c r="N180" s="42"/>
      <c r="O180" s="38"/>
      <c r="P180" s="38"/>
      <c r="Q180" s="38"/>
      <c r="R180" s="38"/>
      <c r="S180" s="38"/>
      <c r="T180" s="38"/>
      <c r="U180" s="38"/>
      <c r="V180" s="38"/>
      <c r="W180" s="38"/>
      <c r="X180" s="38"/>
      <c r="Y180" s="168"/>
      <c r="Z180" s="168"/>
    </row>
    <row r="181" spans="1:26" ht="22.5" customHeight="1" x14ac:dyDescent="0.3">
      <c r="A181" s="168"/>
      <c r="B181" s="168"/>
      <c r="C181" s="168"/>
      <c r="D181" s="168"/>
      <c r="E181" s="168"/>
      <c r="F181" s="168"/>
      <c r="G181" s="168"/>
      <c r="H181" s="168"/>
      <c r="I181" s="168"/>
      <c r="J181" s="168"/>
      <c r="K181" s="168"/>
      <c r="L181" s="40"/>
      <c r="M181" s="40"/>
      <c r="N181" s="42"/>
      <c r="O181" s="38"/>
      <c r="P181" s="38"/>
      <c r="Q181" s="38"/>
      <c r="R181" s="38"/>
      <c r="S181" s="38"/>
      <c r="T181" s="38"/>
      <c r="U181" s="38"/>
      <c r="V181" s="38"/>
      <c r="W181" s="38"/>
      <c r="X181" s="38"/>
      <c r="Y181" s="168"/>
      <c r="Z181" s="168"/>
    </row>
    <row r="182" spans="1:26" ht="22.5" customHeight="1" x14ac:dyDescent="0.3">
      <c r="A182" s="168"/>
      <c r="B182" s="168"/>
      <c r="C182" s="168"/>
      <c r="D182" s="168"/>
      <c r="E182" s="168"/>
      <c r="F182" s="168"/>
      <c r="G182" s="168"/>
      <c r="H182" s="168"/>
      <c r="I182" s="168"/>
      <c r="J182" s="168"/>
      <c r="K182" s="168"/>
      <c r="L182" s="40"/>
      <c r="M182" s="40"/>
      <c r="N182" s="42"/>
      <c r="O182" s="38"/>
      <c r="P182" s="38"/>
      <c r="Q182" s="38"/>
      <c r="R182" s="38"/>
      <c r="S182" s="38"/>
      <c r="T182" s="38"/>
      <c r="U182" s="38"/>
      <c r="V182" s="38"/>
      <c r="W182" s="38"/>
      <c r="X182" s="38"/>
      <c r="Y182" s="168"/>
      <c r="Z182" s="168"/>
    </row>
    <row r="183" spans="1:26" ht="22.5" customHeight="1" x14ac:dyDescent="0.3">
      <c r="A183" s="168"/>
      <c r="B183" s="168"/>
      <c r="C183" s="168"/>
      <c r="D183" s="168"/>
      <c r="E183" s="168"/>
      <c r="F183" s="168"/>
      <c r="G183" s="168"/>
      <c r="H183" s="168"/>
      <c r="I183" s="168"/>
      <c r="J183" s="168"/>
      <c r="K183" s="168"/>
      <c r="L183" s="40"/>
      <c r="M183" s="40"/>
      <c r="N183" s="42"/>
      <c r="O183" s="38"/>
      <c r="P183" s="38"/>
      <c r="Q183" s="38"/>
      <c r="R183" s="38"/>
      <c r="S183" s="38"/>
      <c r="T183" s="38"/>
      <c r="U183" s="38"/>
      <c r="V183" s="38"/>
      <c r="W183" s="38"/>
      <c r="X183" s="38"/>
      <c r="Y183" s="168"/>
      <c r="Z183" s="168"/>
    </row>
    <row r="184" spans="1:26" ht="22.5" customHeight="1" x14ac:dyDescent="0.3">
      <c r="A184" s="168"/>
      <c r="B184" s="168"/>
      <c r="C184" s="168"/>
      <c r="D184" s="168"/>
      <c r="E184" s="168"/>
      <c r="F184" s="168"/>
      <c r="G184" s="168"/>
      <c r="H184" s="168"/>
      <c r="I184" s="168"/>
      <c r="J184" s="168"/>
      <c r="K184" s="168"/>
      <c r="L184" s="40"/>
      <c r="M184" s="40"/>
      <c r="N184" s="42"/>
      <c r="O184" s="38"/>
      <c r="P184" s="38"/>
      <c r="Q184" s="38"/>
      <c r="R184" s="38"/>
      <c r="S184" s="38"/>
      <c r="T184" s="38"/>
      <c r="U184" s="38"/>
      <c r="V184" s="38"/>
      <c r="W184" s="38"/>
      <c r="X184" s="38"/>
      <c r="Y184" s="168"/>
      <c r="Z184" s="168"/>
    </row>
    <row r="185" spans="1:26" ht="22.5" customHeight="1" x14ac:dyDescent="0.3">
      <c r="A185" s="168"/>
      <c r="B185" s="168"/>
      <c r="C185" s="168"/>
      <c r="D185" s="168"/>
      <c r="E185" s="168"/>
      <c r="F185" s="168"/>
      <c r="G185" s="168"/>
      <c r="H185" s="168"/>
      <c r="I185" s="168"/>
      <c r="J185" s="168"/>
      <c r="K185" s="168"/>
      <c r="L185" s="40"/>
      <c r="M185" s="40"/>
      <c r="N185" s="42"/>
      <c r="O185" s="38"/>
      <c r="P185" s="38"/>
      <c r="Q185" s="38"/>
      <c r="R185" s="38"/>
      <c r="S185" s="38"/>
      <c r="T185" s="38"/>
      <c r="U185" s="38"/>
      <c r="V185" s="38"/>
      <c r="W185" s="38"/>
      <c r="X185" s="38"/>
      <c r="Y185" s="168"/>
      <c r="Z185" s="168"/>
    </row>
    <row r="186" spans="1:26" ht="22.5" customHeight="1" x14ac:dyDescent="0.3">
      <c r="A186" s="168"/>
      <c r="B186" s="168"/>
      <c r="C186" s="168"/>
      <c r="D186" s="168"/>
      <c r="E186" s="168"/>
      <c r="F186" s="168"/>
      <c r="G186" s="168"/>
      <c r="H186" s="168"/>
      <c r="I186" s="168"/>
      <c r="J186" s="168"/>
      <c r="K186" s="168"/>
      <c r="L186" s="40"/>
      <c r="M186" s="40"/>
      <c r="N186" s="42"/>
      <c r="O186" s="38"/>
      <c r="P186" s="38"/>
      <c r="Q186" s="38"/>
      <c r="R186" s="38"/>
      <c r="S186" s="38"/>
      <c r="T186" s="38"/>
      <c r="U186" s="38"/>
      <c r="V186" s="38"/>
      <c r="W186" s="38"/>
      <c r="X186" s="38"/>
      <c r="Y186" s="168"/>
      <c r="Z186" s="168"/>
    </row>
    <row r="187" spans="1:26" ht="22.5" customHeight="1" x14ac:dyDescent="0.3">
      <c r="A187" s="168"/>
      <c r="B187" s="168"/>
      <c r="C187" s="168"/>
      <c r="D187" s="168"/>
      <c r="E187" s="168"/>
      <c r="F187" s="168"/>
      <c r="G187" s="168"/>
      <c r="H187" s="168"/>
      <c r="I187" s="168"/>
      <c r="J187" s="168"/>
      <c r="K187" s="168"/>
      <c r="L187" s="40"/>
      <c r="M187" s="40"/>
      <c r="N187" s="42"/>
      <c r="O187" s="38"/>
      <c r="P187" s="38"/>
      <c r="Q187" s="38"/>
      <c r="R187" s="38"/>
      <c r="S187" s="38"/>
      <c r="T187" s="38"/>
      <c r="U187" s="38"/>
      <c r="V187" s="38"/>
      <c r="W187" s="38"/>
      <c r="X187" s="38"/>
      <c r="Y187" s="168"/>
      <c r="Z187" s="168"/>
    </row>
    <row r="188" spans="1:26" ht="22.5" customHeight="1" x14ac:dyDescent="0.3">
      <c r="A188" s="168"/>
      <c r="B188" s="168"/>
      <c r="C188" s="168"/>
      <c r="D188" s="168"/>
      <c r="E188" s="168"/>
      <c r="F188" s="168"/>
      <c r="G188" s="168"/>
      <c r="H188" s="168"/>
      <c r="I188" s="168"/>
      <c r="J188" s="168"/>
      <c r="K188" s="168"/>
      <c r="L188" s="40"/>
      <c r="M188" s="40"/>
      <c r="N188" s="42"/>
      <c r="O188" s="38"/>
      <c r="P188" s="38"/>
      <c r="Q188" s="38"/>
      <c r="R188" s="38"/>
      <c r="S188" s="38"/>
      <c r="T188" s="38"/>
      <c r="U188" s="38"/>
      <c r="V188" s="38"/>
      <c r="W188" s="38"/>
      <c r="X188" s="38"/>
      <c r="Y188" s="168"/>
      <c r="Z188" s="168"/>
    </row>
    <row r="189" spans="1:26" ht="22.5" customHeight="1" x14ac:dyDescent="0.3">
      <c r="A189" s="168"/>
      <c r="B189" s="168"/>
      <c r="C189" s="168"/>
      <c r="D189" s="168"/>
      <c r="E189" s="168"/>
      <c r="F189" s="168"/>
      <c r="G189" s="168"/>
      <c r="H189" s="168"/>
      <c r="I189" s="168"/>
      <c r="J189" s="168"/>
      <c r="K189" s="168"/>
      <c r="L189" s="40"/>
      <c r="M189" s="40"/>
      <c r="N189" s="42"/>
      <c r="O189" s="38"/>
      <c r="P189" s="38"/>
      <c r="Q189" s="38"/>
      <c r="R189" s="38"/>
      <c r="S189" s="38"/>
      <c r="T189" s="38"/>
      <c r="U189" s="38"/>
      <c r="V189" s="38"/>
      <c r="W189" s="38"/>
      <c r="X189" s="38"/>
      <c r="Y189" s="168"/>
      <c r="Z189" s="168"/>
    </row>
    <row r="190" spans="1:26" ht="22.5" customHeight="1" x14ac:dyDescent="0.3">
      <c r="A190" s="168"/>
      <c r="B190" s="168"/>
      <c r="C190" s="168"/>
      <c r="D190" s="168"/>
      <c r="E190" s="168"/>
      <c r="F190" s="168"/>
      <c r="G190" s="168"/>
      <c r="H190" s="168"/>
      <c r="I190" s="168"/>
      <c r="J190" s="168"/>
      <c r="K190" s="168"/>
      <c r="L190" s="40"/>
      <c r="M190" s="40"/>
      <c r="N190" s="42"/>
      <c r="O190" s="38"/>
      <c r="P190" s="38"/>
      <c r="Q190" s="38"/>
      <c r="R190" s="38"/>
      <c r="S190" s="38"/>
      <c r="T190" s="38"/>
      <c r="U190" s="38"/>
      <c r="V190" s="38"/>
      <c r="W190" s="38"/>
      <c r="X190" s="38"/>
      <c r="Y190" s="168"/>
      <c r="Z190" s="168"/>
    </row>
    <row r="191" spans="1:26" ht="22.5" customHeight="1" x14ac:dyDescent="0.3">
      <c r="A191" s="168"/>
      <c r="B191" s="168"/>
      <c r="C191" s="168"/>
      <c r="D191" s="168"/>
      <c r="E191" s="168"/>
      <c r="F191" s="168"/>
      <c r="G191" s="168"/>
      <c r="H191" s="168"/>
      <c r="I191" s="168"/>
      <c r="J191" s="168"/>
      <c r="K191" s="168"/>
      <c r="L191" s="40"/>
      <c r="M191" s="40"/>
      <c r="N191" s="42"/>
      <c r="O191" s="38"/>
      <c r="P191" s="38"/>
      <c r="Q191" s="38"/>
      <c r="R191" s="38"/>
      <c r="S191" s="38"/>
      <c r="T191" s="38"/>
      <c r="U191" s="38"/>
      <c r="V191" s="38"/>
      <c r="W191" s="38"/>
      <c r="X191" s="38"/>
      <c r="Y191" s="168"/>
      <c r="Z191" s="168"/>
    </row>
    <row r="192" spans="1:26" ht="22.5" customHeight="1" x14ac:dyDescent="0.3">
      <c r="A192" s="168"/>
      <c r="B192" s="168"/>
      <c r="C192" s="168"/>
      <c r="D192" s="168"/>
      <c r="E192" s="168"/>
      <c r="F192" s="168"/>
      <c r="G192" s="168"/>
      <c r="H192" s="168"/>
      <c r="I192" s="168"/>
      <c r="J192" s="168"/>
      <c r="K192" s="168"/>
      <c r="L192" s="40"/>
      <c r="M192" s="40"/>
      <c r="N192" s="42"/>
      <c r="O192" s="38"/>
      <c r="P192" s="38"/>
      <c r="Q192" s="38"/>
      <c r="R192" s="38"/>
      <c r="S192" s="38"/>
      <c r="T192" s="38"/>
      <c r="U192" s="38"/>
      <c r="V192" s="38"/>
      <c r="W192" s="38"/>
      <c r="X192" s="38"/>
      <c r="Y192" s="168"/>
      <c r="Z192" s="168"/>
    </row>
    <row r="193" spans="1:26" ht="22.5" customHeight="1" x14ac:dyDescent="0.3">
      <c r="A193" s="168"/>
      <c r="B193" s="168"/>
      <c r="C193" s="168"/>
      <c r="D193" s="168"/>
      <c r="E193" s="168"/>
      <c r="F193" s="168"/>
      <c r="G193" s="168"/>
      <c r="H193" s="168"/>
      <c r="I193" s="168"/>
      <c r="J193" s="168"/>
      <c r="K193" s="168"/>
      <c r="L193" s="40"/>
      <c r="M193" s="40"/>
      <c r="N193" s="42"/>
      <c r="O193" s="38"/>
      <c r="P193" s="38"/>
      <c r="Q193" s="38"/>
      <c r="R193" s="38"/>
      <c r="S193" s="38"/>
      <c r="T193" s="38"/>
      <c r="U193" s="38"/>
      <c r="V193" s="38"/>
      <c r="W193" s="38"/>
      <c r="X193" s="38"/>
      <c r="Y193" s="168"/>
      <c r="Z193" s="168"/>
    </row>
    <row r="194" spans="1:26" ht="22.5" customHeight="1" x14ac:dyDescent="0.3">
      <c r="A194" s="168"/>
      <c r="B194" s="168"/>
      <c r="C194" s="168"/>
      <c r="D194" s="168"/>
      <c r="E194" s="168"/>
      <c r="F194" s="168"/>
      <c r="G194" s="168"/>
      <c r="H194" s="168"/>
      <c r="I194" s="168"/>
      <c r="J194" s="168"/>
      <c r="K194" s="168"/>
      <c r="L194" s="40"/>
      <c r="M194" s="40"/>
      <c r="N194" s="42"/>
      <c r="O194" s="38"/>
      <c r="P194" s="38"/>
      <c r="Q194" s="38"/>
      <c r="R194" s="38"/>
      <c r="S194" s="38"/>
      <c r="T194" s="38"/>
      <c r="U194" s="38"/>
      <c r="V194" s="38"/>
      <c r="W194" s="38"/>
      <c r="X194" s="38"/>
      <c r="Y194" s="168"/>
      <c r="Z194" s="168"/>
    </row>
    <row r="195" spans="1:26" ht="22.5" customHeight="1" x14ac:dyDescent="0.3">
      <c r="A195" s="168"/>
      <c r="B195" s="168"/>
      <c r="C195" s="168"/>
      <c r="D195" s="168"/>
      <c r="E195" s="168"/>
      <c r="F195" s="168"/>
      <c r="G195" s="168"/>
      <c r="H195" s="168"/>
      <c r="I195" s="168"/>
      <c r="J195" s="168"/>
      <c r="K195" s="168"/>
      <c r="L195" s="40"/>
      <c r="M195" s="40"/>
      <c r="N195" s="42"/>
      <c r="O195" s="38"/>
      <c r="P195" s="38"/>
      <c r="Q195" s="38"/>
      <c r="R195" s="38"/>
      <c r="S195" s="38"/>
      <c r="T195" s="38"/>
      <c r="U195" s="38"/>
      <c r="V195" s="38"/>
      <c r="W195" s="38"/>
      <c r="X195" s="38"/>
      <c r="Y195" s="168"/>
      <c r="Z195" s="168"/>
    </row>
    <row r="196" spans="1:26" ht="22.5" customHeight="1" x14ac:dyDescent="0.3">
      <c r="A196" s="168"/>
      <c r="B196" s="168"/>
      <c r="C196" s="168"/>
      <c r="D196" s="168"/>
      <c r="E196" s="168"/>
      <c r="F196" s="168"/>
      <c r="G196" s="168"/>
      <c r="H196" s="168"/>
      <c r="I196" s="168"/>
      <c r="J196" s="168"/>
      <c r="K196" s="168"/>
      <c r="L196" s="40"/>
      <c r="M196" s="40"/>
      <c r="N196" s="42"/>
      <c r="O196" s="38"/>
      <c r="P196" s="38"/>
      <c r="Q196" s="38"/>
      <c r="R196" s="38"/>
      <c r="S196" s="38"/>
      <c r="T196" s="38"/>
      <c r="U196" s="38"/>
      <c r="V196" s="38"/>
      <c r="W196" s="38"/>
      <c r="X196" s="38"/>
      <c r="Y196" s="168"/>
      <c r="Z196" s="168"/>
    </row>
    <row r="197" spans="1:26" ht="22.5" customHeight="1" x14ac:dyDescent="0.3">
      <c r="A197" s="168"/>
      <c r="B197" s="168"/>
      <c r="C197" s="168"/>
      <c r="D197" s="168"/>
      <c r="E197" s="168"/>
      <c r="F197" s="168"/>
      <c r="G197" s="168"/>
      <c r="H197" s="168"/>
      <c r="I197" s="168"/>
      <c r="J197" s="168"/>
      <c r="K197" s="168"/>
      <c r="L197" s="40"/>
      <c r="M197" s="40"/>
      <c r="N197" s="42"/>
      <c r="O197" s="38"/>
      <c r="P197" s="38"/>
      <c r="Q197" s="38"/>
      <c r="R197" s="38"/>
      <c r="S197" s="38"/>
      <c r="T197" s="38"/>
      <c r="U197" s="38"/>
      <c r="V197" s="38"/>
      <c r="W197" s="38"/>
      <c r="X197" s="38"/>
      <c r="Y197" s="168"/>
      <c r="Z197" s="168"/>
    </row>
    <row r="198" spans="1:26" ht="22.5" customHeight="1" x14ac:dyDescent="0.3">
      <c r="A198" s="168"/>
      <c r="B198" s="168"/>
      <c r="C198" s="168"/>
      <c r="D198" s="168"/>
      <c r="E198" s="168"/>
      <c r="F198" s="168"/>
      <c r="G198" s="168"/>
      <c r="H198" s="168"/>
      <c r="I198" s="168"/>
      <c r="J198" s="168"/>
      <c r="K198" s="168"/>
      <c r="L198" s="40"/>
      <c r="M198" s="40"/>
      <c r="N198" s="42"/>
      <c r="O198" s="38"/>
      <c r="P198" s="38"/>
      <c r="Q198" s="38"/>
      <c r="R198" s="38"/>
      <c r="S198" s="38"/>
      <c r="T198" s="38"/>
      <c r="U198" s="38"/>
      <c r="V198" s="38"/>
      <c r="W198" s="38"/>
      <c r="X198" s="38"/>
      <c r="Y198" s="168"/>
      <c r="Z198" s="168"/>
    </row>
    <row r="199" spans="1:26" ht="22.5" customHeight="1" x14ac:dyDescent="0.3">
      <c r="A199" s="168"/>
      <c r="B199" s="168"/>
      <c r="C199" s="168"/>
      <c r="D199" s="168"/>
      <c r="E199" s="168"/>
      <c r="F199" s="168"/>
      <c r="G199" s="168"/>
      <c r="H199" s="168"/>
      <c r="I199" s="168"/>
      <c r="J199" s="168"/>
      <c r="K199" s="168"/>
      <c r="L199" s="40"/>
      <c r="M199" s="40"/>
      <c r="N199" s="42"/>
      <c r="O199" s="38"/>
      <c r="P199" s="38"/>
      <c r="Q199" s="38"/>
      <c r="R199" s="38"/>
      <c r="S199" s="38"/>
      <c r="T199" s="38"/>
      <c r="U199" s="38"/>
      <c r="V199" s="38"/>
      <c r="W199" s="38"/>
      <c r="X199" s="38"/>
      <c r="Y199" s="168"/>
      <c r="Z199" s="168"/>
    </row>
    <row r="200" spans="1:26" ht="22.5" customHeight="1" x14ac:dyDescent="0.3">
      <c r="A200" s="168"/>
      <c r="B200" s="168"/>
      <c r="C200" s="168"/>
      <c r="D200" s="168"/>
      <c r="E200" s="168"/>
      <c r="F200" s="168"/>
      <c r="G200" s="168"/>
      <c r="H200" s="168"/>
      <c r="I200" s="168"/>
      <c r="J200" s="168"/>
      <c r="K200" s="168"/>
      <c r="L200" s="40"/>
      <c r="M200" s="40"/>
      <c r="N200" s="42"/>
      <c r="O200" s="38"/>
      <c r="P200" s="38"/>
      <c r="Q200" s="38"/>
      <c r="R200" s="38"/>
      <c r="S200" s="38"/>
      <c r="T200" s="38"/>
      <c r="U200" s="38"/>
      <c r="V200" s="38"/>
      <c r="W200" s="38"/>
      <c r="X200" s="38"/>
      <c r="Y200" s="168"/>
      <c r="Z200" s="168"/>
    </row>
    <row r="201" spans="1:26" ht="22.5" customHeight="1" x14ac:dyDescent="0.3">
      <c r="A201" s="168"/>
      <c r="B201" s="168"/>
      <c r="C201" s="168"/>
      <c r="D201" s="168"/>
      <c r="E201" s="168"/>
      <c r="F201" s="168"/>
      <c r="G201" s="168"/>
      <c r="H201" s="168"/>
      <c r="I201" s="168"/>
      <c r="J201" s="168"/>
      <c r="K201" s="168"/>
      <c r="L201" s="40"/>
      <c r="M201" s="40"/>
      <c r="N201" s="42"/>
      <c r="O201" s="38"/>
      <c r="P201" s="38"/>
      <c r="Q201" s="38"/>
      <c r="R201" s="38"/>
      <c r="S201" s="38"/>
      <c r="T201" s="38"/>
      <c r="U201" s="38"/>
      <c r="V201" s="38"/>
      <c r="W201" s="38"/>
      <c r="X201" s="38"/>
      <c r="Y201" s="168"/>
      <c r="Z201" s="168"/>
    </row>
    <row r="202" spans="1:26" ht="22.5" customHeight="1" x14ac:dyDescent="0.3">
      <c r="A202" s="168"/>
      <c r="B202" s="168"/>
      <c r="C202" s="168"/>
      <c r="D202" s="168"/>
      <c r="E202" s="168"/>
      <c r="F202" s="168"/>
      <c r="G202" s="168"/>
      <c r="H202" s="168"/>
      <c r="I202" s="168"/>
      <c r="J202" s="168"/>
      <c r="K202" s="168"/>
      <c r="L202" s="40"/>
      <c r="M202" s="40"/>
      <c r="N202" s="42"/>
      <c r="O202" s="38"/>
      <c r="P202" s="38"/>
      <c r="Q202" s="38"/>
      <c r="R202" s="38"/>
      <c r="S202" s="38"/>
      <c r="T202" s="38"/>
      <c r="U202" s="38"/>
      <c r="V202" s="38"/>
      <c r="W202" s="38"/>
      <c r="X202" s="38"/>
      <c r="Y202" s="168"/>
      <c r="Z202" s="168"/>
    </row>
    <row r="203" spans="1:26" ht="22.5" customHeight="1" x14ac:dyDescent="0.3">
      <c r="A203" s="168"/>
      <c r="B203" s="168"/>
      <c r="C203" s="168"/>
      <c r="D203" s="168"/>
      <c r="E203" s="168"/>
      <c r="F203" s="168"/>
      <c r="G203" s="168"/>
      <c r="H203" s="168"/>
      <c r="I203" s="168"/>
      <c r="J203" s="168"/>
      <c r="K203" s="168"/>
      <c r="L203" s="40"/>
      <c r="M203" s="40"/>
      <c r="N203" s="42"/>
      <c r="O203" s="38"/>
      <c r="P203" s="38"/>
      <c r="Q203" s="38"/>
      <c r="R203" s="38"/>
      <c r="S203" s="38"/>
      <c r="T203" s="38"/>
      <c r="U203" s="38"/>
      <c r="V203" s="38"/>
      <c r="W203" s="38"/>
      <c r="X203" s="38"/>
      <c r="Y203" s="168"/>
      <c r="Z203" s="168"/>
    </row>
    <row r="204" spans="1:26" ht="22.5" customHeight="1" x14ac:dyDescent="0.3">
      <c r="A204" s="168"/>
      <c r="B204" s="168"/>
      <c r="C204" s="168"/>
      <c r="D204" s="168"/>
      <c r="E204" s="168"/>
      <c r="F204" s="168"/>
      <c r="G204" s="168"/>
      <c r="H204" s="168"/>
      <c r="I204" s="168"/>
      <c r="J204" s="168"/>
      <c r="K204" s="168"/>
      <c r="L204" s="40"/>
      <c r="M204" s="40"/>
      <c r="N204" s="42"/>
      <c r="O204" s="38"/>
      <c r="P204" s="38"/>
      <c r="Q204" s="38"/>
      <c r="R204" s="38"/>
      <c r="S204" s="38"/>
      <c r="T204" s="38"/>
      <c r="U204" s="38"/>
      <c r="V204" s="38"/>
      <c r="W204" s="38"/>
      <c r="X204" s="38"/>
      <c r="Y204" s="168"/>
      <c r="Z204" s="168"/>
    </row>
    <row r="205" spans="1:26" ht="22.5" customHeight="1" x14ac:dyDescent="0.3">
      <c r="A205" s="168"/>
      <c r="B205" s="168"/>
      <c r="C205" s="168"/>
      <c r="D205" s="168"/>
      <c r="E205" s="168"/>
      <c r="F205" s="168"/>
      <c r="G205" s="168"/>
      <c r="H205" s="168"/>
      <c r="I205" s="168"/>
      <c r="J205" s="168"/>
      <c r="K205" s="168"/>
      <c r="L205" s="40"/>
      <c r="M205" s="40"/>
      <c r="N205" s="42"/>
      <c r="O205" s="38"/>
      <c r="P205" s="38"/>
      <c r="Q205" s="38"/>
      <c r="R205" s="38"/>
      <c r="S205" s="38"/>
      <c r="T205" s="38"/>
      <c r="U205" s="38"/>
      <c r="V205" s="38"/>
      <c r="W205" s="38"/>
      <c r="X205" s="38"/>
      <c r="Y205" s="168"/>
      <c r="Z205" s="168"/>
    </row>
    <row r="206" spans="1:26" ht="22.5" customHeight="1" x14ac:dyDescent="0.3">
      <c r="A206" s="168"/>
      <c r="B206" s="168"/>
      <c r="C206" s="168"/>
      <c r="D206" s="168"/>
      <c r="E206" s="168"/>
      <c r="F206" s="168"/>
      <c r="G206" s="168"/>
      <c r="H206" s="168"/>
      <c r="I206" s="168"/>
      <c r="J206" s="168"/>
      <c r="K206" s="168"/>
      <c r="L206" s="40"/>
      <c r="M206" s="40"/>
      <c r="N206" s="42"/>
      <c r="O206" s="38"/>
      <c r="P206" s="38"/>
      <c r="Q206" s="38"/>
      <c r="R206" s="38"/>
      <c r="S206" s="38"/>
      <c r="T206" s="38"/>
      <c r="U206" s="38"/>
      <c r="V206" s="38"/>
      <c r="W206" s="38"/>
      <c r="X206" s="38"/>
      <c r="Y206" s="168"/>
      <c r="Z206" s="168"/>
    </row>
    <row r="207" spans="1:26" ht="22.5" customHeight="1" x14ac:dyDescent="0.3">
      <c r="A207" s="168"/>
      <c r="B207" s="168"/>
      <c r="C207" s="168"/>
      <c r="D207" s="168"/>
      <c r="E207" s="168"/>
      <c r="F207" s="168"/>
      <c r="G207" s="168"/>
      <c r="H207" s="168"/>
      <c r="I207" s="168"/>
      <c r="J207" s="168"/>
      <c r="K207" s="168"/>
      <c r="L207" s="40"/>
      <c r="M207" s="40"/>
      <c r="N207" s="42"/>
      <c r="O207" s="38"/>
      <c r="P207" s="38"/>
      <c r="Q207" s="38"/>
      <c r="R207" s="38"/>
      <c r="S207" s="38"/>
      <c r="T207" s="38"/>
      <c r="U207" s="38"/>
      <c r="V207" s="38"/>
      <c r="W207" s="38"/>
      <c r="X207" s="38"/>
      <c r="Y207" s="168"/>
      <c r="Z207" s="168"/>
    </row>
    <row r="208" spans="1:26" ht="22.5" customHeight="1" x14ac:dyDescent="0.3">
      <c r="A208" s="168"/>
      <c r="B208" s="168"/>
      <c r="C208" s="168"/>
      <c r="D208" s="168"/>
      <c r="E208" s="168"/>
      <c r="F208" s="168"/>
      <c r="G208" s="168"/>
      <c r="H208" s="168"/>
      <c r="I208" s="168"/>
      <c r="J208" s="168"/>
      <c r="K208" s="168"/>
      <c r="L208" s="40"/>
      <c r="M208" s="40"/>
      <c r="N208" s="42"/>
      <c r="O208" s="38"/>
      <c r="P208" s="38"/>
      <c r="Q208" s="38"/>
      <c r="R208" s="38"/>
      <c r="S208" s="38"/>
      <c r="T208" s="38"/>
      <c r="U208" s="38"/>
      <c r="V208" s="38"/>
      <c r="W208" s="38"/>
      <c r="X208" s="38"/>
      <c r="Y208" s="168"/>
      <c r="Z208" s="168"/>
    </row>
    <row r="209" spans="1:26" ht="22.5" customHeight="1" x14ac:dyDescent="0.3">
      <c r="A209" s="168"/>
      <c r="B209" s="168"/>
      <c r="C209" s="168"/>
      <c r="D209" s="168"/>
      <c r="E209" s="168"/>
      <c r="F209" s="168"/>
      <c r="G209" s="168"/>
      <c r="H209" s="168"/>
      <c r="I209" s="168"/>
      <c r="J209" s="168"/>
      <c r="K209" s="168"/>
      <c r="L209" s="40"/>
      <c r="M209" s="40"/>
      <c r="N209" s="42"/>
      <c r="O209" s="38"/>
      <c r="P209" s="38"/>
      <c r="Q209" s="38"/>
      <c r="R209" s="38"/>
      <c r="S209" s="38"/>
      <c r="T209" s="38"/>
      <c r="U209" s="38"/>
      <c r="V209" s="38"/>
      <c r="W209" s="38"/>
      <c r="X209" s="38"/>
      <c r="Y209" s="168"/>
      <c r="Z209" s="168"/>
    </row>
    <row r="210" spans="1:26" ht="22.5" customHeight="1" x14ac:dyDescent="0.3">
      <c r="A210" s="168"/>
      <c r="B210" s="168"/>
      <c r="C210" s="168"/>
      <c r="D210" s="168"/>
      <c r="E210" s="168"/>
      <c r="F210" s="168"/>
      <c r="G210" s="168"/>
      <c r="H210" s="168"/>
      <c r="I210" s="168"/>
      <c r="J210" s="168"/>
      <c r="K210" s="168"/>
      <c r="L210" s="40"/>
      <c r="M210" s="40"/>
      <c r="N210" s="42"/>
      <c r="O210" s="38"/>
      <c r="P210" s="38"/>
      <c r="Q210" s="38"/>
      <c r="R210" s="38"/>
      <c r="S210" s="38"/>
      <c r="T210" s="38"/>
      <c r="U210" s="38"/>
      <c r="V210" s="38"/>
      <c r="W210" s="38"/>
      <c r="X210" s="38"/>
      <c r="Y210" s="168"/>
      <c r="Z210" s="168"/>
    </row>
    <row r="211" spans="1:26" ht="22.5" customHeight="1" x14ac:dyDescent="0.3">
      <c r="A211" s="168"/>
      <c r="B211" s="168"/>
      <c r="C211" s="168"/>
      <c r="D211" s="168"/>
      <c r="E211" s="168"/>
      <c r="F211" s="168"/>
      <c r="G211" s="168"/>
      <c r="H211" s="168"/>
      <c r="I211" s="168"/>
      <c r="J211" s="168"/>
      <c r="K211" s="168"/>
      <c r="L211" s="40"/>
      <c r="M211" s="40"/>
      <c r="N211" s="42"/>
      <c r="O211" s="38"/>
      <c r="P211" s="38"/>
      <c r="Q211" s="38"/>
      <c r="R211" s="38"/>
      <c r="S211" s="38"/>
      <c r="T211" s="38"/>
      <c r="U211" s="38"/>
      <c r="V211" s="38"/>
      <c r="W211" s="38"/>
      <c r="X211" s="38"/>
      <c r="Y211" s="168"/>
      <c r="Z211" s="168"/>
    </row>
    <row r="212" spans="1:26" ht="22.5" customHeight="1" x14ac:dyDescent="0.3">
      <c r="A212" s="168"/>
      <c r="B212" s="168"/>
      <c r="C212" s="168"/>
      <c r="D212" s="168"/>
      <c r="E212" s="168"/>
      <c r="F212" s="168"/>
      <c r="G212" s="168"/>
      <c r="H212" s="168"/>
      <c r="I212" s="168"/>
      <c r="J212" s="168"/>
      <c r="K212" s="168"/>
      <c r="L212" s="40"/>
      <c r="M212" s="40"/>
      <c r="N212" s="42"/>
      <c r="O212" s="38"/>
      <c r="P212" s="38"/>
      <c r="Q212" s="38"/>
      <c r="R212" s="38"/>
      <c r="S212" s="38"/>
      <c r="T212" s="38"/>
      <c r="U212" s="38"/>
      <c r="V212" s="38"/>
      <c r="W212" s="38"/>
      <c r="X212" s="38"/>
      <c r="Y212" s="168"/>
      <c r="Z212" s="168"/>
    </row>
    <row r="213" spans="1:26" ht="22.5" customHeight="1" x14ac:dyDescent="0.3">
      <c r="A213" s="168"/>
      <c r="B213" s="168"/>
      <c r="C213" s="168"/>
      <c r="D213" s="168"/>
      <c r="E213" s="168"/>
      <c r="F213" s="168"/>
      <c r="G213" s="168"/>
      <c r="H213" s="168"/>
      <c r="I213" s="168"/>
      <c r="J213" s="168"/>
      <c r="K213" s="168"/>
      <c r="L213" s="40"/>
      <c r="M213" s="40"/>
      <c r="N213" s="42"/>
      <c r="O213" s="38"/>
      <c r="P213" s="38"/>
      <c r="Q213" s="38"/>
      <c r="R213" s="38"/>
      <c r="S213" s="38"/>
      <c r="T213" s="38"/>
      <c r="U213" s="38"/>
      <c r="V213" s="38"/>
      <c r="W213" s="38"/>
      <c r="X213" s="38"/>
      <c r="Y213" s="168"/>
      <c r="Z213" s="168"/>
    </row>
    <row r="214" spans="1:26" ht="22.5" customHeight="1" x14ac:dyDescent="0.3">
      <c r="A214" s="168"/>
      <c r="B214" s="168"/>
      <c r="C214" s="168"/>
      <c r="D214" s="168"/>
      <c r="E214" s="168"/>
      <c r="F214" s="168"/>
      <c r="G214" s="168"/>
      <c r="H214" s="168"/>
      <c r="I214" s="168"/>
      <c r="J214" s="168"/>
      <c r="K214" s="168"/>
      <c r="L214" s="40"/>
      <c r="M214" s="40"/>
      <c r="N214" s="42"/>
      <c r="O214" s="38"/>
      <c r="P214" s="38"/>
      <c r="Q214" s="38"/>
      <c r="R214" s="38"/>
      <c r="S214" s="38"/>
      <c r="T214" s="38"/>
      <c r="U214" s="38"/>
      <c r="V214" s="38"/>
      <c r="W214" s="38"/>
      <c r="X214" s="38"/>
      <c r="Y214" s="168"/>
      <c r="Z214" s="168"/>
    </row>
    <row r="215" spans="1:26" ht="22.5" customHeight="1" x14ac:dyDescent="0.3">
      <c r="A215" s="168"/>
      <c r="B215" s="168"/>
      <c r="C215" s="168"/>
      <c r="D215" s="168"/>
      <c r="E215" s="168"/>
      <c r="F215" s="168"/>
      <c r="G215" s="168"/>
      <c r="H215" s="168"/>
      <c r="I215" s="168"/>
      <c r="J215" s="168"/>
      <c r="K215" s="168"/>
      <c r="L215" s="40"/>
      <c r="M215" s="40"/>
      <c r="N215" s="42"/>
      <c r="O215" s="38"/>
      <c r="P215" s="38"/>
      <c r="Q215" s="38"/>
      <c r="R215" s="38"/>
      <c r="S215" s="38"/>
      <c r="T215" s="38"/>
      <c r="U215" s="38"/>
      <c r="V215" s="38"/>
      <c r="W215" s="38"/>
      <c r="X215" s="38"/>
      <c r="Y215" s="168"/>
      <c r="Z215" s="168"/>
    </row>
    <row r="216" spans="1:26" ht="22.5" customHeight="1" x14ac:dyDescent="0.3">
      <c r="A216" s="168"/>
      <c r="B216" s="168"/>
      <c r="C216" s="168"/>
      <c r="D216" s="168"/>
      <c r="E216" s="168"/>
      <c r="F216" s="168"/>
      <c r="G216" s="168"/>
      <c r="H216" s="168"/>
      <c r="I216" s="168"/>
      <c r="J216" s="168"/>
      <c r="K216" s="168"/>
      <c r="L216" s="40"/>
      <c r="M216" s="40"/>
      <c r="N216" s="42"/>
      <c r="O216" s="38"/>
      <c r="P216" s="38"/>
      <c r="Q216" s="38"/>
      <c r="R216" s="38"/>
      <c r="S216" s="38"/>
      <c r="T216" s="38"/>
      <c r="U216" s="38"/>
      <c r="V216" s="38"/>
      <c r="W216" s="38"/>
      <c r="X216" s="38"/>
      <c r="Y216" s="168"/>
      <c r="Z216" s="168"/>
    </row>
    <row r="217" spans="1:26" ht="22.5" customHeight="1" x14ac:dyDescent="0.3">
      <c r="A217" s="168"/>
      <c r="B217" s="168"/>
      <c r="C217" s="168"/>
      <c r="D217" s="168"/>
      <c r="E217" s="168"/>
      <c r="F217" s="168"/>
      <c r="G217" s="168"/>
      <c r="H217" s="168"/>
      <c r="I217" s="168"/>
      <c r="J217" s="168"/>
      <c r="K217" s="168"/>
      <c r="L217" s="40"/>
      <c r="M217" s="40"/>
      <c r="N217" s="42"/>
      <c r="O217" s="38"/>
      <c r="P217" s="38"/>
      <c r="Q217" s="38"/>
      <c r="R217" s="38"/>
      <c r="S217" s="38"/>
      <c r="T217" s="38"/>
      <c r="U217" s="38"/>
      <c r="V217" s="38"/>
      <c r="W217" s="38"/>
      <c r="X217" s="38"/>
      <c r="Y217" s="168"/>
      <c r="Z217" s="168"/>
    </row>
    <row r="218" spans="1:26" ht="22.5" customHeight="1" x14ac:dyDescent="0.3">
      <c r="A218" s="168"/>
      <c r="B218" s="168"/>
      <c r="C218" s="168"/>
      <c r="D218" s="168"/>
      <c r="E218" s="168"/>
      <c r="F218" s="168"/>
      <c r="G218" s="168"/>
      <c r="H218" s="168"/>
      <c r="I218" s="168"/>
      <c r="J218" s="168"/>
      <c r="K218" s="168"/>
      <c r="L218" s="40"/>
      <c r="M218" s="40"/>
      <c r="N218" s="42"/>
      <c r="O218" s="38"/>
      <c r="P218" s="38"/>
      <c r="Q218" s="38"/>
      <c r="R218" s="38"/>
      <c r="S218" s="38"/>
      <c r="T218" s="38"/>
      <c r="U218" s="38"/>
      <c r="V218" s="38"/>
      <c r="W218" s="38"/>
      <c r="X218" s="38"/>
      <c r="Y218" s="168"/>
      <c r="Z218" s="168"/>
    </row>
    <row r="219" spans="1:26" ht="22.5" customHeight="1" x14ac:dyDescent="0.3">
      <c r="A219" s="168"/>
      <c r="B219" s="168"/>
      <c r="C219" s="168"/>
      <c r="D219" s="168"/>
      <c r="E219" s="168"/>
      <c r="F219" s="168"/>
      <c r="G219" s="168"/>
      <c r="H219" s="168"/>
      <c r="I219" s="168"/>
      <c r="J219" s="168"/>
      <c r="K219" s="168"/>
      <c r="L219" s="40"/>
      <c r="M219" s="40"/>
      <c r="N219" s="42"/>
      <c r="O219" s="38"/>
      <c r="P219" s="38"/>
      <c r="Q219" s="38"/>
      <c r="R219" s="38"/>
      <c r="S219" s="38"/>
      <c r="T219" s="38"/>
      <c r="U219" s="38"/>
      <c r="V219" s="38"/>
      <c r="W219" s="38"/>
      <c r="X219" s="38"/>
      <c r="Y219" s="168"/>
      <c r="Z219" s="168"/>
    </row>
    <row r="220" spans="1:26" ht="22.5" customHeight="1" x14ac:dyDescent="0.3">
      <c r="A220" s="168"/>
      <c r="B220" s="168"/>
      <c r="C220" s="168"/>
      <c r="D220" s="168"/>
      <c r="E220" s="168"/>
      <c r="F220" s="168"/>
      <c r="G220" s="168"/>
      <c r="H220" s="168"/>
      <c r="I220" s="168"/>
      <c r="J220" s="168"/>
      <c r="K220" s="168"/>
      <c r="L220" s="40"/>
      <c r="M220" s="40"/>
      <c r="N220" s="42"/>
      <c r="O220" s="38"/>
      <c r="P220" s="38"/>
      <c r="Q220" s="38"/>
      <c r="R220" s="38"/>
      <c r="S220" s="38"/>
      <c r="T220" s="38"/>
      <c r="U220" s="38"/>
      <c r="V220" s="38"/>
      <c r="W220" s="38"/>
      <c r="X220" s="38"/>
      <c r="Y220" s="168"/>
      <c r="Z220" s="168"/>
    </row>
    <row r="221" spans="1:26" ht="22.5" customHeight="1" x14ac:dyDescent="0.3">
      <c r="A221" s="168"/>
      <c r="B221" s="168"/>
      <c r="C221" s="168"/>
      <c r="D221" s="168"/>
      <c r="E221" s="168"/>
      <c r="F221" s="168"/>
      <c r="G221" s="168"/>
      <c r="H221" s="168"/>
      <c r="I221" s="168"/>
      <c r="J221" s="168"/>
      <c r="K221" s="168"/>
      <c r="L221" s="40"/>
      <c r="M221" s="40"/>
      <c r="N221" s="42"/>
      <c r="O221" s="38"/>
      <c r="P221" s="38"/>
      <c r="Q221" s="38"/>
      <c r="R221" s="38"/>
      <c r="S221" s="38"/>
      <c r="T221" s="38"/>
      <c r="U221" s="38"/>
      <c r="V221" s="38"/>
      <c r="W221" s="38"/>
      <c r="X221" s="38"/>
      <c r="Y221" s="168"/>
      <c r="Z221" s="168"/>
    </row>
    <row r="222" spans="1:26" ht="22.5" customHeight="1" x14ac:dyDescent="0.3">
      <c r="A222" s="168"/>
      <c r="B222" s="168"/>
      <c r="C222" s="168"/>
      <c r="D222" s="168"/>
      <c r="E222" s="168"/>
      <c r="F222" s="168"/>
      <c r="G222" s="168"/>
      <c r="H222" s="168"/>
      <c r="I222" s="168"/>
      <c r="J222" s="168"/>
      <c r="K222" s="168"/>
      <c r="L222" s="40"/>
      <c r="M222" s="40"/>
      <c r="N222" s="42"/>
      <c r="O222" s="38"/>
      <c r="P222" s="38"/>
      <c r="Q222" s="38"/>
      <c r="R222" s="38"/>
      <c r="S222" s="38"/>
      <c r="T222" s="38"/>
      <c r="U222" s="38"/>
      <c r="V222" s="38"/>
      <c r="W222" s="38"/>
      <c r="X222" s="38"/>
      <c r="Y222" s="168"/>
      <c r="Z222" s="168"/>
    </row>
    <row r="223" spans="1:26" ht="22.5" customHeight="1" x14ac:dyDescent="0.3">
      <c r="A223" s="168"/>
      <c r="B223" s="168"/>
      <c r="C223" s="168"/>
      <c r="D223" s="168"/>
      <c r="E223" s="168"/>
      <c r="F223" s="168"/>
      <c r="G223" s="168"/>
      <c r="H223" s="168"/>
      <c r="I223" s="168"/>
      <c r="J223" s="168"/>
      <c r="K223" s="168"/>
      <c r="L223" s="40"/>
      <c r="M223" s="40"/>
      <c r="N223" s="42"/>
      <c r="O223" s="38"/>
      <c r="P223" s="38"/>
      <c r="Q223" s="38"/>
      <c r="R223" s="38"/>
      <c r="S223" s="38"/>
      <c r="T223" s="38"/>
      <c r="U223" s="38"/>
      <c r="V223" s="38"/>
      <c r="W223" s="38"/>
      <c r="X223" s="38"/>
      <c r="Y223" s="168"/>
      <c r="Z223" s="168"/>
    </row>
    <row r="224" spans="1:26" ht="22.5" customHeight="1" x14ac:dyDescent="0.3">
      <c r="A224" s="168"/>
      <c r="B224" s="168"/>
      <c r="C224" s="168"/>
      <c r="D224" s="168"/>
      <c r="E224" s="168"/>
      <c r="F224" s="168"/>
      <c r="G224" s="168"/>
      <c r="H224" s="168"/>
      <c r="I224" s="168"/>
      <c r="J224" s="168"/>
      <c r="K224" s="168"/>
      <c r="L224" s="40"/>
      <c r="M224" s="40"/>
      <c r="N224" s="42"/>
      <c r="O224" s="38"/>
      <c r="P224" s="38"/>
      <c r="Q224" s="38"/>
      <c r="R224" s="38"/>
      <c r="S224" s="38"/>
      <c r="T224" s="38"/>
      <c r="U224" s="38"/>
      <c r="V224" s="38"/>
      <c r="W224" s="38"/>
      <c r="X224" s="38"/>
      <c r="Y224" s="168"/>
      <c r="Z224" s="168"/>
    </row>
    <row r="225" spans="1:26" ht="22.5" customHeight="1" x14ac:dyDescent="0.3">
      <c r="A225" s="168"/>
      <c r="B225" s="168"/>
      <c r="C225" s="168"/>
      <c r="D225" s="168"/>
      <c r="E225" s="168"/>
      <c r="F225" s="168"/>
      <c r="G225" s="168"/>
      <c r="H225" s="168"/>
      <c r="I225" s="168"/>
      <c r="J225" s="168"/>
      <c r="K225" s="168"/>
      <c r="L225" s="40"/>
      <c r="M225" s="40"/>
      <c r="N225" s="42"/>
      <c r="O225" s="38"/>
      <c r="P225" s="38"/>
      <c r="Q225" s="38"/>
      <c r="R225" s="38"/>
      <c r="S225" s="38"/>
      <c r="T225" s="38"/>
      <c r="U225" s="38"/>
      <c r="V225" s="38"/>
      <c r="W225" s="38"/>
      <c r="X225" s="38"/>
      <c r="Y225" s="168"/>
      <c r="Z225" s="168"/>
    </row>
    <row r="226" spans="1:26" ht="22.5" customHeight="1" x14ac:dyDescent="0.3">
      <c r="A226" s="168"/>
      <c r="B226" s="168"/>
      <c r="C226" s="168"/>
      <c r="D226" s="168"/>
      <c r="E226" s="168"/>
      <c r="F226" s="168"/>
      <c r="G226" s="168"/>
      <c r="H226" s="168"/>
      <c r="I226" s="168"/>
      <c r="J226" s="168"/>
      <c r="K226" s="168"/>
      <c r="L226" s="40"/>
      <c r="M226" s="40"/>
      <c r="N226" s="42"/>
      <c r="O226" s="38"/>
      <c r="P226" s="38"/>
      <c r="Q226" s="38"/>
      <c r="R226" s="38"/>
      <c r="S226" s="38"/>
      <c r="T226" s="38"/>
      <c r="U226" s="38"/>
      <c r="V226" s="38"/>
      <c r="W226" s="38"/>
      <c r="X226" s="38"/>
      <c r="Y226" s="168"/>
      <c r="Z226" s="168"/>
    </row>
    <row r="227" spans="1:26" ht="22.5" customHeight="1" x14ac:dyDescent="0.3">
      <c r="A227" s="168"/>
      <c r="B227" s="168"/>
      <c r="C227" s="168"/>
      <c r="D227" s="168"/>
      <c r="E227" s="168"/>
      <c r="F227" s="168"/>
      <c r="G227" s="168"/>
      <c r="H227" s="168"/>
      <c r="I227" s="168"/>
      <c r="J227" s="168"/>
      <c r="K227" s="168"/>
      <c r="L227" s="40"/>
      <c r="M227" s="40"/>
      <c r="N227" s="42"/>
      <c r="O227" s="38"/>
      <c r="P227" s="38"/>
      <c r="Q227" s="38"/>
      <c r="R227" s="38"/>
      <c r="S227" s="38"/>
      <c r="T227" s="38"/>
      <c r="U227" s="38"/>
      <c r="V227" s="38"/>
      <c r="W227" s="38"/>
      <c r="X227" s="38"/>
      <c r="Y227" s="168"/>
      <c r="Z227" s="168"/>
    </row>
    <row r="228" spans="1:26" ht="22.5" customHeight="1" x14ac:dyDescent="0.3">
      <c r="A228" s="168"/>
      <c r="B228" s="168"/>
      <c r="C228" s="168"/>
      <c r="D228" s="168"/>
      <c r="E228" s="168"/>
      <c r="F228" s="168"/>
      <c r="G228" s="168"/>
      <c r="H228" s="168"/>
      <c r="I228" s="168"/>
      <c r="J228" s="168"/>
      <c r="K228" s="168"/>
      <c r="L228" s="40"/>
      <c r="M228" s="40"/>
      <c r="N228" s="42"/>
      <c r="O228" s="38"/>
      <c r="P228" s="38"/>
      <c r="Q228" s="38"/>
      <c r="R228" s="38"/>
      <c r="S228" s="38"/>
      <c r="T228" s="38"/>
      <c r="U228" s="38"/>
      <c r="V228" s="38"/>
      <c r="W228" s="38"/>
      <c r="X228" s="38"/>
      <c r="Y228" s="168"/>
      <c r="Z228" s="168"/>
    </row>
    <row r="229" spans="1:26" ht="22.5" customHeight="1" x14ac:dyDescent="0.3">
      <c r="A229" s="168"/>
      <c r="B229" s="168"/>
      <c r="C229" s="168"/>
      <c r="D229" s="168"/>
      <c r="E229" s="168"/>
      <c r="F229" s="168"/>
      <c r="G229" s="168"/>
      <c r="H229" s="168"/>
      <c r="I229" s="168"/>
      <c r="J229" s="168"/>
      <c r="K229" s="168"/>
      <c r="L229" s="40"/>
      <c r="M229" s="40"/>
      <c r="N229" s="42"/>
      <c r="O229" s="38"/>
      <c r="P229" s="38"/>
      <c r="Q229" s="38"/>
      <c r="R229" s="38"/>
      <c r="S229" s="38"/>
      <c r="T229" s="38"/>
      <c r="U229" s="38"/>
      <c r="V229" s="38"/>
      <c r="W229" s="38"/>
      <c r="X229" s="38"/>
      <c r="Y229" s="168"/>
      <c r="Z229" s="168"/>
    </row>
    <row r="230" spans="1:26" ht="22.5" customHeight="1" x14ac:dyDescent="0.3">
      <c r="A230" s="168"/>
      <c r="B230" s="168"/>
      <c r="C230" s="168"/>
      <c r="D230" s="168"/>
      <c r="E230" s="168"/>
      <c r="F230" s="168"/>
      <c r="G230" s="168"/>
      <c r="H230" s="168"/>
      <c r="I230" s="168"/>
      <c r="J230" s="168"/>
      <c r="K230" s="168"/>
      <c r="L230" s="40"/>
      <c r="M230" s="40"/>
      <c r="N230" s="42"/>
      <c r="O230" s="38"/>
      <c r="P230" s="38"/>
      <c r="Q230" s="38"/>
      <c r="R230" s="38"/>
      <c r="S230" s="38"/>
      <c r="T230" s="38"/>
      <c r="U230" s="38"/>
      <c r="V230" s="38"/>
      <c r="W230" s="38"/>
      <c r="X230" s="38"/>
      <c r="Y230" s="168"/>
      <c r="Z230" s="168"/>
    </row>
    <row r="231" spans="1:26" ht="22.5" customHeight="1" x14ac:dyDescent="0.3">
      <c r="A231" s="168"/>
      <c r="B231" s="168"/>
      <c r="C231" s="168"/>
      <c r="D231" s="168"/>
      <c r="E231" s="168"/>
      <c r="F231" s="168"/>
      <c r="G231" s="168"/>
      <c r="H231" s="168"/>
      <c r="I231" s="168"/>
      <c r="J231" s="168"/>
      <c r="K231" s="168"/>
      <c r="L231" s="40"/>
      <c r="M231" s="40"/>
      <c r="N231" s="42"/>
      <c r="O231" s="38"/>
      <c r="P231" s="38"/>
      <c r="Q231" s="38"/>
      <c r="R231" s="38"/>
      <c r="S231" s="38"/>
      <c r="T231" s="38"/>
      <c r="U231" s="38"/>
      <c r="V231" s="38"/>
      <c r="W231" s="38"/>
      <c r="X231" s="38"/>
      <c r="Y231" s="168"/>
      <c r="Z231" s="168"/>
    </row>
    <row r="232" spans="1:26" ht="22.5" customHeight="1" x14ac:dyDescent="0.3">
      <c r="A232" s="168"/>
      <c r="B232" s="168"/>
      <c r="C232" s="168"/>
      <c r="D232" s="168"/>
      <c r="E232" s="168"/>
      <c r="F232" s="168"/>
      <c r="G232" s="168"/>
      <c r="H232" s="168"/>
      <c r="I232" s="168"/>
      <c r="J232" s="168"/>
      <c r="K232" s="168"/>
      <c r="L232" s="40"/>
      <c r="M232" s="40"/>
      <c r="N232" s="42"/>
      <c r="O232" s="38"/>
      <c r="P232" s="38"/>
      <c r="Q232" s="38"/>
      <c r="R232" s="38"/>
      <c r="S232" s="38"/>
      <c r="T232" s="38"/>
      <c r="U232" s="38"/>
      <c r="V232" s="38"/>
      <c r="W232" s="38"/>
      <c r="X232" s="38"/>
      <c r="Y232" s="168"/>
      <c r="Z232" s="168"/>
    </row>
    <row r="233" spans="1:26" ht="22.5" customHeight="1" x14ac:dyDescent="0.3">
      <c r="A233" s="168"/>
      <c r="B233" s="168"/>
      <c r="C233" s="168"/>
      <c r="D233" s="168"/>
      <c r="E233" s="168"/>
      <c r="F233" s="168"/>
      <c r="G233" s="168"/>
      <c r="H233" s="168"/>
      <c r="I233" s="168"/>
      <c r="J233" s="168"/>
      <c r="K233" s="168"/>
      <c r="L233" s="40"/>
      <c r="M233" s="40"/>
      <c r="N233" s="42"/>
      <c r="O233" s="38"/>
      <c r="P233" s="38"/>
      <c r="Q233" s="38"/>
      <c r="R233" s="38"/>
      <c r="S233" s="38"/>
      <c r="T233" s="38"/>
      <c r="U233" s="38"/>
      <c r="V233" s="38"/>
      <c r="W233" s="38"/>
      <c r="X233" s="38"/>
      <c r="Y233" s="168"/>
      <c r="Z233" s="168"/>
    </row>
    <row r="234" spans="1:26" ht="22.5" customHeight="1" x14ac:dyDescent="0.3">
      <c r="A234" s="168"/>
      <c r="B234" s="168"/>
      <c r="C234" s="168"/>
      <c r="D234" s="168"/>
      <c r="E234" s="168"/>
      <c r="F234" s="168"/>
      <c r="G234" s="168"/>
      <c r="H234" s="168"/>
      <c r="I234" s="168"/>
      <c r="J234" s="168"/>
      <c r="K234" s="168"/>
      <c r="L234" s="40"/>
      <c r="M234" s="40"/>
      <c r="N234" s="42"/>
      <c r="O234" s="38"/>
      <c r="P234" s="38"/>
      <c r="Q234" s="38"/>
      <c r="R234" s="38"/>
      <c r="S234" s="38"/>
      <c r="T234" s="38"/>
      <c r="U234" s="38"/>
      <c r="V234" s="38"/>
      <c r="W234" s="38"/>
      <c r="X234" s="38"/>
      <c r="Y234" s="168"/>
      <c r="Z234" s="168"/>
    </row>
    <row r="235" spans="1:26" ht="22.5" customHeight="1" x14ac:dyDescent="0.3">
      <c r="A235" s="168"/>
      <c r="B235" s="168"/>
      <c r="C235" s="168"/>
      <c r="D235" s="168"/>
      <c r="E235" s="168"/>
      <c r="F235" s="168"/>
      <c r="G235" s="168"/>
      <c r="H235" s="168"/>
      <c r="I235" s="168"/>
      <c r="J235" s="168"/>
      <c r="K235" s="168"/>
      <c r="L235" s="40"/>
      <c r="M235" s="40"/>
      <c r="N235" s="42"/>
      <c r="O235" s="38"/>
      <c r="P235" s="38"/>
      <c r="Q235" s="38"/>
      <c r="R235" s="38"/>
      <c r="S235" s="38"/>
      <c r="T235" s="38"/>
      <c r="U235" s="38"/>
      <c r="V235" s="38"/>
      <c r="W235" s="38"/>
      <c r="X235" s="38"/>
      <c r="Y235" s="168"/>
      <c r="Z235" s="168"/>
    </row>
    <row r="236" spans="1:26" ht="22.5" customHeight="1" x14ac:dyDescent="0.3">
      <c r="A236" s="168"/>
      <c r="B236" s="168"/>
      <c r="C236" s="168"/>
      <c r="D236" s="168"/>
      <c r="E236" s="168"/>
      <c r="F236" s="168"/>
      <c r="G236" s="168"/>
      <c r="H236" s="168"/>
      <c r="I236" s="168"/>
      <c r="J236" s="168"/>
      <c r="K236" s="168"/>
      <c r="L236" s="40"/>
      <c r="M236" s="40"/>
      <c r="N236" s="42"/>
      <c r="O236" s="38"/>
      <c r="P236" s="38"/>
      <c r="Q236" s="38"/>
      <c r="R236" s="38"/>
      <c r="S236" s="38"/>
      <c r="T236" s="38"/>
      <c r="U236" s="38"/>
      <c r="V236" s="38"/>
      <c r="W236" s="38"/>
      <c r="X236" s="38"/>
      <c r="Y236" s="168"/>
      <c r="Z236" s="168"/>
    </row>
    <row r="237" spans="1:26" ht="22.5" customHeight="1" x14ac:dyDescent="0.3">
      <c r="A237" s="168"/>
      <c r="B237" s="168"/>
      <c r="C237" s="168"/>
      <c r="D237" s="168"/>
      <c r="E237" s="168"/>
      <c r="F237" s="168"/>
      <c r="G237" s="168"/>
      <c r="H237" s="168"/>
      <c r="I237" s="168"/>
      <c r="J237" s="168"/>
      <c r="K237" s="168"/>
      <c r="L237" s="40"/>
      <c r="M237" s="40"/>
      <c r="N237" s="42"/>
      <c r="O237" s="38"/>
      <c r="P237" s="38"/>
      <c r="Q237" s="38"/>
      <c r="R237" s="38"/>
      <c r="S237" s="38"/>
      <c r="T237" s="38"/>
      <c r="U237" s="38"/>
      <c r="V237" s="38"/>
      <c r="W237" s="38"/>
      <c r="X237" s="38"/>
      <c r="Y237" s="168"/>
      <c r="Z237" s="168"/>
    </row>
    <row r="238" spans="1:26" ht="22.5" customHeight="1" x14ac:dyDescent="0.3">
      <c r="A238" s="168"/>
      <c r="B238" s="168"/>
      <c r="C238" s="168"/>
      <c r="D238" s="168"/>
      <c r="E238" s="168"/>
      <c r="F238" s="168"/>
      <c r="G238" s="168"/>
      <c r="H238" s="168"/>
      <c r="I238" s="168"/>
      <c r="J238" s="168"/>
      <c r="K238" s="168"/>
      <c r="L238" s="40"/>
      <c r="M238" s="40"/>
      <c r="N238" s="42"/>
      <c r="O238" s="38"/>
      <c r="P238" s="38"/>
      <c r="Q238" s="38"/>
      <c r="R238" s="38"/>
      <c r="S238" s="38"/>
      <c r="T238" s="38"/>
      <c r="U238" s="38"/>
      <c r="V238" s="38"/>
      <c r="W238" s="38"/>
      <c r="X238" s="38"/>
      <c r="Y238" s="168"/>
      <c r="Z238" s="168"/>
    </row>
    <row r="239" spans="1:26" ht="22.5" customHeight="1" x14ac:dyDescent="0.3">
      <c r="A239" s="168"/>
      <c r="B239" s="168"/>
      <c r="C239" s="168"/>
      <c r="D239" s="168"/>
      <c r="E239" s="168"/>
      <c r="F239" s="168"/>
      <c r="G239" s="168"/>
      <c r="H239" s="168"/>
      <c r="I239" s="168"/>
      <c r="J239" s="168"/>
      <c r="K239" s="168"/>
      <c r="L239" s="40"/>
      <c r="M239" s="40"/>
      <c r="N239" s="42"/>
      <c r="O239" s="38"/>
      <c r="P239" s="38"/>
      <c r="Q239" s="38"/>
      <c r="R239" s="38"/>
      <c r="S239" s="38"/>
      <c r="T239" s="38"/>
      <c r="U239" s="38"/>
      <c r="V239" s="38"/>
      <c r="W239" s="38"/>
      <c r="X239" s="38"/>
      <c r="Y239" s="168"/>
      <c r="Z239" s="168"/>
    </row>
    <row r="240" spans="1:26" ht="22.5" customHeight="1" x14ac:dyDescent="0.3">
      <c r="A240" s="168"/>
      <c r="B240" s="168"/>
      <c r="C240" s="168"/>
      <c r="D240" s="168"/>
      <c r="E240" s="168"/>
      <c r="F240" s="168"/>
      <c r="G240" s="168"/>
      <c r="H240" s="168"/>
      <c r="I240" s="168"/>
      <c r="J240" s="168"/>
      <c r="K240" s="168"/>
      <c r="L240" s="40"/>
      <c r="M240" s="40"/>
      <c r="N240" s="42"/>
      <c r="O240" s="38"/>
      <c r="P240" s="38"/>
      <c r="Q240" s="38"/>
      <c r="R240" s="38"/>
      <c r="S240" s="38"/>
      <c r="T240" s="38"/>
      <c r="U240" s="38"/>
      <c r="V240" s="38"/>
      <c r="W240" s="38"/>
      <c r="X240" s="38"/>
      <c r="Y240" s="168"/>
      <c r="Z240" s="168"/>
    </row>
    <row r="241" spans="1:26" ht="22.5" customHeight="1" x14ac:dyDescent="0.3">
      <c r="A241" s="168"/>
      <c r="B241" s="168"/>
      <c r="C241" s="168"/>
      <c r="D241" s="168"/>
      <c r="E241" s="168"/>
      <c r="F241" s="168"/>
      <c r="G241" s="168"/>
      <c r="H241" s="168"/>
      <c r="I241" s="168"/>
      <c r="J241" s="168"/>
      <c r="K241" s="168"/>
      <c r="L241" s="40"/>
      <c r="M241" s="40"/>
      <c r="N241" s="42"/>
      <c r="O241" s="38"/>
      <c r="P241" s="38"/>
      <c r="Q241" s="38"/>
      <c r="R241" s="38"/>
      <c r="S241" s="38"/>
      <c r="T241" s="38"/>
      <c r="U241" s="38"/>
      <c r="V241" s="38"/>
      <c r="W241" s="38"/>
      <c r="X241" s="38"/>
      <c r="Y241" s="168"/>
      <c r="Z241" s="168"/>
    </row>
    <row r="242" spans="1:26" ht="22.5" customHeight="1" x14ac:dyDescent="0.3">
      <c r="A242" s="168"/>
      <c r="B242" s="168"/>
      <c r="C242" s="168"/>
      <c r="D242" s="168"/>
      <c r="E242" s="168"/>
      <c r="F242" s="168"/>
      <c r="G242" s="168"/>
      <c r="H242" s="168"/>
      <c r="I242" s="168"/>
      <c r="J242" s="168"/>
      <c r="K242" s="168"/>
      <c r="L242" s="40"/>
      <c r="M242" s="40"/>
      <c r="N242" s="42"/>
      <c r="O242" s="38"/>
      <c r="P242" s="38"/>
      <c r="Q242" s="38"/>
      <c r="R242" s="38"/>
      <c r="S242" s="38"/>
      <c r="T242" s="38"/>
      <c r="U242" s="38"/>
      <c r="V242" s="38"/>
      <c r="W242" s="38"/>
      <c r="X242" s="38"/>
      <c r="Y242" s="168"/>
      <c r="Z242" s="168"/>
    </row>
    <row r="243" spans="1:26" ht="22.5" customHeight="1" x14ac:dyDescent="0.3">
      <c r="A243" s="168"/>
      <c r="B243" s="168"/>
      <c r="C243" s="168"/>
      <c r="D243" s="168"/>
      <c r="E243" s="168"/>
      <c r="F243" s="168"/>
      <c r="G243" s="168"/>
      <c r="H243" s="168"/>
      <c r="I243" s="168"/>
      <c r="J243" s="168"/>
      <c r="K243" s="168"/>
      <c r="L243" s="40"/>
      <c r="M243" s="40"/>
      <c r="N243" s="42"/>
      <c r="O243" s="38"/>
      <c r="P243" s="38"/>
      <c r="Q243" s="38"/>
      <c r="R243" s="38"/>
      <c r="S243" s="38"/>
      <c r="T243" s="38"/>
      <c r="U243" s="38"/>
      <c r="V243" s="38"/>
      <c r="W243" s="38"/>
      <c r="X243" s="38"/>
      <c r="Y243" s="168"/>
      <c r="Z243" s="168"/>
    </row>
    <row r="244" spans="1:26" ht="22.5" customHeight="1" x14ac:dyDescent="0.3">
      <c r="A244" s="168"/>
      <c r="B244" s="168"/>
      <c r="C244" s="168"/>
      <c r="D244" s="168"/>
      <c r="E244" s="168"/>
      <c r="F244" s="168"/>
      <c r="G244" s="168"/>
      <c r="H244" s="168"/>
      <c r="I244" s="168"/>
      <c r="J244" s="168"/>
      <c r="K244" s="168"/>
      <c r="L244" s="40"/>
      <c r="M244" s="40"/>
      <c r="N244" s="42"/>
      <c r="O244" s="38"/>
      <c r="P244" s="38"/>
      <c r="Q244" s="38"/>
      <c r="R244" s="38"/>
      <c r="S244" s="38"/>
      <c r="T244" s="38"/>
      <c r="U244" s="38"/>
      <c r="V244" s="38"/>
      <c r="W244" s="38"/>
      <c r="X244" s="38"/>
      <c r="Y244" s="168"/>
      <c r="Z244" s="168"/>
    </row>
    <row r="245" spans="1:26" ht="22.5" customHeight="1" x14ac:dyDescent="0.3">
      <c r="A245" s="168"/>
      <c r="B245" s="168"/>
      <c r="C245" s="168"/>
      <c r="D245" s="168"/>
      <c r="E245" s="168"/>
      <c r="F245" s="168"/>
      <c r="G245" s="168"/>
      <c r="H245" s="168"/>
      <c r="I245" s="168"/>
      <c r="J245" s="168"/>
      <c r="K245" s="168"/>
      <c r="L245" s="40"/>
      <c r="M245" s="40"/>
      <c r="N245" s="42"/>
      <c r="O245" s="38"/>
      <c r="P245" s="38"/>
      <c r="Q245" s="38"/>
      <c r="R245" s="38"/>
      <c r="S245" s="38"/>
      <c r="T245" s="38"/>
      <c r="U245" s="38"/>
      <c r="V245" s="38"/>
      <c r="W245" s="38"/>
      <c r="X245" s="38"/>
      <c r="Y245" s="168"/>
      <c r="Z245" s="168"/>
    </row>
    <row r="246" spans="1:26" ht="22.5" customHeight="1" x14ac:dyDescent="0.3">
      <c r="A246" s="168"/>
      <c r="B246" s="168"/>
      <c r="C246" s="168"/>
      <c r="D246" s="168"/>
      <c r="E246" s="168"/>
      <c r="F246" s="168"/>
      <c r="G246" s="168"/>
      <c r="H246" s="168"/>
      <c r="I246" s="168"/>
      <c r="J246" s="168"/>
      <c r="K246" s="168"/>
      <c r="L246" s="40"/>
      <c r="M246" s="40"/>
      <c r="N246" s="42"/>
      <c r="O246" s="38"/>
      <c r="P246" s="38"/>
      <c r="Q246" s="38"/>
      <c r="R246" s="38"/>
      <c r="S246" s="38"/>
      <c r="T246" s="38"/>
      <c r="U246" s="38"/>
      <c r="V246" s="38"/>
      <c r="W246" s="38"/>
      <c r="X246" s="38"/>
      <c r="Y246" s="168"/>
      <c r="Z246" s="168"/>
    </row>
    <row r="247" spans="1:26" ht="22.5" customHeight="1" x14ac:dyDescent="0.3">
      <c r="A247" s="168"/>
      <c r="B247" s="168"/>
      <c r="C247" s="168"/>
      <c r="D247" s="168"/>
      <c r="E247" s="168"/>
      <c r="F247" s="168"/>
      <c r="G247" s="168"/>
      <c r="H247" s="168"/>
      <c r="I247" s="168"/>
      <c r="J247" s="168"/>
      <c r="K247" s="168"/>
      <c r="L247" s="40"/>
      <c r="M247" s="40"/>
      <c r="N247" s="42"/>
      <c r="O247" s="38"/>
      <c r="P247" s="38"/>
      <c r="Q247" s="38"/>
      <c r="R247" s="38"/>
      <c r="S247" s="38"/>
      <c r="T247" s="38"/>
      <c r="U247" s="38"/>
      <c r="V247" s="38"/>
      <c r="W247" s="38"/>
      <c r="X247" s="38"/>
      <c r="Y247" s="168"/>
      <c r="Z247" s="168"/>
    </row>
    <row r="248" spans="1:26" ht="22.5" customHeight="1" x14ac:dyDescent="0.3">
      <c r="A248" s="168"/>
      <c r="B248" s="168"/>
      <c r="C248" s="168"/>
      <c r="D248" s="168"/>
      <c r="E248" s="168"/>
      <c r="F248" s="168"/>
      <c r="G248" s="168"/>
      <c r="H248" s="168"/>
      <c r="I248" s="168"/>
      <c r="J248" s="168"/>
      <c r="K248" s="168"/>
      <c r="L248" s="40"/>
      <c r="M248" s="40"/>
      <c r="N248" s="42"/>
      <c r="O248" s="38"/>
      <c r="P248" s="38"/>
      <c r="Q248" s="38"/>
      <c r="R248" s="38"/>
      <c r="S248" s="38"/>
      <c r="T248" s="38"/>
      <c r="U248" s="38"/>
      <c r="V248" s="38"/>
      <c r="W248" s="38"/>
      <c r="X248" s="38"/>
      <c r="Y248" s="168"/>
      <c r="Z248" s="168"/>
    </row>
    <row r="249" spans="1:26" ht="22.5" customHeight="1" x14ac:dyDescent="0.3">
      <c r="A249" s="168"/>
      <c r="B249" s="168"/>
      <c r="C249" s="168"/>
      <c r="D249" s="168"/>
      <c r="E249" s="168"/>
      <c r="F249" s="168"/>
      <c r="G249" s="168"/>
      <c r="H249" s="168"/>
      <c r="I249" s="168"/>
      <c r="J249" s="168"/>
      <c r="K249" s="168"/>
      <c r="L249" s="40"/>
      <c r="M249" s="40"/>
      <c r="N249" s="42"/>
      <c r="O249" s="38"/>
      <c r="P249" s="38"/>
      <c r="Q249" s="38"/>
      <c r="R249" s="38"/>
      <c r="S249" s="38"/>
      <c r="T249" s="38"/>
      <c r="U249" s="38"/>
      <c r="V249" s="38"/>
      <c r="W249" s="38"/>
      <c r="X249" s="38"/>
      <c r="Y249" s="168"/>
      <c r="Z249" s="168"/>
    </row>
    <row r="250" spans="1:26" ht="22.5" customHeight="1" x14ac:dyDescent="0.3">
      <c r="A250" s="168"/>
      <c r="B250" s="168"/>
      <c r="C250" s="168"/>
      <c r="D250" s="168"/>
      <c r="E250" s="168"/>
      <c r="F250" s="168"/>
      <c r="G250" s="168"/>
      <c r="H250" s="168"/>
      <c r="I250" s="168"/>
      <c r="J250" s="168"/>
      <c r="K250" s="168"/>
      <c r="L250" s="40"/>
      <c r="M250" s="40"/>
      <c r="N250" s="42"/>
      <c r="O250" s="38"/>
      <c r="P250" s="38"/>
      <c r="Q250" s="38"/>
      <c r="R250" s="38"/>
      <c r="S250" s="38"/>
      <c r="T250" s="38"/>
      <c r="U250" s="38"/>
      <c r="V250" s="38"/>
      <c r="W250" s="38"/>
      <c r="X250" s="38"/>
      <c r="Y250" s="168"/>
      <c r="Z250" s="168"/>
    </row>
    <row r="251" spans="1:26" ht="22.5" customHeight="1" x14ac:dyDescent="0.3">
      <c r="A251" s="168"/>
      <c r="B251" s="168"/>
      <c r="C251" s="168"/>
      <c r="D251" s="168"/>
      <c r="E251" s="168"/>
      <c r="F251" s="168"/>
      <c r="G251" s="168"/>
      <c r="H251" s="168"/>
      <c r="I251" s="168"/>
      <c r="J251" s="168"/>
      <c r="K251" s="168"/>
      <c r="L251" s="40"/>
      <c r="M251" s="40"/>
      <c r="N251" s="42"/>
      <c r="O251" s="38"/>
      <c r="P251" s="38"/>
      <c r="Q251" s="38"/>
      <c r="R251" s="38"/>
      <c r="S251" s="38"/>
      <c r="T251" s="38"/>
      <c r="U251" s="38"/>
      <c r="V251" s="38"/>
      <c r="W251" s="38"/>
      <c r="X251" s="38"/>
      <c r="Y251" s="168"/>
      <c r="Z251" s="168"/>
    </row>
    <row r="252" spans="1:26" ht="22.5" customHeight="1" x14ac:dyDescent="0.3">
      <c r="A252" s="168"/>
      <c r="B252" s="168"/>
      <c r="C252" s="168"/>
      <c r="D252" s="168"/>
      <c r="E252" s="168"/>
      <c r="F252" s="168"/>
      <c r="G252" s="168"/>
      <c r="H252" s="168"/>
      <c r="I252" s="168"/>
      <c r="J252" s="168"/>
      <c r="K252" s="168"/>
      <c r="L252" s="40"/>
      <c r="M252" s="40"/>
      <c r="N252" s="42"/>
      <c r="O252" s="38"/>
      <c r="P252" s="38"/>
      <c r="Q252" s="38"/>
      <c r="R252" s="38"/>
      <c r="S252" s="38"/>
      <c r="T252" s="38"/>
      <c r="U252" s="38"/>
      <c r="V252" s="38"/>
      <c r="W252" s="38"/>
      <c r="X252" s="38"/>
      <c r="Y252" s="168"/>
      <c r="Z252" s="168"/>
    </row>
    <row r="253" spans="1:26" ht="22.5" customHeight="1" x14ac:dyDescent="0.3">
      <c r="A253" s="168"/>
      <c r="B253" s="168"/>
      <c r="C253" s="168"/>
      <c r="D253" s="168"/>
      <c r="E253" s="168"/>
      <c r="F253" s="168"/>
      <c r="G253" s="168"/>
      <c r="H253" s="168"/>
      <c r="I253" s="168"/>
      <c r="J253" s="168"/>
      <c r="K253" s="168"/>
      <c r="L253" s="40"/>
      <c r="M253" s="40"/>
      <c r="N253" s="42"/>
      <c r="O253" s="38"/>
      <c r="P253" s="38"/>
      <c r="Q253" s="38"/>
      <c r="R253" s="38"/>
      <c r="S253" s="38"/>
      <c r="T253" s="38"/>
      <c r="U253" s="38"/>
      <c r="V253" s="38"/>
      <c r="W253" s="38"/>
      <c r="X253" s="38"/>
      <c r="Y253" s="168"/>
      <c r="Z253" s="168"/>
    </row>
    <row r="254" spans="1:26" ht="22.5" customHeight="1" x14ac:dyDescent="0.3">
      <c r="A254" s="168"/>
      <c r="B254" s="168"/>
      <c r="C254" s="168"/>
      <c r="D254" s="168"/>
      <c r="E254" s="168"/>
      <c r="F254" s="168"/>
      <c r="G254" s="168"/>
      <c r="H254" s="168"/>
      <c r="I254" s="168"/>
      <c r="J254" s="168"/>
      <c r="K254" s="168"/>
      <c r="L254" s="40"/>
      <c r="M254" s="40"/>
      <c r="N254" s="42"/>
      <c r="O254" s="38"/>
      <c r="P254" s="38"/>
      <c r="Q254" s="38"/>
      <c r="R254" s="38"/>
      <c r="S254" s="38"/>
      <c r="T254" s="38"/>
      <c r="U254" s="38"/>
      <c r="V254" s="38"/>
      <c r="W254" s="38"/>
      <c r="X254" s="38"/>
      <c r="Y254" s="168"/>
      <c r="Z254" s="168"/>
    </row>
    <row r="255" spans="1:26" ht="22.5" customHeight="1" x14ac:dyDescent="0.3">
      <c r="A255" s="168"/>
      <c r="B255" s="168"/>
      <c r="C255" s="168"/>
      <c r="D255" s="168"/>
      <c r="E255" s="168"/>
      <c r="F255" s="168"/>
      <c r="G255" s="168"/>
      <c r="H255" s="168"/>
      <c r="I255" s="168"/>
      <c r="J255" s="168"/>
      <c r="K255" s="168"/>
      <c r="L255" s="40"/>
      <c r="M255" s="40"/>
      <c r="N255" s="42"/>
      <c r="O255" s="38"/>
      <c r="P255" s="38"/>
      <c r="Q255" s="38"/>
      <c r="R255" s="38"/>
      <c r="S255" s="38"/>
      <c r="T255" s="38"/>
      <c r="U255" s="38"/>
      <c r="V255" s="38"/>
      <c r="W255" s="38"/>
      <c r="X255" s="38"/>
      <c r="Y255" s="168"/>
      <c r="Z255" s="168"/>
    </row>
    <row r="256" spans="1:26" ht="22.5" customHeight="1" x14ac:dyDescent="0.3">
      <c r="A256" s="168"/>
      <c r="B256" s="168"/>
      <c r="C256" s="168"/>
      <c r="D256" s="168"/>
      <c r="E256" s="168"/>
      <c r="F256" s="168"/>
      <c r="G256" s="168"/>
      <c r="H256" s="168"/>
      <c r="I256" s="168"/>
      <c r="J256" s="168"/>
      <c r="K256" s="168"/>
      <c r="L256" s="40"/>
      <c r="M256" s="40"/>
      <c r="N256" s="42"/>
      <c r="O256" s="38"/>
      <c r="P256" s="38"/>
      <c r="Q256" s="38"/>
      <c r="R256" s="38"/>
      <c r="S256" s="38"/>
      <c r="T256" s="38"/>
      <c r="U256" s="38"/>
      <c r="V256" s="38"/>
      <c r="W256" s="38"/>
      <c r="X256" s="38"/>
      <c r="Y256" s="168"/>
      <c r="Z256" s="168"/>
    </row>
    <row r="257" spans="1:26" ht="22.5" customHeight="1" x14ac:dyDescent="0.3">
      <c r="A257" s="168"/>
      <c r="B257" s="168"/>
      <c r="C257" s="168"/>
      <c r="D257" s="168"/>
      <c r="E257" s="168"/>
      <c r="F257" s="168"/>
      <c r="G257" s="168"/>
      <c r="H257" s="168"/>
      <c r="I257" s="168"/>
      <c r="J257" s="168"/>
      <c r="K257" s="168"/>
      <c r="L257" s="40"/>
      <c r="M257" s="40"/>
      <c r="N257" s="42"/>
      <c r="O257" s="38"/>
      <c r="P257" s="38"/>
      <c r="Q257" s="38"/>
      <c r="R257" s="38"/>
      <c r="S257" s="38"/>
      <c r="T257" s="38"/>
      <c r="U257" s="38"/>
      <c r="V257" s="38"/>
      <c r="W257" s="38"/>
      <c r="X257" s="38"/>
      <c r="Y257" s="168"/>
      <c r="Z257" s="168"/>
    </row>
    <row r="258" spans="1:26" ht="22.5" customHeight="1" x14ac:dyDescent="0.3">
      <c r="A258" s="168"/>
      <c r="B258" s="168"/>
      <c r="C258" s="168"/>
      <c r="D258" s="168"/>
      <c r="E258" s="168"/>
      <c r="F258" s="168"/>
      <c r="G258" s="168"/>
      <c r="H258" s="168"/>
      <c r="I258" s="168"/>
      <c r="J258" s="168"/>
      <c r="K258" s="168"/>
      <c r="L258" s="40"/>
      <c r="M258" s="40"/>
      <c r="N258" s="42"/>
      <c r="O258" s="38"/>
      <c r="P258" s="38"/>
      <c r="Q258" s="38"/>
      <c r="R258" s="38"/>
      <c r="S258" s="38"/>
      <c r="T258" s="38"/>
      <c r="U258" s="38"/>
      <c r="V258" s="38"/>
      <c r="W258" s="38"/>
      <c r="X258" s="38"/>
      <c r="Y258" s="168"/>
      <c r="Z258" s="168"/>
    </row>
    <row r="259" spans="1:26" ht="22.5" customHeight="1" x14ac:dyDescent="0.3">
      <c r="A259" s="168"/>
      <c r="B259" s="168"/>
      <c r="C259" s="168"/>
      <c r="D259" s="168"/>
      <c r="E259" s="168"/>
      <c r="F259" s="168"/>
      <c r="G259" s="168"/>
      <c r="H259" s="168"/>
      <c r="I259" s="168"/>
      <c r="J259" s="168"/>
      <c r="K259" s="168"/>
      <c r="L259" s="40"/>
      <c r="M259" s="40"/>
      <c r="N259" s="42"/>
      <c r="O259" s="38"/>
      <c r="P259" s="38"/>
      <c r="Q259" s="38"/>
      <c r="R259" s="38"/>
      <c r="S259" s="38"/>
      <c r="T259" s="38"/>
      <c r="U259" s="38"/>
      <c r="V259" s="38"/>
      <c r="W259" s="38"/>
      <c r="X259" s="38"/>
      <c r="Y259" s="168"/>
      <c r="Z259" s="168"/>
    </row>
    <row r="260" spans="1:26" ht="22.5" customHeight="1" x14ac:dyDescent="0.3">
      <c r="A260" s="168"/>
      <c r="B260" s="168"/>
      <c r="C260" s="168"/>
      <c r="D260" s="168"/>
      <c r="E260" s="168"/>
      <c r="F260" s="168"/>
      <c r="G260" s="168"/>
      <c r="H260" s="168"/>
      <c r="I260" s="168"/>
      <c r="J260" s="168"/>
      <c r="K260" s="168"/>
      <c r="L260" s="40"/>
      <c r="M260" s="40"/>
      <c r="N260" s="42"/>
      <c r="O260" s="38"/>
      <c r="P260" s="38"/>
      <c r="Q260" s="38"/>
      <c r="R260" s="38"/>
      <c r="S260" s="38"/>
      <c r="T260" s="38"/>
      <c r="U260" s="38"/>
      <c r="V260" s="38"/>
      <c r="W260" s="38"/>
      <c r="X260" s="38"/>
      <c r="Y260" s="168"/>
      <c r="Z260" s="168"/>
    </row>
    <row r="261" spans="1:26" ht="22.5" customHeight="1" x14ac:dyDescent="0.3">
      <c r="A261" s="168"/>
      <c r="B261" s="168"/>
      <c r="C261" s="168"/>
      <c r="D261" s="168"/>
      <c r="E261" s="168"/>
      <c r="F261" s="168"/>
      <c r="G261" s="168"/>
      <c r="H261" s="168"/>
      <c r="I261" s="168"/>
      <c r="J261" s="168"/>
      <c r="K261" s="168"/>
      <c r="L261" s="40"/>
      <c r="M261" s="40"/>
      <c r="N261" s="42"/>
      <c r="O261" s="38"/>
      <c r="P261" s="38"/>
      <c r="Q261" s="38"/>
      <c r="R261" s="38"/>
      <c r="S261" s="38"/>
      <c r="T261" s="38"/>
      <c r="U261" s="38"/>
      <c r="V261" s="38"/>
      <c r="W261" s="38"/>
      <c r="X261" s="38"/>
      <c r="Y261" s="168"/>
      <c r="Z261" s="168"/>
    </row>
    <row r="262" spans="1:26" ht="22.5" customHeight="1" x14ac:dyDescent="0.3">
      <c r="A262" s="168"/>
      <c r="B262" s="168"/>
      <c r="C262" s="168"/>
      <c r="D262" s="168"/>
      <c r="E262" s="168"/>
      <c r="F262" s="168"/>
      <c r="G262" s="168"/>
      <c r="H262" s="168"/>
      <c r="I262" s="168"/>
      <c r="J262" s="168"/>
      <c r="K262" s="168"/>
      <c r="L262" s="40"/>
      <c r="M262" s="40"/>
      <c r="N262" s="42"/>
      <c r="O262" s="38"/>
      <c r="P262" s="38"/>
      <c r="Q262" s="38"/>
      <c r="R262" s="38"/>
      <c r="S262" s="38"/>
      <c r="T262" s="38"/>
      <c r="U262" s="38"/>
      <c r="V262" s="38"/>
      <c r="W262" s="38"/>
      <c r="X262" s="38"/>
      <c r="Y262" s="168"/>
      <c r="Z262" s="168"/>
    </row>
    <row r="263" spans="1:26" ht="22.5" customHeight="1" x14ac:dyDescent="0.3">
      <c r="A263" s="168"/>
      <c r="B263" s="168"/>
      <c r="C263" s="168"/>
      <c r="D263" s="168"/>
      <c r="E263" s="168"/>
      <c r="F263" s="168"/>
      <c r="G263" s="168"/>
      <c r="H263" s="168"/>
      <c r="I263" s="168"/>
      <c r="J263" s="168"/>
      <c r="K263" s="168"/>
      <c r="L263" s="40"/>
      <c r="M263" s="40"/>
      <c r="N263" s="42"/>
      <c r="O263" s="38"/>
      <c r="P263" s="38"/>
      <c r="Q263" s="38"/>
      <c r="R263" s="38"/>
      <c r="S263" s="38"/>
      <c r="T263" s="38"/>
      <c r="U263" s="38"/>
      <c r="V263" s="38"/>
      <c r="W263" s="38"/>
      <c r="X263" s="38"/>
      <c r="Y263" s="168"/>
      <c r="Z263" s="168"/>
    </row>
    <row r="264" spans="1:26" ht="22.5" customHeight="1" x14ac:dyDescent="0.3">
      <c r="A264" s="168"/>
      <c r="B264" s="168"/>
      <c r="C264" s="168"/>
      <c r="D264" s="168"/>
      <c r="E264" s="168"/>
      <c r="F264" s="168"/>
      <c r="G264" s="168"/>
      <c r="H264" s="168"/>
      <c r="I264" s="168"/>
      <c r="J264" s="168"/>
      <c r="K264" s="168"/>
      <c r="L264" s="40"/>
      <c r="M264" s="40"/>
      <c r="N264" s="42"/>
      <c r="O264" s="38"/>
      <c r="P264" s="38"/>
      <c r="Q264" s="38"/>
      <c r="R264" s="38"/>
      <c r="S264" s="38"/>
      <c r="T264" s="38"/>
      <c r="U264" s="38"/>
      <c r="V264" s="38"/>
      <c r="W264" s="38"/>
      <c r="X264" s="38"/>
      <c r="Y264" s="168"/>
      <c r="Z264" s="168"/>
    </row>
    <row r="265" spans="1:26" ht="22.5" customHeight="1" x14ac:dyDescent="0.3">
      <c r="A265" s="168"/>
      <c r="B265" s="168"/>
      <c r="C265" s="168"/>
      <c r="D265" s="168"/>
      <c r="E265" s="168"/>
      <c r="F265" s="168"/>
      <c r="G265" s="168"/>
      <c r="H265" s="168"/>
      <c r="I265" s="168"/>
      <c r="J265" s="168"/>
      <c r="K265" s="168"/>
      <c r="L265" s="40"/>
      <c r="M265" s="40"/>
      <c r="N265" s="42"/>
      <c r="O265" s="38"/>
      <c r="P265" s="38"/>
      <c r="Q265" s="38"/>
      <c r="R265" s="38"/>
      <c r="S265" s="38"/>
      <c r="T265" s="38"/>
      <c r="U265" s="38"/>
      <c r="V265" s="38"/>
      <c r="W265" s="38"/>
      <c r="X265" s="38"/>
      <c r="Y265" s="168"/>
      <c r="Z265" s="168"/>
    </row>
    <row r="266" spans="1:26" ht="22.5" customHeight="1" x14ac:dyDescent="0.3">
      <c r="A266" s="168"/>
      <c r="B266" s="168"/>
      <c r="C266" s="168"/>
      <c r="D266" s="168"/>
      <c r="E266" s="168"/>
      <c r="F266" s="168"/>
      <c r="G266" s="168"/>
      <c r="H266" s="168"/>
      <c r="I266" s="168"/>
      <c r="J266" s="168"/>
      <c r="K266" s="168"/>
      <c r="L266" s="40"/>
      <c r="M266" s="40"/>
      <c r="N266" s="42"/>
      <c r="O266" s="38"/>
      <c r="P266" s="38"/>
      <c r="Q266" s="38"/>
      <c r="R266" s="38"/>
      <c r="S266" s="38"/>
      <c r="T266" s="38"/>
      <c r="U266" s="38"/>
      <c r="V266" s="38"/>
      <c r="W266" s="38"/>
      <c r="X266" s="38"/>
      <c r="Y266" s="168"/>
      <c r="Z266" s="168"/>
    </row>
    <row r="267" spans="1:26" ht="22.5" customHeight="1" x14ac:dyDescent="0.3">
      <c r="A267" s="168"/>
      <c r="B267" s="168"/>
      <c r="C267" s="168"/>
      <c r="D267" s="168"/>
      <c r="E267" s="168"/>
      <c r="F267" s="168"/>
      <c r="G267" s="168"/>
      <c r="H267" s="168"/>
      <c r="I267" s="168"/>
      <c r="J267" s="168"/>
      <c r="K267" s="168"/>
      <c r="L267" s="40"/>
      <c r="M267" s="40"/>
      <c r="N267" s="42"/>
      <c r="O267" s="38"/>
      <c r="P267" s="38"/>
      <c r="Q267" s="38"/>
      <c r="R267" s="38"/>
      <c r="S267" s="38"/>
      <c r="T267" s="38"/>
      <c r="U267" s="38"/>
      <c r="V267" s="38"/>
      <c r="W267" s="38"/>
      <c r="X267" s="38"/>
      <c r="Y267" s="168"/>
      <c r="Z267" s="168"/>
    </row>
    <row r="268" spans="1:26" ht="22.5" customHeight="1" x14ac:dyDescent="0.3">
      <c r="A268" s="168"/>
      <c r="B268" s="168"/>
      <c r="C268" s="168"/>
      <c r="D268" s="168"/>
      <c r="E268" s="168"/>
      <c r="F268" s="168"/>
      <c r="G268" s="168"/>
      <c r="H268" s="168"/>
      <c r="I268" s="168"/>
      <c r="J268" s="168"/>
      <c r="K268" s="168"/>
      <c r="L268" s="40"/>
      <c r="M268" s="40"/>
      <c r="N268" s="42"/>
      <c r="O268" s="38"/>
      <c r="P268" s="38"/>
      <c r="Q268" s="38"/>
      <c r="R268" s="38"/>
      <c r="S268" s="38"/>
      <c r="T268" s="38"/>
      <c r="U268" s="38"/>
      <c r="V268" s="38"/>
      <c r="W268" s="38"/>
      <c r="X268" s="38"/>
      <c r="Y268" s="168"/>
      <c r="Z268" s="168"/>
    </row>
    <row r="269" spans="1:26" ht="22.5" customHeight="1" x14ac:dyDescent="0.3">
      <c r="A269" s="168"/>
      <c r="B269" s="168"/>
      <c r="C269" s="168"/>
      <c r="D269" s="168"/>
      <c r="E269" s="168"/>
      <c r="F269" s="168"/>
      <c r="G269" s="168"/>
      <c r="H269" s="168"/>
      <c r="I269" s="168"/>
      <c r="J269" s="168"/>
      <c r="K269" s="168"/>
      <c r="L269" s="40"/>
      <c r="M269" s="40"/>
      <c r="N269" s="42"/>
      <c r="O269" s="38"/>
      <c r="P269" s="38"/>
      <c r="Q269" s="38"/>
      <c r="R269" s="38"/>
      <c r="S269" s="38"/>
      <c r="T269" s="38"/>
      <c r="U269" s="38"/>
      <c r="V269" s="38"/>
      <c r="W269" s="38"/>
      <c r="X269" s="38"/>
      <c r="Y269" s="168"/>
      <c r="Z269" s="168"/>
    </row>
    <row r="270" spans="1:26" ht="22.5" customHeight="1" x14ac:dyDescent="0.3">
      <c r="A270" s="168"/>
      <c r="B270" s="168"/>
      <c r="C270" s="168"/>
      <c r="D270" s="168"/>
      <c r="E270" s="168"/>
      <c r="F270" s="168"/>
      <c r="G270" s="168"/>
      <c r="H270" s="168"/>
      <c r="I270" s="168"/>
      <c r="J270" s="168"/>
      <c r="K270" s="168"/>
      <c r="L270" s="40"/>
      <c r="M270" s="40"/>
      <c r="N270" s="42"/>
      <c r="O270" s="38"/>
      <c r="P270" s="38"/>
      <c r="Q270" s="38"/>
      <c r="R270" s="38"/>
      <c r="S270" s="38"/>
      <c r="T270" s="38"/>
      <c r="U270" s="38"/>
      <c r="V270" s="38"/>
      <c r="W270" s="38"/>
      <c r="X270" s="38"/>
      <c r="Y270" s="168"/>
      <c r="Z270" s="168"/>
    </row>
    <row r="271" spans="1:26" ht="22.5" customHeight="1" x14ac:dyDescent="0.3">
      <c r="A271" s="168"/>
      <c r="B271" s="168"/>
      <c r="C271" s="168"/>
      <c r="D271" s="168"/>
      <c r="E271" s="168"/>
      <c r="F271" s="168"/>
      <c r="G271" s="168"/>
      <c r="H271" s="168"/>
      <c r="I271" s="168"/>
      <c r="J271" s="168"/>
      <c r="K271" s="168"/>
      <c r="L271" s="40"/>
      <c r="M271" s="40"/>
      <c r="N271" s="42"/>
      <c r="O271" s="38"/>
      <c r="P271" s="38"/>
      <c r="Q271" s="38"/>
      <c r="R271" s="38"/>
      <c r="S271" s="38"/>
      <c r="T271" s="38"/>
      <c r="U271" s="38"/>
      <c r="V271" s="38"/>
      <c r="W271" s="38"/>
      <c r="X271" s="38"/>
      <c r="Y271" s="168"/>
      <c r="Z271" s="168"/>
    </row>
    <row r="272" spans="1:26" ht="22.5" customHeight="1" x14ac:dyDescent="0.3">
      <c r="A272" s="168"/>
      <c r="B272" s="168"/>
      <c r="C272" s="168"/>
      <c r="D272" s="168"/>
      <c r="E272" s="168"/>
      <c r="F272" s="168"/>
      <c r="G272" s="168"/>
      <c r="H272" s="168"/>
      <c r="I272" s="168"/>
      <c r="J272" s="168"/>
      <c r="K272" s="168"/>
      <c r="L272" s="40"/>
      <c r="M272" s="40"/>
      <c r="N272" s="42"/>
      <c r="O272" s="38"/>
      <c r="P272" s="38"/>
      <c r="Q272" s="38"/>
      <c r="R272" s="38"/>
      <c r="S272" s="38"/>
      <c r="T272" s="38"/>
      <c r="U272" s="38"/>
      <c r="V272" s="38"/>
      <c r="W272" s="38"/>
      <c r="X272" s="38"/>
      <c r="Y272" s="168"/>
      <c r="Z272" s="168"/>
    </row>
    <row r="273" spans="1:26" ht="22.5" customHeight="1" x14ac:dyDescent="0.3">
      <c r="A273" s="168"/>
      <c r="B273" s="168"/>
      <c r="C273" s="168"/>
      <c r="D273" s="168"/>
      <c r="E273" s="168"/>
      <c r="F273" s="168"/>
      <c r="G273" s="168"/>
      <c r="H273" s="168"/>
      <c r="I273" s="168"/>
      <c r="J273" s="168"/>
      <c r="K273" s="168"/>
      <c r="L273" s="40"/>
      <c r="M273" s="40"/>
      <c r="N273" s="42"/>
      <c r="O273" s="38"/>
      <c r="P273" s="38"/>
      <c r="Q273" s="38"/>
      <c r="R273" s="38"/>
      <c r="S273" s="38"/>
      <c r="T273" s="38"/>
      <c r="U273" s="38"/>
      <c r="V273" s="38"/>
      <c r="W273" s="38"/>
      <c r="X273" s="38"/>
      <c r="Y273" s="168"/>
      <c r="Z273" s="168"/>
    </row>
    <row r="274" spans="1:26" ht="22.5" customHeight="1" x14ac:dyDescent="0.3">
      <c r="A274" s="168"/>
      <c r="B274" s="168"/>
      <c r="C274" s="168"/>
      <c r="D274" s="168"/>
      <c r="E274" s="168"/>
      <c r="F274" s="168"/>
      <c r="G274" s="168"/>
      <c r="H274" s="168"/>
      <c r="I274" s="168"/>
      <c r="J274" s="168"/>
      <c r="K274" s="168"/>
      <c r="L274" s="40"/>
      <c r="M274" s="40"/>
      <c r="N274" s="42"/>
      <c r="O274" s="38"/>
      <c r="P274" s="38"/>
      <c r="Q274" s="38"/>
      <c r="R274" s="38"/>
      <c r="S274" s="38"/>
      <c r="T274" s="38"/>
      <c r="U274" s="38"/>
      <c r="V274" s="38"/>
      <c r="W274" s="38"/>
      <c r="X274" s="38"/>
      <c r="Y274" s="168"/>
      <c r="Z274" s="168"/>
    </row>
    <row r="275" spans="1:26" ht="22.5" customHeight="1" x14ac:dyDescent="0.3">
      <c r="A275" s="168"/>
      <c r="B275" s="168"/>
      <c r="C275" s="168"/>
      <c r="D275" s="168"/>
      <c r="E275" s="168"/>
      <c r="F275" s="168"/>
      <c r="G275" s="168"/>
      <c r="H275" s="168"/>
      <c r="I275" s="168"/>
      <c r="J275" s="168"/>
      <c r="K275" s="168"/>
      <c r="L275" s="40"/>
      <c r="M275" s="40"/>
      <c r="N275" s="42"/>
      <c r="O275" s="38"/>
      <c r="P275" s="38"/>
      <c r="Q275" s="38"/>
      <c r="R275" s="38"/>
      <c r="S275" s="38"/>
      <c r="T275" s="38"/>
      <c r="U275" s="38"/>
      <c r="V275" s="38"/>
      <c r="W275" s="38"/>
      <c r="X275" s="38"/>
      <c r="Y275" s="168"/>
      <c r="Z275" s="168"/>
    </row>
    <row r="276" spans="1:26" ht="22.5" customHeight="1" x14ac:dyDescent="0.3">
      <c r="A276" s="168"/>
      <c r="B276" s="168"/>
      <c r="C276" s="168"/>
      <c r="D276" s="168"/>
      <c r="E276" s="168"/>
      <c r="F276" s="168"/>
      <c r="G276" s="168"/>
      <c r="H276" s="168"/>
      <c r="I276" s="168"/>
      <c r="J276" s="168"/>
      <c r="K276" s="168"/>
      <c r="L276" s="40"/>
      <c r="M276" s="40"/>
      <c r="N276" s="42"/>
      <c r="O276" s="38"/>
      <c r="P276" s="38"/>
      <c r="Q276" s="38"/>
      <c r="R276" s="38"/>
      <c r="S276" s="38"/>
      <c r="T276" s="38"/>
      <c r="U276" s="38"/>
      <c r="V276" s="38"/>
      <c r="W276" s="38"/>
      <c r="X276" s="38"/>
      <c r="Y276" s="168"/>
      <c r="Z276" s="168"/>
    </row>
    <row r="277" spans="1:26" ht="22.5" customHeight="1" x14ac:dyDescent="0.3">
      <c r="A277" s="168"/>
      <c r="B277" s="168"/>
      <c r="C277" s="168"/>
      <c r="D277" s="168"/>
      <c r="E277" s="168"/>
      <c r="F277" s="168"/>
      <c r="G277" s="168"/>
      <c r="H277" s="168"/>
      <c r="I277" s="168"/>
      <c r="J277" s="168"/>
      <c r="K277" s="168"/>
      <c r="L277" s="40"/>
      <c r="M277" s="40"/>
      <c r="N277" s="42"/>
      <c r="O277" s="38"/>
      <c r="P277" s="38"/>
      <c r="Q277" s="38"/>
      <c r="R277" s="38"/>
      <c r="S277" s="38"/>
      <c r="T277" s="38"/>
      <c r="U277" s="38"/>
      <c r="V277" s="38"/>
      <c r="W277" s="38"/>
      <c r="X277" s="38"/>
      <c r="Y277" s="168"/>
      <c r="Z277" s="168"/>
    </row>
    <row r="278" spans="1:26" ht="22.5" customHeight="1" x14ac:dyDescent="0.3">
      <c r="A278" s="168"/>
      <c r="B278" s="168"/>
      <c r="C278" s="168"/>
      <c r="D278" s="168"/>
      <c r="E278" s="168"/>
      <c r="F278" s="168"/>
      <c r="G278" s="168"/>
      <c r="H278" s="168"/>
      <c r="I278" s="168"/>
      <c r="J278" s="168"/>
      <c r="K278" s="168"/>
      <c r="L278" s="40"/>
      <c r="M278" s="40"/>
      <c r="N278" s="42"/>
      <c r="O278" s="38"/>
      <c r="P278" s="38"/>
      <c r="Q278" s="38"/>
      <c r="R278" s="38"/>
      <c r="S278" s="38"/>
      <c r="T278" s="38"/>
      <c r="U278" s="38"/>
      <c r="V278" s="38"/>
      <c r="W278" s="38"/>
      <c r="X278" s="38"/>
      <c r="Y278" s="168"/>
      <c r="Z278" s="168"/>
    </row>
    <row r="279" spans="1:26" ht="22.5" customHeight="1" x14ac:dyDescent="0.3">
      <c r="A279" s="168"/>
      <c r="B279" s="168"/>
      <c r="C279" s="168"/>
      <c r="D279" s="168"/>
      <c r="E279" s="168"/>
      <c r="F279" s="168"/>
      <c r="G279" s="168"/>
      <c r="H279" s="168"/>
      <c r="I279" s="168"/>
      <c r="J279" s="168"/>
      <c r="K279" s="168"/>
      <c r="L279" s="40"/>
      <c r="M279" s="40"/>
      <c r="N279" s="42"/>
      <c r="O279" s="38"/>
      <c r="P279" s="38"/>
      <c r="Q279" s="38"/>
      <c r="R279" s="38"/>
      <c r="S279" s="38"/>
      <c r="T279" s="38"/>
      <c r="U279" s="38"/>
      <c r="V279" s="38"/>
      <c r="W279" s="38"/>
      <c r="X279" s="38"/>
      <c r="Y279" s="168"/>
      <c r="Z279" s="168"/>
    </row>
    <row r="280" spans="1:26" ht="22.5" customHeight="1" x14ac:dyDescent="0.3">
      <c r="A280" s="168"/>
      <c r="B280" s="168"/>
      <c r="C280" s="168"/>
      <c r="D280" s="168"/>
      <c r="E280" s="168"/>
      <c r="F280" s="168"/>
      <c r="G280" s="168"/>
      <c r="H280" s="168"/>
      <c r="I280" s="168"/>
      <c r="J280" s="168"/>
      <c r="K280" s="168"/>
      <c r="L280" s="40"/>
      <c r="M280" s="40"/>
      <c r="N280" s="42"/>
      <c r="O280" s="38"/>
      <c r="P280" s="38"/>
      <c r="Q280" s="38"/>
      <c r="R280" s="38"/>
      <c r="S280" s="38"/>
      <c r="T280" s="38"/>
      <c r="U280" s="38"/>
      <c r="V280" s="38"/>
      <c r="W280" s="38"/>
      <c r="X280" s="38"/>
      <c r="Y280" s="168"/>
      <c r="Z280" s="168"/>
    </row>
    <row r="281" spans="1:26" ht="22.5" customHeight="1" x14ac:dyDescent="0.3">
      <c r="A281" s="168"/>
      <c r="B281" s="168"/>
      <c r="C281" s="168"/>
      <c r="D281" s="168"/>
      <c r="E281" s="168"/>
      <c r="F281" s="168"/>
      <c r="G281" s="168"/>
      <c r="H281" s="168"/>
      <c r="I281" s="168"/>
      <c r="J281" s="168"/>
      <c r="K281" s="168"/>
      <c r="L281" s="40"/>
      <c r="M281" s="40"/>
      <c r="N281" s="42"/>
      <c r="O281" s="38"/>
      <c r="P281" s="38"/>
      <c r="Q281" s="38"/>
      <c r="R281" s="38"/>
      <c r="S281" s="38"/>
      <c r="T281" s="38"/>
      <c r="U281" s="38"/>
      <c r="V281" s="38"/>
      <c r="W281" s="38"/>
      <c r="X281" s="38"/>
      <c r="Y281" s="168"/>
      <c r="Z281" s="168"/>
    </row>
    <row r="282" spans="1:26" ht="22.5" customHeight="1" x14ac:dyDescent="0.3">
      <c r="A282" s="168"/>
      <c r="B282" s="168"/>
      <c r="C282" s="168"/>
      <c r="D282" s="168"/>
      <c r="E282" s="168"/>
      <c r="F282" s="168"/>
      <c r="G282" s="168"/>
      <c r="H282" s="168"/>
      <c r="I282" s="168"/>
      <c r="J282" s="168"/>
      <c r="K282" s="168"/>
      <c r="L282" s="40"/>
      <c r="M282" s="40"/>
      <c r="N282" s="42"/>
      <c r="O282" s="38"/>
      <c r="P282" s="38"/>
      <c r="Q282" s="38"/>
      <c r="R282" s="38"/>
      <c r="S282" s="38"/>
      <c r="T282" s="38"/>
      <c r="U282" s="38"/>
      <c r="V282" s="38"/>
      <c r="W282" s="38"/>
      <c r="X282" s="38"/>
      <c r="Y282" s="168"/>
      <c r="Z282" s="168"/>
    </row>
    <row r="283" spans="1:26" ht="22.5" customHeight="1" x14ac:dyDescent="0.3">
      <c r="A283" s="168"/>
      <c r="B283" s="168"/>
      <c r="C283" s="168"/>
      <c r="D283" s="168"/>
      <c r="E283" s="168"/>
      <c r="F283" s="168"/>
      <c r="G283" s="168"/>
      <c r="H283" s="168"/>
      <c r="I283" s="168"/>
      <c r="J283" s="168"/>
      <c r="K283" s="168"/>
      <c r="L283" s="40"/>
      <c r="M283" s="40"/>
      <c r="N283" s="42"/>
      <c r="O283" s="38"/>
      <c r="P283" s="38"/>
      <c r="Q283" s="38"/>
      <c r="R283" s="38"/>
      <c r="S283" s="38"/>
      <c r="T283" s="38"/>
      <c r="U283" s="38"/>
      <c r="V283" s="38"/>
      <c r="W283" s="38"/>
      <c r="X283" s="38"/>
      <c r="Y283" s="168"/>
      <c r="Z283" s="168"/>
    </row>
    <row r="284" spans="1:26" ht="22.5" customHeight="1" x14ac:dyDescent="0.3">
      <c r="A284" s="168"/>
      <c r="B284" s="168"/>
      <c r="C284" s="168"/>
      <c r="D284" s="168"/>
      <c r="E284" s="168"/>
      <c r="F284" s="168"/>
      <c r="G284" s="168"/>
      <c r="H284" s="168"/>
      <c r="I284" s="168"/>
      <c r="J284" s="168"/>
      <c r="K284" s="168"/>
      <c r="L284" s="40"/>
      <c r="M284" s="40"/>
      <c r="N284" s="42"/>
      <c r="O284" s="38"/>
      <c r="P284" s="38"/>
      <c r="Q284" s="38"/>
      <c r="R284" s="38"/>
      <c r="S284" s="38"/>
      <c r="T284" s="38"/>
      <c r="U284" s="38"/>
      <c r="V284" s="38"/>
      <c r="W284" s="38"/>
      <c r="X284" s="38"/>
      <c r="Y284" s="168"/>
      <c r="Z284" s="168"/>
    </row>
    <row r="285" spans="1:26" ht="22.5" customHeight="1" x14ac:dyDescent="0.3">
      <c r="A285" s="168"/>
      <c r="B285" s="168"/>
      <c r="C285" s="168"/>
      <c r="D285" s="168"/>
      <c r="E285" s="168"/>
      <c r="F285" s="168"/>
      <c r="G285" s="168"/>
      <c r="H285" s="168"/>
      <c r="I285" s="168"/>
      <c r="J285" s="168"/>
      <c r="K285" s="168"/>
      <c r="L285" s="40"/>
      <c r="M285" s="40"/>
      <c r="N285" s="42"/>
      <c r="O285" s="38"/>
      <c r="P285" s="38"/>
      <c r="Q285" s="38"/>
      <c r="R285" s="38"/>
      <c r="S285" s="38"/>
      <c r="T285" s="38"/>
      <c r="U285" s="38"/>
      <c r="V285" s="38"/>
      <c r="W285" s="38"/>
      <c r="X285" s="38"/>
      <c r="Y285" s="168"/>
      <c r="Z285" s="168"/>
    </row>
    <row r="286" spans="1:26" ht="22.5" customHeight="1" x14ac:dyDescent="0.3">
      <c r="A286" s="168"/>
      <c r="B286" s="168"/>
      <c r="C286" s="168"/>
      <c r="D286" s="168"/>
      <c r="E286" s="168"/>
      <c r="F286" s="168"/>
      <c r="G286" s="168"/>
      <c r="H286" s="168"/>
      <c r="I286" s="168"/>
      <c r="J286" s="168"/>
      <c r="K286" s="168"/>
      <c r="L286" s="40"/>
      <c r="M286" s="40"/>
      <c r="N286" s="42"/>
      <c r="O286" s="38"/>
      <c r="P286" s="38"/>
      <c r="Q286" s="38"/>
      <c r="R286" s="38"/>
      <c r="S286" s="38"/>
      <c r="T286" s="38"/>
      <c r="U286" s="38"/>
      <c r="V286" s="38"/>
      <c r="W286" s="38"/>
      <c r="X286" s="38"/>
      <c r="Y286" s="168"/>
      <c r="Z286" s="168"/>
    </row>
    <row r="287" spans="1:26" ht="22.5" customHeight="1" x14ac:dyDescent="0.3">
      <c r="A287" s="168"/>
      <c r="B287" s="168"/>
      <c r="C287" s="168"/>
      <c r="D287" s="168"/>
      <c r="E287" s="168"/>
      <c r="F287" s="168"/>
      <c r="G287" s="168"/>
      <c r="H287" s="168"/>
      <c r="I287" s="168"/>
      <c r="J287" s="168"/>
      <c r="K287" s="168"/>
      <c r="L287" s="40"/>
      <c r="M287" s="40"/>
      <c r="N287" s="42"/>
      <c r="O287" s="38"/>
      <c r="P287" s="38"/>
      <c r="Q287" s="38"/>
      <c r="R287" s="38"/>
      <c r="S287" s="38"/>
      <c r="T287" s="38"/>
      <c r="U287" s="38"/>
      <c r="V287" s="38"/>
      <c r="W287" s="38"/>
      <c r="X287" s="38"/>
      <c r="Y287" s="168"/>
      <c r="Z287" s="168"/>
    </row>
    <row r="288" spans="1:26" ht="22.5" customHeight="1" x14ac:dyDescent="0.3">
      <c r="A288" s="168"/>
      <c r="B288" s="168"/>
      <c r="C288" s="168"/>
      <c r="D288" s="168"/>
      <c r="E288" s="168"/>
      <c r="F288" s="168"/>
      <c r="G288" s="168"/>
      <c r="H288" s="168"/>
      <c r="I288" s="168"/>
      <c r="J288" s="168"/>
      <c r="K288" s="168"/>
      <c r="L288" s="40"/>
      <c r="M288" s="40"/>
      <c r="N288" s="42"/>
      <c r="O288" s="38"/>
      <c r="P288" s="38"/>
      <c r="Q288" s="38"/>
      <c r="R288" s="38"/>
      <c r="S288" s="38"/>
      <c r="T288" s="38"/>
      <c r="U288" s="38"/>
      <c r="V288" s="38"/>
      <c r="W288" s="38"/>
      <c r="X288" s="38"/>
      <c r="Y288" s="168"/>
      <c r="Z288" s="168"/>
    </row>
    <row r="289" spans="1:26" ht="22.5" customHeight="1" x14ac:dyDescent="0.3">
      <c r="A289" s="168"/>
      <c r="B289" s="168"/>
      <c r="C289" s="168"/>
      <c r="D289" s="168"/>
      <c r="E289" s="168"/>
      <c r="F289" s="168"/>
      <c r="G289" s="168"/>
      <c r="H289" s="168"/>
      <c r="I289" s="168"/>
      <c r="J289" s="168"/>
      <c r="K289" s="168"/>
      <c r="L289" s="40"/>
      <c r="M289" s="40"/>
      <c r="N289" s="42"/>
      <c r="O289" s="38"/>
      <c r="P289" s="38"/>
      <c r="Q289" s="38"/>
      <c r="R289" s="38"/>
      <c r="S289" s="38"/>
      <c r="T289" s="38"/>
      <c r="U289" s="38"/>
      <c r="V289" s="38"/>
      <c r="W289" s="38"/>
      <c r="X289" s="38"/>
      <c r="Y289" s="168"/>
      <c r="Z289" s="168"/>
    </row>
    <row r="290" spans="1:26" ht="22.5" customHeight="1" x14ac:dyDescent="0.3">
      <c r="A290" s="168"/>
      <c r="B290" s="168"/>
      <c r="C290" s="168"/>
      <c r="D290" s="168"/>
      <c r="E290" s="168"/>
      <c r="F290" s="168"/>
      <c r="G290" s="168"/>
      <c r="H290" s="168"/>
      <c r="I290" s="168"/>
      <c r="J290" s="168"/>
      <c r="K290" s="168"/>
      <c r="L290" s="40"/>
      <c r="M290" s="40"/>
      <c r="N290" s="42"/>
      <c r="O290" s="38"/>
      <c r="P290" s="38"/>
      <c r="Q290" s="38"/>
      <c r="R290" s="38"/>
      <c r="S290" s="38"/>
      <c r="T290" s="38"/>
      <c r="U290" s="38"/>
      <c r="V290" s="38"/>
      <c r="W290" s="38"/>
      <c r="X290" s="38"/>
      <c r="Y290" s="168"/>
      <c r="Z290" s="168"/>
    </row>
    <row r="291" spans="1:26" ht="22.5" customHeight="1" x14ac:dyDescent="0.3">
      <c r="A291" s="168"/>
      <c r="B291" s="168"/>
      <c r="C291" s="168"/>
      <c r="D291" s="168"/>
      <c r="E291" s="168"/>
      <c r="F291" s="168"/>
      <c r="G291" s="168"/>
      <c r="H291" s="168"/>
      <c r="I291" s="168"/>
      <c r="J291" s="168"/>
      <c r="K291" s="168"/>
      <c r="L291" s="40"/>
      <c r="M291" s="40"/>
      <c r="N291" s="42"/>
      <c r="O291" s="38"/>
      <c r="P291" s="38"/>
      <c r="Q291" s="38"/>
      <c r="R291" s="38"/>
      <c r="S291" s="38"/>
      <c r="T291" s="38"/>
      <c r="U291" s="38"/>
      <c r="V291" s="38"/>
      <c r="W291" s="38"/>
      <c r="X291" s="38"/>
      <c r="Y291" s="168"/>
      <c r="Z291" s="168"/>
    </row>
    <row r="292" spans="1:26" ht="22.5" customHeight="1" x14ac:dyDescent="0.3">
      <c r="A292" s="168"/>
      <c r="B292" s="168"/>
      <c r="C292" s="168"/>
      <c r="D292" s="168"/>
      <c r="E292" s="168"/>
      <c r="F292" s="168"/>
      <c r="G292" s="168"/>
      <c r="H292" s="168"/>
      <c r="I292" s="168"/>
      <c r="J292" s="168"/>
      <c r="K292" s="168"/>
      <c r="L292" s="40"/>
      <c r="M292" s="40"/>
      <c r="N292" s="42"/>
      <c r="O292" s="38"/>
      <c r="P292" s="38"/>
      <c r="Q292" s="38"/>
      <c r="R292" s="38"/>
      <c r="S292" s="38"/>
      <c r="T292" s="38"/>
      <c r="U292" s="38"/>
      <c r="V292" s="38"/>
      <c r="W292" s="38"/>
      <c r="X292" s="38"/>
      <c r="Y292" s="168"/>
      <c r="Z292" s="168"/>
    </row>
    <row r="293" spans="1:26" ht="22.5" customHeight="1" x14ac:dyDescent="0.3">
      <c r="A293" s="168"/>
      <c r="B293" s="168"/>
      <c r="C293" s="168"/>
      <c r="D293" s="168"/>
      <c r="E293" s="168"/>
      <c r="F293" s="168"/>
      <c r="G293" s="168"/>
      <c r="H293" s="168"/>
      <c r="I293" s="168"/>
      <c r="J293" s="168"/>
      <c r="K293" s="168"/>
      <c r="L293" s="40"/>
      <c r="M293" s="40"/>
      <c r="N293" s="42"/>
      <c r="O293" s="38"/>
      <c r="P293" s="38"/>
      <c r="Q293" s="38"/>
      <c r="R293" s="38"/>
      <c r="S293" s="38"/>
      <c r="T293" s="38"/>
      <c r="U293" s="38"/>
      <c r="V293" s="38"/>
      <c r="W293" s="38"/>
      <c r="X293" s="38"/>
      <c r="Y293" s="168"/>
      <c r="Z293" s="168"/>
    </row>
    <row r="294" spans="1:26" ht="22.5" customHeight="1" x14ac:dyDescent="0.3">
      <c r="A294" s="168"/>
      <c r="B294" s="168"/>
      <c r="C294" s="168"/>
      <c r="D294" s="168"/>
      <c r="E294" s="168"/>
      <c r="F294" s="168"/>
      <c r="G294" s="168"/>
      <c r="H294" s="168"/>
      <c r="I294" s="168"/>
      <c r="J294" s="168"/>
      <c r="K294" s="168"/>
      <c r="L294" s="40"/>
      <c r="M294" s="40"/>
      <c r="N294" s="42"/>
      <c r="O294" s="38"/>
      <c r="P294" s="38"/>
      <c r="Q294" s="38"/>
      <c r="R294" s="38"/>
      <c r="S294" s="38"/>
      <c r="T294" s="38"/>
      <c r="U294" s="38"/>
      <c r="V294" s="38"/>
      <c r="W294" s="38"/>
      <c r="X294" s="38"/>
      <c r="Y294" s="168"/>
      <c r="Z294" s="168"/>
    </row>
    <row r="295" spans="1:26" ht="22.5" customHeight="1" x14ac:dyDescent="0.3">
      <c r="A295" s="168"/>
      <c r="B295" s="168"/>
      <c r="C295" s="168"/>
      <c r="D295" s="168"/>
      <c r="E295" s="168"/>
      <c r="F295" s="168"/>
      <c r="G295" s="168"/>
      <c r="H295" s="168"/>
      <c r="I295" s="168"/>
      <c r="J295" s="168"/>
      <c r="K295" s="168"/>
      <c r="L295" s="40"/>
      <c r="M295" s="40"/>
      <c r="N295" s="42"/>
      <c r="O295" s="38"/>
      <c r="P295" s="38"/>
      <c r="Q295" s="38"/>
      <c r="R295" s="38"/>
      <c r="S295" s="38"/>
      <c r="T295" s="38"/>
      <c r="U295" s="38"/>
      <c r="V295" s="38"/>
      <c r="W295" s="38"/>
      <c r="X295" s="38"/>
      <c r="Y295" s="168"/>
      <c r="Z295" s="168"/>
    </row>
    <row r="296" spans="1:26" ht="22.5" customHeight="1" x14ac:dyDescent="0.3">
      <c r="A296" s="168"/>
      <c r="B296" s="168"/>
      <c r="C296" s="168"/>
      <c r="D296" s="168"/>
      <c r="E296" s="168"/>
      <c r="F296" s="168"/>
      <c r="G296" s="168"/>
      <c r="H296" s="168"/>
      <c r="I296" s="168"/>
      <c r="J296" s="168"/>
      <c r="K296" s="168"/>
      <c r="L296" s="40"/>
      <c r="M296" s="40"/>
      <c r="N296" s="42"/>
      <c r="O296" s="38"/>
      <c r="P296" s="38"/>
      <c r="Q296" s="38"/>
      <c r="R296" s="38"/>
      <c r="S296" s="38"/>
      <c r="T296" s="38"/>
      <c r="U296" s="38"/>
      <c r="V296" s="38"/>
      <c r="W296" s="38"/>
      <c r="X296" s="38"/>
      <c r="Y296" s="168"/>
      <c r="Z296" s="168"/>
    </row>
    <row r="297" spans="1:26" ht="22.5" customHeight="1" x14ac:dyDescent="0.3">
      <c r="A297" s="168"/>
      <c r="B297" s="168"/>
      <c r="C297" s="168"/>
      <c r="D297" s="168"/>
      <c r="E297" s="168"/>
      <c r="F297" s="168"/>
      <c r="G297" s="168"/>
      <c r="H297" s="168"/>
      <c r="I297" s="168"/>
      <c r="J297" s="168"/>
      <c r="K297" s="168"/>
      <c r="L297" s="40"/>
      <c r="M297" s="40"/>
      <c r="N297" s="42"/>
      <c r="O297" s="38"/>
      <c r="P297" s="38"/>
      <c r="Q297" s="38"/>
      <c r="R297" s="38"/>
      <c r="S297" s="38"/>
      <c r="T297" s="38"/>
      <c r="U297" s="38"/>
      <c r="V297" s="38"/>
      <c r="W297" s="38"/>
      <c r="X297" s="38"/>
      <c r="Y297" s="168"/>
      <c r="Z297" s="168"/>
    </row>
    <row r="298" spans="1:26" ht="22.5" customHeight="1" x14ac:dyDescent="0.3">
      <c r="A298" s="168"/>
      <c r="B298" s="168"/>
      <c r="C298" s="168"/>
      <c r="D298" s="168"/>
      <c r="E298" s="168"/>
      <c r="F298" s="168"/>
      <c r="G298" s="168"/>
      <c r="H298" s="168"/>
      <c r="I298" s="168"/>
      <c r="J298" s="168"/>
      <c r="K298" s="168"/>
      <c r="L298" s="40"/>
      <c r="M298" s="40"/>
      <c r="N298" s="42"/>
      <c r="O298" s="38"/>
      <c r="P298" s="38"/>
      <c r="Q298" s="38"/>
      <c r="R298" s="38"/>
      <c r="S298" s="38"/>
      <c r="T298" s="38"/>
      <c r="U298" s="38"/>
      <c r="V298" s="38"/>
      <c r="W298" s="38"/>
      <c r="X298" s="38"/>
      <c r="Y298" s="168"/>
      <c r="Z298" s="168"/>
    </row>
    <row r="299" spans="1:26" ht="22.5" customHeight="1" x14ac:dyDescent="0.3">
      <c r="A299" s="168"/>
      <c r="B299" s="168"/>
      <c r="C299" s="168"/>
      <c r="D299" s="168"/>
      <c r="E299" s="168"/>
      <c r="F299" s="168"/>
      <c r="G299" s="168"/>
      <c r="H299" s="168"/>
      <c r="I299" s="168"/>
      <c r="J299" s="168"/>
      <c r="K299" s="168"/>
      <c r="L299" s="40"/>
      <c r="M299" s="40"/>
      <c r="N299" s="42"/>
      <c r="O299" s="38"/>
      <c r="P299" s="38"/>
      <c r="Q299" s="38"/>
      <c r="R299" s="38"/>
      <c r="S299" s="38"/>
      <c r="T299" s="38"/>
      <c r="U299" s="38"/>
      <c r="V299" s="38"/>
      <c r="W299" s="38"/>
      <c r="X299" s="38"/>
      <c r="Y299" s="168"/>
      <c r="Z299" s="168"/>
    </row>
    <row r="300" spans="1:26" ht="22.5" customHeight="1" x14ac:dyDescent="0.3">
      <c r="A300" s="168"/>
      <c r="B300" s="168"/>
      <c r="C300" s="168"/>
      <c r="D300" s="168"/>
      <c r="E300" s="168"/>
      <c r="F300" s="168"/>
      <c r="G300" s="168"/>
      <c r="H300" s="168"/>
      <c r="I300" s="168"/>
      <c r="J300" s="168"/>
      <c r="K300" s="168"/>
      <c r="L300" s="40"/>
      <c r="M300" s="40"/>
      <c r="N300" s="42"/>
      <c r="O300" s="38"/>
      <c r="P300" s="38"/>
      <c r="Q300" s="38"/>
      <c r="R300" s="38"/>
      <c r="S300" s="38"/>
      <c r="T300" s="38"/>
      <c r="U300" s="38"/>
      <c r="V300" s="38"/>
      <c r="W300" s="38"/>
      <c r="X300" s="38"/>
      <c r="Y300" s="168"/>
      <c r="Z300" s="168"/>
    </row>
    <row r="301" spans="1:26" ht="22.5" customHeight="1" x14ac:dyDescent="0.3">
      <c r="A301" s="168"/>
      <c r="B301" s="168"/>
      <c r="C301" s="168"/>
      <c r="D301" s="168"/>
      <c r="E301" s="168"/>
      <c r="F301" s="168"/>
      <c r="G301" s="168"/>
      <c r="H301" s="168"/>
      <c r="I301" s="168"/>
      <c r="J301" s="168"/>
      <c r="K301" s="168"/>
      <c r="L301" s="40"/>
      <c r="M301" s="40"/>
      <c r="N301" s="42"/>
      <c r="O301" s="38"/>
      <c r="P301" s="38"/>
      <c r="Q301" s="38"/>
      <c r="R301" s="38"/>
      <c r="S301" s="38"/>
      <c r="T301" s="38"/>
      <c r="U301" s="38"/>
      <c r="V301" s="38"/>
      <c r="W301" s="38"/>
      <c r="X301" s="38"/>
      <c r="Y301" s="168"/>
      <c r="Z301" s="168"/>
    </row>
    <row r="302" spans="1:26" ht="22.5" customHeight="1" x14ac:dyDescent="0.3">
      <c r="A302" s="168"/>
      <c r="B302" s="168"/>
      <c r="C302" s="168"/>
      <c r="D302" s="168"/>
      <c r="E302" s="168"/>
      <c r="F302" s="168"/>
      <c r="G302" s="168"/>
      <c r="H302" s="168"/>
      <c r="I302" s="168"/>
      <c r="J302" s="168"/>
      <c r="K302" s="168"/>
      <c r="L302" s="40"/>
      <c r="M302" s="40"/>
      <c r="N302" s="42"/>
      <c r="O302" s="38"/>
      <c r="P302" s="38"/>
      <c r="Q302" s="38"/>
      <c r="R302" s="38"/>
      <c r="S302" s="38"/>
      <c r="T302" s="38"/>
      <c r="U302" s="38"/>
      <c r="V302" s="38"/>
      <c r="W302" s="38"/>
      <c r="X302" s="38"/>
      <c r="Y302" s="168"/>
      <c r="Z302" s="168"/>
    </row>
    <row r="303" spans="1:26" ht="22.5" customHeight="1" x14ac:dyDescent="0.3">
      <c r="A303" s="168"/>
      <c r="B303" s="168"/>
      <c r="C303" s="168"/>
      <c r="D303" s="168"/>
      <c r="E303" s="168"/>
      <c r="F303" s="168"/>
      <c r="G303" s="168"/>
      <c r="H303" s="168"/>
      <c r="I303" s="168"/>
      <c r="J303" s="168"/>
      <c r="K303" s="168"/>
      <c r="L303" s="40"/>
      <c r="M303" s="40"/>
      <c r="N303" s="42"/>
      <c r="O303" s="38"/>
      <c r="P303" s="38"/>
      <c r="Q303" s="38"/>
      <c r="R303" s="38"/>
      <c r="S303" s="38"/>
      <c r="T303" s="38"/>
      <c r="U303" s="38"/>
      <c r="V303" s="38"/>
      <c r="W303" s="38"/>
      <c r="X303" s="38"/>
      <c r="Y303" s="168"/>
      <c r="Z303" s="168"/>
    </row>
    <row r="304" spans="1:26" ht="22.5" customHeight="1" x14ac:dyDescent="0.3">
      <c r="A304" s="168"/>
      <c r="B304" s="168"/>
      <c r="C304" s="168"/>
      <c r="D304" s="168"/>
      <c r="E304" s="168"/>
      <c r="F304" s="168"/>
      <c r="G304" s="168"/>
      <c r="H304" s="168"/>
      <c r="I304" s="168"/>
      <c r="J304" s="168"/>
      <c r="K304" s="168"/>
      <c r="L304" s="40"/>
      <c r="M304" s="40"/>
      <c r="N304" s="42"/>
      <c r="O304" s="38"/>
      <c r="P304" s="38"/>
      <c r="Q304" s="38"/>
      <c r="R304" s="38"/>
      <c r="S304" s="38"/>
      <c r="T304" s="38"/>
      <c r="U304" s="38"/>
      <c r="V304" s="38"/>
      <c r="W304" s="38"/>
      <c r="X304" s="38"/>
      <c r="Y304" s="168"/>
      <c r="Z304" s="168"/>
    </row>
    <row r="305" spans="1:26" ht="22.5" customHeight="1" x14ac:dyDescent="0.3">
      <c r="A305" s="168"/>
      <c r="B305" s="168"/>
      <c r="C305" s="168"/>
      <c r="D305" s="168"/>
      <c r="E305" s="168"/>
      <c r="F305" s="168"/>
      <c r="G305" s="168"/>
      <c r="H305" s="168"/>
      <c r="I305" s="168"/>
      <c r="J305" s="168"/>
      <c r="K305" s="168"/>
      <c r="L305" s="40"/>
      <c r="M305" s="40"/>
      <c r="N305" s="42"/>
      <c r="O305" s="38"/>
      <c r="P305" s="38"/>
      <c r="Q305" s="38"/>
      <c r="R305" s="38"/>
      <c r="S305" s="38"/>
      <c r="T305" s="38"/>
      <c r="U305" s="38"/>
      <c r="V305" s="38"/>
      <c r="W305" s="38"/>
      <c r="X305" s="38"/>
      <c r="Y305" s="168"/>
      <c r="Z305" s="168"/>
    </row>
    <row r="306" spans="1:26" ht="22.5" customHeight="1" x14ac:dyDescent="0.3">
      <c r="A306" s="168"/>
      <c r="B306" s="168"/>
      <c r="C306" s="168"/>
      <c r="D306" s="168"/>
      <c r="E306" s="168"/>
      <c r="F306" s="168"/>
      <c r="G306" s="168"/>
      <c r="H306" s="168"/>
      <c r="I306" s="168"/>
      <c r="J306" s="168"/>
      <c r="K306" s="168"/>
      <c r="L306" s="40"/>
      <c r="M306" s="40"/>
      <c r="N306" s="42"/>
      <c r="O306" s="38"/>
      <c r="P306" s="38"/>
      <c r="Q306" s="38"/>
      <c r="R306" s="38"/>
      <c r="S306" s="38"/>
      <c r="T306" s="38"/>
      <c r="U306" s="38"/>
      <c r="V306" s="38"/>
      <c r="W306" s="38"/>
      <c r="X306" s="38"/>
      <c r="Y306" s="168"/>
      <c r="Z306" s="168"/>
    </row>
    <row r="307" spans="1:26" ht="22.5" customHeight="1" x14ac:dyDescent="0.3">
      <c r="A307" s="168"/>
      <c r="B307" s="168"/>
      <c r="C307" s="168"/>
      <c r="D307" s="168"/>
      <c r="E307" s="168"/>
      <c r="F307" s="168"/>
      <c r="G307" s="168"/>
      <c r="H307" s="168"/>
      <c r="I307" s="168"/>
      <c r="J307" s="168"/>
      <c r="K307" s="168"/>
      <c r="L307" s="40"/>
      <c r="M307" s="40"/>
      <c r="N307" s="42"/>
      <c r="O307" s="38"/>
      <c r="P307" s="38"/>
      <c r="Q307" s="38"/>
      <c r="R307" s="38"/>
      <c r="S307" s="38"/>
      <c r="T307" s="38"/>
      <c r="U307" s="38"/>
      <c r="V307" s="38"/>
      <c r="W307" s="38"/>
      <c r="X307" s="38"/>
      <c r="Y307" s="168"/>
      <c r="Z307" s="168"/>
    </row>
    <row r="308" spans="1:26" ht="22.5" customHeight="1" x14ac:dyDescent="0.3">
      <c r="A308" s="168"/>
      <c r="B308" s="168"/>
      <c r="C308" s="168"/>
      <c r="D308" s="168"/>
      <c r="E308" s="168"/>
      <c r="F308" s="168"/>
      <c r="G308" s="168"/>
      <c r="H308" s="168"/>
      <c r="I308" s="168"/>
      <c r="J308" s="168"/>
      <c r="K308" s="168"/>
      <c r="L308" s="40"/>
      <c r="M308" s="40"/>
      <c r="N308" s="42"/>
      <c r="O308" s="38"/>
      <c r="P308" s="38"/>
      <c r="Q308" s="38"/>
      <c r="R308" s="38"/>
      <c r="S308" s="38"/>
      <c r="T308" s="38"/>
      <c r="U308" s="38"/>
      <c r="V308" s="38"/>
      <c r="W308" s="38"/>
      <c r="X308" s="38"/>
      <c r="Y308" s="168"/>
      <c r="Z308" s="168"/>
    </row>
    <row r="309" spans="1:26" ht="22.5" customHeight="1" x14ac:dyDescent="0.3">
      <c r="A309" s="168"/>
      <c r="B309" s="168"/>
      <c r="C309" s="168"/>
      <c r="D309" s="168"/>
      <c r="E309" s="168"/>
      <c r="F309" s="168"/>
      <c r="G309" s="168"/>
      <c r="H309" s="168"/>
      <c r="I309" s="168"/>
      <c r="J309" s="168"/>
      <c r="K309" s="168"/>
      <c r="L309" s="40"/>
      <c r="M309" s="40"/>
      <c r="N309" s="42"/>
      <c r="O309" s="38"/>
      <c r="P309" s="38"/>
      <c r="Q309" s="38"/>
      <c r="R309" s="38"/>
      <c r="S309" s="38"/>
      <c r="T309" s="38"/>
      <c r="U309" s="38"/>
      <c r="V309" s="38"/>
      <c r="W309" s="38"/>
      <c r="X309" s="38"/>
      <c r="Y309" s="168"/>
      <c r="Z309" s="168"/>
    </row>
    <row r="310" spans="1:26" ht="22.5" customHeight="1" x14ac:dyDescent="0.3">
      <c r="A310" s="168"/>
      <c r="B310" s="168"/>
      <c r="C310" s="168"/>
      <c r="D310" s="168"/>
      <c r="E310" s="168"/>
      <c r="F310" s="168"/>
      <c r="G310" s="168"/>
      <c r="H310" s="168"/>
      <c r="I310" s="168"/>
      <c r="J310" s="168"/>
      <c r="K310" s="168"/>
      <c r="L310" s="40"/>
      <c r="M310" s="40"/>
      <c r="N310" s="42"/>
      <c r="O310" s="38"/>
      <c r="P310" s="38"/>
      <c r="Q310" s="38"/>
      <c r="R310" s="38"/>
      <c r="S310" s="38"/>
      <c r="T310" s="38"/>
      <c r="U310" s="38"/>
      <c r="V310" s="38"/>
      <c r="W310" s="38"/>
      <c r="X310" s="38"/>
      <c r="Y310" s="168"/>
      <c r="Z310" s="168"/>
    </row>
    <row r="311" spans="1:26" ht="22.5" customHeight="1" x14ac:dyDescent="0.3">
      <c r="A311" s="168"/>
      <c r="B311" s="168"/>
      <c r="C311" s="168"/>
      <c r="D311" s="168"/>
      <c r="E311" s="168"/>
      <c r="F311" s="168"/>
      <c r="G311" s="168"/>
      <c r="H311" s="168"/>
      <c r="I311" s="168"/>
      <c r="J311" s="168"/>
      <c r="K311" s="168"/>
      <c r="L311" s="40"/>
      <c r="M311" s="40"/>
      <c r="N311" s="42"/>
      <c r="O311" s="38"/>
      <c r="P311" s="38"/>
      <c r="Q311" s="38"/>
      <c r="R311" s="38"/>
      <c r="S311" s="38"/>
      <c r="T311" s="38"/>
      <c r="U311" s="38"/>
      <c r="V311" s="38"/>
      <c r="W311" s="38"/>
      <c r="X311" s="38"/>
      <c r="Y311" s="168"/>
      <c r="Z311" s="168"/>
    </row>
    <row r="312" spans="1:26" ht="22.5" customHeight="1" x14ac:dyDescent="0.3">
      <c r="A312" s="168"/>
      <c r="B312" s="168"/>
      <c r="C312" s="168"/>
      <c r="D312" s="168"/>
      <c r="E312" s="168"/>
      <c r="F312" s="168"/>
      <c r="G312" s="168"/>
      <c r="H312" s="168"/>
      <c r="I312" s="168"/>
      <c r="J312" s="168"/>
      <c r="K312" s="168"/>
      <c r="L312" s="40"/>
      <c r="M312" s="40"/>
      <c r="N312" s="42"/>
      <c r="O312" s="38"/>
      <c r="P312" s="38"/>
      <c r="Q312" s="38"/>
      <c r="R312" s="38"/>
      <c r="S312" s="38"/>
      <c r="T312" s="38"/>
      <c r="U312" s="38"/>
      <c r="V312" s="38"/>
      <c r="W312" s="38"/>
      <c r="X312" s="38"/>
      <c r="Y312" s="168"/>
      <c r="Z312" s="168"/>
    </row>
    <row r="313" spans="1:26" ht="22.5" customHeight="1" x14ac:dyDescent="0.3">
      <c r="A313" s="168"/>
      <c r="B313" s="168"/>
      <c r="C313" s="168"/>
      <c r="D313" s="168"/>
      <c r="E313" s="168"/>
      <c r="F313" s="168"/>
      <c r="G313" s="168"/>
      <c r="H313" s="168"/>
      <c r="I313" s="168"/>
      <c r="J313" s="168"/>
      <c r="K313" s="168"/>
      <c r="L313" s="40"/>
      <c r="M313" s="40"/>
      <c r="N313" s="42"/>
      <c r="O313" s="38"/>
      <c r="P313" s="38"/>
      <c r="Q313" s="38"/>
      <c r="R313" s="38"/>
      <c r="S313" s="38"/>
      <c r="T313" s="38"/>
      <c r="U313" s="38"/>
      <c r="V313" s="38"/>
      <c r="W313" s="38"/>
      <c r="X313" s="38"/>
      <c r="Y313" s="168"/>
      <c r="Z313" s="168"/>
    </row>
    <row r="314" spans="1:26" ht="22.5" customHeight="1" x14ac:dyDescent="0.3">
      <c r="A314" s="168"/>
      <c r="B314" s="168"/>
      <c r="C314" s="168"/>
      <c r="D314" s="168"/>
      <c r="E314" s="168"/>
      <c r="F314" s="168"/>
      <c r="G314" s="168"/>
      <c r="H314" s="168"/>
      <c r="I314" s="168"/>
      <c r="J314" s="168"/>
      <c r="K314" s="168"/>
      <c r="L314" s="40"/>
      <c r="M314" s="40"/>
      <c r="N314" s="42"/>
      <c r="O314" s="38"/>
      <c r="P314" s="38"/>
      <c r="Q314" s="38"/>
      <c r="R314" s="38"/>
      <c r="S314" s="38"/>
      <c r="T314" s="38"/>
      <c r="U314" s="38"/>
      <c r="V314" s="38"/>
      <c r="W314" s="38"/>
      <c r="X314" s="38"/>
      <c r="Y314" s="168"/>
      <c r="Z314" s="168"/>
    </row>
    <row r="315" spans="1:26" ht="22.5" customHeight="1" x14ac:dyDescent="0.3">
      <c r="A315" s="168"/>
      <c r="B315" s="168"/>
      <c r="C315" s="168"/>
      <c r="D315" s="168"/>
      <c r="E315" s="168"/>
      <c r="F315" s="168"/>
      <c r="G315" s="168"/>
      <c r="H315" s="168"/>
      <c r="I315" s="168"/>
      <c r="J315" s="168"/>
      <c r="K315" s="168"/>
      <c r="L315" s="40"/>
      <c r="M315" s="40"/>
      <c r="N315" s="42"/>
      <c r="O315" s="38"/>
      <c r="P315" s="38"/>
      <c r="Q315" s="38"/>
      <c r="R315" s="38"/>
      <c r="S315" s="38"/>
      <c r="T315" s="38"/>
      <c r="U315" s="38"/>
      <c r="V315" s="38"/>
      <c r="W315" s="38"/>
      <c r="X315" s="38"/>
      <c r="Y315" s="168"/>
      <c r="Z315" s="168"/>
    </row>
    <row r="316" spans="1:26" ht="22.5" customHeight="1" x14ac:dyDescent="0.3">
      <c r="A316" s="168"/>
      <c r="B316" s="168"/>
      <c r="C316" s="168"/>
      <c r="D316" s="168"/>
      <c r="E316" s="168"/>
      <c r="F316" s="168"/>
      <c r="G316" s="168"/>
      <c r="H316" s="168"/>
      <c r="I316" s="168"/>
      <c r="J316" s="168"/>
      <c r="K316" s="168"/>
      <c r="L316" s="40"/>
      <c r="M316" s="40"/>
      <c r="N316" s="42"/>
      <c r="O316" s="38"/>
      <c r="P316" s="38"/>
      <c r="Q316" s="38"/>
      <c r="R316" s="38"/>
      <c r="S316" s="38"/>
      <c r="T316" s="38"/>
      <c r="U316" s="38"/>
      <c r="V316" s="38"/>
      <c r="W316" s="38"/>
      <c r="X316" s="38"/>
      <c r="Y316" s="168"/>
      <c r="Z316" s="168"/>
    </row>
    <row r="317" spans="1:26" ht="22.5" customHeight="1" x14ac:dyDescent="0.3">
      <c r="A317" s="168"/>
      <c r="B317" s="168"/>
      <c r="C317" s="168"/>
      <c r="D317" s="168"/>
      <c r="E317" s="168"/>
      <c r="F317" s="168"/>
      <c r="G317" s="168"/>
      <c r="H317" s="168"/>
      <c r="I317" s="168"/>
      <c r="J317" s="168"/>
      <c r="K317" s="168"/>
      <c r="L317" s="40"/>
      <c r="M317" s="40"/>
      <c r="N317" s="42"/>
      <c r="O317" s="38"/>
      <c r="P317" s="38"/>
      <c r="Q317" s="38"/>
      <c r="R317" s="38"/>
      <c r="S317" s="38"/>
      <c r="T317" s="38"/>
      <c r="U317" s="38"/>
      <c r="V317" s="38"/>
      <c r="W317" s="38"/>
      <c r="X317" s="38"/>
      <c r="Y317" s="168"/>
      <c r="Z317" s="168"/>
    </row>
    <row r="318" spans="1:26" ht="22.5" customHeight="1" x14ac:dyDescent="0.3">
      <c r="A318" s="168"/>
      <c r="B318" s="168"/>
      <c r="C318" s="168"/>
      <c r="D318" s="168"/>
      <c r="E318" s="168"/>
      <c r="F318" s="168"/>
      <c r="G318" s="168"/>
      <c r="H318" s="168"/>
      <c r="I318" s="168"/>
      <c r="J318" s="168"/>
      <c r="K318" s="168"/>
      <c r="L318" s="40"/>
      <c r="M318" s="40"/>
      <c r="N318" s="42"/>
      <c r="O318" s="38"/>
      <c r="P318" s="38"/>
      <c r="Q318" s="38"/>
      <c r="R318" s="38"/>
      <c r="S318" s="38"/>
      <c r="T318" s="38"/>
      <c r="U318" s="38"/>
      <c r="V318" s="38"/>
      <c r="W318" s="38"/>
      <c r="X318" s="38"/>
      <c r="Y318" s="168"/>
      <c r="Z318" s="168"/>
    </row>
    <row r="319" spans="1:26" ht="22.5" customHeight="1" x14ac:dyDescent="0.3">
      <c r="A319" s="168"/>
      <c r="B319" s="168"/>
      <c r="C319" s="168"/>
      <c r="D319" s="168"/>
      <c r="E319" s="168"/>
      <c r="F319" s="168"/>
      <c r="G319" s="168"/>
      <c r="H319" s="168"/>
      <c r="I319" s="168"/>
      <c r="J319" s="168"/>
      <c r="K319" s="168"/>
      <c r="L319" s="40"/>
      <c r="M319" s="40"/>
      <c r="N319" s="42"/>
      <c r="O319" s="38"/>
      <c r="P319" s="38"/>
      <c r="Q319" s="38"/>
      <c r="R319" s="38"/>
      <c r="S319" s="38"/>
      <c r="T319" s="38"/>
      <c r="U319" s="38"/>
      <c r="V319" s="38"/>
      <c r="W319" s="38"/>
      <c r="X319" s="38"/>
      <c r="Y319" s="168"/>
      <c r="Z319" s="168"/>
    </row>
    <row r="320" spans="1:26" ht="22.5" customHeight="1" x14ac:dyDescent="0.3">
      <c r="A320" s="168"/>
      <c r="B320" s="168"/>
      <c r="C320" s="168"/>
      <c r="D320" s="168"/>
      <c r="E320" s="168"/>
      <c r="F320" s="168"/>
      <c r="G320" s="168"/>
      <c r="H320" s="168"/>
      <c r="I320" s="168"/>
      <c r="J320" s="168"/>
      <c r="K320" s="168"/>
      <c r="L320" s="40"/>
      <c r="M320" s="40"/>
      <c r="N320" s="42"/>
      <c r="O320" s="38"/>
      <c r="P320" s="38"/>
      <c r="Q320" s="38"/>
      <c r="R320" s="38"/>
      <c r="S320" s="38"/>
      <c r="T320" s="38"/>
      <c r="U320" s="38"/>
      <c r="V320" s="38"/>
      <c r="W320" s="38"/>
      <c r="X320" s="38"/>
      <c r="Y320" s="168"/>
      <c r="Z320" s="168"/>
    </row>
    <row r="321" spans="1:26" ht="22.5" customHeight="1" x14ac:dyDescent="0.3">
      <c r="A321" s="168"/>
      <c r="B321" s="168"/>
      <c r="C321" s="168"/>
      <c r="D321" s="168"/>
      <c r="E321" s="168"/>
      <c r="F321" s="168"/>
      <c r="G321" s="168"/>
      <c r="H321" s="168"/>
      <c r="I321" s="168"/>
      <c r="J321" s="168"/>
      <c r="K321" s="168"/>
      <c r="L321" s="40"/>
      <c r="M321" s="40"/>
      <c r="N321" s="42"/>
      <c r="O321" s="38"/>
      <c r="P321" s="38"/>
      <c r="Q321" s="38"/>
      <c r="R321" s="38"/>
      <c r="S321" s="38"/>
      <c r="T321" s="38"/>
      <c r="U321" s="38"/>
      <c r="V321" s="38"/>
      <c r="W321" s="38"/>
      <c r="X321" s="38"/>
      <c r="Y321" s="168"/>
      <c r="Z321" s="168"/>
    </row>
    <row r="322" spans="1:26" ht="22.5" customHeight="1" x14ac:dyDescent="0.3">
      <c r="A322" s="168"/>
      <c r="B322" s="168"/>
      <c r="C322" s="168"/>
      <c r="D322" s="168"/>
      <c r="E322" s="168"/>
      <c r="F322" s="168"/>
      <c r="G322" s="168"/>
      <c r="H322" s="168"/>
      <c r="I322" s="168"/>
      <c r="J322" s="168"/>
      <c r="K322" s="168"/>
      <c r="L322" s="40"/>
      <c r="M322" s="40"/>
      <c r="N322" s="42"/>
      <c r="O322" s="38"/>
      <c r="P322" s="38"/>
      <c r="Q322" s="38"/>
      <c r="R322" s="38"/>
      <c r="S322" s="38"/>
      <c r="T322" s="38"/>
      <c r="U322" s="38"/>
      <c r="V322" s="38"/>
      <c r="W322" s="38"/>
      <c r="X322" s="38"/>
      <c r="Y322" s="168"/>
      <c r="Z322" s="168"/>
    </row>
    <row r="323" spans="1:26" ht="22.5" customHeight="1" x14ac:dyDescent="0.3">
      <c r="A323" s="168"/>
      <c r="B323" s="168"/>
      <c r="C323" s="168"/>
      <c r="D323" s="168"/>
      <c r="E323" s="168"/>
      <c r="F323" s="168"/>
      <c r="G323" s="168"/>
      <c r="H323" s="168"/>
      <c r="I323" s="168"/>
      <c r="J323" s="168"/>
      <c r="K323" s="168"/>
      <c r="L323" s="40"/>
      <c r="M323" s="40"/>
      <c r="N323" s="42"/>
      <c r="O323" s="38"/>
      <c r="P323" s="38"/>
      <c r="Q323" s="38"/>
      <c r="R323" s="38"/>
      <c r="S323" s="38"/>
      <c r="T323" s="38"/>
      <c r="U323" s="38"/>
      <c r="V323" s="38"/>
      <c r="W323" s="38"/>
      <c r="X323" s="38"/>
      <c r="Y323" s="168"/>
      <c r="Z323" s="168"/>
    </row>
    <row r="324" spans="1:26" ht="22.5" customHeight="1" x14ac:dyDescent="0.3">
      <c r="A324" s="168"/>
      <c r="B324" s="168"/>
      <c r="C324" s="168"/>
      <c r="D324" s="168"/>
      <c r="E324" s="168"/>
      <c r="F324" s="168"/>
      <c r="G324" s="168"/>
      <c r="H324" s="168"/>
      <c r="I324" s="168"/>
      <c r="J324" s="168"/>
      <c r="K324" s="168"/>
      <c r="L324" s="40"/>
      <c r="M324" s="40"/>
      <c r="N324" s="42"/>
      <c r="O324" s="38"/>
      <c r="P324" s="38"/>
      <c r="Q324" s="38"/>
      <c r="R324" s="38"/>
      <c r="S324" s="38"/>
      <c r="T324" s="38"/>
      <c r="U324" s="38"/>
      <c r="V324" s="38"/>
      <c r="W324" s="38"/>
      <c r="X324" s="38"/>
      <c r="Y324" s="168"/>
      <c r="Z324" s="168"/>
    </row>
    <row r="325" spans="1:26" ht="22.5" customHeight="1" x14ac:dyDescent="0.3">
      <c r="A325" s="168"/>
      <c r="B325" s="168"/>
      <c r="C325" s="168"/>
      <c r="D325" s="168"/>
      <c r="E325" s="168"/>
      <c r="F325" s="168"/>
      <c r="G325" s="168"/>
      <c r="H325" s="168"/>
      <c r="I325" s="168"/>
      <c r="J325" s="168"/>
      <c r="K325" s="168"/>
      <c r="L325" s="40"/>
      <c r="M325" s="40"/>
      <c r="N325" s="42"/>
      <c r="O325" s="38"/>
      <c r="P325" s="38"/>
      <c r="Q325" s="38"/>
      <c r="R325" s="38"/>
      <c r="S325" s="38"/>
      <c r="T325" s="38"/>
      <c r="U325" s="38"/>
      <c r="V325" s="38"/>
      <c r="W325" s="38"/>
      <c r="X325" s="38"/>
      <c r="Y325" s="168"/>
      <c r="Z325" s="168"/>
    </row>
    <row r="326" spans="1:26" ht="22.5" customHeight="1" x14ac:dyDescent="0.3">
      <c r="A326" s="168"/>
      <c r="B326" s="168"/>
      <c r="C326" s="168"/>
      <c r="D326" s="168"/>
      <c r="E326" s="168"/>
      <c r="F326" s="168"/>
      <c r="G326" s="168"/>
      <c r="H326" s="168"/>
      <c r="I326" s="168"/>
      <c r="J326" s="168"/>
      <c r="K326" s="168"/>
      <c r="L326" s="40"/>
      <c r="M326" s="40"/>
      <c r="N326" s="42"/>
      <c r="O326" s="38"/>
      <c r="P326" s="38"/>
      <c r="Q326" s="38"/>
      <c r="R326" s="38"/>
      <c r="S326" s="38"/>
      <c r="T326" s="38"/>
      <c r="U326" s="38"/>
      <c r="V326" s="38"/>
      <c r="W326" s="38"/>
      <c r="X326" s="38"/>
      <c r="Y326" s="168"/>
      <c r="Z326" s="168"/>
    </row>
    <row r="327" spans="1:26" ht="22.5" customHeight="1" x14ac:dyDescent="0.3">
      <c r="A327" s="168"/>
      <c r="B327" s="168"/>
      <c r="C327" s="168"/>
      <c r="D327" s="168"/>
      <c r="E327" s="168"/>
      <c r="F327" s="168"/>
      <c r="G327" s="168"/>
      <c r="H327" s="168"/>
      <c r="I327" s="168"/>
      <c r="J327" s="168"/>
      <c r="K327" s="168"/>
      <c r="L327" s="40"/>
      <c r="M327" s="40"/>
      <c r="N327" s="42"/>
      <c r="O327" s="38"/>
      <c r="P327" s="38"/>
      <c r="Q327" s="38"/>
      <c r="R327" s="38"/>
      <c r="S327" s="38"/>
      <c r="T327" s="38"/>
      <c r="U327" s="38"/>
      <c r="V327" s="38"/>
      <c r="W327" s="38"/>
      <c r="X327" s="38"/>
      <c r="Y327" s="168"/>
      <c r="Z327" s="168"/>
    </row>
    <row r="328" spans="1:26" ht="22.5" customHeight="1" x14ac:dyDescent="0.3">
      <c r="A328" s="168"/>
      <c r="B328" s="168"/>
      <c r="C328" s="168"/>
      <c r="D328" s="168"/>
      <c r="E328" s="168"/>
      <c r="F328" s="168"/>
      <c r="G328" s="168"/>
      <c r="H328" s="168"/>
      <c r="I328" s="168"/>
      <c r="J328" s="168"/>
      <c r="K328" s="168"/>
      <c r="L328" s="40"/>
      <c r="M328" s="40"/>
      <c r="N328" s="42"/>
      <c r="O328" s="38"/>
      <c r="P328" s="38"/>
      <c r="Q328" s="38"/>
      <c r="R328" s="38"/>
      <c r="S328" s="38"/>
      <c r="T328" s="38"/>
      <c r="U328" s="38"/>
      <c r="V328" s="38"/>
      <c r="W328" s="38"/>
      <c r="X328" s="38"/>
      <c r="Y328" s="168"/>
      <c r="Z328" s="168"/>
    </row>
    <row r="329" spans="1:26" ht="22.5" customHeight="1" x14ac:dyDescent="0.3">
      <c r="A329" s="168"/>
      <c r="B329" s="168"/>
      <c r="C329" s="168"/>
      <c r="D329" s="168"/>
      <c r="E329" s="168"/>
      <c r="F329" s="168"/>
      <c r="G329" s="168"/>
      <c r="H329" s="168"/>
      <c r="I329" s="168"/>
      <c r="J329" s="168"/>
      <c r="K329" s="168"/>
      <c r="L329" s="40"/>
      <c r="M329" s="40"/>
      <c r="N329" s="42"/>
      <c r="O329" s="38"/>
      <c r="P329" s="38"/>
      <c r="Q329" s="38"/>
      <c r="R329" s="38"/>
      <c r="S329" s="38"/>
      <c r="T329" s="38"/>
      <c r="U329" s="38"/>
      <c r="V329" s="38"/>
      <c r="W329" s="38"/>
      <c r="X329" s="38"/>
      <c r="Y329" s="168"/>
      <c r="Z329" s="168"/>
    </row>
    <row r="330" spans="1:26" ht="22.5" customHeight="1" x14ac:dyDescent="0.3">
      <c r="A330" s="168"/>
      <c r="B330" s="168"/>
      <c r="C330" s="168"/>
      <c r="D330" s="168"/>
      <c r="E330" s="168"/>
      <c r="F330" s="168"/>
      <c r="G330" s="168"/>
      <c r="H330" s="168"/>
      <c r="I330" s="168"/>
      <c r="J330" s="168"/>
      <c r="K330" s="168"/>
      <c r="L330" s="40"/>
      <c r="M330" s="40"/>
      <c r="N330" s="42"/>
      <c r="O330" s="38"/>
      <c r="P330" s="38"/>
      <c r="Q330" s="38"/>
      <c r="R330" s="38"/>
      <c r="S330" s="38"/>
      <c r="T330" s="38"/>
      <c r="U330" s="38"/>
      <c r="V330" s="38"/>
      <c r="W330" s="38"/>
      <c r="X330" s="38"/>
      <c r="Y330" s="168"/>
      <c r="Z330" s="168"/>
    </row>
    <row r="331" spans="1:26" ht="22.5" customHeight="1" x14ac:dyDescent="0.3">
      <c r="A331" s="168"/>
      <c r="B331" s="168"/>
      <c r="C331" s="168"/>
      <c r="D331" s="168"/>
      <c r="E331" s="168"/>
      <c r="F331" s="168"/>
      <c r="G331" s="168"/>
      <c r="H331" s="168"/>
      <c r="I331" s="168"/>
      <c r="J331" s="168"/>
      <c r="K331" s="168"/>
      <c r="L331" s="40"/>
      <c r="M331" s="40"/>
      <c r="N331" s="42"/>
      <c r="O331" s="38"/>
      <c r="P331" s="38"/>
      <c r="Q331" s="38"/>
      <c r="R331" s="38"/>
      <c r="S331" s="38"/>
      <c r="T331" s="38"/>
      <c r="U331" s="38"/>
      <c r="V331" s="38"/>
      <c r="W331" s="38"/>
      <c r="X331" s="38"/>
      <c r="Y331" s="168"/>
      <c r="Z331" s="168"/>
    </row>
    <row r="332" spans="1:26" ht="22.5" customHeight="1" x14ac:dyDescent="0.3">
      <c r="A332" s="168"/>
      <c r="B332" s="168"/>
      <c r="C332" s="168"/>
      <c r="D332" s="168"/>
      <c r="E332" s="168"/>
      <c r="F332" s="168"/>
      <c r="G332" s="168"/>
      <c r="H332" s="168"/>
      <c r="I332" s="168"/>
      <c r="J332" s="168"/>
      <c r="K332" s="168"/>
      <c r="L332" s="40"/>
      <c r="M332" s="40"/>
      <c r="N332" s="42"/>
      <c r="O332" s="38"/>
      <c r="P332" s="38"/>
      <c r="Q332" s="38"/>
      <c r="R332" s="38"/>
      <c r="S332" s="38"/>
      <c r="T332" s="38"/>
      <c r="U332" s="38"/>
      <c r="V332" s="38"/>
      <c r="W332" s="38"/>
      <c r="X332" s="38"/>
      <c r="Y332" s="168"/>
      <c r="Z332" s="168"/>
    </row>
    <row r="333" spans="1:26" ht="22.5" customHeight="1" x14ac:dyDescent="0.3">
      <c r="A333" s="168"/>
      <c r="B333" s="168"/>
      <c r="C333" s="168"/>
      <c r="D333" s="168"/>
      <c r="E333" s="168"/>
      <c r="F333" s="168"/>
      <c r="G333" s="168"/>
      <c r="H333" s="168"/>
      <c r="I333" s="168"/>
      <c r="J333" s="168"/>
      <c r="K333" s="168"/>
      <c r="L333" s="40"/>
      <c r="M333" s="40"/>
      <c r="N333" s="42"/>
      <c r="O333" s="38"/>
      <c r="P333" s="38"/>
      <c r="Q333" s="38"/>
      <c r="R333" s="38"/>
      <c r="S333" s="38"/>
      <c r="T333" s="38"/>
      <c r="U333" s="38"/>
      <c r="V333" s="38"/>
      <c r="W333" s="38"/>
      <c r="X333" s="38"/>
      <c r="Y333" s="168"/>
      <c r="Z333" s="168"/>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69"/>
    <mergeCell ref="J63:J69"/>
    <mergeCell ref="K63:K69"/>
    <mergeCell ref="L63:L69"/>
    <mergeCell ref="M63:M69"/>
    <mergeCell ref="N63:N69"/>
    <mergeCell ref="G61:G62"/>
    <mergeCell ref="H61:H62"/>
    <mergeCell ref="B63:B69"/>
    <mergeCell ref="C63:C69"/>
    <mergeCell ref="D63:D69"/>
    <mergeCell ref="E63:E69"/>
    <mergeCell ref="F63:F69"/>
    <mergeCell ref="K70:K77"/>
    <mergeCell ref="L70:L77"/>
    <mergeCell ref="M70:M77"/>
    <mergeCell ref="N70:N77"/>
    <mergeCell ref="B70:B77"/>
    <mergeCell ref="C70:C77"/>
    <mergeCell ref="D70:D77"/>
    <mergeCell ref="E70:E77"/>
    <mergeCell ref="F70:F77"/>
    <mergeCell ref="I70:I77"/>
    <mergeCell ref="J70:J77"/>
    <mergeCell ref="K78:K85"/>
    <mergeCell ref="L78:L85"/>
    <mergeCell ref="M78:M85"/>
    <mergeCell ref="N78:N85"/>
    <mergeCell ref="B78:B85"/>
    <mergeCell ref="C78:C85"/>
    <mergeCell ref="D78:D85"/>
    <mergeCell ref="E78:E85"/>
    <mergeCell ref="F78:F85"/>
    <mergeCell ref="I78:I85"/>
    <mergeCell ref="J78:J85"/>
    <mergeCell ref="K110:K117"/>
    <mergeCell ref="L110:L117"/>
    <mergeCell ref="M110:M117"/>
    <mergeCell ref="N110:N117"/>
    <mergeCell ref="B110:B117"/>
    <mergeCell ref="C110:C117"/>
    <mergeCell ref="D110:D117"/>
    <mergeCell ref="E110:E117"/>
    <mergeCell ref="F110:F117"/>
    <mergeCell ref="I110:I117"/>
    <mergeCell ref="J110:J117"/>
    <mergeCell ref="K118:K125"/>
    <mergeCell ref="L118:L125"/>
    <mergeCell ref="M118:M125"/>
    <mergeCell ref="N118:N125"/>
    <mergeCell ref="B118:B125"/>
    <mergeCell ref="C118:C125"/>
    <mergeCell ref="D118:D125"/>
    <mergeCell ref="E118:E125"/>
    <mergeCell ref="F118:F125"/>
    <mergeCell ref="I118:I125"/>
    <mergeCell ref="J118:J125"/>
    <mergeCell ref="K86:K93"/>
    <mergeCell ref="L86:L93"/>
    <mergeCell ref="M86:M93"/>
    <mergeCell ref="N86:N93"/>
    <mergeCell ref="B86:B93"/>
    <mergeCell ref="C86:C93"/>
    <mergeCell ref="D86:D93"/>
    <mergeCell ref="E86:E93"/>
    <mergeCell ref="F86:F93"/>
    <mergeCell ref="I86:I93"/>
    <mergeCell ref="J86:J93"/>
    <mergeCell ref="K94:K101"/>
    <mergeCell ref="L94:L101"/>
    <mergeCell ref="M94:M101"/>
    <mergeCell ref="N94:N101"/>
    <mergeCell ref="B94:B101"/>
    <mergeCell ref="C94:C101"/>
    <mergeCell ref="D94:D101"/>
    <mergeCell ref="E94:E101"/>
    <mergeCell ref="F94:F101"/>
    <mergeCell ref="I94:I101"/>
    <mergeCell ref="J94:J101"/>
    <mergeCell ref="K102:K109"/>
    <mergeCell ref="L102:L109"/>
    <mergeCell ref="M102:M109"/>
    <mergeCell ref="N102:N109"/>
    <mergeCell ref="B102:B109"/>
    <mergeCell ref="C102:C109"/>
    <mergeCell ref="D102:D109"/>
    <mergeCell ref="E102:E109"/>
    <mergeCell ref="F102:F109"/>
    <mergeCell ref="I102:I109"/>
    <mergeCell ref="J102:J109"/>
    <mergeCell ref="K126:K133"/>
    <mergeCell ref="L126:L133"/>
    <mergeCell ref="M126:M133"/>
    <mergeCell ref="N126:N133"/>
    <mergeCell ref="B126:B133"/>
    <mergeCell ref="C126:C133"/>
    <mergeCell ref="D126:D133"/>
    <mergeCell ref="E126:E133"/>
    <mergeCell ref="F126:F133"/>
    <mergeCell ref="I126:I133"/>
    <mergeCell ref="J126:J133"/>
  </mergeCells>
  <dataValidations disablePrompts="1" count="1">
    <dataValidation type="list" allowBlank="1" showErrorMessage="1" sqref="F20 J20 F28 J28 F36 J36 F44 J44 F52 J52 F63 J63 F70 J70 F78 J78 F86 J86 F94 J94 F102 J126 F110 J110 F118 J118 F126 J102">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H1" workbookViewId="0">
      <selection activeCell="M73" sqref="M73"/>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39.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43"/>
      <c r="B1" s="44"/>
      <c r="C1" s="45"/>
      <c r="D1" s="43"/>
      <c r="E1" s="43"/>
      <c r="F1" s="43"/>
      <c r="G1" s="43"/>
      <c r="H1" s="43"/>
      <c r="I1" s="43"/>
      <c r="J1" s="46"/>
      <c r="K1" s="43"/>
      <c r="L1" s="43"/>
      <c r="M1" s="43"/>
      <c r="N1" s="43"/>
      <c r="O1" s="43"/>
      <c r="P1" s="43"/>
      <c r="Q1" s="43"/>
      <c r="R1" s="43"/>
      <c r="S1" s="43"/>
      <c r="T1" s="43"/>
      <c r="U1" s="43"/>
      <c r="V1" s="43"/>
      <c r="W1" s="43"/>
      <c r="X1" s="43"/>
      <c r="Y1" s="43"/>
      <c r="Z1" s="43"/>
    </row>
    <row r="2" spans="1:26" ht="12.75" customHeight="1" x14ac:dyDescent="0.2">
      <c r="A2" s="43"/>
      <c r="B2" s="44"/>
      <c r="C2" s="45"/>
      <c r="D2" s="43"/>
      <c r="E2" s="43"/>
      <c r="F2" s="43"/>
      <c r="G2" s="43"/>
      <c r="H2" s="43"/>
      <c r="I2" s="43"/>
      <c r="J2" s="46"/>
      <c r="K2" s="43"/>
      <c r="L2" s="43"/>
      <c r="M2" s="43"/>
      <c r="N2" s="43"/>
      <c r="O2" s="43"/>
      <c r="P2" s="43"/>
      <c r="Q2" s="43"/>
      <c r="R2" s="43"/>
      <c r="S2" s="43"/>
      <c r="T2" s="43"/>
      <c r="U2" s="43"/>
      <c r="V2" s="43"/>
      <c r="W2" s="43"/>
      <c r="X2" s="43"/>
      <c r="Y2" s="43"/>
      <c r="Z2" s="43"/>
    </row>
    <row r="3" spans="1:26" ht="12.75" customHeight="1" x14ac:dyDescent="0.2">
      <c r="A3" s="43"/>
      <c r="B3" s="47"/>
      <c r="C3" s="48"/>
      <c r="D3" s="49"/>
      <c r="E3" s="49"/>
      <c r="F3" s="49"/>
      <c r="G3" s="49"/>
      <c r="H3" s="49"/>
      <c r="I3" s="49"/>
      <c r="J3" s="50"/>
      <c r="K3" s="49"/>
      <c r="L3" s="49"/>
      <c r="M3" s="43"/>
      <c r="N3" s="43"/>
      <c r="O3" s="43"/>
      <c r="P3" s="43"/>
      <c r="Q3" s="43"/>
      <c r="R3" s="43"/>
      <c r="S3" s="43"/>
      <c r="T3" s="43"/>
      <c r="U3" s="43"/>
      <c r="V3" s="43"/>
      <c r="W3" s="43"/>
      <c r="X3" s="43"/>
      <c r="Y3" s="43"/>
      <c r="Z3" s="43"/>
    </row>
    <row r="4" spans="1:26" ht="27.75" customHeight="1" x14ac:dyDescent="0.2">
      <c r="A4" s="43"/>
      <c r="B4" s="631" t="s">
        <v>246</v>
      </c>
      <c r="C4" s="632"/>
      <c r="D4" s="632"/>
      <c r="E4" s="632"/>
      <c r="F4" s="632"/>
      <c r="G4" s="632"/>
      <c r="H4" s="632"/>
      <c r="I4" s="632"/>
      <c r="J4" s="632"/>
      <c r="K4" s="632"/>
      <c r="L4" s="633"/>
      <c r="M4" s="43"/>
      <c r="N4" s="43"/>
      <c r="O4" s="43"/>
      <c r="P4" s="43"/>
      <c r="Q4" s="43"/>
      <c r="R4" s="43"/>
      <c r="S4" s="43"/>
      <c r="T4" s="43"/>
      <c r="U4" s="43"/>
      <c r="V4" s="43"/>
      <c r="W4" s="43"/>
      <c r="X4" s="43"/>
      <c r="Y4" s="43"/>
      <c r="Z4" s="43"/>
    </row>
    <row r="5" spans="1:26" ht="12.75" customHeight="1" x14ac:dyDescent="0.2">
      <c r="A5" s="43"/>
      <c r="B5" s="45"/>
      <c r="C5" s="45"/>
      <c r="D5" s="43"/>
      <c r="E5" s="43"/>
      <c r="F5" s="43"/>
      <c r="G5" s="43"/>
      <c r="H5" s="43"/>
      <c r="I5" s="43"/>
      <c r="J5" s="46"/>
      <c r="K5" s="43"/>
      <c r="L5" s="43"/>
      <c r="M5" s="43"/>
      <c r="N5" s="43"/>
      <c r="O5" s="43"/>
      <c r="P5" s="43"/>
      <c r="Q5" s="43"/>
      <c r="R5" s="43"/>
      <c r="S5" s="43"/>
      <c r="T5" s="43"/>
      <c r="U5" s="43"/>
      <c r="V5" s="43"/>
      <c r="W5" s="43"/>
      <c r="X5" s="43"/>
      <c r="Y5" s="43"/>
      <c r="Z5" s="43"/>
    </row>
    <row r="6" spans="1:26" ht="36" customHeight="1" x14ac:dyDescent="0.2">
      <c r="A6" s="43"/>
      <c r="B6" s="634" t="s">
        <v>22</v>
      </c>
      <c r="C6" s="635"/>
      <c r="D6" s="636" t="s">
        <v>5</v>
      </c>
      <c r="E6" s="635"/>
      <c r="F6" s="636" t="s">
        <v>23</v>
      </c>
      <c r="G6" s="633"/>
      <c r="H6" s="43"/>
      <c r="I6" s="43"/>
      <c r="J6" s="46"/>
      <c r="K6" s="43"/>
      <c r="L6" s="43"/>
      <c r="M6" s="43"/>
      <c r="N6" s="43"/>
      <c r="O6" s="43"/>
      <c r="P6" s="43"/>
      <c r="Q6" s="43"/>
      <c r="R6" s="43"/>
      <c r="S6" s="43"/>
      <c r="T6" s="43"/>
      <c r="U6" s="43"/>
      <c r="V6" s="43"/>
      <c r="W6" s="43"/>
      <c r="X6" s="43"/>
      <c r="Y6" s="43"/>
      <c r="Z6" s="43"/>
    </row>
    <row r="7" spans="1:26" ht="75.75" customHeight="1" x14ac:dyDescent="0.2">
      <c r="A7" s="43"/>
      <c r="B7" s="637" t="s">
        <v>24</v>
      </c>
      <c r="C7" s="638"/>
      <c r="D7" s="639" t="s">
        <v>25</v>
      </c>
      <c r="E7" s="640"/>
      <c r="F7" s="639" t="s">
        <v>716</v>
      </c>
      <c r="G7" s="641"/>
      <c r="H7" s="51"/>
      <c r="I7" s="52">
        <v>1</v>
      </c>
      <c r="J7" s="46"/>
      <c r="K7" s="43"/>
      <c r="L7" s="43"/>
      <c r="M7" s="43"/>
      <c r="N7" s="43"/>
      <c r="O7" s="43"/>
      <c r="P7" s="43"/>
      <c r="Q7" s="43"/>
      <c r="R7" s="43"/>
      <c r="S7" s="43"/>
      <c r="T7" s="43"/>
      <c r="U7" s="43"/>
      <c r="V7" s="43"/>
      <c r="W7" s="43"/>
      <c r="X7" s="43"/>
      <c r="Y7" s="43"/>
      <c r="Z7" s="43"/>
    </row>
    <row r="8" spans="1:26" ht="57" customHeight="1" x14ac:dyDescent="0.2">
      <c r="A8" s="43"/>
      <c r="B8" s="625" t="s">
        <v>27</v>
      </c>
      <c r="C8" s="626"/>
      <c r="D8" s="627" t="s">
        <v>28</v>
      </c>
      <c r="E8" s="626"/>
      <c r="F8" s="627" t="s">
        <v>247</v>
      </c>
      <c r="G8" s="628"/>
      <c r="H8" s="52" t="s">
        <v>248</v>
      </c>
      <c r="I8" s="52">
        <v>0.75</v>
      </c>
      <c r="J8" s="46"/>
      <c r="K8" s="43"/>
      <c r="L8" s="43"/>
      <c r="M8" s="43"/>
      <c r="N8" s="43"/>
      <c r="O8" s="43"/>
      <c r="P8" s="43"/>
      <c r="Q8" s="43"/>
      <c r="R8" s="43"/>
      <c r="S8" s="43"/>
      <c r="T8" s="43"/>
      <c r="U8" s="43"/>
      <c r="V8" s="43"/>
      <c r="W8" s="43"/>
      <c r="X8" s="43"/>
      <c r="Y8" s="43"/>
      <c r="Z8" s="43"/>
    </row>
    <row r="9" spans="1:26" ht="71.25" customHeight="1" x14ac:dyDescent="0.2">
      <c r="A9" s="43"/>
      <c r="B9" s="629" t="s">
        <v>30</v>
      </c>
      <c r="C9" s="626"/>
      <c r="D9" s="627" t="s">
        <v>249</v>
      </c>
      <c r="E9" s="626"/>
      <c r="F9" s="627" t="s">
        <v>717</v>
      </c>
      <c r="G9" s="628"/>
      <c r="H9" s="43"/>
      <c r="I9" s="52">
        <v>0.5</v>
      </c>
      <c r="J9" s="46"/>
      <c r="K9" s="43"/>
      <c r="L9" s="43"/>
      <c r="M9" s="43"/>
      <c r="N9" s="43"/>
      <c r="O9" s="43"/>
      <c r="P9" s="43"/>
      <c r="Q9" s="43"/>
      <c r="R9" s="43"/>
      <c r="S9" s="43"/>
      <c r="T9" s="43"/>
      <c r="U9" s="43"/>
      <c r="V9" s="43"/>
      <c r="W9" s="43"/>
      <c r="X9" s="43"/>
      <c r="Y9" s="43"/>
      <c r="Z9" s="43"/>
    </row>
    <row r="10" spans="1:26" ht="97.5" customHeight="1" x14ac:dyDescent="0.2">
      <c r="A10" s="43"/>
      <c r="B10" s="630" t="s">
        <v>33</v>
      </c>
      <c r="C10" s="622"/>
      <c r="D10" s="621" t="s">
        <v>250</v>
      </c>
      <c r="E10" s="622"/>
      <c r="F10" s="621" t="s">
        <v>35</v>
      </c>
      <c r="G10" s="623"/>
      <c r="H10" s="43"/>
      <c r="I10" s="52">
        <v>0.25</v>
      </c>
      <c r="J10" s="46"/>
      <c r="K10" s="43"/>
      <c r="L10" s="43"/>
      <c r="M10" s="43"/>
      <c r="N10" s="43"/>
      <c r="O10" s="43"/>
      <c r="P10" s="43"/>
      <c r="Q10" s="43"/>
      <c r="R10" s="43"/>
      <c r="S10" s="43"/>
      <c r="T10" s="43"/>
      <c r="U10" s="43"/>
      <c r="V10" s="43"/>
      <c r="W10" s="43"/>
      <c r="X10" s="43"/>
      <c r="Y10" s="43"/>
      <c r="Z10" s="43"/>
    </row>
    <row r="11" spans="1:26" ht="26.25" customHeight="1" x14ac:dyDescent="0.2">
      <c r="A11" s="43"/>
      <c r="B11" s="624" t="s">
        <v>251</v>
      </c>
      <c r="C11" s="404"/>
      <c r="D11" s="404"/>
      <c r="E11" s="404"/>
      <c r="F11" s="404"/>
      <c r="G11" s="404"/>
      <c r="H11" s="404"/>
      <c r="I11" s="319"/>
      <c r="J11" s="53"/>
      <c r="K11" s="54"/>
      <c r="L11" s="54"/>
      <c r="M11" s="54"/>
      <c r="N11" s="54"/>
      <c r="O11" s="43"/>
      <c r="P11" s="43"/>
      <c r="Q11" s="43"/>
      <c r="R11" s="43"/>
      <c r="S11" s="43"/>
      <c r="T11" s="43"/>
      <c r="U11" s="43"/>
      <c r="V11" s="43"/>
      <c r="W11" s="43"/>
      <c r="X11" s="43"/>
      <c r="Y11" s="43"/>
      <c r="Z11" s="43"/>
    </row>
    <row r="12" spans="1:26" ht="38.25" customHeight="1" x14ac:dyDescent="0.2">
      <c r="A12" s="43"/>
      <c r="B12" s="45"/>
      <c r="C12" s="45"/>
      <c r="D12" s="43"/>
      <c r="E12" s="43"/>
      <c r="F12" s="43"/>
      <c r="G12" s="43"/>
      <c r="H12" s="43"/>
      <c r="I12" s="43"/>
      <c r="J12" s="46"/>
      <c r="K12" s="43"/>
      <c r="L12" s="43"/>
      <c r="M12" s="43"/>
      <c r="N12" s="43"/>
      <c r="O12" s="43"/>
      <c r="P12" s="43"/>
      <c r="Q12" s="43"/>
      <c r="R12" s="43"/>
      <c r="S12" s="43"/>
      <c r="T12" s="43"/>
      <c r="U12" s="43"/>
      <c r="V12" s="43"/>
      <c r="W12" s="43"/>
      <c r="X12" s="43"/>
      <c r="Y12" s="43"/>
      <c r="Z12" s="43"/>
    </row>
    <row r="13" spans="1:26" ht="42.75" customHeight="1" x14ac:dyDescent="0.2">
      <c r="A13" s="43"/>
      <c r="B13" s="609" t="s">
        <v>252</v>
      </c>
      <c r="C13" s="610" t="s">
        <v>253</v>
      </c>
      <c r="D13" s="611"/>
      <c r="E13" s="611"/>
      <c r="F13" s="612"/>
      <c r="G13" s="613" t="s">
        <v>254</v>
      </c>
      <c r="H13" s="613" t="s">
        <v>255</v>
      </c>
      <c r="I13" s="614" t="s">
        <v>256</v>
      </c>
      <c r="J13" s="46"/>
      <c r="K13" s="616" t="s">
        <v>257</v>
      </c>
      <c r="L13" s="616" t="s">
        <v>258</v>
      </c>
      <c r="M13" s="617" t="s">
        <v>259</v>
      </c>
      <c r="N13" s="618" t="s">
        <v>260</v>
      </c>
      <c r="O13" s="309"/>
      <c r="P13" s="309"/>
      <c r="Q13" s="309"/>
      <c r="R13" s="309"/>
      <c r="S13" s="310"/>
      <c r="T13" s="43"/>
      <c r="U13" s="43"/>
      <c r="V13" s="43"/>
      <c r="W13" s="43"/>
      <c r="X13" s="43"/>
      <c r="Y13" s="43"/>
      <c r="Z13" s="43"/>
    </row>
    <row r="14" spans="1:26" ht="48.75" customHeight="1" x14ac:dyDescent="0.2">
      <c r="A14" s="43"/>
      <c r="B14" s="341"/>
      <c r="C14" s="55" t="s">
        <v>261</v>
      </c>
      <c r="D14" s="55" t="s">
        <v>50</v>
      </c>
      <c r="E14" s="55" t="s">
        <v>262</v>
      </c>
      <c r="F14" s="56" t="s">
        <v>263</v>
      </c>
      <c r="G14" s="345"/>
      <c r="H14" s="345"/>
      <c r="I14" s="615"/>
      <c r="J14" s="46"/>
      <c r="K14" s="456"/>
      <c r="L14" s="456"/>
      <c r="M14" s="420"/>
      <c r="N14" s="57" t="s">
        <v>264</v>
      </c>
      <c r="O14" s="57" t="s">
        <v>265</v>
      </c>
      <c r="P14" s="57" t="s">
        <v>266</v>
      </c>
      <c r="Q14" s="57" t="s">
        <v>267</v>
      </c>
      <c r="R14" s="57" t="s">
        <v>268</v>
      </c>
      <c r="S14" s="58" t="s">
        <v>269</v>
      </c>
      <c r="T14" s="43"/>
      <c r="U14" s="43"/>
      <c r="V14" s="43"/>
      <c r="W14" s="43"/>
      <c r="X14" s="43"/>
      <c r="Y14" s="43"/>
      <c r="Z14" s="43"/>
    </row>
    <row r="15" spans="1:26" ht="99.75" customHeight="1" x14ac:dyDescent="0.2">
      <c r="A15" s="43"/>
      <c r="B15" s="59">
        <f t="shared" ref="B15:B164" si="0">+IF(ISTEXT(D15),J15,"")</f>
        <v>1</v>
      </c>
      <c r="C15" s="60" t="str">
        <f t="array" ref="C15">+IFERROR(INDEX(Hoja1!$A$2:$A$82,MATCH(J15,Hoja1!$H$2:$H$82,0)),"")</f>
        <v>1.3</v>
      </c>
      <c r="D15" s="61" t="str">
        <f>IFERROR(VLOOKUP(C15,Hoja1!$A$2:$H$82,4,0),"")</f>
        <v>Ambiente de Control</v>
      </c>
      <c r="E15" s="61" t="str">
        <f>+IFERROR(VLOOKUP(C15,Hoja1!$A$1:$J$82,10,0),"")</f>
        <v>La entidad demuestra el compromiso con la integridad (valores) y principios del servicio público</v>
      </c>
      <c r="F15" s="61" t="str">
        <f>+IFERROR(VLOOKUP(C15,Hoja1!$A$1:$I$82,3,0),"")</f>
        <v xml:space="preserve"> Mecanismos frente a la detección y prevención del uso inadecuado de información privilegiada u otras situaciones que puedan implicar riesgos para la entidad</v>
      </c>
      <c r="G15" s="62">
        <f>+IFERROR(VLOOKUP(C15,Hoja1!$A$1:$K$82,11,0),"")</f>
        <v>3</v>
      </c>
      <c r="H15" s="63">
        <f>+IFERROR(VLOOKUP(C15,Hoja1!$A$1:$L$82,12,0),"")</f>
        <v>2</v>
      </c>
      <c r="I15" s="64"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46">
        <v>1</v>
      </c>
      <c r="K15" s="65">
        <f>+VLOOKUP(C15,Hoja1!$A$1:$M$82,13,0)</f>
        <v>0.5</v>
      </c>
      <c r="L15" s="619">
        <f>+AVERAGE(K15:K38)</f>
        <v>0.91666666666666663</v>
      </c>
      <c r="M15" s="71" t="s">
        <v>715</v>
      </c>
      <c r="N15" s="66"/>
      <c r="O15" s="66"/>
      <c r="P15" s="66"/>
      <c r="Q15" s="66"/>
      <c r="R15" s="66"/>
      <c r="S15" s="66"/>
      <c r="T15" s="43"/>
      <c r="U15" s="43"/>
      <c r="V15" s="43"/>
      <c r="W15" s="43"/>
      <c r="X15" s="43"/>
      <c r="Y15" s="43"/>
      <c r="Z15" s="43"/>
    </row>
    <row r="16" spans="1:26" ht="99.75" customHeight="1" x14ac:dyDescent="0.2">
      <c r="A16" s="43"/>
      <c r="B16" s="67">
        <f t="shared" si="0"/>
        <v>2</v>
      </c>
      <c r="C16" s="68" t="str">
        <f t="array" ref="C16">+IFERROR(INDEX(Hoja1!$A$2:$A$82,MATCH(J16,Hoja1!$H$2:$H$82,0)),"")</f>
        <v>2.2</v>
      </c>
      <c r="D16" s="69" t="str">
        <f>IFERROR(VLOOKUP(C16,Hoja1!$A$2:$H$82,4,0),"")</f>
        <v>Ambiente de Control</v>
      </c>
      <c r="E16" s="69" t="str">
        <f>+IFERROR(VLOOKUP(C16,Hoja1!$A$1:$J$82,10,0),"")</f>
        <v xml:space="preserve">Aplicación de mecanismos para ejercer una adecuada supervisión del Sistema de Control Interno </v>
      </c>
      <c r="F16" s="69" t="str">
        <f>+IFERROR(VLOOKUP(C16,Hoja1!$A$1:$I$82,3,0),"")</f>
        <v xml:space="preserve"> Definición y documentación del Esquema de Líneas de Defens</v>
      </c>
      <c r="G16" s="68">
        <f>+IFERROR(VLOOKUP(C16,Hoja1!$A$1:$K$82,11,0),"")</f>
        <v>3</v>
      </c>
      <c r="H16" s="70">
        <f>+IFERROR(VLOOKUP(C16,Hoja1!$A$1:$L$82,12,0),"")</f>
        <v>2</v>
      </c>
      <c r="I16" s="64" t="str">
        <f t="shared" si="1"/>
        <v>Se encuentra presente y funcionando, pero requiere acciones dirigidas a fortalecer  o mejorar su diseño y/o ejecucion.</v>
      </c>
      <c r="J16" s="46">
        <v>2</v>
      </c>
      <c r="K16" s="65">
        <f>+VLOOKUP(C16,Hoja1!$A$1:$M$82,13,0)</f>
        <v>0.5</v>
      </c>
      <c r="L16" s="337"/>
      <c r="M16" s="71" t="s">
        <v>696</v>
      </c>
      <c r="N16" s="72"/>
      <c r="O16" s="72"/>
      <c r="P16" s="72"/>
      <c r="Q16" s="72"/>
      <c r="R16" s="72"/>
      <c r="S16" s="72"/>
      <c r="T16" s="43"/>
      <c r="U16" s="43"/>
      <c r="V16" s="43"/>
      <c r="W16" s="43"/>
      <c r="X16" s="43"/>
      <c r="Y16" s="43"/>
      <c r="Z16" s="43"/>
    </row>
    <row r="17" spans="1:26" ht="99.75" customHeight="1" x14ac:dyDescent="0.2">
      <c r="A17" s="43"/>
      <c r="B17" s="67">
        <f t="shared" si="0"/>
        <v>3</v>
      </c>
      <c r="C17" s="68" t="str">
        <f t="array" ref="C17">+IFERROR(INDEX(Hoja1!$A$2:$A$82,MATCH(J17,Hoja1!$H$2:$H$82,0)),"")</f>
        <v>4.6</v>
      </c>
      <c r="D17" s="69" t="str">
        <f>IFERROR(VLOOKUP(C17,Hoja1!$A$2:$H$82,4,0),"")</f>
        <v>Ambiente de Control</v>
      </c>
      <c r="E17" s="69" t="str">
        <f>+IFERROR(VLOOKUP(C17,Hoja1!$A$1:$J$82,10,0),"")</f>
        <v>Compromiso con la competencia de todo el personal, por lo que la gestión del talento humano tiene un carácter estratégico con el despliegue de actividades clave para todo el ciclo de vida del servidor público –ingreso, permanencia y retiro.</v>
      </c>
      <c r="F17" s="69" t="str">
        <f>+IFERROR(VLOOKUP(C17,Hoja1!$A$1:$I$82,3,0),"")</f>
        <v xml:space="preserve"> Evaluar el impacto del Plan Institucional de Capacitación - PI</v>
      </c>
      <c r="G17" s="68">
        <f>+IFERROR(VLOOKUP(C17,Hoja1!$A$1:$K$82,11,0),"")</f>
        <v>3</v>
      </c>
      <c r="H17" s="70">
        <f>+IFERROR(VLOOKUP(C17,Hoja1!$A$1:$L$82,12,0),"")</f>
        <v>2</v>
      </c>
      <c r="I17" s="64" t="str">
        <f t="shared" si="1"/>
        <v>Se encuentra presente y funcionando, pero requiere acciones dirigidas a fortalecer  o mejorar su diseño y/o ejecucion.</v>
      </c>
      <c r="J17" s="46">
        <v>3</v>
      </c>
      <c r="K17" s="65">
        <f>+VLOOKUP(C17,Hoja1!$A$1:$M$82,13,0)</f>
        <v>0.5</v>
      </c>
      <c r="L17" s="337"/>
      <c r="M17" s="71" t="s">
        <v>698</v>
      </c>
      <c r="N17" s="72"/>
      <c r="O17" s="72"/>
      <c r="P17" s="72"/>
      <c r="Q17" s="72"/>
      <c r="R17" s="72"/>
      <c r="S17" s="72"/>
      <c r="T17" s="43"/>
      <c r="U17" s="43"/>
      <c r="V17" s="43"/>
      <c r="W17" s="43"/>
      <c r="X17" s="43"/>
      <c r="Y17" s="43"/>
      <c r="Z17" s="43"/>
    </row>
    <row r="18" spans="1:26" ht="99.75" customHeight="1" x14ac:dyDescent="0.2">
      <c r="A18" s="43"/>
      <c r="B18" s="73">
        <f t="shared" si="0"/>
        <v>4</v>
      </c>
      <c r="C18" s="68" t="str">
        <f t="array" ref="C18">+IFERROR(INDEX(Hoja1!$A$2:$A$82,MATCH(J18,Hoja1!$H$2:$H$82,0)),"")</f>
        <v>4.7</v>
      </c>
      <c r="D18" s="69" t="str">
        <f>IFERROR(VLOOKUP(C18,Hoja1!$A$2:$H$82,4,0),"")</f>
        <v>Ambiente de Control</v>
      </c>
      <c r="E18" s="69" t="str">
        <f>+IFERROR(VLOOKUP(C18,Hoja1!$A$1:$J$82,10,0),"")</f>
        <v>Compromiso con la competencia de todo el personal, por lo que la gestión del talento humano tiene un carácter estratégico con el despliegue de actividades clave para todo el ciclo de vida del servidor público –ingreso, permanencia y retiro.</v>
      </c>
      <c r="F18" s="69" t="str">
        <f>+IFERROR(VLOOKUP(C18,Hoja1!$A$1:$I$82,3,0),"")</f>
        <v xml:space="preserve"> Evaluación frente a los productos y servicios en los cuales participan los contratistas de apoyo</v>
      </c>
      <c r="G18" s="68">
        <f>+IFERROR(VLOOKUP(C18,Hoja1!$A$1:$K$82,11,0),"")</f>
        <v>3</v>
      </c>
      <c r="H18" s="70">
        <f>+IFERROR(VLOOKUP(C18,Hoja1!$A$1:$L$82,12,0),"")</f>
        <v>2</v>
      </c>
      <c r="I18" s="64" t="str">
        <f t="shared" si="1"/>
        <v>Se encuentra presente y funcionando, pero requiere acciones dirigidas a fortalecer  o mejorar su diseño y/o ejecucion.</v>
      </c>
      <c r="J18" s="46">
        <v>4</v>
      </c>
      <c r="K18" s="65">
        <f>+VLOOKUP(C18,Hoja1!$A$1:$M$82,13,0)</f>
        <v>0.5</v>
      </c>
      <c r="L18" s="337"/>
      <c r="M18" s="71" t="s">
        <v>700</v>
      </c>
      <c r="N18" s="72"/>
      <c r="O18" s="72"/>
      <c r="P18" s="72"/>
      <c r="Q18" s="72"/>
      <c r="R18" s="72"/>
      <c r="S18" s="72"/>
      <c r="T18" s="43"/>
      <c r="U18" s="43"/>
      <c r="V18" s="43"/>
      <c r="W18" s="43"/>
      <c r="X18" s="43"/>
      <c r="Y18" s="43"/>
      <c r="Z18" s="43"/>
    </row>
    <row r="19" spans="1:26" ht="99.75" customHeight="1" x14ac:dyDescent="0.2">
      <c r="A19" s="43"/>
      <c r="B19" s="67">
        <f t="shared" si="0"/>
        <v>5</v>
      </c>
      <c r="C19" s="68" t="str">
        <f t="array" ref="C19">+IFERROR(INDEX(Hoja1!$A$2:$A$82,MATCH(J19,Hoja1!$H$2:$H$82,0)),"")</f>
        <v>1.1</v>
      </c>
      <c r="D19" s="69" t="str">
        <f>IFERROR(VLOOKUP(C19,Hoja1!$A$2:$H$82,4,0),"")</f>
        <v>Ambiente de Control</v>
      </c>
      <c r="E19" s="69" t="str">
        <f>+IFERROR(VLOOKUP(C19,Hoja1!$A$1:$J$82,10,0),"")</f>
        <v>La entidad demuestra el compromiso con la integridad (valores) y principios del servicio público</v>
      </c>
      <c r="F19" s="69" t="str">
        <f>+IFERROR(VLOOKUP(C19,Hoja1!$A$1:$I$82,3,0),"")</f>
        <v xml:space="preserve"> Aplicación del Código de Integridad. (incluye análisis de desviaciones, convivencia laboral, temas disciplinarios internos, quejas o denuncias sobres los servidores de la entidad, u otros temas relacionados)</v>
      </c>
      <c r="G19" s="68" t="str">
        <f>+IFERROR(VLOOKUP(C19,Hoja1!$A$1:$K$82,11,0),"")</f>
        <v>3.0</v>
      </c>
      <c r="H19" s="70" t="str">
        <f>+IFERROR(VLOOKUP(C19,Hoja1!$A$1:$L$82,12,0),"")</f>
        <v>3.0</v>
      </c>
      <c r="I19" s="64" t="str">
        <f t="shared" si="1"/>
        <v>Se encuentra presente y funciona correctamente, por lo tanto se requiere acciones o actividades  dirigidas a su mantenimiento dentro del marco de las lineas de defensa.</v>
      </c>
      <c r="J19" s="46">
        <v>5</v>
      </c>
      <c r="K19" s="65">
        <f>+VLOOKUP(C19,Hoja1!$A$1:$M$82,13,0)</f>
        <v>1</v>
      </c>
      <c r="L19" s="337"/>
      <c r="M19" s="74" t="s">
        <v>270</v>
      </c>
      <c r="N19" s="72"/>
      <c r="O19" s="72"/>
      <c r="P19" s="72"/>
      <c r="Q19" s="72"/>
      <c r="R19" s="72"/>
      <c r="S19" s="72"/>
      <c r="T19" s="43"/>
      <c r="U19" s="43"/>
      <c r="V19" s="43"/>
      <c r="W19" s="43"/>
      <c r="X19" s="43"/>
      <c r="Y19" s="43"/>
      <c r="Z19" s="43"/>
    </row>
    <row r="20" spans="1:26" ht="99.75" customHeight="1" x14ac:dyDescent="0.2">
      <c r="A20" s="43"/>
      <c r="B20" s="73">
        <f t="shared" si="0"/>
        <v>6</v>
      </c>
      <c r="C20" s="68" t="str">
        <f t="array" ref="C20">+IFERROR(INDEX(Hoja1!$A$2:$A$82,MATCH(J20,Hoja1!$H$2:$H$82,0)),"")</f>
        <v>1.2</v>
      </c>
      <c r="D20" s="69" t="str">
        <f>IFERROR(VLOOKUP(C20,Hoja1!$A$2:$H$82,4,0),"")</f>
        <v>Ambiente de Control</v>
      </c>
      <c r="E20" s="69" t="str">
        <f>+IFERROR(VLOOKUP(C20,Hoja1!$A$1:$J$82,10,0),"")</f>
        <v>La entidad demuestra el compromiso con la integridad (valores) y principios del servicio público</v>
      </c>
      <c r="F20" s="69" t="str">
        <f>+IFERROR(VLOOKUP(C20,Hoja1!$A$1:$I$82,3,0),"")</f>
        <v xml:space="preserve"> Mecanismos para el manejo de conflictos de interés.</v>
      </c>
      <c r="G20" s="68" t="str">
        <f>+IFERROR(VLOOKUP(C20,Hoja1!$A$1:$K$82,11,0),"")</f>
        <v>3.0</v>
      </c>
      <c r="H20" s="70" t="str">
        <f>+IFERROR(VLOOKUP(C20,Hoja1!$A$1:$L$82,12,0),"")</f>
        <v>3.0</v>
      </c>
      <c r="I20" s="64" t="str">
        <f t="shared" si="1"/>
        <v>Se encuentra presente y funciona correctamente, por lo tanto se requiere acciones o actividades  dirigidas a su mantenimiento dentro del marco de las lineas de defensa.</v>
      </c>
      <c r="J20" s="46">
        <v>6</v>
      </c>
      <c r="K20" s="65">
        <f>+VLOOKUP(C20,Hoja1!$A$1:$M$82,13,0)</f>
        <v>1</v>
      </c>
      <c r="L20" s="337"/>
      <c r="M20" s="74" t="s">
        <v>270</v>
      </c>
      <c r="N20" s="72"/>
      <c r="O20" s="72"/>
      <c r="P20" s="72"/>
      <c r="Q20" s="72"/>
      <c r="R20" s="72"/>
      <c r="S20" s="72"/>
      <c r="T20" s="43"/>
      <c r="U20" s="43"/>
      <c r="V20" s="43"/>
      <c r="W20" s="43"/>
      <c r="X20" s="43"/>
      <c r="Y20" s="43"/>
      <c r="Z20" s="43"/>
    </row>
    <row r="21" spans="1:26" ht="99.75" customHeight="1" x14ac:dyDescent="0.2">
      <c r="A21" s="43"/>
      <c r="B21" s="67">
        <f t="shared" si="0"/>
        <v>7</v>
      </c>
      <c r="C21" s="68" t="str">
        <f t="array" ref="C21">+IFERROR(INDEX(Hoja1!$A$2:$A$82,MATCH(J21,Hoja1!$H$2:$H$82,0)),"")</f>
        <v>1.4</v>
      </c>
      <c r="D21" s="69" t="str">
        <f>IFERROR(VLOOKUP(C21,Hoja1!$A$2:$H$82,4,0),"")</f>
        <v>Ambiente de Control</v>
      </c>
      <c r="E21" s="69" t="str">
        <f>+IFERROR(VLOOKUP(C21,Hoja1!$A$1:$J$82,10,0),"")</f>
        <v>La entidad demuestra el compromiso con la integridad (valores) y principios del servicio público</v>
      </c>
      <c r="F21" s="69" t="str">
        <f>+IFERROR(VLOOKUP(C21,Hoja1!$A$1:$I$82,3,0),"")</f>
        <v xml:space="preserve"> La evaluación de las acciones transversales de integridad, mediante el monitoreo permanente de los riesgos de corrupción.</v>
      </c>
      <c r="G21" s="68">
        <f>+IFERROR(VLOOKUP(C21,Hoja1!$A$1:$K$82,11,0),"")</f>
        <v>3</v>
      </c>
      <c r="H21" s="153" t="str">
        <f>+IFERROR(VLOOKUP(C21,Hoja1!$A$1:$L$82,12,0),"")</f>
        <v>3.0</v>
      </c>
      <c r="I21" s="64" t="str">
        <f t="shared" si="1"/>
        <v>Se encuentra presente y funciona correctamente, por lo tanto se requiere acciones o actividades  dirigidas a su mantenimiento dentro del marco de las lineas de defensa.</v>
      </c>
      <c r="J21" s="46">
        <v>7</v>
      </c>
      <c r="K21" s="65">
        <f>+VLOOKUP(C21,Hoja1!$A$1:$M$82,13,0)</f>
        <v>1</v>
      </c>
      <c r="L21" s="337"/>
      <c r="M21" s="74" t="s">
        <v>270</v>
      </c>
      <c r="N21" s="72"/>
      <c r="O21" s="72"/>
      <c r="P21" s="72"/>
      <c r="Q21" s="72"/>
      <c r="R21" s="72"/>
      <c r="S21" s="72"/>
      <c r="T21" s="43"/>
      <c r="U21" s="43"/>
      <c r="V21" s="43"/>
      <c r="W21" s="43"/>
      <c r="X21" s="43"/>
      <c r="Y21" s="43"/>
      <c r="Z21" s="43"/>
    </row>
    <row r="22" spans="1:26" ht="99.75" customHeight="1" x14ac:dyDescent="0.2">
      <c r="A22" s="43"/>
      <c r="B22" s="67">
        <f t="shared" si="0"/>
        <v>8</v>
      </c>
      <c r="C22" s="68" t="str">
        <f t="array" ref="C22">+IFERROR(INDEX(Hoja1!$A$2:$A$82,MATCH(J22,Hoja1!$H$2:$H$82,0)),"")</f>
        <v>1.5</v>
      </c>
      <c r="D22" s="69" t="str">
        <f>IFERROR(VLOOKUP(C22,Hoja1!$A$2:$H$82,4,0),"")</f>
        <v>Ambiente de Control</v>
      </c>
      <c r="E22" s="69" t="str">
        <f>+IFERROR(VLOOKUP(C22,Hoja1!$A$1:$J$82,10,0),"")</f>
        <v>La entidad demuestra el compromiso con la integridad (valores) y principios del servicio público</v>
      </c>
      <c r="F22" s="69" t="str">
        <f>+IFERROR(VLOOKUP(C22,Hoja1!$A$1:$I$82,3,0),"")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22" s="68">
        <f>+IFERROR(VLOOKUP(C22,Hoja1!$A$1:$K$82,11,0),"")</f>
        <v>3</v>
      </c>
      <c r="H22" s="70">
        <f>+IFERROR(VLOOKUP(C22,Hoja1!$A$1:$L$82,12,0),"")</f>
        <v>3</v>
      </c>
      <c r="I22" s="64" t="str">
        <f t="shared" si="1"/>
        <v>Se encuentra presente y funciona correctamente, por lo tanto se requiere acciones o actividades  dirigidas a su mantenimiento dentro del marco de las lineas de defensa.</v>
      </c>
      <c r="J22" s="46">
        <v>8</v>
      </c>
      <c r="K22" s="65">
        <f>+VLOOKUP(C22,Hoja1!$A$1:$M$82,13,0)</f>
        <v>1</v>
      </c>
      <c r="L22" s="337"/>
      <c r="M22" s="74" t="s">
        <v>270</v>
      </c>
      <c r="N22" s="72"/>
      <c r="O22" s="72"/>
      <c r="P22" s="72"/>
      <c r="Q22" s="72"/>
      <c r="R22" s="72"/>
      <c r="S22" s="72"/>
      <c r="T22" s="43"/>
      <c r="U22" s="43"/>
      <c r="V22" s="43"/>
      <c r="W22" s="43"/>
      <c r="X22" s="43"/>
      <c r="Y22" s="43"/>
      <c r="Z22" s="43"/>
    </row>
    <row r="23" spans="1:26" ht="99.75" customHeight="1" x14ac:dyDescent="0.2">
      <c r="A23" s="43"/>
      <c r="B23" s="67">
        <f t="shared" si="0"/>
        <v>9</v>
      </c>
      <c r="C23" s="68" t="str">
        <f t="array" ref="C23">+IFERROR(INDEX(Hoja1!$A$2:$A$82,MATCH(J23,Hoja1!$H$2:$H$82,0)),"")</f>
        <v>2.1</v>
      </c>
      <c r="D23" s="69" t="str">
        <f>IFERROR(VLOOKUP(C23,Hoja1!$A$2:$H$82,4,0),"")</f>
        <v>Ambiente de Control</v>
      </c>
      <c r="E23" s="69" t="str">
        <f>+IFERROR(VLOOKUP(C23,Hoja1!$A$1:$J$82,10,0),"")</f>
        <v xml:space="preserve">Aplicación de mecanismos para ejercer una adecuada supervisión del Sistema de Control Interno </v>
      </c>
      <c r="F23" s="69" t="str">
        <f>+IFERROR(VLOOKUP(C23,Hoja1!$A$1:$I$82,3,0),"")</f>
        <v xml:space="preserve"> Creación o actualización del Comité Institucional de Coordinación de Control Interno (incluye ajustes en periodicidad para reunión, articulación con el Comité Institucional de Gestión y Desempeño)</v>
      </c>
      <c r="G23" s="68">
        <f>+IFERROR(VLOOKUP(C23,Hoja1!$A$1:$K$82,11,0),"")</f>
        <v>3</v>
      </c>
      <c r="H23" s="70">
        <f>+IFERROR(VLOOKUP(C23,Hoja1!$A$1:$L$82,12,0),"")</f>
        <v>3</v>
      </c>
      <c r="I23" s="64" t="str">
        <f t="shared" si="1"/>
        <v>Se encuentra presente y funciona correctamente, por lo tanto se requiere acciones o actividades  dirigidas a su mantenimiento dentro del marco de las lineas de defensa.</v>
      </c>
      <c r="J23" s="46">
        <v>9</v>
      </c>
      <c r="K23" s="65">
        <f>+VLOOKUP(C23,Hoja1!$A$1:$M$82,13,0)</f>
        <v>1</v>
      </c>
      <c r="L23" s="337"/>
      <c r="M23" s="74" t="s">
        <v>270</v>
      </c>
      <c r="N23" s="72"/>
      <c r="O23" s="72"/>
      <c r="P23" s="72"/>
      <c r="Q23" s="72"/>
      <c r="R23" s="72"/>
      <c r="S23" s="72"/>
      <c r="T23" s="43"/>
      <c r="U23" s="43"/>
      <c r="V23" s="43"/>
      <c r="W23" s="43"/>
      <c r="X23" s="43"/>
      <c r="Y23" s="43"/>
      <c r="Z23" s="43"/>
    </row>
    <row r="24" spans="1:26" ht="99.75" customHeight="1" x14ac:dyDescent="0.2">
      <c r="A24" s="43"/>
      <c r="B24" s="73">
        <f t="shared" si="0"/>
        <v>10</v>
      </c>
      <c r="C24" s="68" t="str">
        <f t="array" ref="C24">+IFERROR(INDEX(Hoja1!$A$2:$A$82,MATCH(J24,Hoja1!$H$2:$H$82,0)),"")</f>
        <v>2.3</v>
      </c>
      <c r="D24" s="69" t="str">
        <f>IFERROR(VLOOKUP(C24,Hoja1!$A$2:$H$82,4,0),"")</f>
        <v>Ambiente de Control</v>
      </c>
      <c r="E24" s="69" t="str">
        <f>+IFERROR(VLOOKUP(C24,Hoja1!$A$1:$J$82,10,0),"")</f>
        <v xml:space="preserve">Aplicación de mecanismos para ejercer una adecuada supervisión del Sistema de Control Interno </v>
      </c>
      <c r="F24" s="69" t="str">
        <f>+IFERROR(VLOOKUP(C24,Hoja1!$A$1:$I$82,3,0),"")</f>
        <v xml:space="preserve"> Definición de líneas de reporte en temas clave para la toma de decisiones, atendiendo el Esquema de Líneas de Defens</v>
      </c>
      <c r="G24" s="68">
        <f>+IFERROR(VLOOKUP(C24,Hoja1!$A$1:$K$82,11,0),"")</f>
        <v>3</v>
      </c>
      <c r="H24" s="70">
        <f>+IFERROR(VLOOKUP(C24,Hoja1!$A$1:$L$82,12,0),"")</f>
        <v>3</v>
      </c>
      <c r="I24" s="64" t="str">
        <f t="shared" si="1"/>
        <v>Se encuentra presente y funciona correctamente, por lo tanto se requiere acciones o actividades  dirigidas a su mantenimiento dentro del marco de las lineas de defensa.</v>
      </c>
      <c r="J24" s="46">
        <v>10</v>
      </c>
      <c r="K24" s="65">
        <f>+VLOOKUP(C24,Hoja1!$A$1:$M$82,13,0)</f>
        <v>1</v>
      </c>
      <c r="L24" s="337"/>
      <c r="M24" s="74" t="s">
        <v>270</v>
      </c>
      <c r="N24" s="72"/>
      <c r="O24" s="72"/>
      <c r="P24" s="72"/>
      <c r="Q24" s="72"/>
      <c r="R24" s="72"/>
      <c r="S24" s="72"/>
      <c r="T24" s="43"/>
      <c r="U24" s="43"/>
      <c r="V24" s="43"/>
      <c r="W24" s="43"/>
      <c r="X24" s="43"/>
      <c r="Y24" s="43"/>
      <c r="Z24" s="43"/>
    </row>
    <row r="25" spans="1:26" ht="99.75" customHeight="1" x14ac:dyDescent="0.2">
      <c r="A25" s="43"/>
      <c r="B25" s="67">
        <f t="shared" si="0"/>
        <v>11</v>
      </c>
      <c r="C25" s="68" t="str">
        <f t="array" ref="C25">+IFERROR(INDEX(Hoja1!$A$2:$A$82,MATCH(J25,Hoja1!$H$2:$H$82,0)),"")</f>
        <v>3.1</v>
      </c>
      <c r="D25" s="69" t="str">
        <f>IFERROR(VLOOKUP(C25,Hoja1!$A$2:$H$82,4,0),"")</f>
        <v>Ambiente de Control</v>
      </c>
      <c r="E25" s="69"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69" t="str">
        <f>+IFERROR(VLOOKUP(C25,Hoja1!$A$1:$I$82,3,0),"")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5" s="68">
        <f>+IFERROR(VLOOKUP(C25,Hoja1!$A$1:$K$82,11,0),"")</f>
        <v>3</v>
      </c>
      <c r="H25" s="70" t="str">
        <f>+IFERROR(VLOOKUP(C25,Hoja1!$A$1:$L$82,12,0),"")</f>
        <v>3.0</v>
      </c>
      <c r="I25" s="64" t="str">
        <f t="shared" si="1"/>
        <v>Se encuentra presente y funciona correctamente, por lo tanto se requiere acciones o actividades  dirigidas a su mantenimiento dentro del marco de las lineas de defensa.</v>
      </c>
      <c r="J25" s="46">
        <v>11</v>
      </c>
      <c r="K25" s="65">
        <f>+VLOOKUP(C25,Hoja1!$A$1:$M$82,13,0)</f>
        <v>1</v>
      </c>
      <c r="L25" s="337"/>
      <c r="M25" s="74" t="s">
        <v>270</v>
      </c>
      <c r="N25" s="72"/>
      <c r="O25" s="72"/>
      <c r="P25" s="72"/>
      <c r="Q25" s="72"/>
      <c r="R25" s="72"/>
      <c r="S25" s="72"/>
      <c r="T25" s="43"/>
      <c r="U25" s="43"/>
      <c r="V25" s="43"/>
      <c r="W25" s="43"/>
      <c r="X25" s="43"/>
      <c r="Y25" s="43"/>
      <c r="Z25" s="43"/>
    </row>
    <row r="26" spans="1:26" ht="99.75" customHeight="1" x14ac:dyDescent="0.2">
      <c r="A26" s="43"/>
      <c r="B26" s="73">
        <f t="shared" si="0"/>
        <v>12</v>
      </c>
      <c r="C26" s="68" t="str">
        <f t="array" ref="C26">+IFERROR(INDEX(Hoja1!$A$2:$A$82,MATCH(J26,Hoja1!$H$2:$H$82,0)),"")</f>
        <v>3.2</v>
      </c>
      <c r="D26" s="69" t="str">
        <f>IFERROR(VLOOKUP(C26,Hoja1!$A$2:$H$82,4,0),"")</f>
        <v>Ambiente de Control</v>
      </c>
      <c r="E26" s="69" t="str">
        <f>+IFERROR(VLOOKUP(C26,Hoja1!$A$1:$J$82,10,0),"")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6" s="69" t="str">
        <f>+IFERROR(VLOOKUP(C26,Hoja1!$A$1:$I$82,3,0),"")</f>
        <v xml:space="preserve"> La Alta Dirección frente a la política de Administración del Riesgo definen los niveles de aceptación del riesgo, teniendo en cuenta cada uno de los objetivos establecidos.</v>
      </c>
      <c r="G26" s="68">
        <f>+IFERROR(VLOOKUP(C26,Hoja1!$A$1:$K$82,11,0),"")</f>
        <v>3</v>
      </c>
      <c r="H26" s="70">
        <f>+IFERROR(VLOOKUP(C26,Hoja1!$A$1:$L$82,12,0),"")</f>
        <v>3</v>
      </c>
      <c r="I26" s="64" t="str">
        <f t="shared" si="1"/>
        <v>Se encuentra presente y funciona correctamente, por lo tanto se requiere acciones o actividades  dirigidas a su mantenimiento dentro del marco de las lineas de defensa.</v>
      </c>
      <c r="J26" s="46">
        <v>12</v>
      </c>
      <c r="K26" s="65">
        <f>+VLOOKUP(C26,Hoja1!$A$1:$M$82,13,0)</f>
        <v>1</v>
      </c>
      <c r="L26" s="337"/>
      <c r="M26" s="74" t="s">
        <v>270</v>
      </c>
      <c r="N26" s="72"/>
      <c r="O26" s="72"/>
      <c r="P26" s="72"/>
      <c r="Q26" s="72"/>
      <c r="R26" s="72"/>
      <c r="S26" s="72"/>
      <c r="T26" s="43"/>
      <c r="U26" s="43"/>
      <c r="V26" s="43"/>
      <c r="W26" s="43"/>
      <c r="X26" s="43"/>
      <c r="Y26" s="43"/>
      <c r="Z26" s="43"/>
    </row>
    <row r="27" spans="1:26" ht="99.75" customHeight="1" x14ac:dyDescent="0.2">
      <c r="A27" s="43"/>
      <c r="B27" s="67">
        <f t="shared" si="0"/>
        <v>13</v>
      </c>
      <c r="C27" s="68" t="str">
        <f t="array" ref="C27">+IFERROR(INDEX(Hoja1!$A$2:$A$82,MATCH(J27,Hoja1!$H$2:$H$82,0)),"")</f>
        <v>3.3</v>
      </c>
      <c r="D27" s="69" t="str">
        <f>IFERROR(VLOOKUP(C27,Hoja1!$A$2:$H$82,4,0),"")</f>
        <v>Ambiente de Control</v>
      </c>
      <c r="E27" s="69"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69" t="str">
        <f>+IFERROR(VLOOKUP(C27,Hoja1!$A$1:$I$82,3,0),"")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7" s="68">
        <f>+IFERROR(VLOOKUP(C27,Hoja1!$A$1:$K$82,11,0),"")</f>
        <v>3</v>
      </c>
      <c r="H27" s="70">
        <f>+IFERROR(VLOOKUP(C27,Hoja1!$A$1:$L$82,12,0),"")</f>
        <v>3</v>
      </c>
      <c r="I27" s="64" t="str">
        <f t="shared" si="1"/>
        <v>Se encuentra presente y funciona correctamente, por lo tanto se requiere acciones o actividades  dirigidas a su mantenimiento dentro del marco de las lineas de defensa.</v>
      </c>
      <c r="J27" s="46">
        <v>13</v>
      </c>
      <c r="K27" s="65">
        <f>+VLOOKUP(C27,Hoja1!$A$1:$M$82,13,0)</f>
        <v>1</v>
      </c>
      <c r="L27" s="337"/>
      <c r="M27" s="74" t="s">
        <v>270</v>
      </c>
      <c r="N27" s="72"/>
      <c r="O27" s="72"/>
      <c r="P27" s="72"/>
      <c r="Q27" s="72"/>
      <c r="R27" s="72"/>
      <c r="S27" s="72"/>
      <c r="T27" s="43"/>
      <c r="U27" s="43"/>
      <c r="V27" s="43"/>
      <c r="W27" s="43"/>
      <c r="X27" s="43"/>
      <c r="Y27" s="43"/>
      <c r="Z27" s="43"/>
    </row>
    <row r="28" spans="1:26" ht="99.75" customHeight="1" x14ac:dyDescent="0.2">
      <c r="A28" s="43"/>
      <c r="B28" s="67">
        <f t="shared" si="0"/>
        <v>14</v>
      </c>
      <c r="C28" s="68" t="str">
        <f t="array" ref="C28">+IFERROR(INDEX(Hoja1!$A$2:$A$82,MATCH(J28,Hoja1!$H$2:$H$82,0)),"")</f>
        <v>4.1</v>
      </c>
      <c r="D28" s="69" t="str">
        <f>IFERROR(VLOOKUP(C28,Hoja1!$A$2:$H$82,4,0),"")</f>
        <v>Ambiente de Control</v>
      </c>
      <c r="E28" s="69"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69" t="str">
        <f>+IFERROR(VLOOKUP(C28,Hoja1!$A$1:$I$82,3,0),"")</f>
        <v xml:space="preserve"> Evaluación de la Planeación Estratégica del Talento Humano</v>
      </c>
      <c r="G28" s="68">
        <f>+IFERROR(VLOOKUP(C28,Hoja1!$A$1:$K$82,11,0),"")</f>
        <v>3</v>
      </c>
      <c r="H28" s="70">
        <f>+IFERROR(VLOOKUP(C28,Hoja1!$A$1:$L$82,12,0),"")</f>
        <v>3</v>
      </c>
      <c r="I28" s="64" t="str">
        <f t="shared" si="1"/>
        <v>Se encuentra presente y funciona correctamente, por lo tanto se requiere acciones o actividades  dirigidas a su mantenimiento dentro del marco de las lineas de defensa.</v>
      </c>
      <c r="J28" s="46">
        <v>14</v>
      </c>
      <c r="K28" s="65">
        <f>+VLOOKUP(C28,Hoja1!$A$1:$M$82,13,0)</f>
        <v>1</v>
      </c>
      <c r="L28" s="337"/>
      <c r="M28" s="74" t="s">
        <v>270</v>
      </c>
      <c r="N28" s="72"/>
      <c r="O28" s="72"/>
      <c r="P28" s="72"/>
      <c r="Q28" s="72"/>
      <c r="R28" s="72"/>
      <c r="S28" s="72"/>
      <c r="T28" s="43"/>
      <c r="U28" s="43"/>
      <c r="V28" s="43"/>
      <c r="W28" s="43"/>
      <c r="X28" s="43"/>
      <c r="Y28" s="43"/>
      <c r="Z28" s="43"/>
    </row>
    <row r="29" spans="1:26" ht="99.75" customHeight="1" x14ac:dyDescent="0.2">
      <c r="A29" s="43"/>
      <c r="B29" s="67">
        <f t="shared" si="0"/>
        <v>15</v>
      </c>
      <c r="C29" s="68" t="str">
        <f t="array" ref="C29">+IFERROR(INDEX(Hoja1!$A$2:$A$82,MATCH(J29,Hoja1!$H$2:$H$82,0)),"")</f>
        <v>4.2</v>
      </c>
      <c r="D29" s="69" t="str">
        <f>IFERROR(VLOOKUP(C29,Hoja1!$A$2:$H$82,4,0),"")</f>
        <v>Ambiente de Control</v>
      </c>
      <c r="E29" s="69"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69" t="str">
        <f>+IFERROR(VLOOKUP(C29,Hoja1!$A$1:$I$82,3,0),"")</f>
        <v xml:space="preserve"> Evaluación de las actividades relacionadas con el Ingreso del personal</v>
      </c>
      <c r="G29" s="68">
        <f>+IFERROR(VLOOKUP(C29,Hoja1!$A$1:$K$82,11,0),"")</f>
        <v>3</v>
      </c>
      <c r="H29" s="70">
        <f>+IFERROR(VLOOKUP(C29,Hoja1!$A$1:$L$82,12,0),"")</f>
        <v>3</v>
      </c>
      <c r="I29" s="64" t="str">
        <f t="shared" si="1"/>
        <v>Se encuentra presente y funciona correctamente, por lo tanto se requiere acciones o actividades  dirigidas a su mantenimiento dentro del marco de las lineas de defensa.</v>
      </c>
      <c r="J29" s="46">
        <v>15</v>
      </c>
      <c r="K29" s="65">
        <f>+VLOOKUP(C29,Hoja1!$A$1:$M$82,13,0)</f>
        <v>1</v>
      </c>
      <c r="L29" s="337"/>
      <c r="M29" s="74" t="s">
        <v>270</v>
      </c>
      <c r="N29" s="72"/>
      <c r="O29" s="72"/>
      <c r="P29" s="72"/>
      <c r="Q29" s="72"/>
      <c r="R29" s="72"/>
      <c r="S29" s="72"/>
      <c r="T29" s="43"/>
      <c r="U29" s="43"/>
      <c r="V29" s="43"/>
      <c r="W29" s="43"/>
      <c r="X29" s="43"/>
      <c r="Y29" s="43"/>
      <c r="Z29" s="43"/>
    </row>
    <row r="30" spans="1:26" ht="99.75" customHeight="1" x14ac:dyDescent="0.2">
      <c r="A30" s="43"/>
      <c r="B30" s="73">
        <f t="shared" si="0"/>
        <v>16</v>
      </c>
      <c r="C30" s="68" t="str">
        <f t="array" ref="C30">+IFERROR(INDEX(Hoja1!$A$2:$A$82,MATCH(J30,Hoja1!$H$2:$H$82,0)),"")</f>
        <v>4.3</v>
      </c>
      <c r="D30" s="69" t="str">
        <f>IFERROR(VLOOKUP(C30,Hoja1!$A$2:$H$82,4,0),"")</f>
        <v>Ambiente de Control</v>
      </c>
      <c r="E30" s="69"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69" t="str">
        <f>+IFERROR(VLOOKUP(C30,Hoja1!$A$1:$I$82,3,0),"")</f>
        <v xml:space="preserve"> Evaluación de las actividades relacionadas con la permanencia del personal</v>
      </c>
      <c r="G30" s="68">
        <f>+IFERROR(VLOOKUP(C30,Hoja1!$A$1:$K$82,11,0),"")</f>
        <v>3</v>
      </c>
      <c r="H30" s="70">
        <f>+IFERROR(VLOOKUP(C30,Hoja1!$A$1:$L$82,12,0),"")</f>
        <v>3</v>
      </c>
      <c r="I30" s="64" t="str">
        <f t="shared" si="1"/>
        <v>Se encuentra presente y funciona correctamente, por lo tanto se requiere acciones o actividades  dirigidas a su mantenimiento dentro del marco de las lineas de defensa.</v>
      </c>
      <c r="J30" s="46">
        <v>16</v>
      </c>
      <c r="K30" s="65">
        <f>+VLOOKUP(C30,Hoja1!$A$1:$M$82,13,0)</f>
        <v>1</v>
      </c>
      <c r="L30" s="337"/>
      <c r="M30" s="74" t="s">
        <v>270</v>
      </c>
      <c r="N30" s="72"/>
      <c r="O30" s="72"/>
      <c r="P30" s="72"/>
      <c r="Q30" s="72"/>
      <c r="R30" s="72"/>
      <c r="S30" s="72"/>
      <c r="T30" s="43"/>
      <c r="U30" s="43"/>
      <c r="V30" s="43"/>
      <c r="W30" s="43"/>
      <c r="X30" s="43"/>
      <c r="Y30" s="43"/>
      <c r="Z30" s="43"/>
    </row>
    <row r="31" spans="1:26" ht="99.75" customHeight="1" x14ac:dyDescent="0.2">
      <c r="A31" s="43"/>
      <c r="B31" s="67">
        <f t="shared" si="0"/>
        <v>17</v>
      </c>
      <c r="C31" s="68" t="str">
        <f t="array" ref="C31">+IFERROR(INDEX(Hoja1!$A$2:$A$82,MATCH(J31,Hoja1!$H$2:$H$82,0)),"")</f>
        <v>4.4</v>
      </c>
      <c r="D31" s="69" t="str">
        <f>IFERROR(VLOOKUP(C31,Hoja1!$A$2:$H$82,4,0),"")</f>
        <v>Ambiente de Control</v>
      </c>
      <c r="E31" s="69"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69" t="str">
        <f>+IFERROR(VLOOKUP(C31,Hoja1!$A$1:$I$82,3,0),"")</f>
        <v>Analizar si se cuenta con políticas claras y comunicadas relacionadas con la responsabilidad de cada servidor sobre el desarrollo y mantenimiento del control interno (1a línea de defensa</v>
      </c>
      <c r="G31" s="68">
        <f>+IFERROR(VLOOKUP(C31,Hoja1!$A$1:$K$82,11,0),"")</f>
        <v>3</v>
      </c>
      <c r="H31" s="70">
        <f>+IFERROR(VLOOKUP(C31,Hoja1!$A$1:$L$82,12,0),"")</f>
        <v>3</v>
      </c>
      <c r="I31" s="64" t="str">
        <f t="shared" si="1"/>
        <v>Se encuentra presente y funciona correctamente, por lo tanto se requiere acciones o actividades  dirigidas a su mantenimiento dentro del marco de las lineas de defensa.</v>
      </c>
      <c r="J31" s="46">
        <v>17</v>
      </c>
      <c r="K31" s="65">
        <f>+VLOOKUP(C31,Hoja1!$A$1:$M$82,13,0)</f>
        <v>1</v>
      </c>
      <c r="L31" s="337"/>
      <c r="M31" s="74" t="s">
        <v>270</v>
      </c>
      <c r="N31" s="72"/>
      <c r="O31" s="72"/>
      <c r="P31" s="72"/>
      <c r="Q31" s="72"/>
      <c r="R31" s="72"/>
      <c r="S31" s="72"/>
      <c r="T31" s="43"/>
      <c r="U31" s="43"/>
      <c r="V31" s="43"/>
      <c r="W31" s="43"/>
      <c r="X31" s="43"/>
      <c r="Y31" s="43"/>
      <c r="Z31" s="43"/>
    </row>
    <row r="32" spans="1:26" ht="99.75" customHeight="1" x14ac:dyDescent="0.2">
      <c r="A32" s="43"/>
      <c r="B32" s="73">
        <f t="shared" si="0"/>
        <v>18</v>
      </c>
      <c r="C32" s="68" t="str">
        <f t="array" ref="C32">+IFERROR(INDEX(Hoja1!$A$2:$A$82,MATCH(J32,Hoja1!$H$2:$H$82,0)),"")</f>
        <v>4.5</v>
      </c>
      <c r="D32" s="69" t="str">
        <f>IFERROR(VLOOKUP(C32,Hoja1!$A$2:$H$82,4,0),"")</f>
        <v>Ambiente de Control</v>
      </c>
      <c r="E32" s="69"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69" t="str">
        <f>+IFERROR(VLOOKUP(C32,Hoja1!$A$1:$I$82,3,0),"")</f>
        <v xml:space="preserve"> Evaluación de las actividades relacionadas con el retiro del personal</v>
      </c>
      <c r="G32" s="68">
        <f>+IFERROR(VLOOKUP(C32,Hoja1!$A$1:$K$82,11,0),"")</f>
        <v>3</v>
      </c>
      <c r="H32" s="70">
        <f>+IFERROR(VLOOKUP(C32,Hoja1!$A$1:$L$82,12,0),"")</f>
        <v>3</v>
      </c>
      <c r="I32" s="64" t="str">
        <f t="shared" si="1"/>
        <v>Se encuentra presente y funciona correctamente, por lo tanto se requiere acciones o actividades  dirigidas a su mantenimiento dentro del marco de las lineas de defensa.</v>
      </c>
      <c r="J32" s="46">
        <v>18</v>
      </c>
      <c r="K32" s="65">
        <f>+VLOOKUP(C32,Hoja1!$A$1:$M$82,13,0)</f>
        <v>1</v>
      </c>
      <c r="L32" s="337"/>
      <c r="M32" s="74" t="s">
        <v>270</v>
      </c>
      <c r="N32" s="72"/>
      <c r="O32" s="72"/>
      <c r="P32" s="72"/>
      <c r="Q32" s="72"/>
      <c r="R32" s="72"/>
      <c r="S32" s="72"/>
      <c r="T32" s="43"/>
      <c r="U32" s="43"/>
      <c r="V32" s="43"/>
      <c r="W32" s="43"/>
      <c r="X32" s="43"/>
      <c r="Y32" s="43"/>
      <c r="Z32" s="43"/>
    </row>
    <row r="33" spans="1:26" ht="99.75" customHeight="1" x14ac:dyDescent="0.2">
      <c r="A33" s="43"/>
      <c r="B33" s="67">
        <f t="shared" si="0"/>
        <v>19</v>
      </c>
      <c r="C33" s="68" t="str">
        <f t="array" ref="C33">+IFERROR(INDEX(Hoja1!$A$2:$A$82,MATCH(J33,Hoja1!$H$2:$H$82,0)),"")</f>
        <v>5.1</v>
      </c>
      <c r="D33" s="69" t="str">
        <f>IFERROR(VLOOKUP(C33,Hoja1!$A$2:$H$82,4,0),"")</f>
        <v>Ambiente de Control</v>
      </c>
      <c r="E33" s="69" t="str">
        <f>+IFERROR(VLOOKUP(C33,Hoja1!$A$1:$J$82,10,0),"")</f>
        <v>La entidad establece líneas de reporte dentro de la entidad para evaluar el funcionamiento del Sistema de Control Interno.</v>
      </c>
      <c r="F33" s="69" t="str">
        <f>+IFERROR(VLOOKUP(C33,Hoja1!$A$1:$I$82,3,0),"")</f>
        <v xml:space="preserve"> Acorde con la estructura del Esquema de Líneas de Defensa se han definido estándares de reporte, periodicidad y responsables frente a diferentes temas críticos de la entidad</v>
      </c>
      <c r="G33" s="68">
        <f>+IFERROR(VLOOKUP(C33,Hoja1!$A$1:$K$82,11,0),"")</f>
        <v>3</v>
      </c>
      <c r="H33" s="70">
        <f>+IFERROR(VLOOKUP(C33,Hoja1!$A$1:$L$82,12,0),"")</f>
        <v>3</v>
      </c>
      <c r="I33" s="64" t="str">
        <f t="shared" si="1"/>
        <v>Se encuentra presente y funciona correctamente, por lo tanto se requiere acciones o actividades  dirigidas a su mantenimiento dentro del marco de las lineas de defensa.</v>
      </c>
      <c r="J33" s="46">
        <v>19</v>
      </c>
      <c r="K33" s="65">
        <f>+VLOOKUP(C33,Hoja1!$A$1:$M$82,13,0)</f>
        <v>1</v>
      </c>
      <c r="L33" s="337"/>
      <c r="M33" s="74" t="s">
        <v>270</v>
      </c>
      <c r="N33" s="72"/>
      <c r="O33" s="72"/>
      <c r="P33" s="72"/>
      <c r="Q33" s="72"/>
      <c r="R33" s="72"/>
      <c r="S33" s="72"/>
      <c r="T33" s="43"/>
      <c r="U33" s="43"/>
      <c r="V33" s="43"/>
      <c r="W33" s="43"/>
      <c r="X33" s="43"/>
      <c r="Y33" s="43"/>
      <c r="Z33" s="43"/>
    </row>
    <row r="34" spans="1:26" ht="99.75" customHeight="1" x14ac:dyDescent="0.2">
      <c r="A34" s="43"/>
      <c r="B34" s="67">
        <f t="shared" si="0"/>
        <v>20</v>
      </c>
      <c r="C34" s="68" t="str">
        <f t="array" ref="C34">+IFERROR(INDEX(Hoja1!$A$2:$A$82,MATCH(J34,Hoja1!$H$2:$H$82,0)),"")</f>
        <v>5.2</v>
      </c>
      <c r="D34" s="69" t="str">
        <f>IFERROR(VLOOKUP(C34,Hoja1!$A$2:$H$82,4,0),"")</f>
        <v>Ambiente de Control</v>
      </c>
      <c r="E34" s="69" t="str">
        <f>+IFERROR(VLOOKUP(C34,Hoja1!$A$1:$J$82,10,0),"")</f>
        <v>La entidad establece líneas de reporte dentro de la entidad para evaluar el funcionamiento del Sistema de Control Interno.</v>
      </c>
      <c r="F34" s="69" t="str">
        <f>+IFERROR(VLOOKUP(C34,Hoja1!$A$1:$I$82,3,0),"")</f>
        <v xml:space="preserve"> La Alta Dirección analiza la información asociada con la generación de reportes financieros</v>
      </c>
      <c r="G34" s="68">
        <f>+IFERROR(VLOOKUP(C34,Hoja1!$A$1:$K$82,11,0),"")</f>
        <v>3</v>
      </c>
      <c r="H34" s="70">
        <f>+IFERROR(VLOOKUP(C34,Hoja1!$A$1:$L$82,12,0),"")</f>
        <v>3</v>
      </c>
      <c r="I34" s="64" t="str">
        <f t="shared" si="1"/>
        <v>Se encuentra presente y funciona correctamente, por lo tanto se requiere acciones o actividades  dirigidas a su mantenimiento dentro del marco de las lineas de defensa.</v>
      </c>
      <c r="J34" s="46">
        <v>20</v>
      </c>
      <c r="K34" s="65">
        <f>+VLOOKUP(C34,Hoja1!$A$1:$M$82,13,0)</f>
        <v>1</v>
      </c>
      <c r="L34" s="337"/>
      <c r="M34" s="74" t="s">
        <v>270</v>
      </c>
      <c r="N34" s="72"/>
      <c r="O34" s="72"/>
      <c r="P34" s="72"/>
      <c r="Q34" s="72"/>
      <c r="R34" s="72"/>
      <c r="S34" s="72"/>
      <c r="T34" s="43"/>
      <c r="U34" s="43"/>
      <c r="V34" s="43"/>
      <c r="W34" s="43"/>
      <c r="X34" s="43"/>
      <c r="Y34" s="43"/>
      <c r="Z34" s="43"/>
    </row>
    <row r="35" spans="1:26" ht="99.75" customHeight="1" x14ac:dyDescent="0.2">
      <c r="A35" s="43"/>
      <c r="B35" s="67">
        <f t="shared" si="0"/>
        <v>21</v>
      </c>
      <c r="C35" s="68" t="str">
        <f t="array" ref="C35">+IFERROR(INDEX(Hoja1!$A$2:$A$82,MATCH(J35,Hoja1!$H$2:$H$82,0)),"")</f>
        <v>5.3</v>
      </c>
      <c r="D35" s="69" t="str">
        <f>IFERROR(VLOOKUP(C35,Hoja1!$A$2:$H$82,4,0),"")</f>
        <v>Ambiente de Control</v>
      </c>
      <c r="E35" s="69" t="str">
        <f>+IFERROR(VLOOKUP(C35,Hoja1!$A$1:$J$82,10,0),"")</f>
        <v>La entidad establece líneas de reporte dentro de la entidad para evaluar el funcionamiento del Sistema de Control Interno.</v>
      </c>
      <c r="F35" s="69" t="str">
        <f>+IFERROR(VLOOKUP(C35,Hoja1!$A$1:$I$82,3,0),"")</f>
        <v xml:space="preserve"> Teniendo en cuenta la información suministrada por la 2a y 3a línea de defensa se toman decisiones a tiempo para garantizar el cumplimiento de las metas y objetivos</v>
      </c>
      <c r="G35" s="68">
        <f>+IFERROR(VLOOKUP(C35,Hoja1!$A$1:$K$82,11,0),"")</f>
        <v>3</v>
      </c>
      <c r="H35" s="70">
        <f>+IFERROR(VLOOKUP(C35,Hoja1!$A$1:$L$82,12,0),"")</f>
        <v>3</v>
      </c>
      <c r="I35" s="64" t="str">
        <f t="shared" si="1"/>
        <v>Se encuentra presente y funciona correctamente, por lo tanto se requiere acciones o actividades  dirigidas a su mantenimiento dentro del marco de las lineas de defensa.</v>
      </c>
      <c r="J35" s="46">
        <v>21</v>
      </c>
      <c r="K35" s="65">
        <f>+VLOOKUP(C35,Hoja1!$A$1:$M$82,13,0)</f>
        <v>1</v>
      </c>
      <c r="L35" s="337"/>
      <c r="M35" s="74" t="s">
        <v>270</v>
      </c>
      <c r="N35" s="72"/>
      <c r="O35" s="72"/>
      <c r="P35" s="72"/>
      <c r="Q35" s="72"/>
      <c r="R35" s="72"/>
      <c r="S35" s="72"/>
      <c r="T35" s="43"/>
      <c r="U35" s="43"/>
      <c r="V35" s="43"/>
      <c r="W35" s="43"/>
      <c r="X35" s="43"/>
      <c r="Y35" s="43"/>
      <c r="Z35" s="43"/>
    </row>
    <row r="36" spans="1:26" ht="99.75" customHeight="1" x14ac:dyDescent="0.2">
      <c r="A36" s="43"/>
      <c r="B36" s="73">
        <f t="shared" si="0"/>
        <v>22</v>
      </c>
      <c r="C36" s="68" t="str">
        <f t="array" ref="C36">+IFERROR(INDEX(Hoja1!$A$2:$A$82,MATCH(J36,Hoja1!$H$2:$H$82,0)),"")</f>
        <v>5.4</v>
      </c>
      <c r="D36" s="69" t="str">
        <f>IFERROR(VLOOKUP(C36,Hoja1!$A$2:$H$82,4,0),"")</f>
        <v>Ambiente de Control</v>
      </c>
      <c r="E36" s="69" t="str">
        <f>+IFERROR(VLOOKUP(C36,Hoja1!$A$1:$J$82,10,0),"")</f>
        <v>La entidad establece líneas de reporte dentro de la entidad para evaluar el funcionamiento del Sistema de Control Interno.</v>
      </c>
      <c r="F36" s="69" t="str">
        <f>+IFERROR(VLOOKUP(C36,Hoja1!$A$1:$I$82,3,0),"")</f>
        <v xml:space="preserve"> Se evalúa la estructura de control a partir de los cambios en procesos, procedimientos, u otras herramientas, a fin de garantizar su adecuada formulación y afectación frente a la gestión del riesgo</v>
      </c>
      <c r="G36" s="68">
        <f>+IFERROR(VLOOKUP(C36,Hoja1!$A$1:$K$82,11,0),"")</f>
        <v>3</v>
      </c>
      <c r="H36" s="70">
        <f>+IFERROR(VLOOKUP(C36,Hoja1!$A$1:$L$82,12,0),"")</f>
        <v>3</v>
      </c>
      <c r="I36" s="64" t="str">
        <f t="shared" si="1"/>
        <v>Se encuentra presente y funciona correctamente, por lo tanto se requiere acciones o actividades  dirigidas a su mantenimiento dentro del marco de las lineas de defensa.</v>
      </c>
      <c r="J36" s="46">
        <v>22</v>
      </c>
      <c r="K36" s="65">
        <f>+VLOOKUP(C36,Hoja1!$A$1:$M$82,13,0)</f>
        <v>1</v>
      </c>
      <c r="L36" s="337"/>
      <c r="M36" s="74" t="s">
        <v>270</v>
      </c>
      <c r="N36" s="72"/>
      <c r="O36" s="72"/>
      <c r="P36" s="72"/>
      <c r="Q36" s="72"/>
      <c r="R36" s="72"/>
      <c r="S36" s="72"/>
      <c r="T36" s="43"/>
      <c r="U36" s="43"/>
      <c r="V36" s="43"/>
      <c r="W36" s="43"/>
      <c r="X36" s="43"/>
      <c r="Y36" s="43"/>
      <c r="Z36" s="43"/>
    </row>
    <row r="37" spans="1:26" ht="99.75" customHeight="1" x14ac:dyDescent="0.2">
      <c r="A37" s="43"/>
      <c r="B37" s="67">
        <f t="shared" si="0"/>
        <v>23</v>
      </c>
      <c r="C37" s="68" t="str">
        <f t="array" ref="C37">+IFERROR(INDEX(Hoja1!$A$2:$A$82,MATCH(J37,Hoja1!$H$2:$H$82,0)),"")</f>
        <v>5.5</v>
      </c>
      <c r="D37" s="69" t="str">
        <f>IFERROR(VLOOKUP(C37,Hoja1!$A$2:$H$82,4,0),"")</f>
        <v>Ambiente de Control</v>
      </c>
      <c r="E37" s="69" t="str">
        <f>+IFERROR(VLOOKUP(C37,Hoja1!$A$1:$J$82,10,0),"")</f>
        <v>La entidad establece líneas de reporte dentro de la entidad para evaluar el funcionamiento del Sistema de Control Interno.</v>
      </c>
      <c r="F37" s="69" t="str">
        <f>+IFERROR(VLOOKUP(C37,Hoja1!$A$1:$I$82,3,0),"")</f>
        <v xml:space="preserve"> La entidad aprueba y hace seguimiento al Plan Anual de Auditoría presentado y ejecutado por parte de la Oficina de Control Interno</v>
      </c>
      <c r="G37" s="68">
        <f>+IFERROR(VLOOKUP(C37,Hoja1!$A$1:$K$82,11,0),"")</f>
        <v>3</v>
      </c>
      <c r="H37" s="70">
        <f>+IFERROR(VLOOKUP(C37,Hoja1!$A$1:$L$82,12,0),"")</f>
        <v>3</v>
      </c>
      <c r="I37" s="64" t="str">
        <f t="shared" si="1"/>
        <v>Se encuentra presente y funciona correctamente, por lo tanto se requiere acciones o actividades  dirigidas a su mantenimiento dentro del marco de las lineas de defensa.</v>
      </c>
      <c r="J37" s="46">
        <v>23</v>
      </c>
      <c r="K37" s="65">
        <f>+VLOOKUP(C37,Hoja1!$A$1:$M$82,13,0)</f>
        <v>1</v>
      </c>
      <c r="L37" s="337"/>
      <c r="M37" s="74" t="s">
        <v>270</v>
      </c>
      <c r="N37" s="72"/>
      <c r="O37" s="72"/>
      <c r="P37" s="72"/>
      <c r="Q37" s="72"/>
      <c r="R37" s="72"/>
      <c r="S37" s="72"/>
      <c r="T37" s="43"/>
      <c r="U37" s="43"/>
      <c r="V37" s="43"/>
      <c r="W37" s="43"/>
      <c r="X37" s="43"/>
      <c r="Y37" s="43"/>
      <c r="Z37" s="43"/>
    </row>
    <row r="38" spans="1:26" ht="99.75" customHeight="1" x14ac:dyDescent="0.2">
      <c r="A38" s="43"/>
      <c r="B38" s="73">
        <f t="shared" si="0"/>
        <v>24</v>
      </c>
      <c r="C38" s="68" t="str">
        <f t="array" ref="C38">+IFERROR(INDEX(Hoja1!$A$2:$A$82,MATCH(J38,Hoja1!$H$2:$H$82,0)),"")</f>
        <v>5.6</v>
      </c>
      <c r="D38" s="69" t="str">
        <f>IFERROR(VLOOKUP(C38,Hoja1!$A$2:$H$82,4,0),"")</f>
        <v>Ambiente de Control</v>
      </c>
      <c r="E38" s="69" t="str">
        <f>+IFERROR(VLOOKUP(C38,Hoja1!$A$1:$J$82,10,0),"")</f>
        <v>La entidad establece líneas de reporte dentro de la entidad para evaluar el funcionamiento del Sistema de Control Interno.</v>
      </c>
      <c r="F38" s="69" t="str">
        <f>+IFERROR(VLOOKUP(C38,Hoja1!$A$1:$I$82,3,0),"")</f>
        <v xml:space="preserve"> La entidad analiza los informes presentados por la Oficina de Control Interno y evalúa su impacto en relación con la mejora institucional</v>
      </c>
      <c r="G38" s="68">
        <f>+IFERROR(VLOOKUP(C38,Hoja1!$A$1:$K$82,11,0),"")</f>
        <v>3</v>
      </c>
      <c r="H38" s="70">
        <f>+IFERROR(VLOOKUP(C38,Hoja1!$A$1:$L$82,12,0),"")</f>
        <v>3</v>
      </c>
      <c r="I38" s="64" t="str">
        <f t="shared" si="1"/>
        <v>Se encuentra presente y funciona correctamente, por lo tanto se requiere acciones o actividades  dirigidas a su mantenimiento dentro del marco de las lineas de defensa.</v>
      </c>
      <c r="J38" s="46">
        <v>24</v>
      </c>
      <c r="K38" s="65">
        <f>+VLOOKUP(C38,Hoja1!$A$1:$M$82,13,0)</f>
        <v>1</v>
      </c>
      <c r="L38" s="338"/>
      <c r="M38" s="74" t="s">
        <v>270</v>
      </c>
      <c r="N38" s="72"/>
      <c r="O38" s="72"/>
      <c r="P38" s="72"/>
      <c r="Q38" s="72"/>
      <c r="R38" s="72"/>
      <c r="S38" s="72"/>
      <c r="T38" s="43"/>
      <c r="U38" s="43"/>
      <c r="V38" s="43"/>
      <c r="W38" s="43"/>
      <c r="X38" s="43"/>
      <c r="Y38" s="43"/>
      <c r="Z38" s="43"/>
    </row>
    <row r="39" spans="1:26" ht="99.75" customHeight="1" x14ac:dyDescent="0.2">
      <c r="A39" s="43"/>
      <c r="B39" s="67">
        <f t="shared" si="0"/>
        <v>25</v>
      </c>
      <c r="C39" s="68" t="str">
        <f t="array" ref="C39">+IFERROR(INDEX(Hoja1!$A$2:$A$82,MATCH(J39,Hoja1!$H$2:$H$82,0)),"")</f>
        <v>8.3</v>
      </c>
      <c r="D39" s="69" t="str">
        <f>IFERROR(VLOOKUP(C39,Hoja1!$A$2:$H$82,4,0),"")</f>
        <v>Evaluación de riesgos</v>
      </c>
      <c r="E39" s="69" t="str">
        <f>+IFERROR(VLOOKUP(C39,Hoja1!$A$1:$J$82,10,0),"")</f>
        <v xml:space="preserve">Evaluación del riesgo de fraude o corrupción. 
Cumplimiento artículo 73 de la Ley 1474 de 2011, relacionado con la prevención de los riesgos de corrupción.
</v>
      </c>
      <c r="F39" s="69" t="str">
        <f>+IFERROR(VLOOKUP(C39,Hoja1!$A$1:$I$82,3,0),"")</f>
        <v xml:space="preserve"> Para el desarrollo de las actividades de control, la entidad considera la adecuada división de las funciones y que éstas se encuentren segregadas en diferentes personas para reducir el riesgo de acciones fraudulentas</v>
      </c>
      <c r="G39" s="68">
        <f>+IFERROR(VLOOKUP(C39,Hoja1!$A$1:$K$82,11,0),"")</f>
        <v>3</v>
      </c>
      <c r="H39" s="70">
        <f>+IFERROR(VLOOKUP(C39,Hoja1!$A$1:$L$82,12,0),"")</f>
        <v>2</v>
      </c>
      <c r="I39" s="64" t="str">
        <f t="shared" si="1"/>
        <v>Se encuentra presente y funcionando, pero requiere acciones dirigidas a fortalecer  o mejorar su diseño y/o ejecucion.</v>
      </c>
      <c r="J39" s="46">
        <v>25</v>
      </c>
      <c r="K39" s="65">
        <f>+VLOOKUP(C39,Hoja1!$A$1:$M$82,13,0)</f>
        <v>0.5</v>
      </c>
      <c r="L39" s="620">
        <f>+AVERAGE(K39:K55)</f>
        <v>0.97058823529411764</v>
      </c>
      <c r="M39" s="71" t="s">
        <v>707</v>
      </c>
      <c r="N39" s="72"/>
      <c r="O39" s="72"/>
      <c r="P39" s="72"/>
      <c r="Q39" s="72"/>
      <c r="R39" s="72"/>
      <c r="S39" s="72"/>
      <c r="T39" s="43"/>
      <c r="U39" s="43"/>
      <c r="V39" s="43"/>
      <c r="W39" s="43"/>
      <c r="X39" s="43"/>
      <c r="Y39" s="43"/>
      <c r="Z39" s="43"/>
    </row>
    <row r="40" spans="1:26" ht="99.75" customHeight="1" x14ac:dyDescent="0.2">
      <c r="A40" s="43"/>
      <c r="B40" s="67">
        <f t="shared" si="0"/>
        <v>26</v>
      </c>
      <c r="C40" s="68" t="str">
        <f t="array" ref="C40">+IFERROR(INDEX(Hoja1!$A$2:$A$82,MATCH(J40,Hoja1!$H$2:$H$82,0)),"")</f>
        <v>6.1</v>
      </c>
      <c r="D40" s="69" t="str">
        <f>IFERROR(VLOOKUP(C40,Hoja1!$A$2:$H$82,4,0),"")</f>
        <v>Evaluación de riesgos</v>
      </c>
      <c r="E40" s="69" t="str">
        <f>+IFERROR(VLOOKUP(C40,Hoja1!$A$1:$J$82,10,0),"")</f>
        <v xml:space="preserve">Definición de objetivos con suficiente claridad para identificar y evaluar los riesgos relacionados: i)Estratégicos; ii)Operativos; iii)Legales y Presupuestales; iv)De Información Financiera y no Financiera.
</v>
      </c>
      <c r="F40" s="69" t="str">
        <f>+IFERROR(VLOOKUP(C40,Hoja1!$A$1:$I$82,3,0),"")</f>
        <v xml:space="preserve">  La Entidad cuenta con mecanismos para vincular o relacionar el plan estratégico con los objetivos estratégicos y estos a su vez con los objetivos operativos</v>
      </c>
      <c r="G40" s="68">
        <f>+IFERROR(VLOOKUP(C40,Hoja1!$A$1:$K$82,11,0),"")</f>
        <v>3</v>
      </c>
      <c r="H40" s="70">
        <f>+IFERROR(VLOOKUP(C40,Hoja1!$A$1:$L$82,12,0),"")</f>
        <v>3</v>
      </c>
      <c r="I40" s="64" t="str">
        <f t="shared" si="1"/>
        <v>Se encuentra presente y funciona correctamente, por lo tanto se requiere acciones o actividades  dirigidas a su mantenimiento dentro del marco de las lineas de defensa.</v>
      </c>
      <c r="J40" s="46">
        <v>26</v>
      </c>
      <c r="K40" s="65">
        <f>+VLOOKUP(C40,Hoja1!$A$1:$M$82,13,0)</f>
        <v>1</v>
      </c>
      <c r="L40" s="337"/>
      <c r="M40" s="71" t="s">
        <v>270</v>
      </c>
      <c r="N40" s="72"/>
      <c r="O40" s="72"/>
      <c r="P40" s="72"/>
      <c r="Q40" s="72"/>
      <c r="R40" s="72"/>
      <c r="S40" s="72"/>
      <c r="T40" s="43"/>
      <c r="U40" s="43"/>
      <c r="V40" s="43"/>
      <c r="W40" s="43"/>
      <c r="X40" s="43"/>
      <c r="Y40" s="43"/>
      <c r="Z40" s="43"/>
    </row>
    <row r="41" spans="1:26" ht="99.75" customHeight="1" x14ac:dyDescent="0.2">
      <c r="A41" s="43"/>
      <c r="B41" s="67">
        <f t="shared" si="0"/>
        <v>27</v>
      </c>
      <c r="C41" s="68" t="str">
        <f t="array" ref="C41">+IFERROR(INDEX(Hoja1!$A$2:$A$82,MATCH(J41,Hoja1!$H$2:$H$82,0)),"")</f>
        <v>6.2</v>
      </c>
      <c r="D41" s="69" t="str">
        <f>IFERROR(VLOOKUP(C41,Hoja1!$A$2:$H$82,4,0),"")</f>
        <v>Evaluación de riesgos</v>
      </c>
      <c r="E41" s="69" t="str">
        <f>+IFERROR(VLOOKUP(C41,Hoja1!$A$1:$J$82,10,0),"")</f>
        <v xml:space="preserve">Definición de objetivos con suficiente claridad para identificar y evaluar los riesgos relacionados: i)Estratégicos; ii)Operativos; iii)Legales y Presupuestales; iv)De Información Financiera y no Financiera.
</v>
      </c>
      <c r="F41" s="69" t="str">
        <f>+IFERROR(VLOOKUP(C41,Hoja1!$A$1:$I$82,3,0),"")</f>
        <v xml:space="preserve"> Los objetivos de los procesos, programas o proyectos (según aplique) que están definidos, son específicos, medibles, alcanzables, relevantes, delimitados en el tiempo</v>
      </c>
      <c r="G41" s="68">
        <f>+IFERROR(VLOOKUP(C41,Hoja1!$A$1:$K$82,11,0),"")</f>
        <v>3</v>
      </c>
      <c r="H41" s="70">
        <f>+IFERROR(VLOOKUP(C41,Hoja1!$A$1:$L$82,12,0),"")</f>
        <v>3</v>
      </c>
      <c r="I41" s="64" t="str">
        <f t="shared" si="1"/>
        <v>Se encuentra presente y funciona correctamente, por lo tanto se requiere acciones o actividades  dirigidas a su mantenimiento dentro del marco de las lineas de defensa.</v>
      </c>
      <c r="J41" s="46">
        <v>27</v>
      </c>
      <c r="K41" s="65">
        <f>+VLOOKUP(C41,Hoja1!$A$1:$M$82,13,0)</f>
        <v>1</v>
      </c>
      <c r="L41" s="337"/>
      <c r="M41" s="71" t="s">
        <v>270</v>
      </c>
      <c r="N41" s="72"/>
      <c r="O41" s="72"/>
      <c r="P41" s="72"/>
      <c r="Q41" s="72"/>
      <c r="R41" s="72"/>
      <c r="S41" s="72"/>
      <c r="T41" s="43"/>
      <c r="U41" s="43"/>
      <c r="V41" s="43"/>
      <c r="W41" s="43"/>
      <c r="X41" s="43"/>
      <c r="Y41" s="43"/>
      <c r="Z41" s="43"/>
    </row>
    <row r="42" spans="1:26" ht="99.75" customHeight="1" x14ac:dyDescent="0.2">
      <c r="A42" s="43"/>
      <c r="B42" s="73">
        <f t="shared" si="0"/>
        <v>28</v>
      </c>
      <c r="C42" s="68" t="str">
        <f t="array" ref="C42">+IFERROR(INDEX(Hoja1!$A$2:$A$82,MATCH(J42,Hoja1!$H$2:$H$82,0)),"")</f>
        <v>6.3</v>
      </c>
      <c r="D42" s="69" t="str">
        <f>IFERROR(VLOOKUP(C42,Hoja1!$A$2:$H$82,4,0),"")</f>
        <v>Evaluación de riesgos</v>
      </c>
      <c r="E42" s="69" t="str">
        <f>+IFERROR(VLOOKUP(C42,Hoja1!$A$1:$J$82,10,0),"")</f>
        <v xml:space="preserve">Definición de objetivos con suficiente claridad para identificar y evaluar los riesgos relacionados: i)Estratégicos; ii)Operativos; iii)Legales y Presupuestales; iv)De Información Financiera y no Financiera.
</v>
      </c>
      <c r="F42" s="69" t="str">
        <f>+IFERROR(VLOOKUP(C42,Hoja1!$A$1:$I$82,3,0),"")</f>
        <v xml:space="preserve"> La Alta Dirección evalúa periódicamente los objetivos establecidos para asegurar que estos continúan siendo consistentes y apropiados para la Entidad</v>
      </c>
      <c r="G42" s="68">
        <f>+IFERROR(VLOOKUP(C42,Hoja1!$A$1:$K$82,11,0),"")</f>
        <v>3</v>
      </c>
      <c r="H42" s="70">
        <f>+IFERROR(VLOOKUP(C42,Hoja1!$A$1:$L$82,12,0),"")</f>
        <v>3</v>
      </c>
      <c r="I42" s="64" t="str">
        <f t="shared" si="1"/>
        <v>Se encuentra presente y funciona correctamente, por lo tanto se requiere acciones o actividades  dirigidas a su mantenimiento dentro del marco de las lineas de defensa.</v>
      </c>
      <c r="J42" s="46">
        <v>28</v>
      </c>
      <c r="K42" s="65">
        <f>+VLOOKUP(C42,Hoja1!$A$1:$M$82,13,0)</f>
        <v>1</v>
      </c>
      <c r="L42" s="337"/>
      <c r="M42" s="74" t="s">
        <v>270</v>
      </c>
      <c r="N42" s="72"/>
      <c r="O42" s="72"/>
      <c r="P42" s="72"/>
      <c r="Q42" s="72"/>
      <c r="R42" s="72"/>
      <c r="S42" s="72"/>
      <c r="T42" s="43"/>
      <c r="U42" s="43"/>
      <c r="V42" s="43"/>
      <c r="W42" s="43"/>
      <c r="X42" s="43"/>
      <c r="Y42" s="43"/>
      <c r="Z42" s="43"/>
    </row>
    <row r="43" spans="1:26" ht="99.75" customHeight="1" x14ac:dyDescent="0.2">
      <c r="A43" s="43"/>
      <c r="B43" s="67">
        <f t="shared" si="0"/>
        <v>29</v>
      </c>
      <c r="C43" s="68" t="str">
        <f t="array" ref="C43">+IFERROR(INDEX(Hoja1!$A$2:$A$82,MATCH(J43,Hoja1!$H$2:$H$82,0)),"")</f>
        <v>7.1</v>
      </c>
      <c r="D43" s="69" t="str">
        <f>IFERROR(VLOOKUP(C43,Hoja1!$A$2:$H$82,4,0),"")</f>
        <v>Evaluación de riesgos</v>
      </c>
      <c r="E43" s="69" t="str">
        <f>+IFERROR(VLOOKUP(C43,Hoja1!$A$1:$J$82,10,0),"")</f>
        <v xml:space="preserve">Identificación y análisis de riesgos (Analiza factores internos y externos; Implica a los niveles apropiados de la dirección; Determina cómo responder a los riesgos; Determina la importancia de los riesgos). </v>
      </c>
      <c r="F43" s="69" t="str">
        <f>+IFERROR(VLOOKUP(C43,Hoja1!$A$1:$I$82,3,0),"")</f>
        <v xml:space="preserve"> Teniendo en cuenta la estructura de la política de Administración del Riesgo, su alcance define lineamientos para toda la entidad, incluyendo regionales, áreas tercerizadas u otras instancias que afectan la prestación del servicio</v>
      </c>
      <c r="G43" s="68">
        <f>+IFERROR(VLOOKUP(C43,Hoja1!$A$1:$K$82,11,0),"")</f>
        <v>3</v>
      </c>
      <c r="H43" s="70">
        <f>+IFERROR(VLOOKUP(C43,Hoja1!$A$1:$L$82,12,0),"")</f>
        <v>3</v>
      </c>
      <c r="I43" s="64" t="str">
        <f t="shared" si="1"/>
        <v>Se encuentra presente y funciona correctamente, por lo tanto se requiere acciones o actividades  dirigidas a su mantenimiento dentro del marco de las lineas de defensa.</v>
      </c>
      <c r="J43" s="46">
        <v>29</v>
      </c>
      <c r="K43" s="65">
        <f>+VLOOKUP(C43,Hoja1!$A$1:$M$82,13,0)</f>
        <v>1</v>
      </c>
      <c r="L43" s="337"/>
      <c r="M43" s="74" t="s">
        <v>270</v>
      </c>
      <c r="N43" s="72"/>
      <c r="O43" s="72"/>
      <c r="P43" s="72"/>
      <c r="Q43" s="72"/>
      <c r="R43" s="72"/>
      <c r="S43" s="72"/>
      <c r="T43" s="43"/>
      <c r="U43" s="43"/>
      <c r="V43" s="43"/>
      <c r="W43" s="43"/>
      <c r="X43" s="43"/>
      <c r="Y43" s="43"/>
      <c r="Z43" s="43"/>
    </row>
    <row r="44" spans="1:26" ht="99.75" customHeight="1" x14ac:dyDescent="0.2">
      <c r="A44" s="43"/>
      <c r="B44" s="73">
        <f t="shared" si="0"/>
        <v>30</v>
      </c>
      <c r="C44" s="68" t="str">
        <f t="array" ref="C44">+IFERROR(INDEX(Hoja1!$A$2:$A$82,MATCH(J44,Hoja1!$H$2:$H$82,0)),"")</f>
        <v>7.2</v>
      </c>
      <c r="D44" s="69" t="str">
        <f>IFERROR(VLOOKUP(C44,Hoja1!$A$2:$H$82,4,0),"")</f>
        <v>Evaluación de riesgos</v>
      </c>
      <c r="E44" s="69" t="str">
        <f>+IFERROR(VLOOKUP(C44,Hoja1!$A$1:$J$82,10,0),"")</f>
        <v xml:space="preserve">Identificación y análisis de riesgos (Analiza factores internos y externos; Implica a los niveles apropiados de la dirección; Determina cómo responder a los riesgos; Determina la importancia de los riesgos). </v>
      </c>
      <c r="F44" s="69" t="str">
        <f>+IFERROR(VLOOKUP(C44,Hoja1!$A$1:$I$82,3,0),"")</f>
        <v xml:space="preserve"> La Oficina de Planeación, Gerencia de Riesgos (donde existan), como 2a línea de defensa, consolidan información clave frente a la gestión del riesgo</v>
      </c>
      <c r="G44" s="68">
        <f>+IFERROR(VLOOKUP(C44,Hoja1!$A$1:$K$82,11,0),"")</f>
        <v>3</v>
      </c>
      <c r="H44" s="70">
        <f>+IFERROR(VLOOKUP(C44,Hoja1!$A$1:$L$82,12,0),"")</f>
        <v>3</v>
      </c>
      <c r="I44" s="64" t="str">
        <f t="shared" si="1"/>
        <v>Se encuentra presente y funciona correctamente, por lo tanto se requiere acciones o actividades  dirigidas a su mantenimiento dentro del marco de las lineas de defensa.</v>
      </c>
      <c r="J44" s="46">
        <v>30</v>
      </c>
      <c r="K44" s="65">
        <f>+VLOOKUP(C44,Hoja1!$A$1:$M$82,13,0)</f>
        <v>1</v>
      </c>
      <c r="L44" s="337"/>
      <c r="M44" s="74" t="s">
        <v>270</v>
      </c>
      <c r="N44" s="72"/>
      <c r="O44" s="72"/>
      <c r="P44" s="72"/>
      <c r="Q44" s="72"/>
      <c r="R44" s="72"/>
      <c r="S44" s="72"/>
      <c r="T44" s="43"/>
      <c r="U44" s="43"/>
      <c r="V44" s="43"/>
      <c r="W44" s="43"/>
      <c r="X44" s="43"/>
      <c r="Y44" s="43"/>
      <c r="Z44" s="43"/>
    </row>
    <row r="45" spans="1:26" ht="99.75" customHeight="1" x14ac:dyDescent="0.2">
      <c r="A45" s="43"/>
      <c r="B45" s="67">
        <f t="shared" si="0"/>
        <v>31</v>
      </c>
      <c r="C45" s="68" t="str">
        <f t="array" ref="C45">+IFERROR(INDEX(Hoja1!$A$2:$A$82,MATCH(J45,Hoja1!$H$2:$H$82,0)),"")</f>
        <v>7.3</v>
      </c>
      <c r="D45" s="69" t="str">
        <f>IFERROR(VLOOKUP(C45,Hoja1!$A$2:$H$82,4,0),"")</f>
        <v>Evaluación de riesgos</v>
      </c>
      <c r="E45" s="69" t="str">
        <f>+IFERROR(VLOOKUP(C45,Hoja1!$A$1:$J$82,10,0),"")</f>
        <v xml:space="preserve">Identificación y análisis de riesgos (Analiza factores internos y externos; Implica a los niveles apropiados de la dirección; Determina cómo responder a los riesgos; Determina la importancia de los riesgos). </v>
      </c>
      <c r="F45" s="69" t="str">
        <f>+IFERROR(VLOOKUP(C45,Hoja1!$A$1:$I$82,3,0),"")</f>
        <v xml:space="preserve"> A partir de la información consolidada y reportada por la 2a línea de defensa (7.2), la Alta Dirección analiza sus resultados y en especial considera si se han presentado materializaciones de riesgo</v>
      </c>
      <c r="G45" s="68">
        <f>+IFERROR(VLOOKUP(C45,Hoja1!$A$1:$K$82,11,0),"")</f>
        <v>3</v>
      </c>
      <c r="H45" s="70">
        <f>+IFERROR(VLOOKUP(C45,Hoja1!$A$1:$L$82,12,0),"")</f>
        <v>3</v>
      </c>
      <c r="I45" s="64" t="str">
        <f t="shared" si="1"/>
        <v>Se encuentra presente y funciona correctamente, por lo tanto se requiere acciones o actividades  dirigidas a su mantenimiento dentro del marco de las lineas de defensa.</v>
      </c>
      <c r="J45" s="46">
        <v>31</v>
      </c>
      <c r="K45" s="65">
        <f>+VLOOKUP(C45,Hoja1!$A$1:$M$82,13,0)</f>
        <v>1</v>
      </c>
      <c r="L45" s="337"/>
      <c r="M45" s="74" t="s">
        <v>270</v>
      </c>
      <c r="N45" s="72"/>
      <c r="O45" s="72"/>
      <c r="P45" s="72"/>
      <c r="Q45" s="72"/>
      <c r="R45" s="72"/>
      <c r="S45" s="72"/>
      <c r="T45" s="43"/>
      <c r="U45" s="43"/>
      <c r="V45" s="43"/>
      <c r="W45" s="43"/>
      <c r="X45" s="43"/>
      <c r="Y45" s="43"/>
      <c r="Z45" s="43"/>
    </row>
    <row r="46" spans="1:26" ht="99.75" customHeight="1" x14ac:dyDescent="0.2">
      <c r="A46" s="43"/>
      <c r="B46" s="67">
        <f t="shared" si="0"/>
        <v>32</v>
      </c>
      <c r="C46" s="68" t="str">
        <f t="array" ref="C46">+IFERROR(INDEX(Hoja1!$A$2:$A$82,MATCH(J46,Hoja1!$H$2:$H$82,0)),"")</f>
        <v>7.4</v>
      </c>
      <c r="D46" s="69" t="str">
        <f>IFERROR(VLOOKUP(C46,Hoja1!$A$2:$H$82,4,0),"")</f>
        <v>Evaluación de riesgos</v>
      </c>
      <c r="E46" s="69" t="str">
        <f>+IFERROR(VLOOKUP(C46,Hoja1!$A$1:$J$82,10,0),"")</f>
        <v xml:space="preserve">Identificación y análisis de riesgos (Analiza factores internos y externos; Implica a los niveles apropiados de la dirección; Determina cómo responder a los riesgos; Determina la importancia de los riesgos). </v>
      </c>
      <c r="F46" s="69" t="str">
        <f>+IFERROR(VLOOKUP(C46,Hoja1!$A$1:$I$82,3,0),"")</f>
        <v xml:space="preserve"> Cuando se detectan materializaciones de riesgo, se definen los cursos de acción en relación con la revisión y actualización del mapa de riesgos correspondiente</v>
      </c>
      <c r="G46" s="68">
        <f>+IFERROR(VLOOKUP(C46,Hoja1!$A$1:$K$82,11,0),"")</f>
        <v>3</v>
      </c>
      <c r="H46" s="70">
        <f>+IFERROR(VLOOKUP(C46,Hoja1!$A$1:$L$82,12,0),"")</f>
        <v>3</v>
      </c>
      <c r="I46" s="64" t="str">
        <f t="shared" si="1"/>
        <v>Se encuentra presente y funciona correctamente, por lo tanto se requiere acciones o actividades  dirigidas a su mantenimiento dentro del marco de las lineas de defensa.</v>
      </c>
      <c r="J46" s="46">
        <v>32</v>
      </c>
      <c r="K46" s="65">
        <f>+VLOOKUP(C46,Hoja1!$A$1:$M$82,13,0)</f>
        <v>1</v>
      </c>
      <c r="L46" s="337"/>
      <c r="M46" s="74" t="s">
        <v>270</v>
      </c>
      <c r="N46" s="72"/>
      <c r="O46" s="72"/>
      <c r="P46" s="72"/>
      <c r="Q46" s="72"/>
      <c r="R46" s="72"/>
      <c r="S46" s="72"/>
      <c r="T46" s="43"/>
      <c r="U46" s="43"/>
      <c r="V46" s="43"/>
      <c r="W46" s="43"/>
      <c r="X46" s="43"/>
      <c r="Y46" s="43"/>
      <c r="Z46" s="43"/>
    </row>
    <row r="47" spans="1:26" ht="99.75" customHeight="1" x14ac:dyDescent="0.2">
      <c r="A47" s="43"/>
      <c r="B47" s="67">
        <f t="shared" si="0"/>
        <v>33</v>
      </c>
      <c r="C47" s="68" t="str">
        <f t="array" ref="C47">+IFERROR(INDEX(Hoja1!$A$2:$A$82,MATCH(J47,Hoja1!$H$2:$H$82,0)),"")</f>
        <v>7.5</v>
      </c>
      <c r="D47" s="69" t="str">
        <f>IFERROR(VLOOKUP(C47,Hoja1!$A$2:$H$82,4,0),"")</f>
        <v>Evaluación de riesgos</v>
      </c>
      <c r="E47" s="69" t="str">
        <f>+IFERROR(VLOOKUP(C47,Hoja1!$A$1:$J$82,10,0),"")</f>
        <v xml:space="preserve">Identificación y análisis de riesgos (Analiza factores internos y externos; Implica a los niveles apropiados de la dirección; Determina cómo responder a los riesgos; Determina la importancia de los riesgos). </v>
      </c>
      <c r="F47" s="69" t="str">
        <f>+IFERROR(VLOOKUP(C47,Hoja1!$A$1:$I$82,3,0),"")</f>
        <v xml:space="preserve"> Se llevan a cabo seguimientos a las acciones definidas para resolver materializaciones de riesgo detectadas</v>
      </c>
      <c r="G47" s="68">
        <f>+IFERROR(VLOOKUP(C47,Hoja1!$A$1:$K$82,11,0),"")</f>
        <v>3</v>
      </c>
      <c r="H47" s="70">
        <f>+IFERROR(VLOOKUP(C47,Hoja1!$A$1:$L$82,12,0),"")</f>
        <v>3</v>
      </c>
      <c r="I47" s="64" t="str">
        <f t="shared" si="1"/>
        <v>Se encuentra presente y funciona correctamente, por lo tanto se requiere acciones o actividades  dirigidas a su mantenimiento dentro del marco de las lineas de defensa.</v>
      </c>
      <c r="J47" s="46">
        <v>33</v>
      </c>
      <c r="K47" s="65">
        <f>+VLOOKUP(C47,Hoja1!$A$1:$M$82,13,0)</f>
        <v>1</v>
      </c>
      <c r="L47" s="337"/>
      <c r="M47" s="74" t="s">
        <v>270</v>
      </c>
      <c r="N47" s="72"/>
      <c r="O47" s="72"/>
      <c r="P47" s="72"/>
      <c r="Q47" s="72"/>
      <c r="R47" s="72"/>
      <c r="S47" s="72"/>
      <c r="T47" s="43"/>
      <c r="U47" s="43"/>
      <c r="V47" s="43"/>
      <c r="W47" s="43"/>
      <c r="X47" s="43"/>
      <c r="Y47" s="43"/>
      <c r="Z47" s="43"/>
    </row>
    <row r="48" spans="1:26" ht="99.75" customHeight="1" x14ac:dyDescent="0.2">
      <c r="A48" s="43"/>
      <c r="B48" s="73">
        <f t="shared" si="0"/>
        <v>34</v>
      </c>
      <c r="C48" s="68" t="str">
        <f t="array" ref="C48">+IFERROR(INDEX(Hoja1!$A$2:$A$82,MATCH(J48,Hoja1!$H$2:$H$82,0)),"")</f>
        <v>8.1</v>
      </c>
      <c r="D48" s="69" t="str">
        <f>IFERROR(VLOOKUP(C48,Hoja1!$A$2:$H$82,4,0),"")</f>
        <v>Evaluación de riesgos</v>
      </c>
      <c r="E48" s="69" t="str">
        <f>+IFERROR(VLOOKUP(C48,Hoja1!$A$1:$J$82,10,0),"")</f>
        <v xml:space="preserve">Evaluación del riesgo de fraude o corrupción. 
Cumplimiento artículo 73 de la Ley 1474 de 2011, relacionado con la prevención de los riesgos de corrupción.
</v>
      </c>
      <c r="F48" s="69" t="str">
        <f>+IFERROR(VLOOKUP(C48,Hoja1!$A$1:$I$82,3,0),"")</f>
        <v xml:space="preserve"> La Alta Dirección acorde con el análisis del entorno interno y externo, define los procesos, programas o proyectos (según aplique), susceptibles de posibles actos de corrupción</v>
      </c>
      <c r="G48" s="68">
        <f>+IFERROR(VLOOKUP(C48,Hoja1!$A$1:$K$82,11,0),"")</f>
        <v>3</v>
      </c>
      <c r="H48" s="70">
        <f>+IFERROR(VLOOKUP(C48,Hoja1!$A$1:$L$82,12,0),"")</f>
        <v>3</v>
      </c>
      <c r="I48" s="64" t="str">
        <f t="shared" si="1"/>
        <v>Se encuentra presente y funciona correctamente, por lo tanto se requiere acciones o actividades  dirigidas a su mantenimiento dentro del marco de las lineas de defensa.</v>
      </c>
      <c r="J48" s="46">
        <v>34</v>
      </c>
      <c r="K48" s="65">
        <f>+VLOOKUP(C48,Hoja1!$A$1:$M$82,13,0)</f>
        <v>1</v>
      </c>
      <c r="L48" s="337"/>
      <c r="M48" s="74" t="s">
        <v>270</v>
      </c>
      <c r="N48" s="72"/>
      <c r="O48" s="72"/>
      <c r="P48" s="72"/>
      <c r="Q48" s="72"/>
      <c r="R48" s="72"/>
      <c r="S48" s="72"/>
      <c r="T48" s="43"/>
      <c r="U48" s="43"/>
      <c r="V48" s="43"/>
      <c r="W48" s="43"/>
      <c r="X48" s="43"/>
      <c r="Y48" s="43"/>
      <c r="Z48" s="43"/>
    </row>
    <row r="49" spans="1:26" ht="99.75" customHeight="1" x14ac:dyDescent="0.2">
      <c r="A49" s="43"/>
      <c r="B49" s="67">
        <f t="shared" si="0"/>
        <v>35</v>
      </c>
      <c r="C49" s="68" t="str">
        <f t="array" ref="C49">+IFERROR(INDEX(Hoja1!$A$2:$A$82,MATCH(J49,Hoja1!$H$2:$H$82,0)),"")</f>
        <v>8.2</v>
      </c>
      <c r="D49" s="69" t="str">
        <f>IFERROR(VLOOKUP(C49,Hoja1!$A$2:$H$82,4,0),"")</f>
        <v>Evaluación de riesgos</v>
      </c>
      <c r="E49" s="69" t="str">
        <f>+IFERROR(VLOOKUP(C49,Hoja1!$A$1:$J$82,10,0),"")</f>
        <v xml:space="preserve">Evaluación del riesgo de fraude o corrupción. 
Cumplimiento artículo 73 de la Ley 1474 de 2011, relacionado con la prevención de los riesgos de corrupción.
</v>
      </c>
      <c r="F49" s="69" t="str">
        <f>+IFERROR(VLOOKUP(C49,Hoja1!$A$1:$I$82,3,0),"")</f>
        <v xml:space="preserve"> La Alta Dirección monitorea los riesgos de corrupción con la periodicidad establecida en la Política de Administración del Riesgo</v>
      </c>
      <c r="G49" s="68">
        <f>+IFERROR(VLOOKUP(C49,Hoja1!$A$1:$K$82,11,0),"")</f>
        <v>3</v>
      </c>
      <c r="H49" s="70">
        <f>+IFERROR(VLOOKUP(C49,Hoja1!$A$1:$L$82,12,0),"")</f>
        <v>3</v>
      </c>
      <c r="I49" s="64" t="str">
        <f t="shared" si="1"/>
        <v>Se encuentra presente y funciona correctamente, por lo tanto se requiere acciones o actividades  dirigidas a su mantenimiento dentro del marco de las lineas de defensa.</v>
      </c>
      <c r="J49" s="46">
        <v>35</v>
      </c>
      <c r="K49" s="65">
        <f>+VLOOKUP(C49,Hoja1!$A$1:$M$82,13,0)</f>
        <v>1</v>
      </c>
      <c r="L49" s="337"/>
      <c r="M49" s="74" t="s">
        <v>270</v>
      </c>
      <c r="N49" s="72"/>
      <c r="O49" s="72"/>
      <c r="P49" s="72"/>
      <c r="Q49" s="72"/>
      <c r="R49" s="72"/>
      <c r="S49" s="72"/>
      <c r="T49" s="43"/>
      <c r="U49" s="43"/>
      <c r="V49" s="43"/>
      <c r="W49" s="43"/>
      <c r="X49" s="43"/>
      <c r="Y49" s="43"/>
      <c r="Z49" s="43"/>
    </row>
    <row r="50" spans="1:26" ht="99.75" customHeight="1" x14ac:dyDescent="0.2">
      <c r="A50" s="43"/>
      <c r="B50" s="73">
        <f t="shared" si="0"/>
        <v>36</v>
      </c>
      <c r="C50" s="68" t="str">
        <f t="array" ref="C50">+IFERROR(INDEX(Hoja1!$A$2:$A$82,MATCH(J50,Hoja1!$H$2:$H$82,0)),"")</f>
        <v>8.4</v>
      </c>
      <c r="D50" s="69" t="str">
        <f>IFERROR(VLOOKUP(C50,Hoja1!$A$2:$H$82,4,0),"")</f>
        <v>Evaluación de riesgos</v>
      </c>
      <c r="E50" s="69" t="str">
        <f>+IFERROR(VLOOKUP(C50,Hoja1!$A$1:$J$82,10,0),"")</f>
        <v xml:space="preserve">Evaluación del riesgo de fraude o corrupción. 
Cumplimiento artículo 73 de la Ley 1474 de 2011, relacionado con la prevención de los riesgos de corrupción.
</v>
      </c>
      <c r="F50" s="69" t="str">
        <f>+IFERROR(VLOOKUP(C50,Hoja1!$A$1:$I$82,3,0),"")</f>
        <v xml:space="preserve"> La Alta Dirección evalúa fallas en los controles (diseño y ejecución) para definir cursos de acción apropiados para su mejora</v>
      </c>
      <c r="G50" s="68">
        <f>+IFERROR(VLOOKUP(C50,Hoja1!$A$1:$K$82,11,0),"")</f>
        <v>3</v>
      </c>
      <c r="H50" s="70">
        <f>+IFERROR(VLOOKUP(C50,Hoja1!$A$1:$L$82,12,0),"")</f>
        <v>3</v>
      </c>
      <c r="I50" s="64" t="str">
        <f t="shared" si="1"/>
        <v>Se encuentra presente y funciona correctamente, por lo tanto se requiere acciones o actividades  dirigidas a su mantenimiento dentro del marco de las lineas de defensa.</v>
      </c>
      <c r="J50" s="46">
        <v>36</v>
      </c>
      <c r="K50" s="65">
        <f>+VLOOKUP(C50,Hoja1!$A$1:$M$82,13,0)</f>
        <v>1</v>
      </c>
      <c r="L50" s="337"/>
      <c r="M50" s="74" t="s">
        <v>270</v>
      </c>
      <c r="N50" s="72"/>
      <c r="O50" s="72"/>
      <c r="P50" s="72"/>
      <c r="Q50" s="72"/>
      <c r="R50" s="72"/>
      <c r="S50" s="72"/>
      <c r="T50" s="43"/>
      <c r="U50" s="43"/>
      <c r="V50" s="43"/>
      <c r="W50" s="43"/>
      <c r="X50" s="43"/>
      <c r="Y50" s="43"/>
      <c r="Z50" s="43"/>
    </row>
    <row r="51" spans="1:26" ht="99.75" customHeight="1" x14ac:dyDescent="0.2">
      <c r="A51" s="43"/>
      <c r="B51" s="67">
        <f t="shared" si="0"/>
        <v>37</v>
      </c>
      <c r="C51" s="68" t="str">
        <f t="array" ref="C51">+IFERROR(INDEX(Hoja1!$A$2:$A$82,MATCH(J51,Hoja1!$H$2:$H$82,0)),"")</f>
        <v>9.1</v>
      </c>
      <c r="D51" s="69" t="str">
        <f>IFERROR(VLOOKUP(C51,Hoja1!$A$2:$H$82,4,0),"")</f>
        <v>Evaluación de riesgos</v>
      </c>
      <c r="E51" s="69" t="str">
        <f>+IFERROR(VLOOKUP(C51,Hoja1!$A$1:$J$82,10,0),"")</f>
        <v xml:space="preserve">Identificación y análisis de cambios significativos </v>
      </c>
      <c r="F51" s="69"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68">
        <f>+IFERROR(VLOOKUP(C51,Hoja1!$A$1:$K$82,11,0),"")</f>
        <v>3</v>
      </c>
      <c r="H51" s="70">
        <f>+IFERROR(VLOOKUP(C51,Hoja1!$A$1:$L$82,12,0),"")</f>
        <v>3</v>
      </c>
      <c r="I51" s="64" t="str">
        <f t="shared" si="1"/>
        <v>Se encuentra presente y funciona correctamente, por lo tanto se requiere acciones o actividades  dirigidas a su mantenimiento dentro del marco de las lineas de defensa.</v>
      </c>
      <c r="J51" s="46">
        <v>37</v>
      </c>
      <c r="K51" s="65">
        <f>+VLOOKUP(C51,Hoja1!$A$1:$M$82,13,0)</f>
        <v>1</v>
      </c>
      <c r="L51" s="337"/>
      <c r="M51" s="74" t="s">
        <v>270</v>
      </c>
      <c r="N51" s="72"/>
      <c r="O51" s="72"/>
      <c r="P51" s="72"/>
      <c r="Q51" s="72"/>
      <c r="R51" s="72"/>
      <c r="S51" s="72"/>
      <c r="T51" s="43"/>
      <c r="U51" s="43"/>
      <c r="V51" s="43"/>
      <c r="W51" s="43"/>
      <c r="X51" s="43"/>
      <c r="Y51" s="43"/>
      <c r="Z51" s="43"/>
    </row>
    <row r="52" spans="1:26" ht="99.75" customHeight="1" x14ac:dyDescent="0.2">
      <c r="A52" s="43"/>
      <c r="B52" s="67">
        <f t="shared" si="0"/>
        <v>38</v>
      </c>
      <c r="C52" s="68" t="str">
        <f t="array" ref="C52">+IFERROR(INDEX(Hoja1!$A$2:$A$82,MATCH(J52,Hoja1!$H$2:$H$82,0)),"")</f>
        <v>9.2</v>
      </c>
      <c r="D52" s="69" t="str">
        <f>IFERROR(VLOOKUP(C52,Hoja1!$A$2:$H$82,4,0),"")</f>
        <v>Evaluación de riesgos</v>
      </c>
      <c r="E52" s="69" t="str">
        <f>+IFERROR(VLOOKUP(C52,Hoja1!$A$1:$J$82,10,0),"")</f>
        <v xml:space="preserve">Identificación y análisis de cambios significativos </v>
      </c>
      <c r="F52" s="69" t="str">
        <f>+IFERROR(VLOOKUP(C52,Hoja1!$A$1:$I$82,3,0),"")</f>
        <v xml:space="preserve"> La Alta Dirección analiza los riesgos asociados a actividades tercerizadas, regionales u otras figuras externas que afecten la prestación del servicio a los usuarios, basados en los informes de la segunda y tercera línea de defensa</v>
      </c>
      <c r="G52" s="68">
        <f>+IFERROR(VLOOKUP(C52,Hoja1!$A$1:$K$82,11,0),"")</f>
        <v>3</v>
      </c>
      <c r="H52" s="70">
        <f>+IFERROR(VLOOKUP(C52,Hoja1!$A$1:$L$82,12,0),"")</f>
        <v>3</v>
      </c>
      <c r="I52" s="64" t="str">
        <f t="shared" si="1"/>
        <v>Se encuentra presente y funciona correctamente, por lo tanto se requiere acciones o actividades  dirigidas a su mantenimiento dentro del marco de las lineas de defensa.</v>
      </c>
      <c r="J52" s="46">
        <v>38</v>
      </c>
      <c r="K52" s="65">
        <f>+VLOOKUP(C52,Hoja1!$A$1:$M$82,13,0)</f>
        <v>1</v>
      </c>
      <c r="L52" s="337"/>
      <c r="M52" s="74" t="s">
        <v>270</v>
      </c>
      <c r="N52" s="72"/>
      <c r="O52" s="72"/>
      <c r="P52" s="72"/>
      <c r="Q52" s="72"/>
      <c r="R52" s="72"/>
      <c r="S52" s="72"/>
      <c r="T52" s="43"/>
      <c r="U52" s="43"/>
      <c r="V52" s="43"/>
      <c r="W52" s="43"/>
      <c r="X52" s="43"/>
      <c r="Y52" s="43"/>
      <c r="Z52" s="43"/>
    </row>
    <row r="53" spans="1:26" ht="99.75" customHeight="1" x14ac:dyDescent="0.2">
      <c r="A53" s="43"/>
      <c r="B53" s="67">
        <f t="shared" si="0"/>
        <v>39</v>
      </c>
      <c r="C53" s="68" t="str">
        <f t="array" ref="C53">+IFERROR(INDEX(Hoja1!$A$2:$A$82,MATCH(J53,Hoja1!$H$2:$H$82,0)),"")</f>
        <v>9.3</v>
      </c>
      <c r="D53" s="69" t="str">
        <f>IFERROR(VLOOKUP(C53,Hoja1!$A$2:$H$82,4,0),"")</f>
        <v>Evaluación de riesgos</v>
      </c>
      <c r="E53" s="69" t="str">
        <f>+IFERROR(VLOOKUP(C53,Hoja1!$A$1:$J$82,10,0),"")</f>
        <v xml:space="preserve">Identificación y análisis de cambios significativos </v>
      </c>
      <c r="F53" s="69" t="str">
        <f>+IFERROR(VLOOKUP(C53,Hoja1!$A$1:$I$82,3,0),"")</f>
        <v xml:space="preserve"> La Alta Dirección monitorea los riesgos aceptados revisando que sus condiciones no hayan cambiado y definir su pertinencia para sostenerlos o ajustarlos</v>
      </c>
      <c r="G53" s="68">
        <f>+IFERROR(VLOOKUP(C53,Hoja1!$A$1:$K$82,11,0),"")</f>
        <v>3</v>
      </c>
      <c r="H53" s="70">
        <f>+IFERROR(VLOOKUP(C53,Hoja1!$A$1:$L$82,12,0),"")</f>
        <v>3</v>
      </c>
      <c r="I53" s="64" t="str">
        <f t="shared" si="1"/>
        <v>Se encuentra presente y funciona correctamente, por lo tanto se requiere acciones o actividades  dirigidas a su mantenimiento dentro del marco de las lineas de defensa.</v>
      </c>
      <c r="J53" s="46">
        <v>39</v>
      </c>
      <c r="K53" s="65">
        <f>+VLOOKUP(C53,Hoja1!$A$1:$M$82,13,0)</f>
        <v>1</v>
      </c>
      <c r="L53" s="337"/>
      <c r="M53" s="74" t="s">
        <v>270</v>
      </c>
      <c r="N53" s="72"/>
      <c r="O53" s="72"/>
      <c r="P53" s="72"/>
      <c r="Q53" s="72"/>
      <c r="R53" s="72"/>
      <c r="S53" s="72"/>
      <c r="T53" s="43"/>
      <c r="U53" s="43"/>
      <c r="V53" s="43"/>
      <c r="W53" s="43"/>
      <c r="X53" s="43"/>
      <c r="Y53" s="43"/>
      <c r="Z53" s="43"/>
    </row>
    <row r="54" spans="1:26" ht="99.75" customHeight="1" x14ac:dyDescent="0.2">
      <c r="A54" s="43"/>
      <c r="B54" s="73">
        <f t="shared" si="0"/>
        <v>40</v>
      </c>
      <c r="C54" s="68" t="str">
        <f t="array" ref="C54">+IFERROR(INDEX(Hoja1!$A$2:$A$82,MATCH(J54,Hoja1!$H$2:$H$82,0)),"")</f>
        <v>9.4</v>
      </c>
      <c r="D54" s="69" t="str">
        <f>IFERROR(VLOOKUP(C54,Hoja1!$A$2:$H$82,4,0),"")</f>
        <v>Evaluación de riesgos</v>
      </c>
      <c r="E54" s="69" t="str">
        <f>+IFERROR(VLOOKUP(C54,Hoja1!$A$1:$J$82,10,0),"")</f>
        <v xml:space="preserve">Identificación y análisis de cambios significativos </v>
      </c>
      <c r="F54" s="69" t="str">
        <f>+IFERROR(VLOOKUP(C54,Hoja1!$A$1:$I$82,3,0),"")</f>
        <v xml:space="preserve"> La Alta Dirección evalúa fallas en los controles (diseño y ejecución) para definir cursos de acción apropiados para su mejora, basados en los informes de la segunda y tercera línea de defensa</v>
      </c>
      <c r="G54" s="68">
        <f>+IFERROR(VLOOKUP(C54,Hoja1!$A$1:$K$82,11,0),"")</f>
        <v>3</v>
      </c>
      <c r="H54" s="70">
        <f>+IFERROR(VLOOKUP(C54,Hoja1!$A$1:$L$82,12,0),"")</f>
        <v>3</v>
      </c>
      <c r="I54" s="64" t="str">
        <f t="shared" si="1"/>
        <v>Se encuentra presente y funciona correctamente, por lo tanto se requiere acciones o actividades  dirigidas a su mantenimiento dentro del marco de las lineas de defensa.</v>
      </c>
      <c r="J54" s="46">
        <v>40</v>
      </c>
      <c r="K54" s="65">
        <f>+VLOOKUP(C54,Hoja1!$A$1:$M$82,13,0)</f>
        <v>1</v>
      </c>
      <c r="L54" s="337"/>
      <c r="M54" s="74" t="s">
        <v>270</v>
      </c>
      <c r="N54" s="72"/>
      <c r="O54" s="72"/>
      <c r="P54" s="72"/>
      <c r="Q54" s="72"/>
      <c r="R54" s="72"/>
      <c r="S54" s="72"/>
      <c r="T54" s="43"/>
      <c r="U54" s="43"/>
      <c r="V54" s="43"/>
      <c r="W54" s="43"/>
      <c r="X54" s="43"/>
      <c r="Y54" s="43"/>
      <c r="Z54" s="43"/>
    </row>
    <row r="55" spans="1:26" ht="99.75" customHeight="1" x14ac:dyDescent="0.2">
      <c r="A55" s="43"/>
      <c r="B55" s="67">
        <f t="shared" si="0"/>
        <v>41</v>
      </c>
      <c r="C55" s="68" t="str">
        <f t="array" ref="C55">+IFERROR(INDEX(Hoja1!$A$2:$A$82,MATCH(J55,Hoja1!$H$2:$H$82,0)),"")</f>
        <v>9.5</v>
      </c>
      <c r="D55" s="69" t="str">
        <f>IFERROR(VLOOKUP(C55,Hoja1!$A$2:$H$82,4,0),"")</f>
        <v>Evaluación de riesgos</v>
      </c>
      <c r="E55" s="69" t="str">
        <f>+IFERROR(VLOOKUP(C55,Hoja1!$A$1:$J$82,10,0),"")</f>
        <v xml:space="preserve">Identificación y análisis de cambios significativos </v>
      </c>
      <c r="F55" s="69" t="str">
        <f>+IFERROR(VLOOKUP(C55,Hoja1!$A$1:$I$82,3,0),"")</f>
        <v xml:space="preserve"> La entidad analiza el impacto sobre el control interno por cambios en los diferentes niveles organizacionales</v>
      </c>
      <c r="G55" s="68">
        <f>+IFERROR(VLOOKUP(C55,Hoja1!$A$1:$K$82,11,0),"")</f>
        <v>3</v>
      </c>
      <c r="H55" s="70">
        <f>+IFERROR(VLOOKUP(C55,Hoja1!$A$1:$L$82,12,0),"")</f>
        <v>3</v>
      </c>
      <c r="I55" s="64" t="str">
        <f t="shared" si="1"/>
        <v>Se encuentra presente y funciona correctamente, por lo tanto se requiere acciones o actividades  dirigidas a su mantenimiento dentro del marco de las lineas de defensa.</v>
      </c>
      <c r="J55" s="46">
        <v>41</v>
      </c>
      <c r="K55" s="65">
        <f>+VLOOKUP(C55,Hoja1!$A$1:$M$82,13,0)</f>
        <v>1</v>
      </c>
      <c r="L55" s="348"/>
      <c r="M55" s="74" t="s">
        <v>270</v>
      </c>
      <c r="N55" s="72"/>
      <c r="O55" s="72"/>
      <c r="P55" s="72"/>
      <c r="Q55" s="72"/>
      <c r="R55" s="72"/>
      <c r="S55" s="72"/>
      <c r="T55" s="43"/>
      <c r="U55" s="43"/>
      <c r="V55" s="43"/>
      <c r="W55" s="43"/>
      <c r="X55" s="43"/>
      <c r="Y55" s="43"/>
      <c r="Z55" s="43"/>
    </row>
    <row r="56" spans="1:26" ht="99.75" customHeight="1" x14ac:dyDescent="0.2">
      <c r="A56" s="43"/>
      <c r="B56" s="73">
        <f t="shared" si="0"/>
        <v>42</v>
      </c>
      <c r="C56" s="68" t="str">
        <f t="array" ref="C56">+IFERROR(INDEX(Hoja1!$A$2:$A$82,MATCH(J56,Hoja1!$H$2:$H$82,0)),"")</f>
        <v>11.1</v>
      </c>
      <c r="D56" s="69" t="str">
        <f>IFERROR(VLOOKUP(C56,Hoja1!$A$2:$H$82,4,0),"")</f>
        <v>Actividades de control</v>
      </c>
      <c r="E56" s="69" t="str">
        <f>+IFERROR(VLOOKUP(C56,Hoja1!$A$1:$J$82,10,0),"")</f>
        <v>Seleccionar y Desarrolla controles generales sobre TI para apoyar la consecución de los objetivos .</v>
      </c>
      <c r="F56" s="69" t="str">
        <f>+IFERROR(VLOOKUP(C56,Hoja1!$A$1:$I$82,3,0),"")</f>
        <v xml:space="preserve"> La entidad establece actividades de control relevantes sobre las infraestructuras tecnológicas; los procesos de gestión de la seguridad y sobre los procesos de adquisición, desarrollo y mantenimiento de tecnologías</v>
      </c>
      <c r="G56" s="68">
        <f>+IFERROR(VLOOKUP(C56,Hoja1!$A$1:$K$82,11,0),"")</f>
        <v>3</v>
      </c>
      <c r="H56" s="70">
        <f>+IFERROR(VLOOKUP(C56,Hoja1!$A$1:$L$82,12,0),"")</f>
        <v>2</v>
      </c>
      <c r="I56" s="64" t="str">
        <f t="shared" si="1"/>
        <v>Se encuentra presente y funcionando, pero requiere acciones dirigidas a fortalecer  o mejorar su diseño y/o ejecucion.</v>
      </c>
      <c r="J56" s="46">
        <v>42</v>
      </c>
      <c r="K56" s="65">
        <f>+VLOOKUP(C56,Hoja1!$A$1:$M$82,13,0)</f>
        <v>0.5</v>
      </c>
      <c r="L56" s="608">
        <f>+AVERAGE(K56:K67)</f>
        <v>0.875</v>
      </c>
      <c r="M56" s="71" t="s">
        <v>708</v>
      </c>
      <c r="N56" s="72"/>
      <c r="O56" s="72"/>
      <c r="P56" s="72"/>
      <c r="Q56" s="72"/>
      <c r="R56" s="72"/>
      <c r="S56" s="72"/>
      <c r="T56" s="43"/>
      <c r="U56" s="43"/>
      <c r="V56" s="43"/>
      <c r="W56" s="43"/>
      <c r="X56" s="43"/>
      <c r="Y56" s="43"/>
      <c r="Z56" s="43"/>
    </row>
    <row r="57" spans="1:26" ht="99.75" customHeight="1" x14ac:dyDescent="0.2">
      <c r="A57" s="43"/>
      <c r="B57" s="67">
        <f t="shared" si="0"/>
        <v>43</v>
      </c>
      <c r="C57" s="68" t="str">
        <f t="array" ref="C57">+IFERROR(INDEX(Hoja1!$A$2:$A$82,MATCH(J57,Hoja1!$H$2:$H$82,0)),"")</f>
        <v>11.2</v>
      </c>
      <c r="D57" s="69" t="str">
        <f>IFERROR(VLOOKUP(C57,Hoja1!$A$2:$H$82,4,0),"")</f>
        <v>Actividades de control</v>
      </c>
      <c r="E57" s="69" t="str">
        <f>+IFERROR(VLOOKUP(C57,Hoja1!$A$1:$J$82,10,0),"")</f>
        <v>Seleccionar y Desarrolla controles generales sobre TI para apoyar la consecución de los objetivos .</v>
      </c>
      <c r="F57" s="69" t="str">
        <f>+IFERROR(VLOOKUP(C57,Hoja1!$A$1:$I$82,3,0),"")</f>
        <v xml:space="preserve">  Para los proveedores de tecnología  selecciona y desarrolla actividades de control internas sobre las actividades realizadas por el proveedor de servicios</v>
      </c>
      <c r="G57" s="68">
        <f>+IFERROR(VLOOKUP(C57,Hoja1!$A$1:$K$82,11,0),"")</f>
        <v>3</v>
      </c>
      <c r="H57" s="70">
        <f>+IFERROR(VLOOKUP(C57,Hoja1!$A$1:$L$82,12,0),"")</f>
        <v>2</v>
      </c>
      <c r="I57" s="64" t="str">
        <f t="shared" si="1"/>
        <v>Se encuentra presente y funcionando, pero requiere acciones dirigidas a fortalecer  o mejorar su diseño y/o ejecucion.</v>
      </c>
      <c r="J57" s="46">
        <v>43</v>
      </c>
      <c r="K57" s="65">
        <f>+VLOOKUP(C57,Hoja1!$A$1:$M$82,13,0)</f>
        <v>0.5</v>
      </c>
      <c r="L57" s="337"/>
      <c r="M57" s="71" t="s">
        <v>271</v>
      </c>
      <c r="N57" s="72"/>
      <c r="O57" s="72"/>
      <c r="P57" s="72"/>
      <c r="Q57" s="72"/>
      <c r="R57" s="72"/>
      <c r="S57" s="72"/>
      <c r="T57" s="43"/>
      <c r="U57" s="43"/>
      <c r="V57" s="43"/>
      <c r="W57" s="43"/>
      <c r="X57" s="43"/>
      <c r="Y57" s="43"/>
      <c r="Z57" s="43"/>
    </row>
    <row r="58" spans="1:26" ht="99.75" customHeight="1" x14ac:dyDescent="0.2">
      <c r="A58" s="43"/>
      <c r="B58" s="67">
        <f t="shared" si="0"/>
        <v>44</v>
      </c>
      <c r="C58" s="68" t="str">
        <f t="array" ref="C58">+IFERROR(INDEX(Hoja1!$A$2:$A$82,MATCH(J58,Hoja1!$H$2:$H$82,0)),"")</f>
        <v>12.1</v>
      </c>
      <c r="D58" s="69" t="str">
        <f>IFERROR(VLOOKUP(C58,Hoja1!$A$2:$H$82,4,0),"")</f>
        <v>Actividades de control</v>
      </c>
      <c r="E58" s="69" t="str">
        <f>+IFERROR(VLOOKUP(C58,Hoja1!$A$1:$J$82,10,0),"")</f>
        <v>Despliegue de políticas y procedimientos (Establece responsabilidades sobre la ejecución de las políticas y procedimientos; Adopta medidas correctivas; Revisa las políticas y procedimientos).</v>
      </c>
      <c r="F58" s="69" t="str">
        <f>+IFERROR(VLOOKUP(C58,Hoja1!$A$1:$I$82,3,0),"")</f>
        <v xml:space="preserve"> Se evalúa la actualización de procesos, procedimientos, políticas de operación, instructivos, manuales u otras herramientas para garantizar la aplicación adecuada de las principales actividades de control.
</v>
      </c>
      <c r="G58" s="68">
        <f>+IFERROR(VLOOKUP(C58,Hoja1!$A$1:$K$82,11,0),"")</f>
        <v>3</v>
      </c>
      <c r="H58" s="70">
        <f>+IFERROR(VLOOKUP(C58,Hoja1!$A$1:$L$82,12,0),"")</f>
        <v>2</v>
      </c>
      <c r="I58" s="64" t="str">
        <f t="shared" si="1"/>
        <v>Se encuentra presente y funcionando, pero requiere acciones dirigidas a fortalecer  o mejorar su diseño y/o ejecucion.</v>
      </c>
      <c r="J58" s="46">
        <v>44</v>
      </c>
      <c r="K58" s="65">
        <f>+VLOOKUP(C58,Hoja1!$A$1:$M$82,13,0)</f>
        <v>0.5</v>
      </c>
      <c r="L58" s="337"/>
      <c r="M58" s="71" t="s">
        <v>710</v>
      </c>
      <c r="N58" s="72"/>
      <c r="O58" s="72"/>
      <c r="P58" s="72"/>
      <c r="Q58" s="72"/>
      <c r="R58" s="72"/>
      <c r="S58" s="72"/>
      <c r="T58" s="43"/>
      <c r="U58" s="43"/>
      <c r="V58" s="43"/>
      <c r="W58" s="43"/>
      <c r="X58" s="43"/>
      <c r="Y58" s="43"/>
      <c r="Z58" s="43"/>
    </row>
    <row r="59" spans="1:26" ht="99.75" customHeight="1" x14ac:dyDescent="0.2">
      <c r="A59" s="43"/>
      <c r="B59" s="67">
        <f t="shared" si="0"/>
        <v>45</v>
      </c>
      <c r="C59" s="68" t="str">
        <f t="array" ref="C59">+IFERROR(INDEX(Hoja1!$A$2:$A$82,MATCH(J59,Hoja1!$H$2:$H$82,0)),"")</f>
        <v>10.1</v>
      </c>
      <c r="D59" s="69" t="str">
        <f>IFERROR(VLOOKUP(C59,Hoja1!$A$2:$H$82,4,0),"")</f>
        <v>Actividades de control</v>
      </c>
      <c r="E59" s="69" t="str">
        <f>+IFERROR(VLOOKUP(C59,Hoja1!$A$1:$J$82,10,0),"")</f>
        <v>Diseño y desarrollo de actividades de control (Integra el desarrollo de controles con la evaluación de riesgos; tiene en cuenta a qué nivel se aplican las actividades; facilita la segregación de funciones).</v>
      </c>
      <c r="F59" s="69" t="str">
        <f>+IFERROR(VLOOKUP(C59,Hoja1!$A$1:$I$82,3,0),"")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9" s="68">
        <f>+IFERROR(VLOOKUP(C59,Hoja1!$A$1:$K$82,11,0),"")</f>
        <v>3</v>
      </c>
      <c r="H59" s="70">
        <f>+IFERROR(VLOOKUP(C59,Hoja1!$A$1:$L$82,12,0),"")</f>
        <v>3</v>
      </c>
      <c r="I59" s="64" t="str">
        <f t="shared" si="1"/>
        <v>Se encuentra presente y funciona correctamente, por lo tanto se requiere acciones o actividades  dirigidas a su mantenimiento dentro del marco de las lineas de defensa.</v>
      </c>
      <c r="J59" s="46">
        <v>45</v>
      </c>
      <c r="K59" s="65">
        <f>+VLOOKUP(C59,Hoja1!$A$1:$M$82,13,0)</f>
        <v>1</v>
      </c>
      <c r="L59" s="337"/>
      <c r="M59" s="74" t="s">
        <v>270</v>
      </c>
      <c r="N59" s="72"/>
      <c r="O59" s="72"/>
      <c r="P59" s="72"/>
      <c r="Q59" s="72"/>
      <c r="R59" s="72"/>
      <c r="S59" s="72"/>
      <c r="T59" s="43"/>
      <c r="U59" s="43"/>
      <c r="V59" s="43"/>
      <c r="W59" s="43"/>
      <c r="X59" s="43"/>
      <c r="Y59" s="43"/>
      <c r="Z59" s="43"/>
    </row>
    <row r="60" spans="1:26" ht="99.75" customHeight="1" x14ac:dyDescent="0.2">
      <c r="A60" s="43"/>
      <c r="B60" s="73">
        <f t="shared" si="0"/>
        <v>46</v>
      </c>
      <c r="C60" s="68" t="str">
        <f t="array" ref="C60">+IFERROR(INDEX(Hoja1!$A$2:$A$82,MATCH(J60,Hoja1!$H$2:$H$82,0)),"")</f>
        <v>10.2</v>
      </c>
      <c r="D60" s="69" t="str">
        <f>IFERROR(VLOOKUP(C60,Hoja1!$A$2:$H$82,4,0),"")</f>
        <v>Actividades de control</v>
      </c>
      <c r="E60" s="69" t="str">
        <f>+IFERROR(VLOOKUP(C60,Hoja1!$A$1:$J$82,10,0),"")</f>
        <v>Diseño y desarrollo de actividades de control (Integra el desarrollo de controles con la evaluación de riesgos; tiene en cuenta a qué nivel se aplican las actividades; facilita la segregación de funciones).</v>
      </c>
      <c r="F60" s="69" t="str">
        <f>+IFERROR(VLOOKUP(C60,Hoja1!$A$1:$I$82,3,0),"")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0" s="68">
        <f>+IFERROR(VLOOKUP(C60,Hoja1!$A$1:$K$82,11,0),"")</f>
        <v>3</v>
      </c>
      <c r="H60" s="70">
        <f>+IFERROR(VLOOKUP(C60,Hoja1!$A$1:$L$82,12,0),"")</f>
        <v>3</v>
      </c>
      <c r="I60" s="64" t="str">
        <f t="shared" si="1"/>
        <v>Se encuentra presente y funciona correctamente, por lo tanto se requiere acciones o actividades  dirigidas a su mantenimiento dentro del marco de las lineas de defensa.</v>
      </c>
      <c r="J60" s="46">
        <v>46</v>
      </c>
      <c r="K60" s="65">
        <f>+VLOOKUP(C60,Hoja1!$A$1:$M$82,13,0)</f>
        <v>1</v>
      </c>
      <c r="L60" s="337"/>
      <c r="M60" s="74" t="s">
        <v>270</v>
      </c>
      <c r="N60" s="72"/>
      <c r="O60" s="72"/>
      <c r="P60" s="72"/>
      <c r="Q60" s="72"/>
      <c r="R60" s="72"/>
      <c r="S60" s="72"/>
      <c r="T60" s="43"/>
      <c r="U60" s="43"/>
      <c r="V60" s="43"/>
      <c r="W60" s="43"/>
      <c r="X60" s="43"/>
      <c r="Y60" s="43"/>
      <c r="Z60" s="43"/>
    </row>
    <row r="61" spans="1:26" ht="99.75" customHeight="1" x14ac:dyDescent="0.2">
      <c r="A61" s="43"/>
      <c r="B61" s="67">
        <f t="shared" si="0"/>
        <v>47</v>
      </c>
      <c r="C61" s="68" t="str">
        <f t="array" ref="C61">+IFERROR(INDEX(Hoja1!$A$2:$A$82,MATCH(J61,Hoja1!$H$2:$H$82,0)),"")</f>
        <v>10.3</v>
      </c>
      <c r="D61" s="69" t="str">
        <f>IFERROR(VLOOKUP(C61,Hoja1!$A$2:$H$82,4,0),"")</f>
        <v>Actividades de control</v>
      </c>
      <c r="E61" s="69" t="str">
        <f>+IFERROR(VLOOKUP(C61,Hoja1!$A$1:$J$82,10,0),"")</f>
        <v>Diseño y desarrollo de actividades de control (Integra el desarrollo de controles con la evaluación de riesgos; tiene en cuenta a qué nivel se aplican las actividades; facilita la segregación de funciones).</v>
      </c>
      <c r="F61" s="69" t="str">
        <f>+IFERROR(VLOOKUP(C61,Hoja1!$A$1:$I$82,3,0),"")</f>
        <v xml:space="preserve"> El diseño de otros  sistemas de gestión (bajo normas o estándares internacionales como la ISO), se integran de forma adecuada a la estructura de control de la entidad</v>
      </c>
      <c r="G61" s="68">
        <f>+IFERROR(VLOOKUP(C61,Hoja1!$A$1:$K$82,11,0),"")</f>
        <v>3</v>
      </c>
      <c r="H61" s="70">
        <f>+IFERROR(VLOOKUP(C61,Hoja1!$A$1:$L$82,12,0),"")</f>
        <v>3</v>
      </c>
      <c r="I61" s="64" t="str">
        <f t="shared" si="1"/>
        <v>Se encuentra presente y funciona correctamente, por lo tanto se requiere acciones o actividades  dirigidas a su mantenimiento dentro del marco de las lineas de defensa.</v>
      </c>
      <c r="J61" s="46">
        <v>47</v>
      </c>
      <c r="K61" s="65">
        <f>+VLOOKUP(C61,Hoja1!$A$1:$M$82,13,0)</f>
        <v>1</v>
      </c>
      <c r="L61" s="337"/>
      <c r="M61" s="74" t="s">
        <v>270</v>
      </c>
      <c r="N61" s="72"/>
      <c r="O61" s="72"/>
      <c r="P61" s="72"/>
      <c r="Q61" s="72"/>
      <c r="R61" s="72"/>
      <c r="S61" s="72"/>
      <c r="T61" s="43"/>
      <c r="U61" s="43"/>
      <c r="V61" s="43"/>
      <c r="W61" s="43"/>
      <c r="X61" s="43"/>
      <c r="Y61" s="43"/>
      <c r="Z61" s="43"/>
    </row>
    <row r="62" spans="1:26" ht="99.75" customHeight="1" x14ac:dyDescent="0.2">
      <c r="A62" s="43"/>
      <c r="B62" s="73">
        <f t="shared" si="0"/>
        <v>48</v>
      </c>
      <c r="C62" s="68" t="str">
        <f t="array" ref="C62">+IFERROR(INDEX(Hoja1!$A$2:$A$82,MATCH(J62,Hoja1!$H$2:$H$82,0)),"")</f>
        <v>11.3</v>
      </c>
      <c r="D62" s="69" t="str">
        <f>IFERROR(VLOOKUP(C62,Hoja1!$A$2:$H$82,4,0),"")</f>
        <v>Actividades de control</v>
      </c>
      <c r="E62" s="69" t="str">
        <f>+IFERROR(VLOOKUP(C62,Hoja1!$A$1:$J$82,10,0),"")</f>
        <v>Seleccionar y Desarrolla controles generales sobre TI para apoyar la consecución de los objetivos .</v>
      </c>
      <c r="F62" s="69" t="str">
        <f>+IFERROR(VLOOKUP(C62,Hoja1!$A$1:$I$82,3,0),"")</f>
        <v xml:space="preserve"> Se cuenta con matrices de roles y usuarios siguiendo los principios de segregación de funciones.</v>
      </c>
      <c r="G62" s="68">
        <f>+IFERROR(VLOOKUP(C62,Hoja1!$A$1:$K$82,11,0),"")</f>
        <v>3</v>
      </c>
      <c r="H62" s="70">
        <f>+IFERROR(VLOOKUP(C62,Hoja1!$A$1:$L$82,12,0),"")</f>
        <v>3</v>
      </c>
      <c r="I62" s="64" t="str">
        <f t="shared" si="1"/>
        <v>Se encuentra presente y funciona correctamente, por lo tanto se requiere acciones o actividades  dirigidas a su mantenimiento dentro del marco de las lineas de defensa.</v>
      </c>
      <c r="J62" s="46">
        <v>48</v>
      </c>
      <c r="K62" s="65">
        <f>+VLOOKUP(C62,Hoja1!$A$1:$M$82,13,0)</f>
        <v>1</v>
      </c>
      <c r="L62" s="337"/>
      <c r="M62" s="74" t="s">
        <v>270</v>
      </c>
      <c r="N62" s="72"/>
      <c r="O62" s="72"/>
      <c r="P62" s="72"/>
      <c r="Q62" s="72"/>
      <c r="R62" s="72"/>
      <c r="S62" s="72"/>
      <c r="T62" s="43"/>
      <c r="U62" s="43"/>
      <c r="V62" s="43"/>
      <c r="W62" s="43"/>
      <c r="X62" s="43"/>
      <c r="Y62" s="43"/>
      <c r="Z62" s="43"/>
    </row>
    <row r="63" spans="1:26" ht="99.75" customHeight="1" x14ac:dyDescent="0.2">
      <c r="A63" s="43"/>
      <c r="B63" s="67">
        <f t="shared" si="0"/>
        <v>49</v>
      </c>
      <c r="C63" s="68" t="str">
        <f t="array" ref="C63">+IFERROR(INDEX(Hoja1!$A$2:$A$82,MATCH(J63,Hoja1!$H$2:$H$82,0)),"")</f>
        <v>11.4</v>
      </c>
      <c r="D63" s="69" t="str">
        <f>IFERROR(VLOOKUP(C63,Hoja1!$A$2:$H$82,4,0),"")</f>
        <v>Actividades de control</v>
      </c>
      <c r="E63" s="69" t="str">
        <f>+IFERROR(VLOOKUP(C63,Hoja1!$A$1:$J$82,10,0),"")</f>
        <v>Seleccionar y Desarrolla controles generales sobre TI para apoyar la consecución de los objetivos .</v>
      </c>
      <c r="F63" s="69" t="str">
        <f>+IFERROR(VLOOKUP(C63,Hoja1!$A$1:$I$82,3,0),"")</f>
        <v xml:space="preserve"> Se cuenta con información de la 3a línea de defensa, como evaluador independiente en relación con los controles implementados por el proveedor de servicios, para  asegurar que los riesgos relacionados se mitigan.</v>
      </c>
      <c r="G63" s="68">
        <f>+IFERROR(VLOOKUP(C63,Hoja1!$A$1:$K$82,11,0),"")</f>
        <v>3</v>
      </c>
      <c r="H63" s="70">
        <f>+IFERROR(VLOOKUP(C63,Hoja1!$A$1:$L$82,12,0),"")</f>
        <v>3</v>
      </c>
      <c r="I63" s="64" t="str">
        <f t="shared" si="1"/>
        <v>Se encuentra presente y funciona correctamente, por lo tanto se requiere acciones o actividades  dirigidas a su mantenimiento dentro del marco de las lineas de defensa.</v>
      </c>
      <c r="J63" s="46">
        <v>49</v>
      </c>
      <c r="K63" s="65">
        <f>+VLOOKUP(C63,Hoja1!$A$1:$M$82,13,0)</f>
        <v>1</v>
      </c>
      <c r="L63" s="337"/>
      <c r="M63" s="74" t="s">
        <v>270</v>
      </c>
      <c r="N63" s="72"/>
      <c r="O63" s="72"/>
      <c r="P63" s="72"/>
      <c r="Q63" s="72"/>
      <c r="R63" s="72"/>
      <c r="S63" s="72"/>
      <c r="T63" s="43"/>
      <c r="U63" s="43"/>
      <c r="V63" s="43"/>
      <c r="W63" s="43"/>
      <c r="X63" s="43"/>
      <c r="Y63" s="43"/>
      <c r="Z63" s="43"/>
    </row>
    <row r="64" spans="1:26" ht="99.75" customHeight="1" x14ac:dyDescent="0.2">
      <c r="A64" s="43"/>
      <c r="B64" s="67">
        <f t="shared" si="0"/>
        <v>50</v>
      </c>
      <c r="C64" s="68" t="str">
        <f t="array" ref="C64">+IFERROR(INDEX(Hoja1!$A$2:$A$82,MATCH(J64,Hoja1!$H$2:$H$82,0)),"")</f>
        <v>12.2</v>
      </c>
      <c r="D64" s="69" t="str">
        <f>IFERROR(VLOOKUP(C64,Hoja1!$A$2:$H$82,4,0),"")</f>
        <v>Actividades de control</v>
      </c>
      <c r="E64" s="69" t="str">
        <f>+IFERROR(VLOOKUP(C64,Hoja1!$A$1:$J$82,10,0),"")</f>
        <v>Despliegue de políticas y procedimientos (Establece responsabilidades sobre la ejecución de las políticas y procedimientos; Adopta medidas correctivas; Revisa las políticas y procedimientos).</v>
      </c>
      <c r="F64" s="69" t="str">
        <f>+IFERROR(VLOOKUP(C64,Hoja1!$A$1:$I$82,3,0),"")</f>
        <v xml:space="preserve"> El diseño de controles se evalúa frente a la gestión del riesgo</v>
      </c>
      <c r="G64" s="68">
        <f>+IFERROR(VLOOKUP(C64,Hoja1!$A$1:$K$82,11,0),"")</f>
        <v>3</v>
      </c>
      <c r="H64" s="70">
        <f>+IFERROR(VLOOKUP(C64,Hoja1!$A$1:$L$82,12,0),"")</f>
        <v>3</v>
      </c>
      <c r="I64" s="64" t="str">
        <f t="shared" si="1"/>
        <v>Se encuentra presente y funciona correctamente, por lo tanto se requiere acciones o actividades  dirigidas a su mantenimiento dentro del marco de las lineas de defensa.</v>
      </c>
      <c r="J64" s="46">
        <v>50</v>
      </c>
      <c r="K64" s="65">
        <f>+VLOOKUP(C64,Hoja1!$A$1:$M$82,13,0)</f>
        <v>1</v>
      </c>
      <c r="L64" s="337"/>
      <c r="M64" s="74" t="s">
        <v>270</v>
      </c>
      <c r="N64" s="72"/>
      <c r="O64" s="72"/>
      <c r="P64" s="72"/>
      <c r="Q64" s="72"/>
      <c r="R64" s="72"/>
      <c r="S64" s="72"/>
      <c r="T64" s="43"/>
      <c r="U64" s="43"/>
      <c r="V64" s="43"/>
      <c r="W64" s="43"/>
      <c r="X64" s="43"/>
      <c r="Y64" s="43"/>
      <c r="Z64" s="43"/>
    </row>
    <row r="65" spans="1:26" ht="99.75" customHeight="1" x14ac:dyDescent="0.2">
      <c r="A65" s="43"/>
      <c r="B65" s="67">
        <f t="shared" si="0"/>
        <v>51</v>
      </c>
      <c r="C65" s="68" t="str">
        <f t="array" ref="C65">+IFERROR(INDEX(Hoja1!$A$2:$A$82,MATCH(J65,Hoja1!$H$2:$H$82,0)),"")</f>
        <v>12.3</v>
      </c>
      <c r="D65" s="69" t="str">
        <f>IFERROR(VLOOKUP(C65,Hoja1!$A$2:$H$82,4,0),"")</f>
        <v>Actividades de control</v>
      </c>
      <c r="E65" s="69" t="str">
        <f>+IFERROR(VLOOKUP(C65,Hoja1!$A$1:$J$82,10,0),"")</f>
        <v>Despliegue de políticas y procedimientos (Establece responsabilidades sobre la ejecución de las políticas y procedimientos; Adopta medidas correctivas; Revisa las políticas y procedimientos).</v>
      </c>
      <c r="F65" s="69" t="str">
        <f>+IFERROR(VLOOKUP(C65,Hoja1!$A$1:$I$82,3,0),"")</f>
        <v xml:space="preserve"> Monitoreo a los riesgos acorde con la política de administración de riesgo establecida para la entidad.</v>
      </c>
      <c r="G65" s="68">
        <f>+IFERROR(VLOOKUP(C65,Hoja1!$A$1:$K$82,11,0),"")</f>
        <v>3</v>
      </c>
      <c r="H65" s="70">
        <f>+IFERROR(VLOOKUP(C65,Hoja1!$A$1:$L$82,12,0),"")</f>
        <v>3</v>
      </c>
      <c r="I65" s="64" t="str">
        <f t="shared" si="1"/>
        <v>Se encuentra presente y funciona correctamente, por lo tanto se requiere acciones o actividades  dirigidas a su mantenimiento dentro del marco de las lineas de defensa.</v>
      </c>
      <c r="J65" s="46">
        <v>51</v>
      </c>
      <c r="K65" s="65">
        <f>+VLOOKUP(C65,Hoja1!$A$1:$M$82,13,0)</f>
        <v>1</v>
      </c>
      <c r="L65" s="337"/>
      <c r="M65" s="74" t="s">
        <v>270</v>
      </c>
      <c r="N65" s="72"/>
      <c r="O65" s="72"/>
      <c r="P65" s="72"/>
      <c r="Q65" s="72"/>
      <c r="R65" s="72"/>
      <c r="S65" s="72"/>
      <c r="T65" s="43"/>
      <c r="U65" s="43"/>
      <c r="V65" s="43"/>
      <c r="W65" s="43"/>
      <c r="X65" s="43"/>
      <c r="Y65" s="43"/>
      <c r="Z65" s="43"/>
    </row>
    <row r="66" spans="1:26" ht="99.75" customHeight="1" x14ac:dyDescent="0.2">
      <c r="A66" s="43"/>
      <c r="B66" s="73">
        <f t="shared" si="0"/>
        <v>52</v>
      </c>
      <c r="C66" s="68" t="str">
        <f t="array" ref="C66">+IFERROR(INDEX(Hoja1!$A$2:$A$82,MATCH(J66,Hoja1!$H$2:$H$82,0)),"")</f>
        <v>12.4</v>
      </c>
      <c r="D66" s="69" t="str">
        <f>IFERROR(VLOOKUP(C66,Hoja1!$A$2:$H$82,4,0),"")</f>
        <v>Actividades de control</v>
      </c>
      <c r="E66" s="69" t="str">
        <f>+IFERROR(VLOOKUP(C66,Hoja1!$A$1:$J$82,10,0),"")</f>
        <v>Despliegue de políticas y procedimientos (Establece responsabilidades sobre la ejecución de las políticas y procedimientos; Adopta medidas correctivas; Revisa las políticas y procedimientos).</v>
      </c>
      <c r="F66" s="69" t="str">
        <f>+IFERROR(VLOOKUP(C66,Hoja1!$A$1:$I$82,3,0),"")</f>
        <v>Verificación de que los responsables estén ejecutando los controles tal como han sido diseñados</v>
      </c>
      <c r="G66" s="68">
        <f>+IFERROR(VLOOKUP(C66,Hoja1!$A$1:$K$82,11,0),"")</f>
        <v>3</v>
      </c>
      <c r="H66" s="70">
        <f>+IFERROR(VLOOKUP(C66,Hoja1!$A$1:$L$82,12,0),"")</f>
        <v>3</v>
      </c>
      <c r="I66" s="64" t="str">
        <f t="shared" si="1"/>
        <v>Se encuentra presente y funciona correctamente, por lo tanto se requiere acciones o actividades  dirigidas a su mantenimiento dentro del marco de las lineas de defensa.</v>
      </c>
      <c r="J66" s="46">
        <v>52</v>
      </c>
      <c r="K66" s="65">
        <f>+VLOOKUP(C66,Hoja1!$A$1:$M$82,13,0)</f>
        <v>1</v>
      </c>
      <c r="L66" s="337"/>
      <c r="M66" s="74" t="s">
        <v>270</v>
      </c>
      <c r="N66" s="72"/>
      <c r="O66" s="72"/>
      <c r="P66" s="72"/>
      <c r="Q66" s="72"/>
      <c r="R66" s="72"/>
      <c r="S66" s="72"/>
      <c r="T66" s="43"/>
      <c r="U66" s="43"/>
      <c r="V66" s="43"/>
      <c r="W66" s="43"/>
      <c r="X66" s="43"/>
      <c r="Y66" s="43"/>
      <c r="Z66" s="43"/>
    </row>
    <row r="67" spans="1:26" ht="99.75" customHeight="1" x14ac:dyDescent="0.2">
      <c r="A67" s="43"/>
      <c r="B67" s="67">
        <f t="shared" si="0"/>
        <v>53</v>
      </c>
      <c r="C67" s="68" t="str">
        <f t="array" ref="C67">+IFERROR(INDEX(Hoja1!$A$2:$A$82,MATCH(J67,Hoja1!$H$2:$H$82,0)),"")</f>
        <v>12.5</v>
      </c>
      <c r="D67" s="69" t="str">
        <f>IFERROR(VLOOKUP(C67,Hoja1!$A$2:$H$82,4,0),"")</f>
        <v>Actividades de control</v>
      </c>
      <c r="E67" s="69" t="str">
        <f>+IFERROR(VLOOKUP(C67,Hoja1!$A$1:$J$82,10,0),"")</f>
        <v>Despliegue de políticas y procedimientos (Establece responsabilidades sobre la ejecución de las políticas y procedimientos; Adopta medidas correctivas; Revisa las políticas y procedimientos).</v>
      </c>
      <c r="F67" s="69" t="str">
        <f>+IFERROR(VLOOKUP(C67,Hoja1!$A$1:$I$82,3,0),"")</f>
        <v xml:space="preserve"> Se evalúa la adecuación de los controles a las especificidades de cada proceso, considerando cambios en regulaciones, estructuras internas u otros aspectos que determinen cambios en su diseño</v>
      </c>
      <c r="G67" s="68">
        <f>+IFERROR(VLOOKUP(C67,Hoja1!$A$1:$K$82,11,0),"")</f>
        <v>3</v>
      </c>
      <c r="H67" s="70">
        <f>+IFERROR(VLOOKUP(C67,Hoja1!$A$1:$L$82,12,0),"")</f>
        <v>3</v>
      </c>
      <c r="I67" s="64" t="str">
        <f t="shared" si="1"/>
        <v>Se encuentra presente y funciona correctamente, por lo tanto se requiere acciones o actividades  dirigidas a su mantenimiento dentro del marco de las lineas de defensa.</v>
      </c>
      <c r="J67" s="46">
        <v>53</v>
      </c>
      <c r="K67" s="65">
        <f>+VLOOKUP(C67,Hoja1!$A$1:$M$82,13,0)</f>
        <v>1</v>
      </c>
      <c r="L67" s="348"/>
      <c r="M67" s="74" t="s">
        <v>270</v>
      </c>
      <c r="N67" s="72"/>
      <c r="O67" s="72"/>
      <c r="P67" s="72"/>
      <c r="Q67" s="72"/>
      <c r="R67" s="72"/>
      <c r="S67" s="72"/>
      <c r="T67" s="43"/>
      <c r="U67" s="43"/>
      <c r="V67" s="43"/>
      <c r="W67" s="43"/>
      <c r="X67" s="43"/>
      <c r="Y67" s="43"/>
      <c r="Z67" s="43"/>
    </row>
    <row r="68" spans="1:26" ht="99.75" customHeight="1" x14ac:dyDescent="0.2">
      <c r="A68" s="43"/>
      <c r="B68" s="73">
        <f t="shared" si="0"/>
        <v>54</v>
      </c>
      <c r="C68" s="68" t="str">
        <f t="array" ref="C68">+IFERROR(INDEX(Hoja1!$A$2:$A$82,MATCH(J68,Hoja1!$H$2:$H$82,0)),"")</f>
        <v>13.3</v>
      </c>
      <c r="D68" s="69" t="str">
        <f>IFERROR(VLOOKUP(C68,Hoja1!$A$2:$H$82,4,0),"")</f>
        <v>Info y Comunicación</v>
      </c>
      <c r="E68" s="69" t="str">
        <f>+IFERROR(VLOOKUP(C68,Hoja1!$A$1:$J$82,10,0),"")</f>
        <v>Utilización de información relevante (Identifica requisitos de información; Capta fuentes de datos internas y externas; Procesa datos relevantes y los transforma en información).</v>
      </c>
      <c r="F68" s="69" t="str">
        <f>+IFERROR(VLOOKUP(C68,Hoja1!$A$1:$I$82,3,0),"")</f>
        <v>La entidad considera un ámbito amplio de fuentes de datos (internas y externas), para la captura y procesamiento posterior de información clave para la consecución de metas y objetivos</v>
      </c>
      <c r="G68" s="68">
        <f>+IFERROR(VLOOKUP(C68,Hoja1!$A$1:$K$82,11,0),"")</f>
        <v>3</v>
      </c>
      <c r="H68" s="70">
        <f>+IFERROR(VLOOKUP(C68,Hoja1!$A$1:$L$82,12,0),"")</f>
        <v>2</v>
      </c>
      <c r="I68" s="64" t="str">
        <f t="shared" si="1"/>
        <v>Se encuentra presente y funcionando, pero requiere acciones dirigidas a fortalecer  o mejorar su diseño y/o ejecucion.</v>
      </c>
      <c r="J68" s="46">
        <v>54</v>
      </c>
      <c r="K68" s="65">
        <f>+VLOOKUP(C68,Hoja1!$A$1:$M$82,13,0)</f>
        <v>0.5</v>
      </c>
      <c r="L68" s="608">
        <f>+AVERAGE(K68:K81)</f>
        <v>0.8214285714285714</v>
      </c>
      <c r="M68" s="71" t="s">
        <v>711</v>
      </c>
      <c r="N68" s="72"/>
      <c r="O68" s="72"/>
      <c r="P68" s="72"/>
      <c r="Q68" s="72"/>
      <c r="R68" s="72"/>
      <c r="S68" s="72"/>
      <c r="T68" s="43"/>
      <c r="U68" s="43"/>
      <c r="V68" s="43"/>
      <c r="W68" s="43"/>
      <c r="X68" s="43"/>
      <c r="Y68" s="43"/>
      <c r="Z68" s="43"/>
    </row>
    <row r="69" spans="1:26" ht="99.75" customHeight="1" x14ac:dyDescent="0.2">
      <c r="A69" s="43"/>
      <c r="B69" s="67">
        <f t="shared" si="0"/>
        <v>55</v>
      </c>
      <c r="C69" s="68" t="str">
        <f t="array" ref="C69">+IFERROR(INDEX(Hoja1!$A$2:$A$82,MATCH(J69,Hoja1!$H$2:$H$82,0)),"")</f>
        <v>13.4</v>
      </c>
      <c r="D69" s="69" t="str">
        <f>IFERROR(VLOOKUP(C69,Hoja1!$A$2:$H$82,4,0),"")</f>
        <v>Info y Comunicación</v>
      </c>
      <c r="E69" s="69" t="str">
        <f>+IFERROR(VLOOKUP(C69,Hoja1!$A$1:$J$82,10,0),"")</f>
        <v>Utilización de información relevante (Identifica requisitos de información; Capta fuentes de datos internas y externas; Procesa datos relevantes y los transforma en información).</v>
      </c>
      <c r="F69" s="69" t="str">
        <f>+IFERROR(VLOOKUP(C69,Hoja1!$A$1:$I$82,3,0),"")</f>
        <v>La entidad ha desarrollado e implementado actividades de control sobre la integridad, confidencialidad y disponibilidad de los datos e información definidos como relevantes</v>
      </c>
      <c r="G69" s="68">
        <f>+IFERROR(VLOOKUP(C69,Hoja1!$A$1:$K$82,11,0),"")</f>
        <v>3</v>
      </c>
      <c r="H69" s="70">
        <f>+IFERROR(VLOOKUP(C69,Hoja1!$A$1:$L$82,12,0),"")</f>
        <v>2</v>
      </c>
      <c r="I69" s="64" t="str">
        <f t="shared" si="1"/>
        <v>Se encuentra presente y funcionando, pero requiere acciones dirigidas a fortalecer  o mejorar su diseño y/o ejecucion.</v>
      </c>
      <c r="J69" s="46">
        <v>55</v>
      </c>
      <c r="K69" s="65">
        <f>+VLOOKUP(C69,Hoja1!$A$1:$M$82,13,0)</f>
        <v>0.5</v>
      </c>
      <c r="L69" s="337"/>
      <c r="M69" s="71" t="s">
        <v>715</v>
      </c>
      <c r="N69" s="72"/>
      <c r="O69" s="72"/>
      <c r="P69" s="72"/>
      <c r="Q69" s="72"/>
      <c r="R69" s="72"/>
      <c r="S69" s="72"/>
      <c r="T69" s="43"/>
      <c r="U69" s="43"/>
      <c r="V69" s="43"/>
      <c r="W69" s="43"/>
      <c r="X69" s="43"/>
      <c r="Y69" s="43"/>
      <c r="Z69" s="43"/>
    </row>
    <row r="70" spans="1:26" ht="99.75" customHeight="1" x14ac:dyDescent="0.2">
      <c r="A70" s="43"/>
      <c r="B70" s="67">
        <f t="shared" si="0"/>
        <v>56</v>
      </c>
      <c r="C70" s="68" t="str">
        <f t="array" ref="C70">+IFERROR(INDEX(Hoja1!$A$2:$A$82,MATCH(J70,Hoja1!$H$2:$H$82,0)),"")</f>
        <v>14.2</v>
      </c>
      <c r="D70" s="69" t="str">
        <f>IFERROR(VLOOKUP(C70,Hoja1!$A$2:$H$82,4,0),"")</f>
        <v>Info y Comunicación</v>
      </c>
      <c r="E70" s="69" t="str">
        <f>+IFERROR(VLOOKUP(C70,Hoja1!$A$1:$J$82,10,0),"")</f>
        <v>Comunicación Interna (Se comunica con el Comité Institucional de Coordinación de Control Interno o su equivalente; Facilita líneas de comunicación en todos los niveles; Selecciona el método de comunicación pertinente).</v>
      </c>
      <c r="F70" s="69" t="str">
        <f>+IFERROR(VLOOKUP(C70,Hoja1!$A$1:$I$82,3,0),"")</f>
        <v>La entidad cuenta con políticas de operación relacionadas con la administración de la información (niveles de autoridad y responsabilidad</v>
      </c>
      <c r="G70" s="68">
        <f>+IFERROR(VLOOKUP(C70,Hoja1!$A$1:$K$82,11,0),"")</f>
        <v>3</v>
      </c>
      <c r="H70" s="70">
        <f>+IFERROR(VLOOKUP(C70,Hoja1!$A$1:$L$82,12,0),"")</f>
        <v>2</v>
      </c>
      <c r="I70" s="64" t="str">
        <f t="shared" si="1"/>
        <v>Se encuentra presente y funcionando, pero requiere acciones dirigidas a fortalecer  o mejorar su diseño y/o ejecucion.</v>
      </c>
      <c r="J70" s="46">
        <v>56</v>
      </c>
      <c r="K70" s="65">
        <f>+VLOOKUP(C70,Hoja1!$A$1:$M$82,13,0)</f>
        <v>0.5</v>
      </c>
      <c r="L70" s="337"/>
      <c r="M70" s="71" t="s">
        <v>712</v>
      </c>
      <c r="N70" s="72"/>
      <c r="O70" s="72"/>
      <c r="P70" s="72"/>
      <c r="Q70" s="72"/>
      <c r="R70" s="72"/>
      <c r="S70" s="72"/>
      <c r="T70" s="43"/>
      <c r="U70" s="43"/>
      <c r="V70" s="43"/>
      <c r="W70" s="43"/>
      <c r="X70" s="43"/>
      <c r="Y70" s="43"/>
      <c r="Z70" s="43"/>
    </row>
    <row r="71" spans="1:26" ht="99.75" customHeight="1" x14ac:dyDescent="0.2">
      <c r="A71" s="43"/>
      <c r="B71" s="67">
        <f t="shared" si="0"/>
        <v>57</v>
      </c>
      <c r="C71" s="68" t="str">
        <f t="array" ref="C71">+IFERROR(INDEX(Hoja1!$A$2:$A$82,MATCH(J71,Hoja1!$H$2:$H$82,0)),"")</f>
        <v>14.4</v>
      </c>
      <c r="D71" s="69" t="str">
        <f>IFERROR(VLOOKUP(C71,Hoja1!$A$2:$H$82,4,0),"")</f>
        <v>Info y Comunicación</v>
      </c>
      <c r="E71" s="69" t="str">
        <f>+IFERROR(VLOOKUP(C71,Hoja1!$A$1:$J$82,10,0),"")</f>
        <v>Comunicación Interna (Se comunica con el Comité Institucional de Coordinación de Control Interno o su equivalente; Facilita líneas de comunicación en todos los niveles; Selecciona el método de comunicación pertinente).</v>
      </c>
      <c r="F71" s="69" t="str">
        <f>+IFERROR(VLOOKUP(C71,Hoja1!$A$1:$I$82,3,0),"")</f>
        <v>La entidad establece e implementa políticas y procedimientos para facilitar una comunicación interna efectiva</v>
      </c>
      <c r="G71" s="68">
        <f>+IFERROR(VLOOKUP(C71,Hoja1!$A$1:$K$82,11,0),"")</f>
        <v>3</v>
      </c>
      <c r="H71" s="70">
        <f>+IFERROR(VLOOKUP(C71,Hoja1!$A$1:$L$82,12,0),"")</f>
        <v>2</v>
      </c>
      <c r="I71" s="64" t="str">
        <f t="shared" si="1"/>
        <v>Se encuentra presente y funcionando, pero requiere acciones dirigidas a fortalecer  o mejorar su diseño y/o ejecucion.</v>
      </c>
      <c r="J71" s="46">
        <v>57</v>
      </c>
      <c r="K71" s="65">
        <f>+VLOOKUP(C71,Hoja1!$A$1:$M$82,13,0)</f>
        <v>0.5</v>
      </c>
      <c r="L71" s="337"/>
      <c r="M71" s="71" t="s">
        <v>712</v>
      </c>
      <c r="N71" s="72"/>
      <c r="O71" s="72"/>
      <c r="P71" s="72"/>
      <c r="Q71" s="72"/>
      <c r="R71" s="72"/>
      <c r="S71" s="72"/>
      <c r="T71" s="43"/>
      <c r="U71" s="43"/>
      <c r="V71" s="43"/>
      <c r="W71" s="43"/>
      <c r="X71" s="43"/>
      <c r="Y71" s="43"/>
      <c r="Z71" s="43"/>
    </row>
    <row r="72" spans="1:26" ht="99.75" customHeight="1" x14ac:dyDescent="0.2">
      <c r="A72" s="43"/>
      <c r="B72" s="73">
        <f t="shared" si="0"/>
        <v>58</v>
      </c>
      <c r="C72" s="68" t="str">
        <f t="array" ref="C72">+IFERROR(INDEX(Hoja1!$A$2:$A$82,MATCH(J72,Hoja1!$H$2:$H$82,0)),"")</f>
        <v>15.2</v>
      </c>
      <c r="D72" s="69" t="str">
        <f>IFERROR(VLOOKUP(C72,Hoja1!$A$2:$H$82,4,0),"")</f>
        <v>Info y Comunicación</v>
      </c>
      <c r="E72" s="69" t="str">
        <f>+IFERROR(VLOOKUP(C72,Hoja1!$A$1:$J$82,10,0),"")</f>
        <v>Comunicación con el exterior (Se comunica con los grupos de valor y con terceros externos interesados; Facilita líneas de comunicación).</v>
      </c>
      <c r="F72" s="69" t="str">
        <f>+IFERROR(VLOOKUP(C72,Hoja1!$A$1:$I$82,3,0),"")</f>
        <v>La entidad cuenta con canales externos definidos de comunicación, asociados con el tipo de información a divulgar, y éstos son reconocidos a todo nivel de la organización.</v>
      </c>
      <c r="G72" s="68">
        <f>+IFERROR(VLOOKUP(C72,Hoja1!$A$1:$K$82,11,0),"")</f>
        <v>3</v>
      </c>
      <c r="H72" s="70">
        <f>+IFERROR(VLOOKUP(C72,Hoja1!$A$1:$L$82,12,0),"")</f>
        <v>2</v>
      </c>
      <c r="I72" s="64" t="str">
        <f t="shared" si="1"/>
        <v>Se encuentra presente y funcionando, pero requiere acciones dirigidas a fortalecer  o mejorar su diseño y/o ejecucion.</v>
      </c>
      <c r="J72" s="46">
        <v>58</v>
      </c>
      <c r="K72" s="65">
        <f>+VLOOKUP(C72,Hoja1!$A$1:$M$82,13,0)</f>
        <v>0.5</v>
      </c>
      <c r="L72" s="337"/>
      <c r="M72" s="71" t="s">
        <v>502</v>
      </c>
      <c r="N72" s="72"/>
      <c r="O72" s="72"/>
      <c r="P72" s="72"/>
      <c r="Q72" s="72"/>
      <c r="R72" s="72"/>
      <c r="S72" s="72"/>
      <c r="T72" s="43"/>
      <c r="U72" s="43"/>
      <c r="V72" s="43"/>
      <c r="W72" s="43"/>
      <c r="X72" s="43"/>
      <c r="Y72" s="43"/>
      <c r="Z72" s="43"/>
    </row>
    <row r="73" spans="1:26" ht="99.75" customHeight="1" x14ac:dyDescent="0.2">
      <c r="A73" s="43"/>
      <c r="B73" s="67">
        <f t="shared" si="0"/>
        <v>59</v>
      </c>
      <c r="C73" s="68" t="str">
        <f t="array" ref="C73">+IFERROR(INDEX(Hoja1!$A$2:$A$82,MATCH(J73,Hoja1!$H$2:$H$82,0)),"")</f>
        <v>13.1</v>
      </c>
      <c r="D73" s="69" t="str">
        <f>IFERROR(VLOOKUP(C73,Hoja1!$A$2:$H$82,4,0),"")</f>
        <v>Info y Comunicación</v>
      </c>
      <c r="E73" s="69" t="str">
        <f>+IFERROR(VLOOKUP(C73,Hoja1!$A$1:$J$82,10,0),"")</f>
        <v>Utilización de información relevante (Identifica requisitos de información; Capta fuentes de datos internas y externas; Procesa datos relevantes y los transforma en información).</v>
      </c>
      <c r="F73" s="69" t="str">
        <f>+IFERROR(VLOOKUP(C73,Hoja1!$A$1:$I$82,3,0),"")</f>
        <v>La entidad ha diseñado sistemas de información para capturar y procesar datos y transformarlos en información para alcanzar los requerimientos de información definidos</v>
      </c>
      <c r="G73" s="68">
        <f>+IFERROR(VLOOKUP(C73,Hoja1!$A$1:$K$82,11,0),"")</f>
        <v>3</v>
      </c>
      <c r="H73" s="70">
        <f>+IFERROR(VLOOKUP(C73,Hoja1!$A$1:$L$82,12,0),"")</f>
        <v>3</v>
      </c>
      <c r="I73" s="64" t="str">
        <f t="shared" si="1"/>
        <v>Se encuentra presente y funciona correctamente, por lo tanto se requiere acciones o actividades  dirigidas a su mantenimiento dentro del marco de las lineas de defensa.</v>
      </c>
      <c r="J73" s="46">
        <v>59</v>
      </c>
      <c r="K73" s="65">
        <f>+VLOOKUP(C73,Hoja1!$A$1:$M$82,13,0)</f>
        <v>1</v>
      </c>
      <c r="L73" s="337"/>
      <c r="M73" s="74" t="s">
        <v>270</v>
      </c>
      <c r="N73" s="72"/>
      <c r="O73" s="72"/>
      <c r="P73" s="72"/>
      <c r="Q73" s="72"/>
      <c r="R73" s="72"/>
      <c r="S73" s="72"/>
      <c r="T73" s="43"/>
      <c r="U73" s="43"/>
      <c r="V73" s="43"/>
      <c r="W73" s="43"/>
      <c r="X73" s="43"/>
      <c r="Y73" s="43"/>
      <c r="Z73" s="43"/>
    </row>
    <row r="74" spans="1:26" ht="99.75" customHeight="1" x14ac:dyDescent="0.2">
      <c r="A74" s="43"/>
      <c r="B74" s="73">
        <f t="shared" si="0"/>
        <v>60</v>
      </c>
      <c r="C74" s="68" t="str">
        <f t="array" ref="C74">+IFERROR(INDEX(Hoja1!$A$2:$A$82,MATCH(J74,Hoja1!$H$2:$H$82,0)),"")</f>
        <v>13.2</v>
      </c>
      <c r="D74" s="69" t="str">
        <f>IFERROR(VLOOKUP(C74,Hoja1!$A$2:$H$82,4,0),"")</f>
        <v>Info y Comunicación</v>
      </c>
      <c r="E74" s="69" t="str">
        <f>+IFERROR(VLOOKUP(C74,Hoja1!$A$1:$J$82,10,0),"")</f>
        <v>Utilización de información relevante (Identifica requisitos de información; Capta fuentes de datos internas y externas; Procesa datos relevantes y los transforma en información).</v>
      </c>
      <c r="F74" s="69" t="str">
        <f>+IFERROR(VLOOKUP(C74,Hoja1!$A$1:$I$82,3,0),"")</f>
        <v xml:space="preserve"> La entidad cuenta con el inventario de información relevante (interno/externa) y cuenta con un mecanismo que permita su actualización</v>
      </c>
      <c r="G74" s="68">
        <f>+IFERROR(VLOOKUP(C74,Hoja1!$A$1:$K$82,11,0),"")</f>
        <v>3</v>
      </c>
      <c r="H74" s="70">
        <f>+IFERROR(VLOOKUP(C74,Hoja1!$A$1:$L$82,12,0),"")</f>
        <v>3</v>
      </c>
      <c r="I74" s="64" t="str">
        <f t="shared" si="1"/>
        <v>Se encuentra presente y funciona correctamente, por lo tanto se requiere acciones o actividades  dirigidas a su mantenimiento dentro del marco de las lineas de defensa.</v>
      </c>
      <c r="J74" s="46">
        <v>60</v>
      </c>
      <c r="K74" s="65">
        <f>+VLOOKUP(C74,Hoja1!$A$1:$M$82,13,0)</f>
        <v>1</v>
      </c>
      <c r="L74" s="337"/>
      <c r="M74" s="74" t="s">
        <v>270</v>
      </c>
      <c r="N74" s="72"/>
      <c r="O74" s="72"/>
      <c r="P74" s="72"/>
      <c r="Q74" s="72"/>
      <c r="R74" s="72"/>
      <c r="S74" s="72"/>
      <c r="T74" s="43"/>
      <c r="U74" s="43"/>
      <c r="V74" s="43"/>
      <c r="W74" s="43"/>
      <c r="X74" s="43"/>
      <c r="Y74" s="43"/>
      <c r="Z74" s="43"/>
    </row>
    <row r="75" spans="1:26" ht="99.75" customHeight="1" x14ac:dyDescent="0.2">
      <c r="A75" s="43"/>
      <c r="B75" s="67">
        <f t="shared" si="0"/>
        <v>61</v>
      </c>
      <c r="C75" s="68" t="str">
        <f t="array" ref="C75">+IFERROR(INDEX(Hoja1!$A$2:$A$82,MATCH(J75,Hoja1!$H$2:$H$82,0)),"")</f>
        <v>14.1</v>
      </c>
      <c r="D75" s="69" t="str">
        <f>IFERROR(VLOOKUP(C75,Hoja1!$A$2:$H$82,4,0),"")</f>
        <v>Info y Comunicación</v>
      </c>
      <c r="E75" s="69" t="str">
        <f>+IFERROR(VLOOKUP(C75,Hoja1!$A$1:$J$82,10,0),"")</f>
        <v>Comunicación Interna (Se comunica con el Comité Institucional de Coordinación de Control Interno o su equivalente; Facilita líneas de comunicación en todos los niveles; Selecciona el método de comunicación pertinente).</v>
      </c>
      <c r="F75" s="69" t="str">
        <f>+IFERROR(VLOOKUP(C75,Hoja1!$A$1:$I$82,3,0),"")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5" s="68">
        <f>+IFERROR(VLOOKUP(C75,Hoja1!$A$1:$K$82,11,0),"")</f>
        <v>3</v>
      </c>
      <c r="H75" s="70">
        <f>+IFERROR(VLOOKUP(C75,Hoja1!$A$1:$L$82,12,0),"")</f>
        <v>3</v>
      </c>
      <c r="I75" s="64" t="str">
        <f t="shared" si="1"/>
        <v>Se encuentra presente y funciona correctamente, por lo tanto se requiere acciones o actividades  dirigidas a su mantenimiento dentro del marco de las lineas de defensa.</v>
      </c>
      <c r="J75" s="46">
        <v>61</v>
      </c>
      <c r="K75" s="65">
        <f>+VLOOKUP(C75,Hoja1!$A$1:$M$82,13,0)</f>
        <v>1</v>
      </c>
      <c r="L75" s="337"/>
      <c r="M75" s="74" t="s">
        <v>270</v>
      </c>
      <c r="N75" s="72"/>
      <c r="O75" s="72"/>
      <c r="P75" s="72"/>
      <c r="Q75" s="72"/>
      <c r="R75" s="72"/>
      <c r="S75" s="72"/>
      <c r="T75" s="43"/>
      <c r="U75" s="43"/>
      <c r="V75" s="43"/>
      <c r="W75" s="43"/>
      <c r="X75" s="43"/>
      <c r="Y75" s="43"/>
      <c r="Z75" s="43"/>
    </row>
    <row r="76" spans="1:26" ht="99.75" customHeight="1" x14ac:dyDescent="0.2">
      <c r="A76" s="43"/>
      <c r="B76" s="67">
        <f t="shared" si="0"/>
        <v>62</v>
      </c>
      <c r="C76" s="68" t="str">
        <f t="array" ref="C76">+IFERROR(INDEX(Hoja1!$A$2:$A$82,MATCH(J76,Hoja1!$H$2:$H$82,0)),"")</f>
        <v>14.3</v>
      </c>
      <c r="D76" s="69" t="str">
        <f>IFERROR(VLOOKUP(C76,Hoja1!$A$2:$H$82,4,0),"")</f>
        <v>Info y Comunicación</v>
      </c>
      <c r="E76" s="69" t="str">
        <f>+IFERROR(VLOOKUP(C76,Hoja1!$A$1:$J$82,10,0),"")</f>
        <v>Comunicación Interna (Se comunica con el Comité Institucional de Coordinación de Control Interno o su equivalente; Facilita líneas de comunicación en todos los niveles; Selecciona el método de comunicación pertinente).</v>
      </c>
      <c r="F76" s="69" t="str">
        <f>+IFERROR(VLOOKUP(C76,Hoja1!$A$1:$I$82,3,0),"")</f>
        <v>La entidad cuenta con canales de información internos para la denuncia anónima o confidencial de posibles situaciones irregulares y se cuenta con mecanismos específicos para su manejo, de manera tal que generen la confianza para utilizarlos</v>
      </c>
      <c r="G76" s="68">
        <f>+IFERROR(VLOOKUP(C76,Hoja1!$A$1:$K$82,11,0),"")</f>
        <v>3</v>
      </c>
      <c r="H76" s="70">
        <f>+IFERROR(VLOOKUP(C76,Hoja1!$A$1:$L$82,12,0),"")</f>
        <v>3</v>
      </c>
      <c r="I76" s="64" t="str">
        <f t="shared" si="1"/>
        <v>Se encuentra presente y funciona correctamente, por lo tanto se requiere acciones o actividades  dirigidas a su mantenimiento dentro del marco de las lineas de defensa.</v>
      </c>
      <c r="J76" s="46">
        <v>62</v>
      </c>
      <c r="K76" s="65">
        <f>+VLOOKUP(C76,Hoja1!$A$1:$M$82,13,0)</f>
        <v>1</v>
      </c>
      <c r="L76" s="337"/>
      <c r="M76" s="74" t="s">
        <v>270</v>
      </c>
      <c r="N76" s="72"/>
      <c r="O76" s="72"/>
      <c r="P76" s="72"/>
      <c r="Q76" s="72"/>
      <c r="R76" s="72"/>
      <c r="S76" s="72"/>
      <c r="T76" s="43"/>
      <c r="U76" s="43"/>
      <c r="V76" s="43"/>
      <c r="W76" s="43"/>
      <c r="X76" s="43"/>
      <c r="Y76" s="43"/>
      <c r="Z76" s="43"/>
    </row>
    <row r="77" spans="1:26" ht="99.75" customHeight="1" x14ac:dyDescent="0.2">
      <c r="A77" s="43"/>
      <c r="B77" s="67">
        <f t="shared" si="0"/>
        <v>63</v>
      </c>
      <c r="C77" s="68" t="str">
        <f t="array" ref="C77">+IFERROR(INDEX(Hoja1!$A$2:$A$82,MATCH(J77,Hoja1!$H$2:$H$82,0)),"")</f>
        <v>15.1</v>
      </c>
      <c r="D77" s="69" t="str">
        <f>IFERROR(VLOOKUP(C77,Hoja1!$A$2:$H$82,4,0),"")</f>
        <v>Info y Comunicación</v>
      </c>
      <c r="E77" s="69" t="str">
        <f>+IFERROR(VLOOKUP(C77,Hoja1!$A$1:$J$82,10,0),"")</f>
        <v>Comunicación con el exterior (Se comunica con los grupos de valor y con terceros externos interesados; Facilita líneas de comunicación).</v>
      </c>
      <c r="F77" s="69" t="str">
        <f>+IFERROR(VLOOKUP(C77,Hoja1!$A$1:$I$82,3,0),"")</f>
        <v>La entidad desarrolla e implementa controles que facilitan la comunicación externa, la cual incluye  políticas y procedimientos. 
Incluye contratistas y proveedores de servicios tercerizados (cuando aplique).</v>
      </c>
      <c r="G77" s="68">
        <f>+IFERROR(VLOOKUP(C77,Hoja1!$A$1:$K$82,11,0),"")</f>
        <v>3</v>
      </c>
      <c r="H77" s="70">
        <f>+IFERROR(VLOOKUP(C77,Hoja1!$A$1:$L$82,12,0),"")</f>
        <v>3</v>
      </c>
      <c r="I77" s="64" t="str">
        <f t="shared" si="1"/>
        <v>Se encuentra presente y funciona correctamente, por lo tanto se requiere acciones o actividades  dirigidas a su mantenimiento dentro del marco de las lineas de defensa.</v>
      </c>
      <c r="J77" s="46">
        <v>63</v>
      </c>
      <c r="K77" s="65">
        <f>+VLOOKUP(C77,Hoja1!$A$1:$M$82,13,0)</f>
        <v>1</v>
      </c>
      <c r="L77" s="337"/>
      <c r="M77" s="74" t="s">
        <v>270</v>
      </c>
      <c r="N77" s="72"/>
      <c r="O77" s="72"/>
      <c r="P77" s="72"/>
      <c r="Q77" s="72"/>
      <c r="R77" s="72"/>
      <c r="S77" s="72"/>
      <c r="T77" s="43"/>
      <c r="U77" s="43"/>
      <c r="V77" s="43"/>
      <c r="W77" s="43"/>
      <c r="X77" s="43"/>
      <c r="Y77" s="43"/>
      <c r="Z77" s="43"/>
    </row>
    <row r="78" spans="1:26" ht="99.75" customHeight="1" x14ac:dyDescent="0.2">
      <c r="A78" s="43"/>
      <c r="B78" s="73">
        <f t="shared" si="0"/>
        <v>64</v>
      </c>
      <c r="C78" s="68" t="str">
        <f t="array" ref="C78">+IFERROR(INDEX(Hoja1!$A$2:$A$82,MATCH(J78,Hoja1!$H$2:$H$82,0)),"")</f>
        <v>15.3</v>
      </c>
      <c r="D78" s="69" t="str">
        <f>IFERROR(VLOOKUP(C78,Hoja1!$A$2:$H$82,4,0),"")</f>
        <v>Info y Comunicación</v>
      </c>
      <c r="E78" s="69" t="str">
        <f>+IFERROR(VLOOKUP(C78,Hoja1!$A$1:$J$82,10,0),"")</f>
        <v>Comunicación con el exterior (Se comunica con los grupos de valor y con terceros externos interesados; Facilita líneas de comunicación).</v>
      </c>
      <c r="F78" s="69" t="str">
        <f>+IFERROR(VLOOKUP(C78,Hoja1!$A$1:$I$82,3,0),"")</f>
        <v>La entidad cuenta con procesos o procedimiento para el manejo de la información entrante (quién la recibe, quién la clasifica, quién la analiza), y a la respuesta requerida (quién la canaliza y la responde)</v>
      </c>
      <c r="G78" s="68">
        <f>+IFERROR(VLOOKUP(C78,Hoja1!$A$1:$K$82,11,0),"")</f>
        <v>3</v>
      </c>
      <c r="H78" s="70">
        <f>+IFERROR(VLOOKUP(C78,Hoja1!$A$1:$L$82,12,0),"")</f>
        <v>3</v>
      </c>
      <c r="I78" s="64" t="str">
        <f t="shared" si="1"/>
        <v>Se encuentra presente y funciona correctamente, por lo tanto se requiere acciones o actividades  dirigidas a su mantenimiento dentro del marco de las lineas de defensa.</v>
      </c>
      <c r="J78" s="46">
        <v>64</v>
      </c>
      <c r="K78" s="65">
        <f>+VLOOKUP(C78,Hoja1!$A$1:$M$82,13,0)</f>
        <v>1</v>
      </c>
      <c r="L78" s="337"/>
      <c r="M78" s="74" t="s">
        <v>270</v>
      </c>
      <c r="N78" s="72"/>
      <c r="O78" s="72"/>
      <c r="P78" s="72"/>
      <c r="Q78" s="72"/>
      <c r="R78" s="72"/>
      <c r="S78" s="72"/>
      <c r="T78" s="43"/>
      <c r="U78" s="43"/>
      <c r="V78" s="43"/>
      <c r="W78" s="43"/>
      <c r="X78" s="43"/>
      <c r="Y78" s="43"/>
      <c r="Z78" s="43"/>
    </row>
    <row r="79" spans="1:26" ht="99.75" customHeight="1" x14ac:dyDescent="0.2">
      <c r="A79" s="43"/>
      <c r="B79" s="67">
        <f t="shared" si="0"/>
        <v>65</v>
      </c>
      <c r="C79" s="68" t="str">
        <f t="array" ref="C79">+IFERROR(INDEX(Hoja1!$A$2:$A$82,MATCH(J79,Hoja1!$H$2:$H$82,0)),"")</f>
        <v>15.4</v>
      </c>
      <c r="D79" s="69" t="str">
        <f>IFERROR(VLOOKUP(C79,Hoja1!$A$2:$H$82,4,0),"")</f>
        <v>Info y Comunicación</v>
      </c>
      <c r="E79" s="69" t="str">
        <f>+IFERROR(VLOOKUP(C79,Hoja1!$A$1:$J$82,10,0),"")</f>
        <v>Comunicación con el exterior (Se comunica con los grupos de valor y con terceros externos interesados; Facilita líneas de comunicación).</v>
      </c>
      <c r="F79" s="69" t="str">
        <f>+IFERROR(VLOOKUP(C79,Hoja1!$A$1:$I$82,3,0),"")</f>
        <v>La entidad cuenta con procesos o procedimientos encaminados a evaluar periódicamente la efectividad de los canales de comunicación con partes externas, así como sus contenidos, de tal forma que se puedan mejorar.</v>
      </c>
      <c r="G79" s="68">
        <f>+IFERROR(VLOOKUP(C79,Hoja1!$A$1:$K$82,11,0),"")</f>
        <v>3</v>
      </c>
      <c r="H79" s="70" t="str">
        <f>+IFERROR(VLOOKUP(C79,Hoja1!$A$1:$L$82,12,0),"")</f>
        <v>3.0</v>
      </c>
      <c r="I79" s="64" t="str">
        <f t="shared" si="1"/>
        <v>Se encuentra presente y funciona correctamente, por lo tanto se requiere acciones o actividades  dirigidas a su mantenimiento dentro del marco de las lineas de defensa.</v>
      </c>
      <c r="J79" s="46">
        <v>65</v>
      </c>
      <c r="K79" s="65">
        <f>+VLOOKUP(C79,Hoja1!$A$1:$M$82,13,0)</f>
        <v>1</v>
      </c>
      <c r="L79" s="337"/>
      <c r="M79" s="74" t="s">
        <v>270</v>
      </c>
      <c r="N79" s="72"/>
      <c r="O79" s="72"/>
      <c r="P79" s="72"/>
      <c r="Q79" s="72"/>
      <c r="R79" s="72"/>
      <c r="S79" s="72"/>
      <c r="T79" s="43"/>
      <c r="U79" s="43"/>
      <c r="V79" s="43"/>
      <c r="W79" s="43"/>
      <c r="X79" s="43"/>
      <c r="Y79" s="43"/>
      <c r="Z79" s="43"/>
    </row>
    <row r="80" spans="1:26" ht="99.75" customHeight="1" x14ac:dyDescent="0.2">
      <c r="A80" s="43"/>
      <c r="B80" s="73">
        <f t="shared" si="0"/>
        <v>66</v>
      </c>
      <c r="C80" s="68" t="str">
        <f t="array" ref="C80">+IFERROR(INDEX(Hoja1!$A$2:$A$82,MATCH(J80,Hoja1!$H$2:$H$82,0)),"")</f>
        <v>15.5</v>
      </c>
      <c r="D80" s="69" t="str">
        <f>IFERROR(VLOOKUP(C80,Hoja1!$A$2:$H$82,4,0),"")</f>
        <v>Info y Comunicación</v>
      </c>
      <c r="E80" s="69" t="str">
        <f>+IFERROR(VLOOKUP(C80,Hoja1!$A$1:$J$82,10,0),"")</f>
        <v>Comunicación con el exterior (Se comunica con los grupos de valor y con terceros externos interesados; Facilita líneas de comunicación).</v>
      </c>
      <c r="F80" s="69" t="str">
        <f>+IFERROR(VLOOKUP(C80,Hoja1!$A$1:$I$82,3,0),"")</f>
        <v>La entidad analiza periódicamente su caracterización de usuarios o grupos de valor, a fin de actualizarla cuando sea pertinente</v>
      </c>
      <c r="G80" s="68">
        <f>+IFERROR(VLOOKUP(C80,Hoja1!$A$1:$K$82,11,0),"")</f>
        <v>3</v>
      </c>
      <c r="H80" s="70">
        <f>+IFERROR(VLOOKUP(C80,Hoja1!$A$1:$L$82,12,0),"")</f>
        <v>3</v>
      </c>
      <c r="I80" s="64" t="str">
        <f t="shared" si="1"/>
        <v>Se encuentra presente y funciona correctamente, por lo tanto se requiere acciones o actividades  dirigidas a su mantenimiento dentro del marco de las lineas de defensa.</v>
      </c>
      <c r="J80" s="46">
        <v>66</v>
      </c>
      <c r="K80" s="65">
        <f>+VLOOKUP(C80,Hoja1!$A$1:$M$82,13,0)</f>
        <v>1</v>
      </c>
      <c r="L80" s="337"/>
      <c r="M80" s="74" t="s">
        <v>270</v>
      </c>
      <c r="N80" s="72"/>
      <c r="O80" s="72"/>
      <c r="P80" s="72"/>
      <c r="Q80" s="72"/>
      <c r="R80" s="72"/>
      <c r="S80" s="72"/>
      <c r="T80" s="43"/>
      <c r="U80" s="43"/>
      <c r="V80" s="43"/>
      <c r="W80" s="43"/>
      <c r="X80" s="43"/>
      <c r="Y80" s="43"/>
      <c r="Z80" s="43"/>
    </row>
    <row r="81" spans="1:26" ht="99.75" customHeight="1" x14ac:dyDescent="0.2">
      <c r="A81" s="43"/>
      <c r="B81" s="67">
        <f t="shared" si="0"/>
        <v>67</v>
      </c>
      <c r="C81" s="68" t="str">
        <f t="array" ref="C81">+IFERROR(INDEX(Hoja1!$A$2:$A$82,MATCH(J81,Hoja1!$H$2:$H$82,0)),"")</f>
        <v>15.6</v>
      </c>
      <c r="D81" s="69" t="str">
        <f>IFERROR(VLOOKUP(C81,Hoja1!$A$2:$H$82,4,0),"")</f>
        <v>Info y Comunicación</v>
      </c>
      <c r="E81" s="69" t="str">
        <f>+IFERROR(VLOOKUP(C81,Hoja1!$A$1:$J$82,10,0),"")</f>
        <v>Comunicación con el exterior (Se comunica con los grupos de valor y con terceros externos interesados; Facilita líneas de comunicación).</v>
      </c>
      <c r="F81" s="69" t="str">
        <f>+IFERROR(VLOOKUP(C81,Hoja1!$A$1:$I$82,3,0),"")</f>
        <v>La entidad analiza periódicamente los resultados frente a la evaluación de percepción por parte de los usuarios o grupos de valor para la incorporación de las mejoras correspondientes</v>
      </c>
      <c r="G81" s="68">
        <f>+IFERROR(VLOOKUP(C81,Hoja1!$A$1:$K$82,11,0),"")</f>
        <v>3</v>
      </c>
      <c r="H81" s="70">
        <f>+IFERROR(VLOOKUP(C81,Hoja1!$A$1:$L$82,12,0),"")</f>
        <v>3</v>
      </c>
      <c r="I81" s="64" t="str">
        <f t="shared" si="1"/>
        <v>Se encuentra presente y funciona correctamente, por lo tanto se requiere acciones o actividades  dirigidas a su mantenimiento dentro del marco de las lineas de defensa.</v>
      </c>
      <c r="J81" s="46">
        <v>67</v>
      </c>
      <c r="K81" s="65">
        <f>+VLOOKUP(C81,Hoja1!$A$1:$M$82,13,0)</f>
        <v>1</v>
      </c>
      <c r="L81" s="348"/>
      <c r="M81" s="74" t="s">
        <v>270</v>
      </c>
      <c r="N81" s="72"/>
      <c r="O81" s="72"/>
      <c r="P81" s="72"/>
      <c r="Q81" s="72"/>
      <c r="R81" s="72"/>
      <c r="S81" s="72"/>
      <c r="T81" s="43"/>
      <c r="U81" s="43"/>
      <c r="V81" s="43"/>
      <c r="W81" s="43"/>
      <c r="X81" s="43"/>
      <c r="Y81" s="43"/>
      <c r="Z81" s="43"/>
    </row>
    <row r="82" spans="1:26" ht="99.75" customHeight="1" x14ac:dyDescent="0.2">
      <c r="A82" s="43"/>
      <c r="B82" s="67">
        <f t="shared" si="0"/>
        <v>68</v>
      </c>
      <c r="C82" s="68" t="str">
        <f t="array" ref="C82">+IFERROR(INDEX(Hoja1!$A$2:$A$82,MATCH(J82,Hoja1!$H$2:$H$82,0)),"")</f>
        <v xml:space="preserve">17.6 </v>
      </c>
      <c r="D82" s="69" t="str">
        <f>IFERROR(VLOOKUP(C82,Hoja1!$A$2:$H$82,4,0),"")</f>
        <v>Monitoreo - Supervisión</v>
      </c>
      <c r="E82" s="69" t="str">
        <f>+IFERROR(VLOOKUP(C82,Hoja1!$A$1:$J$82,10,0),"")</f>
        <v>Evaluación y comunicación de deficiencias oportunamente (Evalúa los resultados, Comunica las deficiencias y Monitorea las medidas correctivas).</v>
      </c>
      <c r="F82" s="69" t="str">
        <f>+IFERROR(VLOOKUP(C82,Hoja1!$A$1:$I$82,3,0),"")</f>
        <v>Se evalúa la información suministrada por los usuarios (Sistema PQRD), así como de otras partes interesadas para la mejora del  Sistema de Control Interno de la Entidad</v>
      </c>
      <c r="G82" s="68">
        <f>+IFERROR(VLOOKUP(C82,Hoja1!$A$1:$K$82,11,0),"")</f>
        <v>3</v>
      </c>
      <c r="H82" s="70">
        <f>+IFERROR(VLOOKUP(C82,Hoja1!$A$1:$L$82,12,0),"")</f>
        <v>2</v>
      </c>
      <c r="I82" s="64" t="str">
        <f t="shared" si="1"/>
        <v>Se encuentra presente y funcionando, pero requiere acciones dirigidas a fortalecer  o mejorar su diseño y/o ejecucion.</v>
      </c>
      <c r="J82" s="46">
        <v>68</v>
      </c>
      <c r="K82" s="65">
        <f>+VLOOKUP(C82,Hoja1!$A$1:$M$82,13,0)</f>
        <v>0.5</v>
      </c>
      <c r="L82" s="608">
        <f>+AVERAGE(K82:K95)</f>
        <v>0.9642857142857143</v>
      </c>
      <c r="M82" s="71" t="s">
        <v>272</v>
      </c>
      <c r="N82" s="72"/>
      <c r="O82" s="72"/>
      <c r="P82" s="72"/>
      <c r="Q82" s="72"/>
      <c r="R82" s="72"/>
      <c r="S82" s="72"/>
      <c r="T82" s="43"/>
      <c r="U82" s="43"/>
      <c r="V82" s="43"/>
      <c r="W82" s="43"/>
      <c r="X82" s="43"/>
      <c r="Y82" s="43"/>
      <c r="Z82" s="43"/>
    </row>
    <row r="83" spans="1:26" ht="99.75" customHeight="1" x14ac:dyDescent="0.2">
      <c r="A83" s="43"/>
      <c r="B83" s="67">
        <f t="shared" si="0"/>
        <v>69</v>
      </c>
      <c r="C83" s="68" t="str">
        <f t="array" ref="C83">+IFERROR(INDEX(Hoja1!$A$2:$A$82,MATCH(J83,Hoja1!$H$2:$H$82,0)),"")</f>
        <v>16.1</v>
      </c>
      <c r="D83" s="69" t="str">
        <f>IFERROR(VLOOKUP(C83,Hoja1!$A$2:$H$82,4,0),"")</f>
        <v>Monitoreo - Supervisión</v>
      </c>
      <c r="E83" s="69"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69" t="str">
        <f>+IFERROR(VLOOKUP(C83,Hoja1!$A$1:$I$82,3,0),"")</f>
        <v>El comité Institucional de Coordinación de Control Interno aprueba anualmente el Plan Anual de Auditoría presentado por parte del Jefe de Control Interno o quien haga sus veces y hace el correspondiente seguimiento a sus ejecución</v>
      </c>
      <c r="G83" s="68">
        <f>+IFERROR(VLOOKUP(C83,Hoja1!$A$1:$K$82,11,0),"")</f>
        <v>3</v>
      </c>
      <c r="H83" s="70">
        <f>+IFERROR(VLOOKUP(C83,Hoja1!$A$1:$L$82,12,0),"")</f>
        <v>3</v>
      </c>
      <c r="I83" s="64" t="str">
        <f t="shared" si="1"/>
        <v>Se encuentra presente y funciona correctamente, por lo tanto se requiere acciones o actividades  dirigidas a su mantenimiento dentro del marco de las lineas de defensa.</v>
      </c>
      <c r="J83" s="46">
        <v>69</v>
      </c>
      <c r="K83" s="65">
        <f>+VLOOKUP(C83,Hoja1!$A$1:$M$82,13,0)</f>
        <v>1</v>
      </c>
      <c r="L83" s="337"/>
      <c r="M83" s="74" t="s">
        <v>270</v>
      </c>
      <c r="N83" s="72"/>
      <c r="O83" s="72"/>
      <c r="P83" s="72"/>
      <c r="Q83" s="72"/>
      <c r="R83" s="72"/>
      <c r="S83" s="72"/>
      <c r="T83" s="43"/>
      <c r="U83" s="43"/>
      <c r="V83" s="43"/>
      <c r="W83" s="43"/>
      <c r="X83" s="43"/>
      <c r="Y83" s="43"/>
      <c r="Z83" s="43"/>
    </row>
    <row r="84" spans="1:26" ht="99.75" customHeight="1" x14ac:dyDescent="0.2">
      <c r="A84" s="43"/>
      <c r="B84" s="73">
        <f t="shared" si="0"/>
        <v>70</v>
      </c>
      <c r="C84" s="68" t="str">
        <f t="array" ref="C84">+IFERROR(INDEX(Hoja1!$A$2:$A$82,MATCH(J84,Hoja1!$H$2:$H$82,0)),"")</f>
        <v>16.2</v>
      </c>
      <c r="D84" s="69" t="str">
        <f>IFERROR(VLOOKUP(C84,Hoja1!$A$2:$H$82,4,0),"")</f>
        <v>Monitoreo - Supervisión</v>
      </c>
      <c r="E84" s="69"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69" t="str">
        <f>+IFERROR(VLOOKUP(C84,Hoja1!$A$1:$I$82,3,0),"")</f>
        <v xml:space="preserve"> La Alta Dirección periódicamente evalúa los resultados de las evaluaciones (continuas e independientes)  para concluir acerca de la efectividad del Sistema de Control Intern</v>
      </c>
      <c r="G84" s="68">
        <f>+IFERROR(VLOOKUP(C84,Hoja1!$A$1:$K$82,11,0),"")</f>
        <v>3</v>
      </c>
      <c r="H84" s="70">
        <f>+IFERROR(VLOOKUP(C84,Hoja1!$A$1:$L$82,12,0),"")</f>
        <v>3</v>
      </c>
      <c r="I84" s="64" t="str">
        <f t="shared" si="1"/>
        <v>Se encuentra presente y funciona correctamente, por lo tanto se requiere acciones o actividades  dirigidas a su mantenimiento dentro del marco de las lineas de defensa.</v>
      </c>
      <c r="J84" s="46">
        <v>70</v>
      </c>
      <c r="K84" s="65">
        <f>+VLOOKUP(C84,Hoja1!$A$1:$M$82,13,0)</f>
        <v>1</v>
      </c>
      <c r="L84" s="337"/>
      <c r="M84" s="74" t="s">
        <v>270</v>
      </c>
      <c r="N84" s="72"/>
      <c r="O84" s="72"/>
      <c r="P84" s="72"/>
      <c r="Q84" s="72"/>
      <c r="R84" s="72"/>
      <c r="S84" s="72"/>
      <c r="T84" s="43"/>
      <c r="U84" s="43"/>
      <c r="V84" s="43"/>
      <c r="W84" s="43"/>
      <c r="X84" s="43"/>
      <c r="Y84" s="43"/>
      <c r="Z84" s="43"/>
    </row>
    <row r="85" spans="1:26" ht="99.75" customHeight="1" x14ac:dyDescent="0.2">
      <c r="A85" s="43"/>
      <c r="B85" s="67">
        <f t="shared" si="0"/>
        <v>71</v>
      </c>
      <c r="C85" s="68" t="str">
        <f t="array" ref="C85">+IFERROR(INDEX(Hoja1!$A$2:$A$82,MATCH(J85,Hoja1!$H$2:$H$82,0)),"")</f>
        <v>16.3</v>
      </c>
      <c r="D85" s="69" t="str">
        <f>IFERROR(VLOOKUP(C85,Hoja1!$A$2:$H$82,4,0),"")</f>
        <v>Monitoreo - Supervisión</v>
      </c>
      <c r="E85" s="69"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69" t="str">
        <f>+IFERROR(VLOOKUP(C85,Hoja1!$A$1:$I$82,3,0),"")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5" s="68">
        <f>+IFERROR(VLOOKUP(C85,Hoja1!$A$1:$K$82,11,0),"")</f>
        <v>3</v>
      </c>
      <c r="H85" s="70">
        <f>+IFERROR(VLOOKUP(C85,Hoja1!$A$1:$L$82,12,0),"")</f>
        <v>3</v>
      </c>
      <c r="I85" s="64" t="str">
        <f t="shared" si="1"/>
        <v>Se encuentra presente y funciona correctamente, por lo tanto se requiere acciones o actividades  dirigidas a su mantenimiento dentro del marco de las lineas de defensa.</v>
      </c>
      <c r="J85" s="46">
        <v>71</v>
      </c>
      <c r="K85" s="65">
        <f>+VLOOKUP(C85,Hoja1!$A$1:$M$82,13,0)</f>
        <v>1</v>
      </c>
      <c r="L85" s="337"/>
      <c r="M85" s="74" t="s">
        <v>270</v>
      </c>
      <c r="N85" s="72"/>
      <c r="O85" s="72"/>
      <c r="P85" s="72"/>
      <c r="Q85" s="72"/>
      <c r="R85" s="72"/>
      <c r="S85" s="72"/>
      <c r="T85" s="43"/>
      <c r="U85" s="43"/>
      <c r="V85" s="43"/>
      <c r="W85" s="43"/>
      <c r="X85" s="43"/>
      <c r="Y85" s="43"/>
      <c r="Z85" s="43"/>
    </row>
    <row r="86" spans="1:26" ht="99.75" customHeight="1" x14ac:dyDescent="0.2">
      <c r="A86" s="43"/>
      <c r="B86" s="73">
        <f t="shared" si="0"/>
        <v>72</v>
      </c>
      <c r="C86" s="68" t="str">
        <f t="array" ref="C86">+IFERROR(INDEX(Hoja1!$A$2:$A$82,MATCH(J86,Hoja1!$H$2:$H$82,0)),"")</f>
        <v>16.4</v>
      </c>
      <c r="D86" s="69" t="str">
        <f>IFERROR(VLOOKUP(C86,Hoja1!$A$2:$H$82,4,0),"")</f>
        <v>Monitoreo - Supervisión</v>
      </c>
      <c r="E86" s="69"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69" t="str">
        <f>+IFERROR(VLOOKUP(C86,Hoja1!$A$1:$I$82,3,0),"")</f>
        <v>Acorde con el Esquema de Líneas de Defensa se han implementado procedimientos de monitoreo continuo como parte de las actividades de la 2a línea de defensa, a fin de contar con información clave para la toma de decisiones</v>
      </c>
      <c r="G86" s="68">
        <f>+IFERROR(VLOOKUP(C86,Hoja1!$A$1:$K$82,11,0),"")</f>
        <v>3</v>
      </c>
      <c r="H86" s="70">
        <f>+IFERROR(VLOOKUP(C86,Hoja1!$A$1:$L$82,12,0),"")</f>
        <v>3</v>
      </c>
      <c r="I86" s="64" t="str">
        <f t="shared" si="1"/>
        <v>Se encuentra presente y funciona correctamente, por lo tanto se requiere acciones o actividades  dirigidas a su mantenimiento dentro del marco de las lineas de defensa.</v>
      </c>
      <c r="J86" s="46">
        <v>72</v>
      </c>
      <c r="K86" s="65">
        <f>+VLOOKUP(C86,Hoja1!$A$1:$M$82,13,0)</f>
        <v>1</v>
      </c>
      <c r="L86" s="337"/>
      <c r="M86" s="74" t="s">
        <v>270</v>
      </c>
      <c r="N86" s="72"/>
      <c r="O86" s="72"/>
      <c r="P86" s="72"/>
      <c r="Q86" s="72"/>
      <c r="R86" s="72"/>
      <c r="S86" s="72"/>
      <c r="T86" s="43"/>
      <c r="U86" s="43"/>
      <c r="V86" s="43"/>
      <c r="W86" s="43"/>
      <c r="X86" s="43"/>
      <c r="Y86" s="43"/>
      <c r="Z86" s="43"/>
    </row>
    <row r="87" spans="1:26" ht="99.75" customHeight="1" x14ac:dyDescent="0.2">
      <c r="A87" s="43"/>
      <c r="B87" s="67">
        <f t="shared" si="0"/>
        <v>73</v>
      </c>
      <c r="C87" s="68" t="str">
        <f t="array" ref="C87">+IFERROR(INDEX(Hoja1!$A$2:$A$82,MATCH(J87,Hoja1!$H$2:$H$82,0)),"")</f>
        <v>16.5</v>
      </c>
      <c r="D87" s="69" t="str">
        <f>IFERROR(VLOOKUP(C87,Hoja1!$A$2:$H$82,4,0),"")</f>
        <v>Monitoreo - Supervisión</v>
      </c>
      <c r="E87" s="69"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69" t="str">
        <f>+IFERROR(VLOOKUP(C87,Hoja1!$A$1:$I$82,3,0),"")</f>
        <v>Frente a las evaluaciones independientes la entidad considera evaluaciones externas de organismos de control, de vigilancia, certificadores, ONG´s u otros que permitan tener una mirada independiente de las operaciones</v>
      </c>
      <c r="G87" s="68">
        <f>+IFERROR(VLOOKUP(C87,Hoja1!$A$1:$K$82,11,0),"")</f>
        <v>3</v>
      </c>
      <c r="H87" s="70">
        <f>+IFERROR(VLOOKUP(C87,Hoja1!$A$1:$L$82,12,0),"")</f>
        <v>3</v>
      </c>
      <c r="I87" s="64" t="str">
        <f t="shared" si="1"/>
        <v>Se encuentra presente y funciona correctamente, por lo tanto se requiere acciones o actividades  dirigidas a su mantenimiento dentro del marco de las lineas de defensa.</v>
      </c>
      <c r="J87" s="46">
        <v>73</v>
      </c>
      <c r="K87" s="65">
        <f>+VLOOKUP(C87,Hoja1!$A$1:$M$82,13,0)</f>
        <v>1</v>
      </c>
      <c r="L87" s="337"/>
      <c r="M87" s="74" t="s">
        <v>270</v>
      </c>
      <c r="N87" s="72"/>
      <c r="O87" s="72"/>
      <c r="P87" s="72"/>
      <c r="Q87" s="72"/>
      <c r="R87" s="72"/>
      <c r="S87" s="72"/>
      <c r="T87" s="43"/>
      <c r="U87" s="43"/>
      <c r="V87" s="43"/>
      <c r="W87" s="43"/>
      <c r="X87" s="43"/>
      <c r="Y87" s="43"/>
      <c r="Z87" s="43"/>
    </row>
    <row r="88" spans="1:26" ht="99.75" customHeight="1" x14ac:dyDescent="0.2">
      <c r="A88" s="43"/>
      <c r="B88" s="67">
        <f t="shared" si="0"/>
        <v>74</v>
      </c>
      <c r="C88" s="68" t="str">
        <f t="array" ref="C88">+IFERROR(INDEX(Hoja1!$A$2:$A$82,MATCH(J88,Hoja1!$H$2:$H$82,0)),"")</f>
        <v xml:space="preserve">17.1 </v>
      </c>
      <c r="D88" s="69" t="str">
        <f>IFERROR(VLOOKUP(C88,Hoja1!$A$2:$H$82,4,0),"")</f>
        <v>Monitoreo - Supervisión</v>
      </c>
      <c r="E88" s="69" t="str">
        <f>+IFERROR(VLOOKUP(C88,Hoja1!$A$1:$J$82,10,0),"")</f>
        <v>Evaluación y comunicación de deficiencias oportunamente (Evalúa los resultados, Comunica las deficiencias y Monitorea las medidas correctivas).</v>
      </c>
      <c r="F88" s="69" t="str">
        <f>+IFERROR(VLOOKUP(C88,Hoja1!$A$1:$I$82,3,0),"")</f>
        <v>A partir de la información de las evaluaciones independientes, se evalúan para determinar su efecto en el Sistema de Control Interno de la entidad y su impacto en el logro de los objetivos, a fin de determinar cursos de acción para su mejora</v>
      </c>
      <c r="G88" s="68">
        <f>+IFERROR(VLOOKUP(C88,Hoja1!$A$1:$K$82,11,0),"")</f>
        <v>3</v>
      </c>
      <c r="H88" s="70">
        <f>+IFERROR(VLOOKUP(C88,Hoja1!$A$1:$L$82,12,0),"")</f>
        <v>3</v>
      </c>
      <c r="I88" s="64" t="str">
        <f t="shared" si="1"/>
        <v>Se encuentra presente y funciona correctamente, por lo tanto se requiere acciones o actividades  dirigidas a su mantenimiento dentro del marco de las lineas de defensa.</v>
      </c>
      <c r="J88" s="46">
        <v>74</v>
      </c>
      <c r="K88" s="65">
        <f>+VLOOKUP(C88,Hoja1!$A$1:$M$82,13,0)</f>
        <v>1</v>
      </c>
      <c r="L88" s="337"/>
      <c r="M88" s="74" t="s">
        <v>270</v>
      </c>
      <c r="N88" s="72"/>
      <c r="O88" s="72"/>
      <c r="P88" s="72"/>
      <c r="Q88" s="72"/>
      <c r="R88" s="72"/>
      <c r="S88" s="72"/>
      <c r="T88" s="43"/>
      <c r="U88" s="43"/>
      <c r="V88" s="43"/>
      <c r="W88" s="43"/>
      <c r="X88" s="43"/>
      <c r="Y88" s="43"/>
      <c r="Z88" s="43"/>
    </row>
    <row r="89" spans="1:26" ht="99.75" customHeight="1" x14ac:dyDescent="0.2">
      <c r="A89" s="43"/>
      <c r="B89" s="67">
        <f t="shared" si="0"/>
        <v>75</v>
      </c>
      <c r="C89" s="68" t="str">
        <f t="array" ref="C89">+IFERROR(INDEX(Hoja1!$A$2:$A$82,MATCH(J89,Hoja1!$H$2:$H$82,0)),"")</f>
        <v xml:space="preserve">17.2 </v>
      </c>
      <c r="D89" s="69" t="str">
        <f>IFERROR(VLOOKUP(C89,Hoja1!$A$2:$H$82,4,0),"")</f>
        <v>Monitoreo - Supervisión</v>
      </c>
      <c r="E89" s="69" t="str">
        <f>+IFERROR(VLOOKUP(C89,Hoja1!$A$1:$J$82,10,0),"")</f>
        <v>Evaluación y comunicación de deficiencias oportunamente (Evalúa los resultados, Comunica las deficiencias y Monitorea las medidas correctivas).</v>
      </c>
      <c r="F89" s="69"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68">
        <f>+IFERROR(VLOOKUP(C89,Hoja1!$A$1:$K$82,11,0),"")</f>
        <v>3</v>
      </c>
      <c r="H89" s="70">
        <f>+IFERROR(VLOOKUP(C89,Hoja1!$A$1:$L$82,12,0),"")</f>
        <v>3</v>
      </c>
      <c r="I89" s="64" t="str">
        <f t="shared" si="1"/>
        <v>Se encuentra presente y funciona correctamente, por lo tanto se requiere acciones o actividades  dirigidas a su mantenimiento dentro del marco de las lineas de defensa.</v>
      </c>
      <c r="J89" s="46">
        <v>75</v>
      </c>
      <c r="K89" s="65">
        <f>+VLOOKUP(C89,Hoja1!$A$1:$M$82,13,0)</f>
        <v>1</v>
      </c>
      <c r="L89" s="337"/>
      <c r="M89" s="74" t="s">
        <v>270</v>
      </c>
      <c r="N89" s="72"/>
      <c r="O89" s="72"/>
      <c r="P89" s="72"/>
      <c r="Q89" s="72"/>
      <c r="R89" s="72"/>
      <c r="S89" s="72"/>
      <c r="T89" s="43"/>
      <c r="U89" s="43"/>
      <c r="V89" s="43"/>
      <c r="W89" s="43"/>
      <c r="X89" s="43"/>
      <c r="Y89" s="43"/>
      <c r="Z89" s="43"/>
    </row>
    <row r="90" spans="1:26" ht="99.75" customHeight="1" x14ac:dyDescent="0.2">
      <c r="A90" s="43"/>
      <c r="B90" s="73">
        <f t="shared" si="0"/>
        <v>76</v>
      </c>
      <c r="C90" s="68" t="str">
        <f t="array" ref="C90">+IFERROR(INDEX(Hoja1!$A$2:$A$82,MATCH(J90,Hoja1!$H$2:$H$82,0)),"")</f>
        <v xml:space="preserve">17.3 </v>
      </c>
      <c r="D90" s="69" t="str">
        <f>IFERROR(VLOOKUP(C90,Hoja1!$A$2:$H$82,4,0),"")</f>
        <v>Monitoreo - Supervisión</v>
      </c>
      <c r="E90" s="69" t="str">
        <f>+IFERROR(VLOOKUP(C90,Hoja1!$A$1:$J$82,10,0),"")</f>
        <v>Evaluación y comunicación de deficiencias oportunamente (Evalúa los resultados, Comunica las deficiencias y Monitorea las medidas correctivas).</v>
      </c>
      <c r="F90" s="69" t="str">
        <f>+IFERROR(VLOOKUP(C90,Hoja1!$A$1:$I$82,3,0),"")</f>
        <v>La entidad cuenta con políticas donde se establezca a quién reportar las deficiencias de control interno como resultado del monitoreo continuo</v>
      </c>
      <c r="G90" s="68">
        <f>+IFERROR(VLOOKUP(C90,Hoja1!$A$1:$K$82,11,0),"")</f>
        <v>3</v>
      </c>
      <c r="H90" s="70">
        <f>+IFERROR(VLOOKUP(C90,Hoja1!$A$1:$L$82,12,0),"")</f>
        <v>3</v>
      </c>
      <c r="I90" s="64" t="str">
        <f t="shared" si="1"/>
        <v>Se encuentra presente y funciona correctamente, por lo tanto se requiere acciones o actividades  dirigidas a su mantenimiento dentro del marco de las lineas de defensa.</v>
      </c>
      <c r="J90" s="46">
        <v>76</v>
      </c>
      <c r="K90" s="65">
        <f>+VLOOKUP(C90,Hoja1!$A$1:$M$82,13,0)</f>
        <v>1</v>
      </c>
      <c r="L90" s="337"/>
      <c r="M90" s="74" t="s">
        <v>270</v>
      </c>
      <c r="N90" s="72"/>
      <c r="O90" s="72"/>
      <c r="P90" s="72"/>
      <c r="Q90" s="72"/>
      <c r="R90" s="72"/>
      <c r="S90" s="72"/>
      <c r="T90" s="43"/>
      <c r="U90" s="43"/>
      <c r="V90" s="43"/>
      <c r="W90" s="43"/>
      <c r="X90" s="43"/>
      <c r="Y90" s="43"/>
      <c r="Z90" s="43"/>
    </row>
    <row r="91" spans="1:26" ht="99.75" customHeight="1" x14ac:dyDescent="0.2">
      <c r="A91" s="43"/>
      <c r="B91" s="67">
        <f t="shared" si="0"/>
        <v>77</v>
      </c>
      <c r="C91" s="68" t="str">
        <f t="array" ref="C91">+IFERROR(INDEX(Hoja1!$A$2:$A$82,MATCH(J91,Hoja1!$H$2:$H$82,0)),"")</f>
        <v xml:space="preserve">17.4 </v>
      </c>
      <c r="D91" s="69" t="str">
        <f>IFERROR(VLOOKUP(C91,Hoja1!$A$2:$H$82,4,0),"")</f>
        <v>Monitoreo - Supervisión</v>
      </c>
      <c r="E91" s="69" t="str">
        <f>+IFERROR(VLOOKUP(C91,Hoja1!$A$1:$J$82,10,0),"")</f>
        <v>Evaluación y comunicación de deficiencias oportunamente (Evalúa los resultados, Comunica las deficiencias y Monitorea las medidas correctivas).</v>
      </c>
      <c r="F91" s="69" t="str">
        <f>+IFERROR(VLOOKUP(C91,Hoja1!$A$1:$I$82,3,0),"")</f>
        <v>La Alta Dirección hace seguimiento a las acciones correctivas relacionadas con las deficiencias comunicadas sobre el Sistema de Control Interno y si se han cumplido en el tiempo establecido</v>
      </c>
      <c r="G91" s="68">
        <f>+IFERROR(VLOOKUP(C91,Hoja1!$A$1:$K$82,11,0),"")</f>
        <v>3</v>
      </c>
      <c r="H91" s="70">
        <f>+IFERROR(VLOOKUP(C91,Hoja1!$A$1:$L$82,12,0),"")</f>
        <v>3</v>
      </c>
      <c r="I91" s="64" t="str">
        <f t="shared" si="1"/>
        <v>Se encuentra presente y funciona correctamente, por lo tanto se requiere acciones o actividades  dirigidas a su mantenimiento dentro del marco de las lineas de defensa.</v>
      </c>
      <c r="J91" s="46">
        <v>77</v>
      </c>
      <c r="K91" s="75">
        <f>+VLOOKUP(C91,Hoja1!$A$1:$M$82,13,0)</f>
        <v>1</v>
      </c>
      <c r="L91" s="337"/>
      <c r="M91" s="74" t="s">
        <v>270</v>
      </c>
      <c r="N91" s="72"/>
      <c r="O91" s="72"/>
      <c r="P91" s="72"/>
      <c r="Q91" s="72"/>
      <c r="R91" s="72"/>
      <c r="S91" s="72"/>
      <c r="T91" s="43"/>
      <c r="U91" s="43"/>
      <c r="V91" s="43"/>
      <c r="W91" s="43"/>
      <c r="X91" s="43"/>
      <c r="Y91" s="43"/>
      <c r="Z91" s="43"/>
    </row>
    <row r="92" spans="1:26" ht="99.75" customHeight="1" x14ac:dyDescent="0.2">
      <c r="A92" s="43"/>
      <c r="B92" s="73">
        <f t="shared" si="0"/>
        <v>78</v>
      </c>
      <c r="C92" s="68" t="str">
        <f t="array" ref="C92">+IFERROR(INDEX(Hoja1!$A$2:$A$82,MATCH(J92,Hoja1!$H$2:$H$82,0)),"")</f>
        <v xml:space="preserve">17.5 </v>
      </c>
      <c r="D92" s="69" t="str">
        <f>IFERROR(VLOOKUP(C92,Hoja1!$A$2:$H$82,4,0),"")</f>
        <v>Monitoreo - Supervisión</v>
      </c>
      <c r="E92" s="69" t="str">
        <f>+IFERROR(VLOOKUP(C92,Hoja1!$A$1:$J$82,10,0),"")</f>
        <v>Evaluación y comunicación de deficiencias oportunamente (Evalúa los resultados, Comunica las deficiencias y Monitorea las medidas correctivas).</v>
      </c>
      <c r="F92" s="69" t="str">
        <f>+IFERROR(VLOOKUP(C92,Hoja1!$A$1:$I$82,3,0),"")</f>
        <v>Los procesos y/o servicios tercerizados, son evaluados acorde con su nivel de riesgos</v>
      </c>
      <c r="G92" s="68">
        <f>+IFERROR(VLOOKUP(C92,Hoja1!$A$1:$K$82,11,0),"")</f>
        <v>3</v>
      </c>
      <c r="H92" s="70">
        <f>+IFERROR(VLOOKUP(C92,Hoja1!$A$1:$L$82,12,0),"")</f>
        <v>3</v>
      </c>
      <c r="I92" s="64" t="str">
        <f t="shared" si="1"/>
        <v>Se encuentra presente y funciona correctamente, por lo tanto se requiere acciones o actividades  dirigidas a su mantenimiento dentro del marco de las lineas de defensa.</v>
      </c>
      <c r="J92" s="46">
        <v>78</v>
      </c>
      <c r="K92" s="75">
        <f>+VLOOKUP(C92,Hoja1!$A$1:$M$82,13,0)</f>
        <v>1</v>
      </c>
      <c r="L92" s="337"/>
      <c r="M92" s="74" t="s">
        <v>270</v>
      </c>
      <c r="N92" s="72"/>
      <c r="O92" s="72"/>
      <c r="P92" s="72"/>
      <c r="Q92" s="72"/>
      <c r="R92" s="72"/>
      <c r="S92" s="72"/>
      <c r="T92" s="43"/>
      <c r="U92" s="43"/>
      <c r="V92" s="43"/>
      <c r="W92" s="43"/>
      <c r="X92" s="43"/>
      <c r="Y92" s="43"/>
      <c r="Z92" s="43"/>
    </row>
    <row r="93" spans="1:26" ht="99.75" customHeight="1" x14ac:dyDescent="0.2">
      <c r="A93" s="43"/>
      <c r="B93" s="67">
        <f t="shared" si="0"/>
        <v>79</v>
      </c>
      <c r="C93" s="68" t="str">
        <f t="array" ref="C93">+IFERROR(INDEX(Hoja1!$A$2:$A$82,MATCH(J93,Hoja1!$H$2:$H$82,0)),"")</f>
        <v xml:space="preserve">17.7 </v>
      </c>
      <c r="D93" s="69" t="str">
        <f>IFERROR(VLOOKUP(C93,Hoja1!$A$2:$H$82,4,0),"")</f>
        <v>Monitoreo - Supervisión</v>
      </c>
      <c r="E93" s="69" t="str">
        <f>+IFERROR(VLOOKUP(C93,Hoja1!$A$1:$J$82,10,0),"")</f>
        <v>Evaluación y comunicación de deficiencias oportunamente (Evalúa los resultados, Comunica las deficiencias y Monitorea las medidas correctivas).</v>
      </c>
      <c r="F93" s="69" t="str">
        <f>+IFERROR(VLOOKUP(C93,Hoja1!$A$1:$I$82,3,0),"")</f>
        <v>Verificación del avance y cumplimiento de las acciones incluidas en los planes de mejoramiento producto de las autoevaluaciones. (2ª Línea).</v>
      </c>
      <c r="G93" s="68">
        <f>+IFERROR(VLOOKUP(C93,Hoja1!$A$1:$K$82,11,0),"")</f>
        <v>3</v>
      </c>
      <c r="H93" s="70">
        <f>+IFERROR(VLOOKUP(C93,Hoja1!$A$1:$L$82,12,0),"")</f>
        <v>3</v>
      </c>
      <c r="I93" s="64" t="str">
        <f t="shared" si="1"/>
        <v>Se encuentra presente y funciona correctamente, por lo tanto se requiere acciones o actividades  dirigidas a su mantenimiento dentro del marco de las lineas de defensa.</v>
      </c>
      <c r="J93" s="46">
        <v>79</v>
      </c>
      <c r="K93" s="75">
        <f>+VLOOKUP(C93,Hoja1!$A$1:$M$82,13,0)</f>
        <v>1</v>
      </c>
      <c r="L93" s="337"/>
      <c r="M93" s="74" t="s">
        <v>270</v>
      </c>
      <c r="N93" s="72"/>
      <c r="O93" s="72"/>
      <c r="P93" s="72"/>
      <c r="Q93" s="72"/>
      <c r="R93" s="72"/>
      <c r="S93" s="72"/>
      <c r="T93" s="43"/>
      <c r="U93" s="43"/>
      <c r="V93" s="43"/>
      <c r="W93" s="43"/>
      <c r="X93" s="43"/>
      <c r="Y93" s="43"/>
      <c r="Z93" s="43"/>
    </row>
    <row r="94" spans="1:26" ht="99.75" customHeight="1" x14ac:dyDescent="0.2">
      <c r="A94" s="43"/>
      <c r="B94" s="67">
        <f t="shared" si="0"/>
        <v>80</v>
      </c>
      <c r="C94" s="68" t="str">
        <f t="array" ref="C94">+IFERROR(INDEX(Hoja1!$A$2:$A$82,MATCH(J94,Hoja1!$H$2:$H$82,0)),"")</f>
        <v xml:space="preserve">17.8 </v>
      </c>
      <c r="D94" s="69" t="str">
        <f>IFERROR(VLOOKUP(C94,Hoja1!$A$2:$H$82,4,0),"")</f>
        <v>Monitoreo - Supervisión</v>
      </c>
      <c r="E94" s="69" t="str">
        <f>+IFERROR(VLOOKUP(C94,Hoja1!$A$1:$J$82,10,0),"")</f>
        <v>Evaluación y comunicación de deficiencias oportunamente (Evalúa los resultados, Comunica las deficiencias y Monitorea las medidas correctivas).</v>
      </c>
      <c r="F94" s="69" t="str">
        <f>+IFERROR(VLOOKUP(C94,Hoja1!$A$1:$I$82,3,0),"")</f>
        <v>Evaluación de la efectividad de las acciones incluidas en los Planes de mejoramiento producto de las auditorías internas y de entes externos. (3ª Línea</v>
      </c>
      <c r="G94" s="68">
        <f>+IFERROR(VLOOKUP(C94,Hoja1!$A$1:$K$82,11,0),"")</f>
        <v>3</v>
      </c>
      <c r="H94" s="70">
        <f>+IFERROR(VLOOKUP(C94,Hoja1!$A$1:$L$82,12,0),"")</f>
        <v>3</v>
      </c>
      <c r="I94" s="64" t="str">
        <f t="shared" si="1"/>
        <v>Se encuentra presente y funciona correctamente, por lo tanto se requiere acciones o actividades  dirigidas a su mantenimiento dentro del marco de las lineas de defensa.</v>
      </c>
      <c r="J94" s="46">
        <v>80</v>
      </c>
      <c r="K94" s="75">
        <f>+VLOOKUP(C94,Hoja1!$A$1:$M$82,13,0)</f>
        <v>1</v>
      </c>
      <c r="L94" s="337"/>
      <c r="M94" s="74" t="s">
        <v>270</v>
      </c>
      <c r="N94" s="72"/>
      <c r="O94" s="72"/>
      <c r="P94" s="72"/>
      <c r="Q94" s="72"/>
      <c r="R94" s="72"/>
      <c r="S94" s="72"/>
      <c r="T94" s="43"/>
      <c r="U94" s="43"/>
      <c r="V94" s="43"/>
      <c r="W94" s="43"/>
      <c r="X94" s="43"/>
      <c r="Y94" s="43"/>
      <c r="Z94" s="43"/>
    </row>
    <row r="95" spans="1:26" ht="99.75" customHeight="1" x14ac:dyDescent="0.2">
      <c r="A95" s="43"/>
      <c r="B95" s="67">
        <f t="shared" si="0"/>
        <v>81</v>
      </c>
      <c r="C95" s="68" t="str">
        <f t="array" ref="C95">+IFERROR(INDEX(Hoja1!$A$2:$A$82,MATCH(J95,Hoja1!$H$2:$H$82,0)),"")</f>
        <v xml:space="preserve">17.9 </v>
      </c>
      <c r="D95" s="69" t="str">
        <f>IFERROR(VLOOKUP(C95,Hoja1!$A$2:$H$82,4,0),"")</f>
        <v>Monitoreo - Supervisión</v>
      </c>
      <c r="E95" s="69" t="str">
        <f>+IFERROR(VLOOKUP(C95,Hoja1!$A$1:$J$82,10,0),"")</f>
        <v>Evaluación y comunicación de deficiencias oportunamente (Evalúa los resultados, Comunica las deficiencias y Monitorea las medidas correctivas).</v>
      </c>
      <c r="F95" s="69" t="str">
        <f>+IFERROR(VLOOKUP(C95,Hoja1!$A$1:$I$82,3,0),"")</f>
        <v>Las deficiencias de control interno son reportadas a los responsables de nivel jerárquico superior, para tomar la acciones correspondientes</v>
      </c>
      <c r="G95" s="68">
        <f>+IFERROR(VLOOKUP(C95,Hoja1!$A$1:$K$82,11,0),"")</f>
        <v>3</v>
      </c>
      <c r="H95" s="70">
        <f>+IFERROR(VLOOKUP(C95,Hoja1!$A$1:$L$82,12,0),"")</f>
        <v>3</v>
      </c>
      <c r="I95" s="64" t="str">
        <f t="shared" si="1"/>
        <v>Se encuentra presente y funciona correctamente, por lo tanto se requiere acciones o actividades  dirigidas a su mantenimiento dentro del marco de las lineas de defensa.</v>
      </c>
      <c r="J95" s="46">
        <v>81</v>
      </c>
      <c r="K95" s="75">
        <f>+VLOOKUP(C95,Hoja1!$A$1:$M$82,13,0)</f>
        <v>1</v>
      </c>
      <c r="L95" s="338"/>
      <c r="M95" s="74" t="s">
        <v>270</v>
      </c>
      <c r="N95" s="72"/>
      <c r="O95" s="72"/>
      <c r="P95" s="72"/>
      <c r="Q95" s="72"/>
      <c r="R95" s="72"/>
      <c r="S95" s="72"/>
      <c r="T95" s="43"/>
      <c r="U95" s="43"/>
      <c r="V95" s="43"/>
      <c r="W95" s="43"/>
      <c r="X95" s="43"/>
      <c r="Y95" s="43"/>
      <c r="Z95" s="43"/>
    </row>
    <row r="96" spans="1:26" ht="99.75" customHeight="1" x14ac:dyDescent="0.2">
      <c r="A96" s="43"/>
      <c r="B96" s="73">
        <f t="shared" si="0"/>
        <v>82</v>
      </c>
      <c r="C96" s="68" t="str">
        <f t="array" ref="C96">+IFERROR(INDEX(Hoja1!$A$2:$A$82,MATCH(J96,Hoja1!$H$2:$H$82,0)),"")</f>
        <v/>
      </c>
      <c r="D96" s="69" t="str">
        <f>IFERROR(VLOOKUP(C96,Hoja1!$A$2:$H$82,4,0),"")</f>
        <v/>
      </c>
      <c r="E96" s="69" t="str">
        <f>+IFERROR(VLOOKUP(C96,Hoja1!$A$1:$J$82,10,0),"")</f>
        <v/>
      </c>
      <c r="F96" s="69" t="str">
        <f>+IFERROR(VLOOKUP(C96,Hoja1!$A$1:$I$82,3,0),"")</f>
        <v/>
      </c>
      <c r="G96" s="68" t="str">
        <f>+IFERROR(VLOOKUP(C96,Hoja1!$A$1:$K$82,11,0),"")</f>
        <v/>
      </c>
      <c r="H96" s="70" t="str">
        <f>+IFERROR(VLOOKUP(C96,Hoja1!$A$1:$L$82,12,0),"")</f>
        <v/>
      </c>
      <c r="I96" s="68"/>
      <c r="J96" s="46">
        <v>82</v>
      </c>
      <c r="K96" s="76"/>
      <c r="L96" s="72"/>
      <c r="M96" s="74"/>
      <c r="N96" s="72"/>
      <c r="O96" s="72"/>
      <c r="P96" s="72"/>
      <c r="Q96" s="72"/>
      <c r="R96" s="72"/>
      <c r="S96" s="72"/>
      <c r="T96" s="43"/>
      <c r="U96" s="43"/>
      <c r="V96" s="43"/>
      <c r="W96" s="43"/>
      <c r="X96" s="43"/>
      <c r="Y96" s="43"/>
      <c r="Z96" s="43"/>
    </row>
    <row r="97" spans="1:26" ht="99.75" customHeight="1" x14ac:dyDescent="0.2">
      <c r="A97" s="43"/>
      <c r="B97" s="67">
        <f t="shared" si="0"/>
        <v>83</v>
      </c>
      <c r="C97" s="68" t="str">
        <f t="array" ref="C97">+IFERROR(INDEX(Hoja1!$A$2:$A$82,MATCH(J97,Hoja1!$H$2:$H$82,0)),"")</f>
        <v/>
      </c>
      <c r="D97" s="69" t="str">
        <f>IFERROR(VLOOKUP(C97,Hoja1!$A$2:$H$82,4,0),"")</f>
        <v/>
      </c>
      <c r="E97" s="69" t="str">
        <f>+IFERROR(VLOOKUP(C97,Hoja1!$A$1:$J$82,10,0),"")</f>
        <v/>
      </c>
      <c r="F97" s="69" t="str">
        <f>+IFERROR(VLOOKUP(C97,Hoja1!$A$1:$I$82,3,0),"")</f>
        <v/>
      </c>
      <c r="G97" s="68" t="str">
        <f>+IFERROR(VLOOKUP(C97,Hoja1!$A$1:$K$82,11,0),"")</f>
        <v/>
      </c>
      <c r="H97" s="70" t="str">
        <f>+IFERROR(VLOOKUP(C97,Hoja1!$A$1:$L$82,12,0),"")</f>
        <v/>
      </c>
      <c r="I97" s="68"/>
      <c r="J97" s="46">
        <v>83</v>
      </c>
      <c r="K97" s="77"/>
      <c r="L97" s="43"/>
      <c r="M97" s="74"/>
      <c r="N97" s="72"/>
      <c r="O97" s="72"/>
      <c r="P97" s="72"/>
      <c r="Q97" s="72"/>
      <c r="R97" s="72"/>
      <c r="S97" s="72"/>
      <c r="T97" s="43"/>
      <c r="U97" s="43"/>
      <c r="V97" s="43"/>
      <c r="W97" s="43"/>
      <c r="X97" s="43"/>
      <c r="Y97" s="43"/>
      <c r="Z97" s="43"/>
    </row>
    <row r="98" spans="1:26" ht="99.75" customHeight="1" x14ac:dyDescent="0.2">
      <c r="A98" s="43"/>
      <c r="B98" s="73">
        <f t="shared" si="0"/>
        <v>84</v>
      </c>
      <c r="C98" s="68" t="str">
        <f t="array" ref="C98">+IFERROR(INDEX(Hoja1!$A$2:$A$82,MATCH(J98,Hoja1!$H$2:$H$82,0)),"")</f>
        <v/>
      </c>
      <c r="D98" s="69" t="str">
        <f>IFERROR(VLOOKUP(C98,Hoja1!$A$2:$H$82,4,0),"")</f>
        <v/>
      </c>
      <c r="E98" s="69" t="str">
        <f>+IFERROR(VLOOKUP(C98,Hoja1!$A$1:$J$82,10,0),"")</f>
        <v/>
      </c>
      <c r="F98" s="69" t="str">
        <f>+IFERROR(VLOOKUP(C98,Hoja1!$A$1:$I$82,3,0),"")</f>
        <v/>
      </c>
      <c r="G98" s="68" t="str">
        <f>+IFERROR(VLOOKUP(C98,Hoja1!$A$1:$K$82,11,0),"")</f>
        <v/>
      </c>
      <c r="H98" s="70" t="str">
        <f>+IFERROR(VLOOKUP(C98,Hoja1!$A$1:$L$82,12,0),"")</f>
        <v/>
      </c>
      <c r="I98" s="68"/>
      <c r="J98" s="46">
        <v>84</v>
      </c>
      <c r="K98" s="76"/>
      <c r="L98" s="43"/>
      <c r="M98" s="74"/>
      <c r="N98" s="72"/>
      <c r="O98" s="72"/>
      <c r="P98" s="72"/>
      <c r="Q98" s="72"/>
      <c r="R98" s="72"/>
      <c r="S98" s="72"/>
      <c r="T98" s="43"/>
      <c r="U98" s="43"/>
      <c r="V98" s="43"/>
      <c r="W98" s="43"/>
      <c r="X98" s="43"/>
      <c r="Y98" s="43"/>
      <c r="Z98" s="43"/>
    </row>
    <row r="99" spans="1:26" ht="99.75" customHeight="1" x14ac:dyDescent="0.2">
      <c r="A99" s="43"/>
      <c r="B99" s="67">
        <f t="shared" si="0"/>
        <v>85</v>
      </c>
      <c r="C99" s="68" t="str">
        <f t="array" ref="C99">+IFERROR(INDEX(Hoja1!$A$2:$A$82,MATCH(J99,Hoja1!$H$2:$H$82,0)),"")</f>
        <v/>
      </c>
      <c r="D99" s="69" t="str">
        <f>IFERROR(VLOOKUP(C99,Hoja1!$A$2:$H$82,4,0),"")</f>
        <v/>
      </c>
      <c r="E99" s="69" t="str">
        <f>+IFERROR(VLOOKUP(C99,Hoja1!$A$1:$J$82,10,0),"")</f>
        <v/>
      </c>
      <c r="F99" s="69" t="str">
        <f>+IFERROR(VLOOKUP(C99,Hoja1!$A$1:$I$82,3,0),"")</f>
        <v/>
      </c>
      <c r="G99" s="68" t="str">
        <f>+IFERROR(VLOOKUP(C99,Hoja1!$A$1:$K$82,11,0),"")</f>
        <v/>
      </c>
      <c r="H99" s="70" t="str">
        <f>+IFERROR(VLOOKUP(C99,Hoja1!$A$1:$L$82,12,0),"")</f>
        <v/>
      </c>
      <c r="I99" s="68"/>
      <c r="J99" s="46">
        <v>85</v>
      </c>
      <c r="K99" s="76"/>
      <c r="L99" s="43"/>
      <c r="M99" s="74"/>
      <c r="N99" s="72"/>
      <c r="O99" s="72"/>
      <c r="P99" s="72"/>
      <c r="Q99" s="72"/>
      <c r="R99" s="72"/>
      <c r="S99" s="72"/>
      <c r="T99" s="43"/>
      <c r="U99" s="43"/>
      <c r="V99" s="43"/>
      <c r="W99" s="43"/>
      <c r="X99" s="43"/>
      <c r="Y99" s="43"/>
      <c r="Z99" s="43"/>
    </row>
    <row r="100" spans="1:26" ht="99.75" customHeight="1" x14ac:dyDescent="0.2">
      <c r="A100" s="43"/>
      <c r="B100" s="67">
        <f t="shared" si="0"/>
        <v>86</v>
      </c>
      <c r="C100" s="68" t="str">
        <f t="array" ref="C100">+IFERROR(INDEX(Hoja1!$A$2:$A$82,MATCH(J100,Hoja1!$H$2:$H$82,0)),"")</f>
        <v/>
      </c>
      <c r="D100" s="69" t="str">
        <f>IFERROR(VLOOKUP(C100,Hoja1!$A$2:$H$82,4,0),"")</f>
        <v/>
      </c>
      <c r="E100" s="69" t="str">
        <f>+IFERROR(VLOOKUP(C100,Hoja1!$A$1:$J$82,10,0),"")</f>
        <v/>
      </c>
      <c r="F100" s="69" t="str">
        <f>+IFERROR(VLOOKUP(C100,Hoja1!$A$1:$I$82,3,0),"")</f>
        <v/>
      </c>
      <c r="G100" s="68" t="str">
        <f>+IFERROR(VLOOKUP(C100,Hoja1!$A$1:$K$82,11,0),"")</f>
        <v/>
      </c>
      <c r="H100" s="70" t="str">
        <f>+IFERROR(VLOOKUP(C100,Hoja1!$A$1:$L$82,12,0),"")</f>
        <v/>
      </c>
      <c r="I100" s="68"/>
      <c r="J100" s="46">
        <v>86</v>
      </c>
      <c r="K100" s="76"/>
      <c r="L100" s="43"/>
      <c r="M100" s="74"/>
      <c r="N100" s="72"/>
      <c r="O100" s="72"/>
      <c r="P100" s="72"/>
      <c r="Q100" s="72"/>
      <c r="R100" s="72"/>
      <c r="S100" s="72"/>
      <c r="T100" s="43"/>
      <c r="U100" s="43"/>
      <c r="V100" s="43"/>
      <c r="W100" s="43"/>
      <c r="X100" s="43"/>
      <c r="Y100" s="43"/>
      <c r="Z100" s="43"/>
    </row>
    <row r="101" spans="1:26" ht="99.75" customHeight="1" x14ac:dyDescent="0.2">
      <c r="A101" s="43"/>
      <c r="B101" s="67">
        <f t="shared" si="0"/>
        <v>87</v>
      </c>
      <c r="C101" s="68" t="str">
        <f t="array" ref="C101">+IFERROR(INDEX(Hoja1!$A$2:$A$82,MATCH(J101,Hoja1!$H$2:$H$82,0)),"")</f>
        <v/>
      </c>
      <c r="D101" s="69" t="str">
        <f>IFERROR(VLOOKUP(C101,Hoja1!$A$2:$H$82,4,0),"")</f>
        <v/>
      </c>
      <c r="E101" s="69" t="str">
        <f>+IFERROR(VLOOKUP(C101,Hoja1!$A$1:$J$82,10,0),"")</f>
        <v/>
      </c>
      <c r="F101" s="69" t="str">
        <f>+IFERROR(VLOOKUP(C101,Hoja1!$A$1:$I$82,3,0),"")</f>
        <v/>
      </c>
      <c r="G101" s="68" t="str">
        <f>+IFERROR(VLOOKUP(C101,Hoja1!$A$1:$K$82,11,0),"")</f>
        <v/>
      </c>
      <c r="H101" s="70" t="str">
        <f>+IFERROR(VLOOKUP(C101,Hoja1!$A$1:$L$82,12,0),"")</f>
        <v/>
      </c>
      <c r="I101" s="68"/>
      <c r="J101" s="46">
        <v>87</v>
      </c>
      <c r="K101" s="76"/>
      <c r="L101" s="43"/>
      <c r="M101" s="74"/>
      <c r="N101" s="72"/>
      <c r="O101" s="72"/>
      <c r="P101" s="72"/>
      <c r="Q101" s="72"/>
      <c r="R101" s="72"/>
      <c r="S101" s="72"/>
      <c r="T101" s="43"/>
      <c r="U101" s="43"/>
      <c r="V101" s="43"/>
      <c r="W101" s="43"/>
      <c r="X101" s="43"/>
      <c r="Y101" s="43"/>
      <c r="Z101" s="43"/>
    </row>
    <row r="102" spans="1:26" ht="99.75" customHeight="1" x14ac:dyDescent="0.2">
      <c r="A102" s="43"/>
      <c r="B102" s="73">
        <f t="shared" si="0"/>
        <v>88</v>
      </c>
      <c r="C102" s="68" t="str">
        <f t="array" ref="C102">+IFERROR(INDEX(Hoja1!$A$2:$A$82,MATCH(J102,Hoja1!$H$2:$H$82,0)),"")</f>
        <v/>
      </c>
      <c r="D102" s="69" t="str">
        <f>IFERROR(VLOOKUP(C102,Hoja1!$A$2:$H$82,4,0),"")</f>
        <v/>
      </c>
      <c r="E102" s="69" t="str">
        <f>+IFERROR(VLOOKUP(C102,Hoja1!$A$1:$J$82,10,0),"")</f>
        <v/>
      </c>
      <c r="F102" s="69" t="str">
        <f>+IFERROR(VLOOKUP(C102,Hoja1!$A$1:$I$82,3,0),"")</f>
        <v/>
      </c>
      <c r="G102" s="68" t="str">
        <f>+IFERROR(VLOOKUP(C102,Hoja1!$A$1:$K$82,11,0),"")</f>
        <v/>
      </c>
      <c r="H102" s="70" t="str">
        <f>+IFERROR(VLOOKUP(C102,Hoja1!$A$1:$L$82,12,0),"")</f>
        <v/>
      </c>
      <c r="I102" s="68"/>
      <c r="J102" s="46">
        <v>88</v>
      </c>
      <c r="K102" s="76"/>
      <c r="L102" s="43"/>
      <c r="M102" s="74"/>
      <c r="N102" s="72"/>
      <c r="O102" s="72"/>
      <c r="P102" s="72"/>
      <c r="Q102" s="72"/>
      <c r="R102" s="72"/>
      <c r="S102" s="72"/>
      <c r="T102" s="43"/>
      <c r="U102" s="43"/>
      <c r="V102" s="43"/>
      <c r="W102" s="43"/>
      <c r="X102" s="43"/>
      <c r="Y102" s="43"/>
      <c r="Z102" s="43"/>
    </row>
    <row r="103" spans="1:26" ht="99.75" customHeight="1" x14ac:dyDescent="0.2">
      <c r="A103" s="43"/>
      <c r="B103" s="67">
        <f t="shared" si="0"/>
        <v>89</v>
      </c>
      <c r="C103" s="68" t="str">
        <f t="array" ref="C103">+IFERROR(INDEX(Hoja1!$A$2:$A$82,MATCH(J103,Hoja1!$H$2:$H$82,0)),"")</f>
        <v/>
      </c>
      <c r="D103" s="69" t="str">
        <f>IFERROR(VLOOKUP(C103,Hoja1!$A$2:$H$82,4,0),"")</f>
        <v/>
      </c>
      <c r="E103" s="69" t="str">
        <f>+IFERROR(VLOOKUP(C103,Hoja1!$A$1:$J$82,10,0),"")</f>
        <v/>
      </c>
      <c r="F103" s="69" t="str">
        <f>+IFERROR(VLOOKUP(C103,Hoja1!$A$1:$I$82,3,0),"")</f>
        <v/>
      </c>
      <c r="G103" s="68" t="str">
        <f>+IFERROR(VLOOKUP(C103,Hoja1!$A$1:$K$82,11,0),"")</f>
        <v/>
      </c>
      <c r="H103" s="70" t="str">
        <f>+IFERROR(VLOOKUP(C103,Hoja1!$A$1:$L$82,12,0),"")</f>
        <v/>
      </c>
      <c r="I103" s="68"/>
      <c r="J103" s="46">
        <v>89</v>
      </c>
      <c r="K103" s="76"/>
      <c r="L103" s="43"/>
      <c r="M103" s="74"/>
      <c r="N103" s="72"/>
      <c r="O103" s="72"/>
      <c r="P103" s="72"/>
      <c r="Q103" s="72"/>
      <c r="R103" s="72"/>
      <c r="S103" s="72"/>
      <c r="T103" s="43"/>
      <c r="U103" s="43"/>
      <c r="V103" s="43"/>
      <c r="W103" s="43"/>
      <c r="X103" s="43"/>
      <c r="Y103" s="43"/>
      <c r="Z103" s="43"/>
    </row>
    <row r="104" spans="1:26" ht="99.75" customHeight="1" x14ac:dyDescent="0.2">
      <c r="A104" s="43"/>
      <c r="B104" s="73">
        <f t="shared" si="0"/>
        <v>90</v>
      </c>
      <c r="C104" s="68" t="str">
        <f t="array" ref="C104">+IFERROR(INDEX(Hoja1!$A$2:$A$82,MATCH(J104,Hoja1!$H$2:$H$82,0)),"")</f>
        <v/>
      </c>
      <c r="D104" s="69" t="str">
        <f>IFERROR(VLOOKUP(C104,Hoja1!$A$2:$H$82,4,0),"")</f>
        <v/>
      </c>
      <c r="E104" s="69" t="str">
        <f>+IFERROR(VLOOKUP(C104,Hoja1!$A$1:$J$82,10,0),"")</f>
        <v/>
      </c>
      <c r="F104" s="69" t="str">
        <f>+IFERROR(VLOOKUP(C104,Hoja1!$A$1:$I$82,3,0),"")</f>
        <v/>
      </c>
      <c r="G104" s="68" t="str">
        <f>+IFERROR(VLOOKUP(C104,Hoja1!$A$1:$K$82,11,0),"")</f>
        <v/>
      </c>
      <c r="H104" s="70" t="str">
        <f>+IFERROR(VLOOKUP(C104,Hoja1!$A$1:$L$82,12,0),"")</f>
        <v/>
      </c>
      <c r="I104" s="68"/>
      <c r="J104" s="46">
        <v>90</v>
      </c>
      <c r="K104" s="76"/>
      <c r="L104" s="43"/>
      <c r="M104" s="74"/>
      <c r="N104" s="72"/>
      <c r="O104" s="72"/>
      <c r="P104" s="72"/>
      <c r="Q104" s="72"/>
      <c r="R104" s="72"/>
      <c r="S104" s="72"/>
      <c r="T104" s="43"/>
      <c r="U104" s="43"/>
      <c r="V104" s="43"/>
      <c r="W104" s="43"/>
      <c r="X104" s="43"/>
      <c r="Y104" s="43"/>
      <c r="Z104" s="43"/>
    </row>
    <row r="105" spans="1:26" ht="99.75" customHeight="1" x14ac:dyDescent="0.2">
      <c r="A105" s="43"/>
      <c r="B105" s="67">
        <f t="shared" si="0"/>
        <v>91</v>
      </c>
      <c r="C105" s="68" t="str">
        <f t="array" ref="C105">+IFERROR(INDEX(Hoja1!$A$2:$A$82,MATCH(J105,Hoja1!$H$2:$H$82,0)),"")</f>
        <v/>
      </c>
      <c r="D105" s="69" t="str">
        <f>IFERROR(VLOOKUP(C105,Hoja1!$A$2:$H$82,4,0),"")</f>
        <v/>
      </c>
      <c r="E105" s="69" t="str">
        <f>+IFERROR(VLOOKUP(C105,Hoja1!$A$1:$J$82,10,0),"")</f>
        <v/>
      </c>
      <c r="F105" s="69" t="str">
        <f>+IFERROR(VLOOKUP(C105,Hoja1!$A$1:$I$82,3,0),"")</f>
        <v/>
      </c>
      <c r="G105" s="68" t="str">
        <f>+IFERROR(VLOOKUP(C105,Hoja1!$A$1:$K$82,11,0),"")</f>
        <v/>
      </c>
      <c r="H105" s="70" t="str">
        <f>+IFERROR(VLOOKUP(C105,Hoja1!$A$1:$L$82,12,0),"")</f>
        <v/>
      </c>
      <c r="I105" s="68"/>
      <c r="J105" s="46">
        <v>91</v>
      </c>
      <c r="K105" s="76"/>
      <c r="L105" s="43"/>
      <c r="M105" s="74"/>
      <c r="N105" s="72"/>
      <c r="O105" s="72"/>
      <c r="P105" s="72"/>
      <c r="Q105" s="72"/>
      <c r="R105" s="72"/>
      <c r="S105" s="72"/>
      <c r="T105" s="43"/>
      <c r="U105" s="43"/>
      <c r="V105" s="43"/>
      <c r="W105" s="43"/>
      <c r="X105" s="43"/>
      <c r="Y105" s="43"/>
      <c r="Z105" s="43"/>
    </row>
    <row r="106" spans="1:26" ht="99.75" customHeight="1" x14ac:dyDescent="0.2">
      <c r="A106" s="43"/>
      <c r="B106" s="67">
        <f t="shared" si="0"/>
        <v>92</v>
      </c>
      <c r="C106" s="68" t="str">
        <f t="array" ref="C106">+IFERROR(INDEX(Hoja1!$A$2:$A$82,MATCH(J106,Hoja1!$H$2:$H$82,0)),"")</f>
        <v/>
      </c>
      <c r="D106" s="69" t="str">
        <f>IFERROR(VLOOKUP(C106,Hoja1!$A$2:$H$82,4,0),"")</f>
        <v/>
      </c>
      <c r="E106" s="69" t="str">
        <f>+IFERROR(VLOOKUP(C106,Hoja1!$A$1:$J$82,10,0),"")</f>
        <v/>
      </c>
      <c r="F106" s="69" t="str">
        <f>+IFERROR(VLOOKUP(C106,Hoja1!$A$1:$I$82,3,0),"")</f>
        <v/>
      </c>
      <c r="G106" s="68" t="str">
        <f>+IFERROR(VLOOKUP(C106,Hoja1!$A$1:$K$82,11,0),"")</f>
        <v/>
      </c>
      <c r="H106" s="70" t="str">
        <f>+IFERROR(VLOOKUP(C106,Hoja1!$A$1:$L$82,12,0),"")</f>
        <v/>
      </c>
      <c r="I106" s="68"/>
      <c r="J106" s="46">
        <v>92</v>
      </c>
      <c r="K106" s="76"/>
      <c r="L106" s="43"/>
      <c r="M106" s="74"/>
      <c r="N106" s="72"/>
      <c r="O106" s="72"/>
      <c r="P106" s="72"/>
      <c r="Q106" s="72"/>
      <c r="R106" s="72"/>
      <c r="S106" s="72"/>
      <c r="T106" s="43"/>
      <c r="U106" s="43"/>
      <c r="V106" s="43"/>
      <c r="W106" s="43"/>
      <c r="X106" s="43"/>
      <c r="Y106" s="43"/>
      <c r="Z106" s="43"/>
    </row>
    <row r="107" spans="1:26" ht="99.75" customHeight="1" x14ac:dyDescent="0.2">
      <c r="A107" s="43"/>
      <c r="B107" s="67">
        <f t="shared" si="0"/>
        <v>93</v>
      </c>
      <c r="C107" s="68" t="str">
        <f t="array" ref="C107">+IFERROR(INDEX(Hoja1!$A$2:$A$82,MATCH(J107,Hoja1!$H$2:$H$82,0)),"")</f>
        <v/>
      </c>
      <c r="D107" s="69" t="str">
        <f>IFERROR(VLOOKUP(C107,Hoja1!$A$2:$H$82,4,0),"")</f>
        <v/>
      </c>
      <c r="E107" s="69" t="str">
        <f>+IFERROR(VLOOKUP(C107,Hoja1!$A$1:$J$82,10,0),"")</f>
        <v/>
      </c>
      <c r="F107" s="69" t="str">
        <f>+IFERROR(VLOOKUP(C107,Hoja1!$A$1:$I$82,3,0),"")</f>
        <v/>
      </c>
      <c r="G107" s="68" t="str">
        <f>+IFERROR(VLOOKUP(C107,Hoja1!$A$1:$K$82,11,0),"")</f>
        <v/>
      </c>
      <c r="H107" s="70" t="str">
        <f>+IFERROR(VLOOKUP(C107,Hoja1!$A$1:$L$82,12,0),"")</f>
        <v/>
      </c>
      <c r="I107" s="68"/>
      <c r="J107" s="46">
        <v>93</v>
      </c>
      <c r="K107" s="76"/>
      <c r="L107" s="43"/>
      <c r="M107" s="74"/>
      <c r="N107" s="72"/>
      <c r="O107" s="72"/>
      <c r="P107" s="72"/>
      <c r="Q107" s="72"/>
      <c r="R107" s="72"/>
      <c r="S107" s="72"/>
      <c r="T107" s="43"/>
      <c r="U107" s="43"/>
      <c r="V107" s="43"/>
      <c r="W107" s="43"/>
      <c r="X107" s="43"/>
      <c r="Y107" s="43"/>
      <c r="Z107" s="43"/>
    </row>
    <row r="108" spans="1:26" ht="99.75" customHeight="1" x14ac:dyDescent="0.2">
      <c r="A108" s="43"/>
      <c r="B108" s="73">
        <f t="shared" si="0"/>
        <v>94</v>
      </c>
      <c r="C108" s="68" t="str">
        <f t="array" ref="C108">+IFERROR(INDEX(Hoja1!$A$2:$A$82,MATCH(J108,Hoja1!$H$2:$H$82,0)),"")</f>
        <v/>
      </c>
      <c r="D108" s="69" t="str">
        <f>IFERROR(VLOOKUP(C108,Hoja1!$A$2:$H$82,4,0),"")</f>
        <v/>
      </c>
      <c r="E108" s="69" t="str">
        <f>+IFERROR(VLOOKUP(C108,Hoja1!$A$1:$J$82,10,0),"")</f>
        <v/>
      </c>
      <c r="F108" s="69" t="str">
        <f>+IFERROR(VLOOKUP(C108,Hoja1!$A$1:$I$82,3,0),"")</f>
        <v/>
      </c>
      <c r="G108" s="68" t="str">
        <f>+IFERROR(VLOOKUP(C108,Hoja1!$A$1:$K$82,11,0),"")</f>
        <v/>
      </c>
      <c r="H108" s="70" t="str">
        <f>+IFERROR(VLOOKUP(C108,Hoja1!$A$1:$L$82,12,0),"")</f>
        <v/>
      </c>
      <c r="I108" s="68"/>
      <c r="J108" s="46">
        <v>94</v>
      </c>
      <c r="K108" s="76"/>
      <c r="L108" s="43"/>
      <c r="M108" s="74"/>
      <c r="N108" s="72"/>
      <c r="O108" s="72"/>
      <c r="P108" s="72"/>
      <c r="Q108" s="72"/>
      <c r="R108" s="72"/>
      <c r="S108" s="72"/>
      <c r="T108" s="43"/>
      <c r="U108" s="43"/>
      <c r="V108" s="43"/>
      <c r="W108" s="43"/>
      <c r="X108" s="43"/>
      <c r="Y108" s="43"/>
      <c r="Z108" s="43"/>
    </row>
    <row r="109" spans="1:26" ht="99.75" customHeight="1" x14ac:dyDescent="0.2">
      <c r="A109" s="43"/>
      <c r="B109" s="67">
        <f t="shared" si="0"/>
        <v>95</v>
      </c>
      <c r="C109" s="68" t="str">
        <f t="array" ref="C109">+IFERROR(INDEX(Hoja1!$A$2:$A$82,MATCH(J109,Hoja1!$H$2:$H$82,0)),"")</f>
        <v/>
      </c>
      <c r="D109" s="69" t="str">
        <f>IFERROR(VLOOKUP(C109,Hoja1!$A$2:$H$82,4,0),"")</f>
        <v/>
      </c>
      <c r="E109" s="69" t="str">
        <f>+IFERROR(VLOOKUP(C109,Hoja1!$A$1:$J$82,10,0),"")</f>
        <v/>
      </c>
      <c r="F109" s="69" t="str">
        <f>+IFERROR(VLOOKUP(C109,Hoja1!$A$1:$I$82,3,0),"")</f>
        <v/>
      </c>
      <c r="G109" s="68" t="str">
        <f>+IFERROR(VLOOKUP(C109,Hoja1!$A$1:$K$82,11,0),"")</f>
        <v/>
      </c>
      <c r="H109" s="70" t="str">
        <f>+IFERROR(VLOOKUP(C109,Hoja1!$A$1:$L$82,12,0),"")</f>
        <v/>
      </c>
      <c r="I109" s="68"/>
      <c r="J109" s="46">
        <v>95</v>
      </c>
      <c r="K109" s="76"/>
      <c r="L109" s="43"/>
      <c r="M109" s="74"/>
      <c r="N109" s="72"/>
      <c r="O109" s="72"/>
      <c r="P109" s="72"/>
      <c r="Q109" s="72"/>
      <c r="R109" s="72"/>
      <c r="S109" s="72"/>
      <c r="T109" s="43"/>
      <c r="U109" s="43"/>
      <c r="V109" s="43"/>
      <c r="W109" s="43"/>
      <c r="X109" s="43"/>
      <c r="Y109" s="43"/>
      <c r="Z109" s="43"/>
    </row>
    <row r="110" spans="1:26" ht="99.75" customHeight="1" x14ac:dyDescent="0.2">
      <c r="A110" s="43"/>
      <c r="B110" s="73">
        <f t="shared" si="0"/>
        <v>96</v>
      </c>
      <c r="C110" s="68" t="str">
        <f t="array" ref="C110">+IFERROR(INDEX(Hoja1!$A$2:$A$82,MATCH(J110,Hoja1!$H$2:$H$82,0)),"")</f>
        <v/>
      </c>
      <c r="D110" s="69" t="str">
        <f>IFERROR(VLOOKUP(C110,Hoja1!$A$2:$H$82,4,0),"")</f>
        <v/>
      </c>
      <c r="E110" s="69" t="str">
        <f>+IFERROR(VLOOKUP(C110,Hoja1!$A$1:$J$82,10,0),"")</f>
        <v/>
      </c>
      <c r="F110" s="69" t="str">
        <f>+IFERROR(VLOOKUP(C110,Hoja1!$A$1:$I$82,3,0),"")</f>
        <v/>
      </c>
      <c r="G110" s="68" t="str">
        <f>+IFERROR(VLOOKUP(C110,Hoja1!$A$1:$K$82,11,0),"")</f>
        <v/>
      </c>
      <c r="H110" s="70" t="str">
        <f>+IFERROR(VLOOKUP(C110,Hoja1!$A$1:$L$82,12,0),"")</f>
        <v/>
      </c>
      <c r="I110" s="68"/>
      <c r="J110" s="46">
        <v>96</v>
      </c>
      <c r="K110" s="76"/>
      <c r="L110" s="43"/>
      <c r="M110" s="74"/>
      <c r="N110" s="72"/>
      <c r="O110" s="72"/>
      <c r="P110" s="72"/>
      <c r="Q110" s="72"/>
      <c r="R110" s="72"/>
      <c r="S110" s="72"/>
      <c r="T110" s="43"/>
      <c r="U110" s="43"/>
      <c r="V110" s="43"/>
      <c r="W110" s="43"/>
      <c r="X110" s="43"/>
      <c r="Y110" s="43"/>
      <c r="Z110" s="43"/>
    </row>
    <row r="111" spans="1:26" ht="99.75" customHeight="1" x14ac:dyDescent="0.2">
      <c r="A111" s="43"/>
      <c r="B111" s="67">
        <f t="shared" si="0"/>
        <v>97</v>
      </c>
      <c r="C111" s="68" t="str">
        <f t="array" ref="C111">+IFERROR(INDEX(Hoja1!$A$2:$A$82,MATCH(J111,Hoja1!$H$2:$H$82,0)),"")</f>
        <v/>
      </c>
      <c r="D111" s="69" t="str">
        <f>IFERROR(VLOOKUP(C111,Hoja1!$A$2:$H$82,4,0),"")</f>
        <v/>
      </c>
      <c r="E111" s="69" t="str">
        <f>+IFERROR(VLOOKUP(C111,Hoja1!$A$1:$J$82,10,0),"")</f>
        <v/>
      </c>
      <c r="F111" s="69" t="str">
        <f>+IFERROR(VLOOKUP(C111,Hoja1!$A$1:$I$82,3,0),"")</f>
        <v/>
      </c>
      <c r="G111" s="68" t="str">
        <f>+IFERROR(VLOOKUP(C111,Hoja1!$A$1:$K$82,11,0),"")</f>
        <v/>
      </c>
      <c r="H111" s="70" t="str">
        <f>+IFERROR(VLOOKUP(C111,Hoja1!$A$1:$L$82,12,0),"")</f>
        <v/>
      </c>
      <c r="I111" s="68"/>
      <c r="J111" s="46">
        <v>97</v>
      </c>
      <c r="K111" s="76"/>
      <c r="L111" s="43"/>
      <c r="M111" s="74"/>
      <c r="N111" s="72"/>
      <c r="O111" s="72"/>
      <c r="P111" s="72"/>
      <c r="Q111" s="72"/>
      <c r="R111" s="72"/>
      <c r="S111" s="72"/>
      <c r="T111" s="43"/>
      <c r="U111" s="43"/>
      <c r="V111" s="43"/>
      <c r="W111" s="43"/>
      <c r="X111" s="43"/>
      <c r="Y111" s="43"/>
      <c r="Z111" s="43"/>
    </row>
    <row r="112" spans="1:26" ht="99.75" customHeight="1" x14ac:dyDescent="0.2">
      <c r="A112" s="43"/>
      <c r="B112" s="67">
        <f t="shared" si="0"/>
        <v>98</v>
      </c>
      <c r="C112" s="68" t="str">
        <f t="array" ref="C112">+IFERROR(INDEX(Hoja1!$A$2:$A$82,MATCH(J112,Hoja1!$H$2:$H$82,0)),"")</f>
        <v/>
      </c>
      <c r="D112" s="69" t="str">
        <f>IFERROR(VLOOKUP(C112,Hoja1!$A$2:$H$82,4,0),"")</f>
        <v/>
      </c>
      <c r="E112" s="69" t="str">
        <f>+IFERROR(VLOOKUP(C112,Hoja1!$A$1:$J$82,10,0),"")</f>
        <v/>
      </c>
      <c r="F112" s="69" t="str">
        <f>+IFERROR(VLOOKUP(C112,Hoja1!$A$1:$I$82,3,0),"")</f>
        <v/>
      </c>
      <c r="G112" s="68" t="str">
        <f>+IFERROR(VLOOKUP(C112,Hoja1!$A$1:$K$82,11,0),"")</f>
        <v/>
      </c>
      <c r="H112" s="70" t="str">
        <f>+IFERROR(VLOOKUP(C112,Hoja1!$A$1:$L$82,12,0),"")</f>
        <v/>
      </c>
      <c r="I112" s="68"/>
      <c r="J112" s="46">
        <v>98</v>
      </c>
      <c r="K112" s="76"/>
      <c r="L112" s="43"/>
      <c r="M112" s="74"/>
      <c r="N112" s="72"/>
      <c r="O112" s="72"/>
      <c r="P112" s="72"/>
      <c r="Q112" s="72"/>
      <c r="R112" s="72"/>
      <c r="S112" s="72"/>
      <c r="T112" s="43"/>
      <c r="U112" s="43"/>
      <c r="V112" s="43"/>
      <c r="W112" s="43"/>
      <c r="X112" s="43"/>
      <c r="Y112" s="43"/>
      <c r="Z112" s="43"/>
    </row>
    <row r="113" spans="1:26" ht="99.75" customHeight="1" x14ac:dyDescent="0.2">
      <c r="A113" s="43"/>
      <c r="B113" s="67">
        <f t="shared" si="0"/>
        <v>99</v>
      </c>
      <c r="C113" s="68" t="str">
        <f t="array" ref="C113">+IFERROR(INDEX(Hoja1!$A$2:$A$82,MATCH(J113,Hoja1!$H$2:$H$82,0)),"")</f>
        <v/>
      </c>
      <c r="D113" s="69" t="str">
        <f>IFERROR(VLOOKUP(C113,Hoja1!$A$2:$H$82,4,0),"")</f>
        <v/>
      </c>
      <c r="E113" s="69" t="str">
        <f>+IFERROR(VLOOKUP(C113,Hoja1!$A$1:$J$82,10,0),"")</f>
        <v/>
      </c>
      <c r="F113" s="69" t="str">
        <f>+IFERROR(VLOOKUP(C113,Hoja1!$A$1:$I$82,3,0),"")</f>
        <v/>
      </c>
      <c r="G113" s="68" t="str">
        <f>+IFERROR(VLOOKUP(C113,Hoja1!$A$1:$K$82,11,0),"")</f>
        <v/>
      </c>
      <c r="H113" s="70" t="str">
        <f>+IFERROR(VLOOKUP(C113,Hoja1!$A$1:$L$82,12,0),"")</f>
        <v/>
      </c>
      <c r="I113" s="68"/>
      <c r="J113" s="46">
        <v>99</v>
      </c>
      <c r="K113" s="76"/>
      <c r="L113" s="43"/>
      <c r="M113" s="74"/>
      <c r="N113" s="72"/>
      <c r="O113" s="72"/>
      <c r="P113" s="72"/>
      <c r="Q113" s="72"/>
      <c r="R113" s="72"/>
      <c r="S113" s="72"/>
      <c r="T113" s="43"/>
      <c r="U113" s="43"/>
      <c r="V113" s="43"/>
      <c r="W113" s="43"/>
      <c r="X113" s="43"/>
      <c r="Y113" s="43"/>
      <c r="Z113" s="43"/>
    </row>
    <row r="114" spans="1:26" ht="99.75" customHeight="1" x14ac:dyDescent="0.2">
      <c r="A114" s="43"/>
      <c r="B114" s="67">
        <f t="shared" si="0"/>
        <v>100</v>
      </c>
      <c r="C114" s="68" t="str">
        <f t="array" ref="C114">+IFERROR(INDEX(Hoja1!$A$2:$A$82,MATCH(J114,Hoja1!$H$2:$H$82,0)),"")</f>
        <v/>
      </c>
      <c r="D114" s="69" t="str">
        <f>IFERROR(VLOOKUP(C114,Hoja1!$A$2:$H$82,4,0),"")</f>
        <v/>
      </c>
      <c r="E114" s="69" t="str">
        <f>+IFERROR(VLOOKUP(C114,Hoja1!$A$1:$J$82,10,0),"")</f>
        <v/>
      </c>
      <c r="F114" s="69" t="str">
        <f>+IFERROR(VLOOKUP(C114,Hoja1!$A$1:$I$82,3,0),"")</f>
        <v/>
      </c>
      <c r="G114" s="68" t="str">
        <f>+IFERROR(VLOOKUP(C114,Hoja1!$A$1:$K$82,11,0),"")</f>
        <v/>
      </c>
      <c r="H114" s="70" t="str">
        <f>+IFERROR(VLOOKUP(C114,Hoja1!$A$1:$L$82,12,0),"")</f>
        <v/>
      </c>
      <c r="I114" s="68"/>
      <c r="J114" s="46">
        <v>100</v>
      </c>
      <c r="K114" s="76"/>
      <c r="L114" s="43"/>
      <c r="M114" s="74"/>
      <c r="N114" s="72"/>
      <c r="O114" s="72"/>
      <c r="P114" s="72"/>
      <c r="Q114" s="72"/>
      <c r="R114" s="72"/>
      <c r="S114" s="72"/>
      <c r="T114" s="43"/>
      <c r="U114" s="43"/>
      <c r="V114" s="43"/>
      <c r="W114" s="43"/>
      <c r="X114" s="43"/>
      <c r="Y114" s="43"/>
      <c r="Z114" s="43"/>
    </row>
    <row r="115" spans="1:26" ht="99.75" customHeight="1" x14ac:dyDescent="0.2">
      <c r="A115" s="43"/>
      <c r="B115" s="73">
        <f t="shared" si="0"/>
        <v>101</v>
      </c>
      <c r="C115" s="68" t="str">
        <f t="array" ref="C115">+IFERROR(INDEX(Hoja1!$A$2:$A$82,MATCH(J115,Hoja1!$H$2:$H$82,0)),"")</f>
        <v/>
      </c>
      <c r="D115" s="69" t="str">
        <f>IFERROR(VLOOKUP(C115,Hoja1!$A$2:$H$82,4,0),"")</f>
        <v/>
      </c>
      <c r="E115" s="69" t="str">
        <f>+IFERROR(VLOOKUP(C115,Hoja1!$A$1:$J$82,10,0),"")</f>
        <v/>
      </c>
      <c r="F115" s="69" t="str">
        <f>+IFERROR(VLOOKUP(C115,Hoja1!$A$1:$I$82,3,0),"")</f>
        <v/>
      </c>
      <c r="G115" s="68" t="str">
        <f>+IFERROR(VLOOKUP(C115,Hoja1!$A$1:$K$82,11,0),"")</f>
        <v/>
      </c>
      <c r="H115" s="70" t="str">
        <f>+IFERROR(VLOOKUP(C115,Hoja1!$A$1:$L$82,12,0),"")</f>
        <v/>
      </c>
      <c r="I115" s="68"/>
      <c r="J115" s="46">
        <v>101</v>
      </c>
      <c r="K115" s="76"/>
      <c r="L115" s="43"/>
      <c r="M115" s="74"/>
      <c r="N115" s="72"/>
      <c r="O115" s="72"/>
      <c r="P115" s="72"/>
      <c r="Q115" s="72"/>
      <c r="R115" s="72"/>
      <c r="S115" s="72"/>
      <c r="T115" s="43"/>
      <c r="U115" s="43"/>
      <c r="V115" s="43"/>
      <c r="W115" s="43"/>
      <c r="X115" s="43"/>
      <c r="Y115" s="43"/>
      <c r="Z115" s="43"/>
    </row>
    <row r="116" spans="1:26" ht="99.75" customHeight="1" x14ac:dyDescent="0.2">
      <c r="A116" s="43"/>
      <c r="B116" s="67">
        <f t="shared" si="0"/>
        <v>102</v>
      </c>
      <c r="C116" s="68" t="str">
        <f t="array" ref="C116">+IFERROR(INDEX(Hoja1!$A$2:$A$82,MATCH(J116,Hoja1!$H$2:$H$82,0)),"")</f>
        <v/>
      </c>
      <c r="D116" s="69" t="str">
        <f>IFERROR(VLOOKUP(C116,Hoja1!$A$2:$H$82,4,0),"")</f>
        <v/>
      </c>
      <c r="E116" s="69" t="str">
        <f>+IFERROR(VLOOKUP(C116,Hoja1!$A$1:$J$82,10,0),"")</f>
        <v/>
      </c>
      <c r="F116" s="69" t="str">
        <f>+IFERROR(VLOOKUP(C116,Hoja1!$A$1:$I$82,3,0),"")</f>
        <v/>
      </c>
      <c r="G116" s="68" t="str">
        <f>+IFERROR(VLOOKUP(C116,Hoja1!$A$1:$K$82,11,0),"")</f>
        <v/>
      </c>
      <c r="H116" s="70" t="str">
        <f>+IFERROR(VLOOKUP(C116,Hoja1!$A$1:$L$82,12,0),"")</f>
        <v/>
      </c>
      <c r="I116" s="68"/>
      <c r="J116" s="46">
        <v>102</v>
      </c>
      <c r="K116" s="76"/>
      <c r="L116" s="43"/>
      <c r="M116" s="74"/>
      <c r="N116" s="72"/>
      <c r="O116" s="72"/>
      <c r="P116" s="72"/>
      <c r="Q116" s="72"/>
      <c r="R116" s="72"/>
      <c r="S116" s="72"/>
      <c r="T116" s="43"/>
      <c r="U116" s="43"/>
      <c r="V116" s="43"/>
      <c r="W116" s="43"/>
      <c r="X116" s="43"/>
      <c r="Y116" s="43"/>
      <c r="Z116" s="43"/>
    </row>
    <row r="117" spans="1:26" ht="99.75" customHeight="1" x14ac:dyDescent="0.2">
      <c r="A117" s="43"/>
      <c r="B117" s="67">
        <f t="shared" si="0"/>
        <v>103</v>
      </c>
      <c r="C117" s="68" t="str">
        <f t="array" ref="C117">+IFERROR(INDEX(Hoja1!$A$2:$A$82,MATCH(J117,Hoja1!$H$2:$H$82,0)),"")</f>
        <v/>
      </c>
      <c r="D117" s="69" t="str">
        <f>IFERROR(VLOOKUP(C117,Hoja1!$A$2:$H$82,4,0),"")</f>
        <v/>
      </c>
      <c r="E117" s="69" t="str">
        <f>+IFERROR(VLOOKUP(C117,Hoja1!$A$1:$J$82,10,0),"")</f>
        <v/>
      </c>
      <c r="F117" s="69" t="str">
        <f>+IFERROR(VLOOKUP(C117,Hoja1!$A$1:$I$82,3,0),"")</f>
        <v/>
      </c>
      <c r="G117" s="68" t="str">
        <f>+IFERROR(VLOOKUP(C117,Hoja1!$A$1:$K$82,11,0),"")</f>
        <v/>
      </c>
      <c r="H117" s="70" t="str">
        <f>+IFERROR(VLOOKUP(C117,Hoja1!$A$1:$L$82,12,0),"")</f>
        <v/>
      </c>
      <c r="I117" s="68"/>
      <c r="J117" s="46">
        <v>103</v>
      </c>
      <c r="K117" s="76"/>
      <c r="L117" s="43"/>
      <c r="M117" s="74"/>
      <c r="N117" s="72"/>
      <c r="O117" s="72"/>
      <c r="P117" s="72"/>
      <c r="Q117" s="72"/>
      <c r="R117" s="72"/>
      <c r="S117" s="72"/>
      <c r="T117" s="43"/>
      <c r="U117" s="43"/>
      <c r="V117" s="43"/>
      <c r="W117" s="43"/>
      <c r="X117" s="43"/>
      <c r="Y117" s="43"/>
      <c r="Z117" s="43"/>
    </row>
    <row r="118" spans="1:26" ht="99.75" customHeight="1" x14ac:dyDescent="0.2">
      <c r="A118" s="43"/>
      <c r="B118" s="67">
        <f t="shared" si="0"/>
        <v>104</v>
      </c>
      <c r="C118" s="68" t="str">
        <f t="array" ref="C118">+IFERROR(INDEX(Hoja1!$A$2:$A$82,MATCH(J118,Hoja1!$H$2:$H$82,0)),"")</f>
        <v/>
      </c>
      <c r="D118" s="69" t="str">
        <f>IFERROR(VLOOKUP(C118,Hoja1!$A$2:$H$82,4,0),"")</f>
        <v/>
      </c>
      <c r="E118" s="69" t="str">
        <f>+IFERROR(VLOOKUP(C118,Hoja1!$A$1:$J$82,10,0),"")</f>
        <v/>
      </c>
      <c r="F118" s="69" t="str">
        <f>+IFERROR(VLOOKUP(C118,Hoja1!$A$1:$I$82,3,0),"")</f>
        <v/>
      </c>
      <c r="G118" s="68" t="str">
        <f>+IFERROR(VLOOKUP(C118,Hoja1!$A$1:$K$82,11,0),"")</f>
        <v/>
      </c>
      <c r="H118" s="70" t="str">
        <f>+IFERROR(VLOOKUP(C118,Hoja1!$A$1:$L$82,12,0),"")</f>
        <v/>
      </c>
      <c r="I118" s="68"/>
      <c r="J118" s="46">
        <v>104</v>
      </c>
      <c r="K118" s="76"/>
      <c r="L118" s="43"/>
      <c r="M118" s="74"/>
      <c r="N118" s="72"/>
      <c r="O118" s="72"/>
      <c r="P118" s="72"/>
      <c r="Q118" s="72"/>
      <c r="R118" s="72"/>
      <c r="S118" s="72"/>
      <c r="T118" s="43"/>
      <c r="U118" s="43"/>
      <c r="V118" s="43"/>
      <c r="W118" s="43"/>
      <c r="X118" s="43"/>
      <c r="Y118" s="43"/>
      <c r="Z118" s="43"/>
    </row>
    <row r="119" spans="1:26" ht="99.75" customHeight="1" x14ac:dyDescent="0.2">
      <c r="A119" s="43"/>
      <c r="B119" s="67">
        <f t="shared" si="0"/>
        <v>105</v>
      </c>
      <c r="C119" s="68" t="str">
        <f t="array" ref="C119">+IFERROR(INDEX(Hoja1!$A$2:$A$82,MATCH(J119,Hoja1!$H$2:$H$82,0)),"")</f>
        <v/>
      </c>
      <c r="D119" s="69" t="str">
        <f>IFERROR(VLOOKUP(C119,Hoja1!$A$2:$H$82,4,0),"")</f>
        <v/>
      </c>
      <c r="E119" s="69" t="str">
        <f>+IFERROR(VLOOKUP(C119,Hoja1!$A$1:$J$82,10,0),"")</f>
        <v/>
      </c>
      <c r="F119" s="69" t="str">
        <f>+IFERROR(VLOOKUP(C119,Hoja1!$A$1:$I$82,3,0),"")</f>
        <v/>
      </c>
      <c r="G119" s="68" t="str">
        <f>+IFERROR(VLOOKUP(C119,Hoja1!$A$1:$K$82,11,0),"")</f>
        <v/>
      </c>
      <c r="H119" s="70" t="str">
        <f>+IFERROR(VLOOKUP(C119,Hoja1!$A$1:$L$82,12,0),"")</f>
        <v/>
      </c>
      <c r="I119" s="68"/>
      <c r="J119" s="46">
        <v>105</v>
      </c>
      <c r="K119" s="76"/>
      <c r="L119" s="43"/>
      <c r="M119" s="74"/>
      <c r="N119" s="72"/>
      <c r="O119" s="72"/>
      <c r="P119" s="72"/>
      <c r="Q119" s="72"/>
      <c r="R119" s="72"/>
      <c r="S119" s="72"/>
      <c r="T119" s="43"/>
      <c r="U119" s="43"/>
      <c r="V119" s="43"/>
      <c r="W119" s="43"/>
      <c r="X119" s="43"/>
      <c r="Y119" s="43"/>
      <c r="Z119" s="43"/>
    </row>
    <row r="120" spans="1:26" ht="99.75" customHeight="1" x14ac:dyDescent="0.2">
      <c r="A120" s="43"/>
      <c r="B120" s="73">
        <f t="shared" si="0"/>
        <v>106</v>
      </c>
      <c r="C120" s="68" t="str">
        <f t="array" ref="C120">+IFERROR(INDEX(Hoja1!$A$2:$A$82,MATCH(J120,Hoja1!$H$2:$H$82,0)),"")</f>
        <v/>
      </c>
      <c r="D120" s="69" t="str">
        <f>IFERROR(VLOOKUP(C120,Hoja1!$A$2:$H$82,4,0),"")</f>
        <v/>
      </c>
      <c r="E120" s="69" t="str">
        <f>+IFERROR(VLOOKUP(C120,Hoja1!$A$1:$J$82,10,0),"")</f>
        <v/>
      </c>
      <c r="F120" s="69" t="str">
        <f>+IFERROR(VLOOKUP(C120,Hoja1!$A$1:$I$82,3,0),"")</f>
        <v/>
      </c>
      <c r="G120" s="68" t="str">
        <f>+IFERROR(VLOOKUP(C120,Hoja1!$A$1:$K$82,11,0),"")</f>
        <v/>
      </c>
      <c r="H120" s="70" t="str">
        <f>+IFERROR(VLOOKUP(C120,Hoja1!$A$1:$L$82,12,0),"")</f>
        <v/>
      </c>
      <c r="I120" s="68"/>
      <c r="J120" s="46">
        <v>106</v>
      </c>
      <c r="K120" s="76"/>
      <c r="L120" s="43"/>
      <c r="M120" s="74"/>
      <c r="N120" s="72"/>
      <c r="O120" s="72"/>
      <c r="P120" s="72"/>
      <c r="Q120" s="72"/>
      <c r="R120" s="72"/>
      <c r="S120" s="72"/>
      <c r="T120" s="43"/>
      <c r="U120" s="43"/>
      <c r="V120" s="43"/>
      <c r="W120" s="43"/>
      <c r="X120" s="43"/>
      <c r="Y120" s="43"/>
      <c r="Z120" s="43"/>
    </row>
    <row r="121" spans="1:26" ht="99.75" customHeight="1" x14ac:dyDescent="0.2">
      <c r="A121" s="43"/>
      <c r="B121" s="67">
        <f t="shared" si="0"/>
        <v>107</v>
      </c>
      <c r="C121" s="68" t="str">
        <f t="array" ref="C121">+IFERROR(INDEX(Hoja1!$A$2:$A$82,MATCH(J121,Hoja1!$H$2:$H$82,0)),"")</f>
        <v/>
      </c>
      <c r="D121" s="69" t="str">
        <f>IFERROR(VLOOKUP(C121,Hoja1!$A$2:$H$82,4,0),"")</f>
        <v/>
      </c>
      <c r="E121" s="69" t="str">
        <f>+IFERROR(VLOOKUP(C121,Hoja1!$A$1:$J$82,10,0),"")</f>
        <v/>
      </c>
      <c r="F121" s="69" t="str">
        <f>+IFERROR(VLOOKUP(C121,Hoja1!$A$1:$I$82,3,0),"")</f>
        <v/>
      </c>
      <c r="G121" s="68" t="str">
        <f>+IFERROR(VLOOKUP(C121,Hoja1!$A$1:$K$82,11,0),"")</f>
        <v/>
      </c>
      <c r="H121" s="70" t="str">
        <f>+IFERROR(VLOOKUP(C121,Hoja1!$A$1:$L$82,12,0),"")</f>
        <v/>
      </c>
      <c r="I121" s="68"/>
      <c r="J121" s="46">
        <v>107</v>
      </c>
      <c r="K121" s="76"/>
      <c r="L121" s="43"/>
      <c r="M121" s="74"/>
      <c r="N121" s="72"/>
      <c r="O121" s="72"/>
      <c r="P121" s="72"/>
      <c r="Q121" s="72"/>
      <c r="R121" s="72"/>
      <c r="S121" s="72"/>
      <c r="T121" s="43"/>
      <c r="U121" s="43"/>
      <c r="V121" s="43"/>
      <c r="W121" s="43"/>
      <c r="X121" s="43"/>
      <c r="Y121" s="43"/>
      <c r="Z121" s="43"/>
    </row>
    <row r="122" spans="1:26" ht="99.75" customHeight="1" x14ac:dyDescent="0.2">
      <c r="A122" s="43"/>
      <c r="B122" s="67">
        <f t="shared" si="0"/>
        <v>108</v>
      </c>
      <c r="C122" s="68" t="str">
        <f t="array" ref="C122">+IFERROR(INDEX(Hoja1!$A$2:$A$82,MATCH(J122,Hoja1!$H$2:$H$82,0)),"")</f>
        <v/>
      </c>
      <c r="D122" s="69" t="str">
        <f>IFERROR(VLOOKUP(C122,Hoja1!$A$2:$H$82,4,0),"")</f>
        <v/>
      </c>
      <c r="E122" s="69" t="str">
        <f>+IFERROR(VLOOKUP(C122,Hoja1!$A$1:$J$82,10,0),"")</f>
        <v/>
      </c>
      <c r="F122" s="69" t="str">
        <f>+IFERROR(VLOOKUP(C122,Hoja1!$A$1:$I$82,3,0),"")</f>
        <v/>
      </c>
      <c r="G122" s="68" t="str">
        <f>+IFERROR(VLOOKUP(C122,Hoja1!$A$1:$K$82,11,0),"")</f>
        <v/>
      </c>
      <c r="H122" s="70" t="str">
        <f>+IFERROR(VLOOKUP(C122,Hoja1!$A$1:$L$82,12,0),"")</f>
        <v/>
      </c>
      <c r="I122" s="68"/>
      <c r="J122" s="46">
        <v>108</v>
      </c>
      <c r="K122" s="76"/>
      <c r="L122" s="43"/>
      <c r="M122" s="74"/>
      <c r="N122" s="72"/>
      <c r="O122" s="72"/>
      <c r="P122" s="72"/>
      <c r="Q122" s="72"/>
      <c r="R122" s="72"/>
      <c r="S122" s="72"/>
      <c r="T122" s="43"/>
      <c r="U122" s="43"/>
      <c r="V122" s="43"/>
      <c r="W122" s="43"/>
      <c r="X122" s="43"/>
      <c r="Y122" s="43"/>
      <c r="Z122" s="43"/>
    </row>
    <row r="123" spans="1:26" ht="99.75" customHeight="1" x14ac:dyDescent="0.2">
      <c r="A123" s="43"/>
      <c r="B123" s="67">
        <f t="shared" si="0"/>
        <v>109</v>
      </c>
      <c r="C123" s="68" t="str">
        <f t="array" ref="C123">+IFERROR(INDEX(Hoja1!$A$2:$A$82,MATCH(J123,Hoja1!$H$2:$H$82,0)),"")</f>
        <v/>
      </c>
      <c r="D123" s="69" t="str">
        <f>IFERROR(VLOOKUP(C123,Hoja1!$A$2:$H$82,4,0),"")</f>
        <v/>
      </c>
      <c r="E123" s="69" t="str">
        <f>+IFERROR(VLOOKUP(C123,Hoja1!$A$1:$J$82,10,0),"")</f>
        <v/>
      </c>
      <c r="F123" s="69" t="str">
        <f>+IFERROR(VLOOKUP(C123,Hoja1!$A$1:$I$82,3,0),"")</f>
        <v/>
      </c>
      <c r="G123" s="68" t="str">
        <f>+IFERROR(VLOOKUP(C123,Hoja1!$A$1:$K$82,11,0),"")</f>
        <v/>
      </c>
      <c r="H123" s="70" t="str">
        <f>+IFERROR(VLOOKUP(C123,Hoja1!$A$1:$L$82,12,0),"")</f>
        <v/>
      </c>
      <c r="I123" s="68"/>
      <c r="J123" s="46">
        <v>109</v>
      </c>
      <c r="K123" s="76"/>
      <c r="L123" s="43"/>
      <c r="M123" s="74"/>
      <c r="N123" s="72"/>
      <c r="O123" s="72"/>
      <c r="P123" s="72"/>
      <c r="Q123" s="72"/>
      <c r="R123" s="72"/>
      <c r="S123" s="72"/>
      <c r="T123" s="43"/>
      <c r="U123" s="43"/>
      <c r="V123" s="43"/>
      <c r="W123" s="43"/>
      <c r="X123" s="43"/>
      <c r="Y123" s="43"/>
      <c r="Z123" s="43"/>
    </row>
    <row r="124" spans="1:26" ht="99.75" customHeight="1" x14ac:dyDescent="0.2">
      <c r="A124" s="43"/>
      <c r="B124" s="67">
        <f t="shared" si="0"/>
        <v>110</v>
      </c>
      <c r="C124" s="68" t="str">
        <f t="array" ref="C124">+IFERROR(INDEX(Hoja1!$A$2:$A$82,MATCH(J124,Hoja1!$H$2:$H$82,0)),"")</f>
        <v/>
      </c>
      <c r="D124" s="69" t="str">
        <f>IFERROR(VLOOKUP(C124,Hoja1!$A$2:$H$82,4,0),"")</f>
        <v/>
      </c>
      <c r="E124" s="69" t="str">
        <f>+IFERROR(VLOOKUP(C124,Hoja1!$A$1:$J$82,10,0),"")</f>
        <v/>
      </c>
      <c r="F124" s="69" t="str">
        <f>+IFERROR(VLOOKUP(C124,Hoja1!$A$1:$I$82,3,0),"")</f>
        <v/>
      </c>
      <c r="G124" s="68" t="str">
        <f>+IFERROR(VLOOKUP(C124,Hoja1!$A$1:$K$82,11,0),"")</f>
        <v/>
      </c>
      <c r="H124" s="70" t="str">
        <f>+IFERROR(VLOOKUP(C124,Hoja1!$A$1:$L$82,12,0),"")</f>
        <v/>
      </c>
      <c r="I124" s="68"/>
      <c r="J124" s="46">
        <v>110</v>
      </c>
      <c r="K124" s="76"/>
      <c r="L124" s="43"/>
      <c r="M124" s="74"/>
      <c r="N124" s="72"/>
      <c r="O124" s="72"/>
      <c r="P124" s="72"/>
      <c r="Q124" s="72"/>
      <c r="R124" s="72"/>
      <c r="S124" s="72"/>
      <c r="T124" s="43"/>
      <c r="U124" s="43"/>
      <c r="V124" s="43"/>
      <c r="W124" s="43"/>
      <c r="X124" s="43"/>
      <c r="Y124" s="43"/>
      <c r="Z124" s="43"/>
    </row>
    <row r="125" spans="1:26" ht="99.75" customHeight="1" x14ac:dyDescent="0.2">
      <c r="A125" s="43"/>
      <c r="B125" s="73">
        <f t="shared" si="0"/>
        <v>111</v>
      </c>
      <c r="C125" s="68" t="str">
        <f t="array" ref="C125">+IFERROR(INDEX(Hoja1!$A$2:$A$82,MATCH(J125,Hoja1!$H$2:$H$82,0)),"")</f>
        <v/>
      </c>
      <c r="D125" s="69" t="str">
        <f>IFERROR(VLOOKUP(C125,Hoja1!$A$2:$H$82,4,0),"")</f>
        <v/>
      </c>
      <c r="E125" s="69" t="str">
        <f>+IFERROR(VLOOKUP(C125,Hoja1!$A$1:$J$82,10,0),"")</f>
        <v/>
      </c>
      <c r="F125" s="69" t="str">
        <f>+IFERROR(VLOOKUP(C125,Hoja1!$A$1:$I$82,3,0),"")</f>
        <v/>
      </c>
      <c r="G125" s="68" t="str">
        <f>+IFERROR(VLOOKUP(C125,Hoja1!$A$1:$K$82,11,0),"")</f>
        <v/>
      </c>
      <c r="H125" s="70" t="str">
        <f>+IFERROR(VLOOKUP(C125,Hoja1!$A$1:$L$82,12,0),"")</f>
        <v/>
      </c>
      <c r="I125" s="68"/>
      <c r="J125" s="46">
        <v>111</v>
      </c>
      <c r="K125" s="76"/>
      <c r="L125" s="43"/>
      <c r="M125" s="74"/>
      <c r="N125" s="72"/>
      <c r="O125" s="72"/>
      <c r="P125" s="72"/>
      <c r="Q125" s="72"/>
      <c r="R125" s="72"/>
      <c r="S125" s="72"/>
      <c r="T125" s="43"/>
      <c r="U125" s="43"/>
      <c r="V125" s="43"/>
      <c r="W125" s="43"/>
      <c r="X125" s="43"/>
      <c r="Y125" s="43"/>
      <c r="Z125" s="43"/>
    </row>
    <row r="126" spans="1:26" ht="99.75" customHeight="1" x14ac:dyDescent="0.2">
      <c r="A126" s="43"/>
      <c r="B126" s="67">
        <f t="shared" si="0"/>
        <v>112</v>
      </c>
      <c r="C126" s="68" t="str">
        <f t="array" ref="C126">+IFERROR(INDEX(Hoja1!$A$2:$A$82,MATCH(J126,Hoja1!$H$2:$H$82,0)),"")</f>
        <v/>
      </c>
      <c r="D126" s="69" t="str">
        <f>IFERROR(VLOOKUP(C126,Hoja1!$A$2:$H$82,4,0),"")</f>
        <v/>
      </c>
      <c r="E126" s="69" t="str">
        <f>+IFERROR(VLOOKUP(C126,Hoja1!$A$1:$J$82,10,0),"")</f>
        <v/>
      </c>
      <c r="F126" s="69" t="str">
        <f>+IFERROR(VLOOKUP(C126,Hoja1!$A$1:$I$82,3,0),"")</f>
        <v/>
      </c>
      <c r="G126" s="68" t="str">
        <f>+IFERROR(VLOOKUP(C126,Hoja1!$A$1:$K$82,11,0),"")</f>
        <v/>
      </c>
      <c r="H126" s="70" t="str">
        <f>+IFERROR(VLOOKUP(C126,Hoja1!$A$1:$L$82,12,0),"")</f>
        <v/>
      </c>
      <c r="I126" s="68"/>
      <c r="J126" s="46">
        <v>112</v>
      </c>
      <c r="K126" s="76"/>
      <c r="L126" s="43"/>
      <c r="M126" s="74"/>
      <c r="N126" s="72"/>
      <c r="O126" s="72"/>
      <c r="P126" s="72"/>
      <c r="Q126" s="72"/>
      <c r="R126" s="72"/>
      <c r="S126" s="72"/>
      <c r="T126" s="43"/>
      <c r="U126" s="43"/>
      <c r="V126" s="43"/>
      <c r="W126" s="43"/>
      <c r="X126" s="43"/>
      <c r="Y126" s="43"/>
      <c r="Z126" s="43"/>
    </row>
    <row r="127" spans="1:26" ht="99.75" customHeight="1" x14ac:dyDescent="0.2">
      <c r="A127" s="43"/>
      <c r="B127" s="67">
        <f t="shared" si="0"/>
        <v>113</v>
      </c>
      <c r="C127" s="68" t="str">
        <f t="array" ref="C127">+IFERROR(INDEX(Hoja1!$A$2:$A$82,MATCH(J127,Hoja1!$H$2:$H$82,0)),"")</f>
        <v/>
      </c>
      <c r="D127" s="69" t="str">
        <f>IFERROR(VLOOKUP(C127,Hoja1!$A$2:$H$82,4,0),"")</f>
        <v/>
      </c>
      <c r="E127" s="69" t="str">
        <f>+IFERROR(VLOOKUP(C127,Hoja1!$A$1:$J$82,10,0),"")</f>
        <v/>
      </c>
      <c r="F127" s="69" t="str">
        <f>+IFERROR(VLOOKUP(C127,Hoja1!$A$1:$I$82,3,0),"")</f>
        <v/>
      </c>
      <c r="G127" s="68" t="str">
        <f>+IFERROR(VLOOKUP(C127,Hoja1!$A$1:$K$82,11,0),"")</f>
        <v/>
      </c>
      <c r="H127" s="70" t="str">
        <f>+IFERROR(VLOOKUP(C127,Hoja1!$A$1:$L$82,12,0),"")</f>
        <v/>
      </c>
      <c r="I127" s="68"/>
      <c r="J127" s="46">
        <v>113</v>
      </c>
      <c r="K127" s="76"/>
      <c r="L127" s="43"/>
      <c r="M127" s="74"/>
      <c r="N127" s="72"/>
      <c r="O127" s="72"/>
      <c r="P127" s="72"/>
      <c r="Q127" s="72"/>
      <c r="R127" s="72"/>
      <c r="S127" s="72"/>
      <c r="T127" s="43"/>
      <c r="U127" s="43"/>
      <c r="V127" s="43"/>
      <c r="W127" s="43"/>
      <c r="X127" s="43"/>
      <c r="Y127" s="43"/>
      <c r="Z127" s="43"/>
    </row>
    <row r="128" spans="1:26" ht="99.75" customHeight="1" x14ac:dyDescent="0.2">
      <c r="A128" s="43"/>
      <c r="B128" s="67">
        <f t="shared" si="0"/>
        <v>114</v>
      </c>
      <c r="C128" s="68" t="str">
        <f t="array" ref="C128">+IFERROR(INDEX(Hoja1!$A$2:$A$82,MATCH(J128,Hoja1!$H$2:$H$82,0)),"")</f>
        <v/>
      </c>
      <c r="D128" s="69" t="str">
        <f>IFERROR(VLOOKUP(C128,Hoja1!$A$2:$H$82,4,0),"")</f>
        <v/>
      </c>
      <c r="E128" s="69" t="str">
        <f>+IFERROR(VLOOKUP(C128,Hoja1!$A$1:$J$82,10,0),"")</f>
        <v/>
      </c>
      <c r="F128" s="69" t="str">
        <f>+IFERROR(VLOOKUP(C128,Hoja1!$A$1:$I$82,3,0),"")</f>
        <v/>
      </c>
      <c r="G128" s="68" t="str">
        <f>+IFERROR(VLOOKUP(C128,Hoja1!$A$1:$K$82,11,0),"")</f>
        <v/>
      </c>
      <c r="H128" s="70" t="str">
        <f>+IFERROR(VLOOKUP(C128,Hoja1!$A$1:$L$82,12,0),"")</f>
        <v/>
      </c>
      <c r="I128" s="68"/>
      <c r="J128" s="46">
        <v>114</v>
      </c>
      <c r="K128" s="76"/>
      <c r="L128" s="43"/>
      <c r="M128" s="74"/>
      <c r="N128" s="72"/>
      <c r="O128" s="72"/>
      <c r="P128" s="72"/>
      <c r="Q128" s="72"/>
      <c r="R128" s="72"/>
      <c r="S128" s="72"/>
      <c r="T128" s="43"/>
      <c r="U128" s="43"/>
      <c r="V128" s="43"/>
      <c r="W128" s="43"/>
      <c r="X128" s="43"/>
      <c r="Y128" s="43"/>
      <c r="Z128" s="43"/>
    </row>
    <row r="129" spans="1:26" ht="99.75" customHeight="1" x14ac:dyDescent="0.2">
      <c r="A129" s="43"/>
      <c r="B129" s="67">
        <f t="shared" si="0"/>
        <v>115</v>
      </c>
      <c r="C129" s="68" t="str">
        <f t="array" ref="C129">+IFERROR(INDEX(Hoja1!$A$2:$A$82,MATCH(J129,Hoja1!$H$2:$H$82,0)),"")</f>
        <v/>
      </c>
      <c r="D129" s="69" t="str">
        <f>IFERROR(VLOOKUP(C129,Hoja1!$A$2:$H$82,4,0),"")</f>
        <v/>
      </c>
      <c r="E129" s="69" t="str">
        <f>+IFERROR(VLOOKUP(C129,Hoja1!$A$1:$J$82,10,0),"")</f>
        <v/>
      </c>
      <c r="F129" s="69" t="str">
        <f>+IFERROR(VLOOKUP(C129,Hoja1!$A$1:$I$82,3,0),"")</f>
        <v/>
      </c>
      <c r="G129" s="68" t="str">
        <f>+IFERROR(VLOOKUP(C129,Hoja1!$A$1:$K$82,11,0),"")</f>
        <v/>
      </c>
      <c r="H129" s="70" t="str">
        <f>+IFERROR(VLOOKUP(C129,Hoja1!$A$1:$L$82,12,0),"")</f>
        <v/>
      </c>
      <c r="I129" s="68"/>
      <c r="J129" s="46">
        <v>115</v>
      </c>
      <c r="K129" s="76"/>
      <c r="L129" s="43"/>
      <c r="M129" s="74"/>
      <c r="N129" s="72"/>
      <c r="O129" s="72"/>
      <c r="P129" s="72"/>
      <c r="Q129" s="72"/>
      <c r="R129" s="72"/>
      <c r="S129" s="72"/>
      <c r="T129" s="43"/>
      <c r="U129" s="43"/>
      <c r="V129" s="43"/>
      <c r="W129" s="43"/>
      <c r="X129" s="43"/>
      <c r="Y129" s="43"/>
      <c r="Z129" s="43"/>
    </row>
    <row r="130" spans="1:26" ht="99.75" customHeight="1" x14ac:dyDescent="0.2">
      <c r="A130" s="43"/>
      <c r="B130" s="73">
        <f t="shared" si="0"/>
        <v>116</v>
      </c>
      <c r="C130" s="68" t="str">
        <f t="array" ref="C130">+IFERROR(INDEX(Hoja1!$A$2:$A$82,MATCH(J130,Hoja1!$H$2:$H$82,0)),"")</f>
        <v/>
      </c>
      <c r="D130" s="69" t="str">
        <f>IFERROR(VLOOKUP(C130,Hoja1!$A$2:$H$82,4,0),"")</f>
        <v/>
      </c>
      <c r="E130" s="69" t="str">
        <f>+IFERROR(VLOOKUP(C130,Hoja1!$A$1:$J$82,10,0),"")</f>
        <v/>
      </c>
      <c r="F130" s="69" t="str">
        <f>+IFERROR(VLOOKUP(C130,Hoja1!$A$1:$I$82,3,0),"")</f>
        <v/>
      </c>
      <c r="G130" s="68" t="str">
        <f>+IFERROR(VLOOKUP(C130,Hoja1!$A$1:$K$82,11,0),"")</f>
        <v/>
      </c>
      <c r="H130" s="70" t="str">
        <f>+IFERROR(VLOOKUP(C130,Hoja1!$A$1:$L$82,12,0),"")</f>
        <v/>
      </c>
      <c r="I130" s="68"/>
      <c r="J130" s="46">
        <v>116</v>
      </c>
      <c r="K130" s="76"/>
      <c r="L130" s="43"/>
      <c r="M130" s="74"/>
      <c r="N130" s="72"/>
      <c r="O130" s="72"/>
      <c r="P130" s="72"/>
      <c r="Q130" s="72"/>
      <c r="R130" s="72"/>
      <c r="S130" s="72"/>
      <c r="T130" s="43"/>
      <c r="U130" s="43"/>
      <c r="V130" s="43"/>
      <c r="W130" s="43"/>
      <c r="X130" s="43"/>
      <c r="Y130" s="43"/>
      <c r="Z130" s="43"/>
    </row>
    <row r="131" spans="1:26" ht="99.75" customHeight="1" x14ac:dyDescent="0.2">
      <c r="A131" s="43"/>
      <c r="B131" s="67">
        <f t="shared" si="0"/>
        <v>117</v>
      </c>
      <c r="C131" s="68" t="str">
        <f t="array" ref="C131">+IFERROR(INDEX(Hoja1!$A$2:$A$82,MATCH(J131,Hoja1!$H$2:$H$82,0)),"")</f>
        <v/>
      </c>
      <c r="D131" s="69" t="str">
        <f>IFERROR(VLOOKUP(C131,Hoja1!$A$2:$H$82,4,0),"")</f>
        <v/>
      </c>
      <c r="E131" s="69" t="str">
        <f>+IFERROR(VLOOKUP(C131,Hoja1!$A$1:$J$82,10,0),"")</f>
        <v/>
      </c>
      <c r="F131" s="69" t="str">
        <f>+IFERROR(VLOOKUP(C131,Hoja1!$A$1:$I$82,3,0),"")</f>
        <v/>
      </c>
      <c r="G131" s="68" t="str">
        <f>+IFERROR(VLOOKUP(C131,Hoja1!$A$1:$K$82,11,0),"")</f>
        <v/>
      </c>
      <c r="H131" s="70" t="str">
        <f>+IFERROR(VLOOKUP(C131,Hoja1!$A$1:$L$82,12,0),"")</f>
        <v/>
      </c>
      <c r="I131" s="68"/>
      <c r="J131" s="46">
        <v>117</v>
      </c>
      <c r="K131" s="76"/>
      <c r="L131" s="43"/>
      <c r="M131" s="74"/>
      <c r="N131" s="72"/>
      <c r="O131" s="72"/>
      <c r="P131" s="72"/>
      <c r="Q131" s="72"/>
      <c r="R131" s="72"/>
      <c r="S131" s="72"/>
      <c r="T131" s="43"/>
      <c r="U131" s="43"/>
      <c r="V131" s="43"/>
      <c r="W131" s="43"/>
      <c r="X131" s="43"/>
      <c r="Y131" s="43"/>
      <c r="Z131" s="43"/>
    </row>
    <row r="132" spans="1:26" ht="99.75" customHeight="1" x14ac:dyDescent="0.2">
      <c r="A132" s="43"/>
      <c r="B132" s="67">
        <f t="shared" si="0"/>
        <v>118</v>
      </c>
      <c r="C132" s="68" t="str">
        <f t="array" ref="C132">+IFERROR(INDEX(Hoja1!$A$2:$A$82,MATCH(J132,Hoja1!$H$2:$H$82,0)),"")</f>
        <v/>
      </c>
      <c r="D132" s="69" t="str">
        <f>IFERROR(VLOOKUP(C132,Hoja1!$A$2:$H$82,4,0),"")</f>
        <v/>
      </c>
      <c r="E132" s="69" t="str">
        <f>+IFERROR(VLOOKUP(C132,Hoja1!$A$1:$J$82,10,0),"")</f>
        <v/>
      </c>
      <c r="F132" s="69" t="str">
        <f>+IFERROR(VLOOKUP(C132,Hoja1!$A$1:$I$82,3,0),"")</f>
        <v/>
      </c>
      <c r="G132" s="68" t="str">
        <f>+IFERROR(VLOOKUP(C132,Hoja1!$A$1:$K$82,11,0),"")</f>
        <v/>
      </c>
      <c r="H132" s="70" t="str">
        <f>+IFERROR(VLOOKUP(C132,Hoja1!$A$1:$L$82,12,0),"")</f>
        <v/>
      </c>
      <c r="I132" s="68"/>
      <c r="J132" s="46">
        <v>118</v>
      </c>
      <c r="K132" s="76"/>
      <c r="L132" s="43"/>
      <c r="M132" s="74"/>
      <c r="N132" s="72"/>
      <c r="O132" s="72"/>
      <c r="P132" s="72"/>
      <c r="Q132" s="72"/>
      <c r="R132" s="72"/>
      <c r="S132" s="72"/>
      <c r="T132" s="43"/>
      <c r="U132" s="43"/>
      <c r="V132" s="43"/>
      <c r="W132" s="43"/>
      <c r="X132" s="43"/>
      <c r="Y132" s="43"/>
      <c r="Z132" s="43"/>
    </row>
    <row r="133" spans="1:26" ht="99.75" customHeight="1" x14ac:dyDescent="0.2">
      <c r="A133" s="43"/>
      <c r="B133" s="67">
        <f t="shared" si="0"/>
        <v>119</v>
      </c>
      <c r="C133" s="68" t="str">
        <f t="array" ref="C133">+IFERROR(INDEX(Hoja1!$A$2:$A$82,MATCH(J133,Hoja1!$H$2:$H$82,0)),"")</f>
        <v/>
      </c>
      <c r="D133" s="69" t="str">
        <f>IFERROR(VLOOKUP(C133,Hoja1!$A$2:$H$82,4,0),"")</f>
        <v/>
      </c>
      <c r="E133" s="69" t="str">
        <f>+IFERROR(VLOOKUP(C133,Hoja1!$A$1:$J$82,10,0),"")</f>
        <v/>
      </c>
      <c r="F133" s="69" t="str">
        <f>+IFERROR(VLOOKUP(C133,Hoja1!$A$1:$I$82,3,0),"")</f>
        <v/>
      </c>
      <c r="G133" s="68" t="str">
        <f>+IFERROR(VLOOKUP(C133,Hoja1!$A$1:$K$82,11,0),"")</f>
        <v/>
      </c>
      <c r="H133" s="70" t="str">
        <f>+IFERROR(VLOOKUP(C133,Hoja1!$A$1:$L$82,12,0),"")</f>
        <v/>
      </c>
      <c r="I133" s="68"/>
      <c r="J133" s="46">
        <v>119</v>
      </c>
      <c r="K133" s="76"/>
      <c r="L133" s="43"/>
      <c r="M133" s="74"/>
      <c r="N133" s="72"/>
      <c r="O133" s="72"/>
      <c r="P133" s="72"/>
      <c r="Q133" s="72"/>
      <c r="R133" s="72"/>
      <c r="S133" s="72"/>
      <c r="T133" s="43"/>
      <c r="U133" s="43"/>
      <c r="V133" s="43"/>
      <c r="W133" s="43"/>
      <c r="X133" s="43"/>
      <c r="Y133" s="43"/>
      <c r="Z133" s="43"/>
    </row>
    <row r="134" spans="1:26" ht="99.75" customHeight="1" x14ac:dyDescent="0.2">
      <c r="A134" s="43"/>
      <c r="B134" s="67">
        <f t="shared" si="0"/>
        <v>120</v>
      </c>
      <c r="C134" s="68" t="str">
        <f t="array" ref="C134">+IFERROR(INDEX(Hoja1!$A$2:$A$82,MATCH(J134,Hoja1!$H$2:$H$82,0)),"")</f>
        <v/>
      </c>
      <c r="D134" s="69" t="str">
        <f>IFERROR(VLOOKUP(C134,Hoja1!$A$2:$H$82,4,0),"")</f>
        <v/>
      </c>
      <c r="E134" s="69" t="str">
        <f>+IFERROR(VLOOKUP(C134,Hoja1!$A$1:$J$82,10,0),"")</f>
        <v/>
      </c>
      <c r="F134" s="69" t="str">
        <f>+IFERROR(VLOOKUP(C134,Hoja1!$A$1:$I$82,3,0),"")</f>
        <v/>
      </c>
      <c r="G134" s="68" t="str">
        <f>+IFERROR(VLOOKUP(C134,Hoja1!$A$1:$K$82,11,0),"")</f>
        <v/>
      </c>
      <c r="H134" s="70" t="str">
        <f>+IFERROR(VLOOKUP(C134,Hoja1!$A$1:$L$82,12,0),"")</f>
        <v/>
      </c>
      <c r="I134" s="68"/>
      <c r="J134" s="46">
        <v>120</v>
      </c>
      <c r="K134" s="76"/>
      <c r="L134" s="43"/>
      <c r="M134" s="74"/>
      <c r="N134" s="72"/>
      <c r="O134" s="72"/>
      <c r="P134" s="72"/>
      <c r="Q134" s="72"/>
      <c r="R134" s="72"/>
      <c r="S134" s="72"/>
      <c r="T134" s="43"/>
      <c r="U134" s="43"/>
      <c r="V134" s="43"/>
      <c r="W134" s="43"/>
      <c r="X134" s="43"/>
      <c r="Y134" s="43"/>
      <c r="Z134" s="43"/>
    </row>
    <row r="135" spans="1:26" ht="99.75" customHeight="1" x14ac:dyDescent="0.2">
      <c r="A135" s="43"/>
      <c r="B135" s="73">
        <f t="shared" si="0"/>
        <v>121</v>
      </c>
      <c r="C135" s="68" t="str">
        <f t="array" ref="C135">+IFERROR(INDEX(Hoja1!$A$2:$A$82,MATCH(J135,Hoja1!$H$2:$H$82,0)),"")</f>
        <v/>
      </c>
      <c r="D135" s="69" t="str">
        <f>IFERROR(VLOOKUP(C135,Hoja1!$A$2:$H$82,4,0),"")</f>
        <v/>
      </c>
      <c r="E135" s="69" t="str">
        <f>+IFERROR(VLOOKUP(C135,Hoja1!$A$1:$J$82,10,0),"")</f>
        <v/>
      </c>
      <c r="F135" s="69" t="str">
        <f>+IFERROR(VLOOKUP(C135,Hoja1!$A$1:$I$82,3,0),"")</f>
        <v/>
      </c>
      <c r="G135" s="68" t="str">
        <f>+IFERROR(VLOOKUP(C135,Hoja1!$A$1:$K$82,11,0),"")</f>
        <v/>
      </c>
      <c r="H135" s="70" t="str">
        <f>+IFERROR(VLOOKUP(C135,Hoja1!$A$1:$L$82,12,0),"")</f>
        <v/>
      </c>
      <c r="I135" s="68"/>
      <c r="J135" s="46">
        <v>121</v>
      </c>
      <c r="K135" s="76"/>
      <c r="L135" s="43"/>
      <c r="M135" s="74"/>
      <c r="N135" s="72"/>
      <c r="O135" s="72"/>
      <c r="P135" s="72"/>
      <c r="Q135" s="72"/>
      <c r="R135" s="72"/>
      <c r="S135" s="72"/>
      <c r="T135" s="43"/>
      <c r="U135" s="43"/>
      <c r="V135" s="43"/>
      <c r="W135" s="43"/>
      <c r="X135" s="43"/>
      <c r="Y135" s="43"/>
      <c r="Z135" s="43"/>
    </row>
    <row r="136" spans="1:26" ht="99.75" customHeight="1" x14ac:dyDescent="0.2">
      <c r="A136" s="43"/>
      <c r="B136" s="67">
        <f t="shared" si="0"/>
        <v>122</v>
      </c>
      <c r="C136" s="68" t="str">
        <f t="array" ref="C136">+IFERROR(INDEX(Hoja1!$A$2:$A$82,MATCH(J136,Hoja1!$H$2:$H$82,0)),"")</f>
        <v/>
      </c>
      <c r="D136" s="69" t="str">
        <f>IFERROR(VLOOKUP(C136,Hoja1!$A$2:$H$82,4,0),"")</f>
        <v/>
      </c>
      <c r="E136" s="69" t="str">
        <f>+IFERROR(VLOOKUP(C136,Hoja1!$A$1:$J$82,10,0),"")</f>
        <v/>
      </c>
      <c r="F136" s="69" t="str">
        <f>+IFERROR(VLOOKUP(C136,Hoja1!$A$1:$I$82,3,0),"")</f>
        <v/>
      </c>
      <c r="G136" s="68" t="str">
        <f>+IFERROR(VLOOKUP(C136,Hoja1!$A$1:$K$82,11,0),"")</f>
        <v/>
      </c>
      <c r="H136" s="70" t="str">
        <f>+IFERROR(VLOOKUP(C136,Hoja1!$A$1:$L$82,12,0),"")</f>
        <v/>
      </c>
      <c r="I136" s="68"/>
      <c r="J136" s="46">
        <v>122</v>
      </c>
      <c r="K136" s="76"/>
      <c r="L136" s="43"/>
      <c r="M136" s="74"/>
      <c r="N136" s="72"/>
      <c r="O136" s="72"/>
      <c r="P136" s="72"/>
      <c r="Q136" s="72"/>
      <c r="R136" s="72"/>
      <c r="S136" s="72"/>
      <c r="T136" s="43"/>
      <c r="U136" s="43"/>
      <c r="V136" s="43"/>
      <c r="W136" s="43"/>
      <c r="X136" s="43"/>
      <c r="Y136" s="43"/>
      <c r="Z136" s="43"/>
    </row>
    <row r="137" spans="1:26" ht="99.75" customHeight="1" x14ac:dyDescent="0.2">
      <c r="A137" s="43"/>
      <c r="B137" s="67">
        <f t="shared" si="0"/>
        <v>123</v>
      </c>
      <c r="C137" s="68" t="str">
        <f t="array" ref="C137">+IFERROR(INDEX(Hoja1!$A$2:$A$82,MATCH(J137,Hoja1!$H$2:$H$82,0)),"")</f>
        <v/>
      </c>
      <c r="D137" s="69" t="str">
        <f>IFERROR(VLOOKUP(C137,Hoja1!$A$2:$H$82,4,0),"")</f>
        <v/>
      </c>
      <c r="E137" s="69" t="str">
        <f>+IFERROR(VLOOKUP(C137,Hoja1!$A$1:$J$82,10,0),"")</f>
        <v/>
      </c>
      <c r="F137" s="69" t="str">
        <f>+IFERROR(VLOOKUP(C137,Hoja1!$A$1:$I$82,3,0),"")</f>
        <v/>
      </c>
      <c r="G137" s="68" t="str">
        <f>+IFERROR(VLOOKUP(C137,Hoja1!$A$1:$K$82,11,0),"")</f>
        <v/>
      </c>
      <c r="H137" s="70" t="str">
        <f>+IFERROR(VLOOKUP(C137,Hoja1!$A$1:$L$82,12,0),"")</f>
        <v/>
      </c>
      <c r="I137" s="68"/>
      <c r="J137" s="46">
        <v>123</v>
      </c>
      <c r="K137" s="76"/>
      <c r="L137" s="43"/>
      <c r="M137" s="74"/>
      <c r="N137" s="72"/>
      <c r="O137" s="72"/>
      <c r="P137" s="72"/>
      <c r="Q137" s="72"/>
      <c r="R137" s="72"/>
      <c r="S137" s="72"/>
      <c r="T137" s="43"/>
      <c r="U137" s="43"/>
      <c r="V137" s="43"/>
      <c r="W137" s="43"/>
      <c r="X137" s="43"/>
      <c r="Y137" s="43"/>
      <c r="Z137" s="43"/>
    </row>
    <row r="138" spans="1:26" ht="99.75" customHeight="1" x14ac:dyDescent="0.2">
      <c r="A138" s="43"/>
      <c r="B138" s="67">
        <f t="shared" si="0"/>
        <v>124</v>
      </c>
      <c r="C138" s="68" t="str">
        <f t="array" ref="C138">+IFERROR(INDEX(Hoja1!$A$2:$A$82,MATCH(J138,Hoja1!$H$2:$H$82,0)),"")</f>
        <v/>
      </c>
      <c r="D138" s="69" t="str">
        <f>IFERROR(VLOOKUP(C138,Hoja1!$A$2:$H$82,4,0),"")</f>
        <v/>
      </c>
      <c r="E138" s="69" t="str">
        <f>+IFERROR(VLOOKUP(C138,Hoja1!$A$1:$J$82,10,0),"")</f>
        <v/>
      </c>
      <c r="F138" s="69" t="str">
        <f>+IFERROR(VLOOKUP(C138,Hoja1!$A$1:$I$82,3,0),"")</f>
        <v/>
      </c>
      <c r="G138" s="68" t="str">
        <f>+IFERROR(VLOOKUP(C138,Hoja1!$A$1:$K$82,11,0),"")</f>
        <v/>
      </c>
      <c r="H138" s="70" t="str">
        <f>+IFERROR(VLOOKUP(C138,Hoja1!$A$1:$L$82,12,0),"")</f>
        <v/>
      </c>
      <c r="I138" s="68"/>
      <c r="J138" s="46">
        <v>124</v>
      </c>
      <c r="K138" s="76"/>
      <c r="L138" s="43"/>
      <c r="M138" s="74"/>
      <c r="N138" s="72"/>
      <c r="O138" s="72"/>
      <c r="P138" s="72"/>
      <c r="Q138" s="72"/>
      <c r="R138" s="72"/>
      <c r="S138" s="72"/>
      <c r="T138" s="43"/>
      <c r="U138" s="43"/>
      <c r="V138" s="43"/>
      <c r="W138" s="43"/>
      <c r="X138" s="43"/>
      <c r="Y138" s="43"/>
      <c r="Z138" s="43"/>
    </row>
    <row r="139" spans="1:26" ht="99.75" customHeight="1" x14ac:dyDescent="0.2">
      <c r="A139" s="43"/>
      <c r="B139" s="67">
        <f t="shared" si="0"/>
        <v>125</v>
      </c>
      <c r="C139" s="68" t="str">
        <f t="array" ref="C139">+IFERROR(INDEX(Hoja1!$A$2:$A$82,MATCH(J139,Hoja1!$H$2:$H$82,0)),"")</f>
        <v/>
      </c>
      <c r="D139" s="69" t="str">
        <f>IFERROR(VLOOKUP(C139,Hoja1!$A$2:$H$82,4,0),"")</f>
        <v/>
      </c>
      <c r="E139" s="69" t="str">
        <f>+IFERROR(VLOOKUP(C139,Hoja1!$A$1:$J$82,10,0),"")</f>
        <v/>
      </c>
      <c r="F139" s="69" t="str">
        <f>+IFERROR(VLOOKUP(C139,Hoja1!$A$1:$I$82,3,0),"")</f>
        <v/>
      </c>
      <c r="G139" s="68" t="str">
        <f>+IFERROR(VLOOKUP(C139,Hoja1!$A$1:$K$82,11,0),"")</f>
        <v/>
      </c>
      <c r="H139" s="70" t="str">
        <f>+IFERROR(VLOOKUP(C139,Hoja1!$A$1:$L$82,12,0),"")</f>
        <v/>
      </c>
      <c r="I139" s="68"/>
      <c r="J139" s="46">
        <v>125</v>
      </c>
      <c r="K139" s="76"/>
      <c r="L139" s="43"/>
      <c r="M139" s="74"/>
      <c r="N139" s="72"/>
      <c r="O139" s="72"/>
      <c r="P139" s="72"/>
      <c r="Q139" s="72"/>
      <c r="R139" s="72"/>
      <c r="S139" s="72"/>
      <c r="T139" s="43"/>
      <c r="U139" s="43"/>
      <c r="V139" s="43"/>
      <c r="W139" s="43"/>
      <c r="X139" s="43"/>
      <c r="Y139" s="43"/>
      <c r="Z139" s="43"/>
    </row>
    <row r="140" spans="1:26" ht="99.75" customHeight="1" x14ac:dyDescent="0.2">
      <c r="A140" s="43"/>
      <c r="B140" s="73">
        <f t="shared" si="0"/>
        <v>126</v>
      </c>
      <c r="C140" s="68" t="str">
        <f t="array" ref="C140">+IFERROR(INDEX(Hoja1!$A$2:$A$82,MATCH(J140,Hoja1!$H$2:$H$82,0)),"")</f>
        <v/>
      </c>
      <c r="D140" s="69" t="str">
        <f>IFERROR(VLOOKUP(C140,Hoja1!$A$2:$H$82,4,0),"")</f>
        <v/>
      </c>
      <c r="E140" s="69" t="str">
        <f>+IFERROR(VLOOKUP(C140,Hoja1!$A$1:$J$82,10,0),"")</f>
        <v/>
      </c>
      <c r="F140" s="69" t="str">
        <f>+IFERROR(VLOOKUP(C140,Hoja1!$A$1:$I$82,3,0),"")</f>
        <v/>
      </c>
      <c r="G140" s="68" t="str">
        <f>+IFERROR(VLOOKUP(C140,Hoja1!$A$1:$K$82,11,0),"")</f>
        <v/>
      </c>
      <c r="H140" s="70" t="str">
        <f>+IFERROR(VLOOKUP(C140,Hoja1!$A$1:$L$82,12,0),"")</f>
        <v/>
      </c>
      <c r="I140" s="68"/>
      <c r="J140" s="46">
        <v>126</v>
      </c>
      <c r="K140" s="76"/>
      <c r="L140" s="43"/>
      <c r="M140" s="74"/>
      <c r="N140" s="72"/>
      <c r="O140" s="72"/>
      <c r="P140" s="72"/>
      <c r="Q140" s="72"/>
      <c r="R140" s="72"/>
      <c r="S140" s="72"/>
      <c r="T140" s="43"/>
      <c r="U140" s="43"/>
      <c r="V140" s="43"/>
      <c r="W140" s="43"/>
      <c r="X140" s="43"/>
      <c r="Y140" s="43"/>
      <c r="Z140" s="43"/>
    </row>
    <row r="141" spans="1:26" ht="99.75" customHeight="1" x14ac:dyDescent="0.2">
      <c r="A141" s="43"/>
      <c r="B141" s="67">
        <f t="shared" si="0"/>
        <v>127</v>
      </c>
      <c r="C141" s="68" t="str">
        <f t="array" ref="C141">+IFERROR(INDEX(Hoja1!$A$2:$A$82,MATCH(J141,Hoja1!$H$2:$H$82,0)),"")</f>
        <v/>
      </c>
      <c r="D141" s="69" t="str">
        <f>IFERROR(VLOOKUP(C141,Hoja1!$A$2:$H$82,4,0),"")</f>
        <v/>
      </c>
      <c r="E141" s="69" t="str">
        <f>+IFERROR(VLOOKUP(C141,Hoja1!$A$1:$J$82,10,0),"")</f>
        <v/>
      </c>
      <c r="F141" s="69" t="str">
        <f>+IFERROR(VLOOKUP(C141,Hoja1!$A$1:$I$82,3,0),"")</f>
        <v/>
      </c>
      <c r="G141" s="68" t="str">
        <f>+IFERROR(VLOOKUP(C141,Hoja1!$A$1:$K$82,11,0),"")</f>
        <v/>
      </c>
      <c r="H141" s="70" t="str">
        <f>+IFERROR(VLOOKUP(C141,Hoja1!$A$1:$L$82,12,0),"")</f>
        <v/>
      </c>
      <c r="I141" s="68"/>
      <c r="J141" s="46">
        <v>127</v>
      </c>
      <c r="K141" s="76"/>
      <c r="L141" s="43"/>
      <c r="M141" s="74"/>
      <c r="N141" s="72"/>
      <c r="O141" s="72"/>
      <c r="P141" s="72"/>
      <c r="Q141" s="72"/>
      <c r="R141" s="72"/>
      <c r="S141" s="72"/>
      <c r="T141" s="43"/>
      <c r="U141" s="43"/>
      <c r="V141" s="43"/>
      <c r="W141" s="43"/>
      <c r="X141" s="43"/>
      <c r="Y141" s="43"/>
      <c r="Z141" s="43"/>
    </row>
    <row r="142" spans="1:26" ht="99.75" customHeight="1" x14ac:dyDescent="0.2">
      <c r="A142" s="43"/>
      <c r="B142" s="67">
        <f t="shared" si="0"/>
        <v>128</v>
      </c>
      <c r="C142" s="68" t="str">
        <f t="array" ref="C142">+IFERROR(INDEX(Hoja1!$A$2:$A$82,MATCH(J142,Hoja1!$H$2:$H$82,0)),"")</f>
        <v/>
      </c>
      <c r="D142" s="69" t="str">
        <f>IFERROR(VLOOKUP(C142,Hoja1!$A$2:$H$82,4,0),"")</f>
        <v/>
      </c>
      <c r="E142" s="69" t="str">
        <f>+IFERROR(VLOOKUP(C142,Hoja1!$A$1:$J$82,10,0),"")</f>
        <v/>
      </c>
      <c r="F142" s="69" t="str">
        <f>+IFERROR(VLOOKUP(C142,Hoja1!$A$1:$I$82,3,0),"")</f>
        <v/>
      </c>
      <c r="G142" s="68" t="str">
        <f>+IFERROR(VLOOKUP(C142,Hoja1!$A$1:$K$82,11,0),"")</f>
        <v/>
      </c>
      <c r="H142" s="70" t="str">
        <f>+IFERROR(VLOOKUP(C142,Hoja1!$A$1:$L$82,12,0),"")</f>
        <v/>
      </c>
      <c r="I142" s="68"/>
      <c r="J142" s="46">
        <v>128</v>
      </c>
      <c r="K142" s="76"/>
      <c r="L142" s="43"/>
      <c r="M142" s="74"/>
      <c r="N142" s="72"/>
      <c r="O142" s="72"/>
      <c r="P142" s="72"/>
      <c r="Q142" s="72"/>
      <c r="R142" s="72"/>
      <c r="S142" s="72"/>
      <c r="T142" s="43"/>
      <c r="U142" s="43"/>
      <c r="V142" s="43"/>
      <c r="W142" s="43"/>
      <c r="X142" s="43"/>
      <c r="Y142" s="43"/>
      <c r="Z142" s="43"/>
    </row>
    <row r="143" spans="1:26" ht="99.75" customHeight="1" x14ac:dyDescent="0.2">
      <c r="A143" s="43"/>
      <c r="B143" s="67">
        <f t="shared" si="0"/>
        <v>129</v>
      </c>
      <c r="C143" s="68" t="str">
        <f t="array" ref="C143">+IFERROR(INDEX(Hoja1!$A$2:$A$82,MATCH(J143,Hoja1!$H$2:$H$82,0)),"")</f>
        <v/>
      </c>
      <c r="D143" s="69" t="str">
        <f>IFERROR(VLOOKUP(C143,Hoja1!$A$2:$H$82,4,0),"")</f>
        <v/>
      </c>
      <c r="E143" s="69" t="str">
        <f>+IFERROR(VLOOKUP(C143,Hoja1!$A$1:$J$82,10,0),"")</f>
        <v/>
      </c>
      <c r="F143" s="69" t="str">
        <f>+IFERROR(VLOOKUP(C143,Hoja1!$A$1:$I$82,3,0),"")</f>
        <v/>
      </c>
      <c r="G143" s="68" t="str">
        <f>+IFERROR(VLOOKUP(C143,Hoja1!$A$1:$K$82,11,0),"")</f>
        <v/>
      </c>
      <c r="H143" s="70" t="str">
        <f>+IFERROR(VLOOKUP(C143,Hoja1!$A$1:$L$82,12,0),"")</f>
        <v/>
      </c>
      <c r="I143" s="68"/>
      <c r="J143" s="46">
        <v>129</v>
      </c>
      <c r="K143" s="76"/>
      <c r="L143" s="43"/>
      <c r="M143" s="74"/>
      <c r="N143" s="72"/>
      <c r="O143" s="72"/>
      <c r="P143" s="72"/>
      <c r="Q143" s="72"/>
      <c r="R143" s="72"/>
      <c r="S143" s="72"/>
      <c r="T143" s="43"/>
      <c r="U143" s="43"/>
      <c r="V143" s="43"/>
      <c r="W143" s="43"/>
      <c r="X143" s="43"/>
      <c r="Y143" s="43"/>
      <c r="Z143" s="43"/>
    </row>
    <row r="144" spans="1:26" ht="99.75" customHeight="1" x14ac:dyDescent="0.2">
      <c r="A144" s="43"/>
      <c r="B144" s="67">
        <f t="shared" si="0"/>
        <v>130</v>
      </c>
      <c r="C144" s="68" t="str">
        <f t="array" ref="C144">+IFERROR(INDEX(Hoja1!$A$2:$A$82,MATCH(J144,Hoja1!$H$2:$H$82,0)),"")</f>
        <v/>
      </c>
      <c r="D144" s="69" t="str">
        <f>IFERROR(VLOOKUP(C144,Hoja1!$A$2:$H$82,4,0),"")</f>
        <v/>
      </c>
      <c r="E144" s="69" t="str">
        <f>+IFERROR(VLOOKUP(C144,Hoja1!$A$1:$J$82,10,0),"")</f>
        <v/>
      </c>
      <c r="F144" s="69" t="str">
        <f>+IFERROR(VLOOKUP(C144,Hoja1!$A$1:$I$82,3,0),"")</f>
        <v/>
      </c>
      <c r="G144" s="68" t="str">
        <f>+IFERROR(VLOOKUP(C144,Hoja1!$A$1:$K$82,11,0),"")</f>
        <v/>
      </c>
      <c r="H144" s="70" t="str">
        <f>+IFERROR(VLOOKUP(C144,Hoja1!$A$1:$L$82,12,0),"")</f>
        <v/>
      </c>
      <c r="I144" s="68"/>
      <c r="J144" s="46">
        <v>130</v>
      </c>
      <c r="K144" s="76"/>
      <c r="L144" s="43"/>
      <c r="M144" s="74"/>
      <c r="N144" s="72"/>
      <c r="O144" s="72"/>
      <c r="P144" s="72"/>
      <c r="Q144" s="72"/>
      <c r="R144" s="72"/>
      <c r="S144" s="72"/>
      <c r="T144" s="43"/>
      <c r="U144" s="43"/>
      <c r="V144" s="43"/>
      <c r="W144" s="43"/>
      <c r="X144" s="43"/>
      <c r="Y144" s="43"/>
      <c r="Z144" s="43"/>
    </row>
    <row r="145" spans="1:26" ht="99.75" customHeight="1" x14ac:dyDescent="0.2">
      <c r="A145" s="43"/>
      <c r="B145" s="73">
        <f t="shared" si="0"/>
        <v>131</v>
      </c>
      <c r="C145" s="68" t="str">
        <f t="array" ref="C145">+IFERROR(INDEX(Hoja1!$A$2:$A$82,MATCH(J145,Hoja1!$H$2:$H$82,0)),"")</f>
        <v/>
      </c>
      <c r="D145" s="69" t="str">
        <f>IFERROR(VLOOKUP(C145,Hoja1!$A$2:$H$82,4,0),"")</f>
        <v/>
      </c>
      <c r="E145" s="69" t="str">
        <f>+IFERROR(VLOOKUP(C145,Hoja1!$A$1:$J$82,10,0),"")</f>
        <v/>
      </c>
      <c r="F145" s="69" t="str">
        <f>+IFERROR(VLOOKUP(C145,Hoja1!$A$1:$I$82,3,0),"")</f>
        <v/>
      </c>
      <c r="G145" s="68" t="str">
        <f>+IFERROR(VLOOKUP(C145,Hoja1!$A$1:$K$82,11,0),"")</f>
        <v/>
      </c>
      <c r="H145" s="70" t="str">
        <f>+IFERROR(VLOOKUP(C145,Hoja1!$A$1:$L$82,12,0),"")</f>
        <v/>
      </c>
      <c r="I145" s="68"/>
      <c r="J145" s="46">
        <v>131</v>
      </c>
      <c r="K145" s="76"/>
      <c r="L145" s="43"/>
      <c r="M145" s="74"/>
      <c r="N145" s="72"/>
      <c r="O145" s="72"/>
      <c r="P145" s="72"/>
      <c r="Q145" s="72"/>
      <c r="R145" s="72"/>
      <c r="S145" s="72"/>
      <c r="T145" s="43"/>
      <c r="U145" s="43"/>
      <c r="V145" s="43"/>
      <c r="W145" s="43"/>
      <c r="X145" s="43"/>
      <c r="Y145" s="43"/>
      <c r="Z145" s="43"/>
    </row>
    <row r="146" spans="1:26" ht="99.75" customHeight="1" x14ac:dyDescent="0.2">
      <c r="A146" s="43"/>
      <c r="B146" s="67">
        <f t="shared" si="0"/>
        <v>132</v>
      </c>
      <c r="C146" s="68" t="str">
        <f t="array" ref="C146">+IFERROR(INDEX(Hoja1!$A$2:$A$82,MATCH(J146,Hoja1!$H$2:$H$82,0)),"")</f>
        <v/>
      </c>
      <c r="D146" s="69" t="str">
        <f>IFERROR(VLOOKUP(C146,Hoja1!$A$2:$H$82,4,0),"")</f>
        <v/>
      </c>
      <c r="E146" s="69" t="str">
        <f>+IFERROR(VLOOKUP(C146,Hoja1!$A$1:$J$82,10,0),"")</f>
        <v/>
      </c>
      <c r="F146" s="69" t="str">
        <f>+IFERROR(VLOOKUP(C146,Hoja1!$A$1:$I$82,3,0),"")</f>
        <v/>
      </c>
      <c r="G146" s="68" t="str">
        <f>+IFERROR(VLOOKUP(C146,Hoja1!$A$1:$K$82,11,0),"")</f>
        <v/>
      </c>
      <c r="H146" s="70" t="str">
        <f>+IFERROR(VLOOKUP(C146,Hoja1!$A$1:$L$82,12,0),"")</f>
        <v/>
      </c>
      <c r="I146" s="68"/>
      <c r="J146" s="46">
        <v>132</v>
      </c>
      <c r="K146" s="76"/>
      <c r="L146" s="43"/>
      <c r="M146" s="74"/>
      <c r="N146" s="72"/>
      <c r="O146" s="72"/>
      <c r="P146" s="72"/>
      <c r="Q146" s="72"/>
      <c r="R146" s="72"/>
      <c r="S146" s="72"/>
      <c r="T146" s="43"/>
      <c r="U146" s="43"/>
      <c r="V146" s="43"/>
      <c r="W146" s="43"/>
      <c r="X146" s="43"/>
      <c r="Y146" s="43"/>
      <c r="Z146" s="43"/>
    </row>
    <row r="147" spans="1:26" ht="99.75" customHeight="1" x14ac:dyDescent="0.2">
      <c r="A147" s="43"/>
      <c r="B147" s="67">
        <f t="shared" si="0"/>
        <v>133</v>
      </c>
      <c r="C147" s="68" t="str">
        <f t="array" ref="C147">+IFERROR(INDEX(Hoja1!$A$2:$A$82,MATCH(J147,Hoja1!$H$2:$H$82,0)),"")</f>
        <v/>
      </c>
      <c r="D147" s="69" t="str">
        <f>IFERROR(VLOOKUP(C147,Hoja1!$A$2:$H$82,4,0),"")</f>
        <v/>
      </c>
      <c r="E147" s="69" t="str">
        <f>+IFERROR(VLOOKUP(C147,Hoja1!$A$1:$J$82,10,0),"")</f>
        <v/>
      </c>
      <c r="F147" s="69" t="str">
        <f>+IFERROR(VLOOKUP(C147,Hoja1!$A$1:$I$82,3,0),"")</f>
        <v/>
      </c>
      <c r="G147" s="68" t="str">
        <f>+IFERROR(VLOOKUP(C147,Hoja1!$A$1:$K$82,11,0),"")</f>
        <v/>
      </c>
      <c r="H147" s="70" t="str">
        <f>+IFERROR(VLOOKUP(C147,Hoja1!$A$1:$L$82,12,0),"")</f>
        <v/>
      </c>
      <c r="I147" s="68"/>
      <c r="J147" s="46">
        <v>133</v>
      </c>
      <c r="K147" s="76"/>
      <c r="L147" s="43"/>
      <c r="M147" s="74"/>
      <c r="N147" s="72"/>
      <c r="O147" s="72"/>
      <c r="P147" s="72"/>
      <c r="Q147" s="72"/>
      <c r="R147" s="72"/>
      <c r="S147" s="72"/>
      <c r="T147" s="43"/>
      <c r="U147" s="43"/>
      <c r="V147" s="43"/>
      <c r="W147" s="43"/>
      <c r="X147" s="43"/>
      <c r="Y147" s="43"/>
      <c r="Z147" s="43"/>
    </row>
    <row r="148" spans="1:26" ht="99.75" customHeight="1" x14ac:dyDescent="0.2">
      <c r="A148" s="43"/>
      <c r="B148" s="67">
        <f t="shared" si="0"/>
        <v>134</v>
      </c>
      <c r="C148" s="68" t="str">
        <f t="array" ref="C148">+IFERROR(INDEX(Hoja1!$A$2:$A$82,MATCH(J148,Hoja1!$H$2:$H$82,0)),"")</f>
        <v/>
      </c>
      <c r="D148" s="69" t="str">
        <f>IFERROR(VLOOKUP(C148,Hoja1!$A$2:$H$82,4,0),"")</f>
        <v/>
      </c>
      <c r="E148" s="69" t="str">
        <f>+IFERROR(VLOOKUP(C148,Hoja1!$A$1:$J$82,10,0),"")</f>
        <v/>
      </c>
      <c r="F148" s="69" t="str">
        <f>+IFERROR(VLOOKUP(C148,Hoja1!$A$1:$I$82,3,0),"")</f>
        <v/>
      </c>
      <c r="G148" s="68" t="str">
        <f>+IFERROR(VLOOKUP(C148,Hoja1!$A$1:$K$82,11,0),"")</f>
        <v/>
      </c>
      <c r="H148" s="70" t="str">
        <f>+IFERROR(VLOOKUP(C148,Hoja1!$A$1:$L$82,12,0),"")</f>
        <v/>
      </c>
      <c r="I148" s="68"/>
      <c r="J148" s="46">
        <v>134</v>
      </c>
      <c r="K148" s="76"/>
      <c r="L148" s="43"/>
      <c r="M148" s="74"/>
      <c r="N148" s="72"/>
      <c r="O148" s="72"/>
      <c r="P148" s="72"/>
      <c r="Q148" s="72"/>
      <c r="R148" s="72"/>
      <c r="S148" s="72"/>
      <c r="T148" s="43"/>
      <c r="U148" s="43"/>
      <c r="V148" s="43"/>
      <c r="W148" s="43"/>
      <c r="X148" s="43"/>
      <c r="Y148" s="43"/>
      <c r="Z148" s="43"/>
    </row>
    <row r="149" spans="1:26" ht="99.75" customHeight="1" x14ac:dyDescent="0.2">
      <c r="A149" s="43"/>
      <c r="B149" s="67">
        <f t="shared" si="0"/>
        <v>135</v>
      </c>
      <c r="C149" s="68" t="str">
        <f t="array" ref="C149">+IFERROR(INDEX(Hoja1!$A$2:$A$82,MATCH(J149,Hoja1!$H$2:$H$82,0)),"")</f>
        <v/>
      </c>
      <c r="D149" s="69" t="str">
        <f>IFERROR(VLOOKUP(C149,Hoja1!$A$2:$H$82,4,0),"")</f>
        <v/>
      </c>
      <c r="E149" s="69" t="str">
        <f>+IFERROR(VLOOKUP(C149,Hoja1!$A$1:$J$82,10,0),"")</f>
        <v/>
      </c>
      <c r="F149" s="69" t="str">
        <f>+IFERROR(VLOOKUP(C149,Hoja1!$A$1:$I$82,3,0),"")</f>
        <v/>
      </c>
      <c r="G149" s="68" t="str">
        <f>+IFERROR(VLOOKUP(C149,Hoja1!$A$1:$K$82,11,0),"")</f>
        <v/>
      </c>
      <c r="H149" s="70" t="str">
        <f>+IFERROR(VLOOKUP(C149,Hoja1!$A$1:$L$82,12,0),"")</f>
        <v/>
      </c>
      <c r="I149" s="68"/>
      <c r="J149" s="46">
        <v>135</v>
      </c>
      <c r="K149" s="76"/>
      <c r="L149" s="43"/>
      <c r="M149" s="74"/>
      <c r="N149" s="72"/>
      <c r="O149" s="72"/>
      <c r="P149" s="72"/>
      <c r="Q149" s="72"/>
      <c r="R149" s="72"/>
      <c r="S149" s="72"/>
      <c r="T149" s="43"/>
      <c r="U149" s="43"/>
      <c r="V149" s="43"/>
      <c r="W149" s="43"/>
      <c r="X149" s="43"/>
      <c r="Y149" s="43"/>
      <c r="Z149" s="43"/>
    </row>
    <row r="150" spans="1:26" ht="99.75" customHeight="1" x14ac:dyDescent="0.2">
      <c r="A150" s="43"/>
      <c r="B150" s="73">
        <f t="shared" si="0"/>
        <v>136</v>
      </c>
      <c r="C150" s="68" t="str">
        <f t="array" ref="C150">+IFERROR(INDEX(Hoja1!$A$2:$A$82,MATCH(J150,Hoja1!$H$2:$H$82,0)),"")</f>
        <v/>
      </c>
      <c r="D150" s="69" t="str">
        <f>IFERROR(VLOOKUP(C150,Hoja1!$A$2:$H$82,4,0),"")</f>
        <v/>
      </c>
      <c r="E150" s="69" t="str">
        <f>+IFERROR(VLOOKUP(C150,Hoja1!$A$1:$J$82,10,0),"")</f>
        <v/>
      </c>
      <c r="F150" s="69" t="str">
        <f>+IFERROR(VLOOKUP(C150,Hoja1!$A$1:$I$82,3,0),"")</f>
        <v/>
      </c>
      <c r="G150" s="68" t="str">
        <f>+IFERROR(VLOOKUP(C150,Hoja1!$A$1:$K$82,11,0),"")</f>
        <v/>
      </c>
      <c r="H150" s="70" t="str">
        <f>+IFERROR(VLOOKUP(C150,Hoja1!$A$1:$L$82,12,0),"")</f>
        <v/>
      </c>
      <c r="I150" s="68"/>
      <c r="J150" s="46">
        <v>136</v>
      </c>
      <c r="K150" s="76"/>
      <c r="L150" s="43"/>
      <c r="M150" s="74"/>
      <c r="N150" s="72"/>
      <c r="O150" s="72"/>
      <c r="P150" s="72"/>
      <c r="Q150" s="72"/>
      <c r="R150" s="72"/>
      <c r="S150" s="72"/>
      <c r="T150" s="43"/>
      <c r="U150" s="43"/>
      <c r="V150" s="43"/>
      <c r="W150" s="43"/>
      <c r="X150" s="43"/>
      <c r="Y150" s="43"/>
      <c r="Z150" s="43"/>
    </row>
    <row r="151" spans="1:26" ht="99.75" customHeight="1" x14ac:dyDescent="0.2">
      <c r="A151" s="43"/>
      <c r="B151" s="67">
        <f t="shared" si="0"/>
        <v>137</v>
      </c>
      <c r="C151" s="68" t="str">
        <f t="array" ref="C151">+IFERROR(INDEX(Hoja1!$A$2:$A$82,MATCH(J151,Hoja1!$H$2:$H$82,0)),"")</f>
        <v/>
      </c>
      <c r="D151" s="69" t="str">
        <f>IFERROR(VLOOKUP(C151,Hoja1!$A$2:$H$82,4,0),"")</f>
        <v/>
      </c>
      <c r="E151" s="69" t="str">
        <f>+IFERROR(VLOOKUP(C151,Hoja1!$A$1:$J$82,10,0),"")</f>
        <v/>
      </c>
      <c r="F151" s="69" t="str">
        <f>+IFERROR(VLOOKUP(C151,Hoja1!$A$1:$I$82,3,0),"")</f>
        <v/>
      </c>
      <c r="G151" s="68" t="str">
        <f>+IFERROR(VLOOKUP(C151,Hoja1!$A$1:$K$82,11,0),"")</f>
        <v/>
      </c>
      <c r="H151" s="70" t="str">
        <f>+IFERROR(VLOOKUP(C151,Hoja1!$A$1:$L$82,12,0),"")</f>
        <v/>
      </c>
      <c r="I151" s="68"/>
      <c r="J151" s="46">
        <v>137</v>
      </c>
      <c r="K151" s="76"/>
      <c r="L151" s="43"/>
      <c r="M151" s="74"/>
      <c r="N151" s="72"/>
      <c r="O151" s="72"/>
      <c r="P151" s="72"/>
      <c r="Q151" s="72"/>
      <c r="R151" s="72"/>
      <c r="S151" s="72"/>
      <c r="T151" s="43"/>
      <c r="U151" s="43"/>
      <c r="V151" s="43"/>
      <c r="W151" s="43"/>
      <c r="X151" s="43"/>
      <c r="Y151" s="43"/>
      <c r="Z151" s="43"/>
    </row>
    <row r="152" spans="1:26" ht="99.75" customHeight="1" x14ac:dyDescent="0.2">
      <c r="A152" s="43"/>
      <c r="B152" s="67">
        <f t="shared" si="0"/>
        <v>138</v>
      </c>
      <c r="C152" s="68" t="str">
        <f t="array" ref="C152">+IFERROR(INDEX(Hoja1!$A$2:$A$82,MATCH(J152,Hoja1!$H$2:$H$82,0)),"")</f>
        <v/>
      </c>
      <c r="D152" s="69" t="str">
        <f>IFERROR(VLOOKUP(C152,Hoja1!$A$2:$H$82,4,0),"")</f>
        <v/>
      </c>
      <c r="E152" s="69" t="str">
        <f>+IFERROR(VLOOKUP(C152,Hoja1!$A$1:$J$82,10,0),"")</f>
        <v/>
      </c>
      <c r="F152" s="69" t="str">
        <f>+IFERROR(VLOOKUP(C152,Hoja1!$A$1:$I$82,3,0),"")</f>
        <v/>
      </c>
      <c r="G152" s="68" t="str">
        <f>+IFERROR(VLOOKUP(C152,Hoja1!$A$1:$K$82,11,0),"")</f>
        <v/>
      </c>
      <c r="H152" s="70" t="str">
        <f>+IFERROR(VLOOKUP(C152,Hoja1!$A$1:$L$82,12,0),"")</f>
        <v/>
      </c>
      <c r="I152" s="68"/>
      <c r="J152" s="46">
        <v>138</v>
      </c>
      <c r="K152" s="76"/>
      <c r="L152" s="43"/>
      <c r="M152" s="74"/>
      <c r="N152" s="72"/>
      <c r="O152" s="72"/>
      <c r="P152" s="72"/>
      <c r="Q152" s="72"/>
      <c r="R152" s="72"/>
      <c r="S152" s="72"/>
      <c r="T152" s="43"/>
      <c r="U152" s="43"/>
      <c r="V152" s="43"/>
      <c r="W152" s="43"/>
      <c r="X152" s="43"/>
      <c r="Y152" s="43"/>
      <c r="Z152" s="43"/>
    </row>
    <row r="153" spans="1:26" ht="99.75" customHeight="1" x14ac:dyDescent="0.2">
      <c r="A153" s="43"/>
      <c r="B153" s="67">
        <f t="shared" si="0"/>
        <v>139</v>
      </c>
      <c r="C153" s="68" t="str">
        <f t="array" ref="C153">+IFERROR(INDEX(Hoja1!$A$2:$A$82,MATCH(J153,Hoja1!$H$2:$H$82,0)),"")</f>
        <v/>
      </c>
      <c r="D153" s="69" t="str">
        <f>IFERROR(VLOOKUP(C153,Hoja1!$A$2:$H$82,4,0),"")</f>
        <v/>
      </c>
      <c r="E153" s="69" t="str">
        <f>+IFERROR(VLOOKUP(C153,Hoja1!$A$1:$J$82,10,0),"")</f>
        <v/>
      </c>
      <c r="F153" s="69" t="str">
        <f>+IFERROR(VLOOKUP(C153,Hoja1!$A$1:$I$82,3,0),"")</f>
        <v/>
      </c>
      <c r="G153" s="68" t="str">
        <f>+IFERROR(VLOOKUP(C153,Hoja1!$A$1:$K$82,11,0),"")</f>
        <v/>
      </c>
      <c r="H153" s="70" t="str">
        <f>+IFERROR(VLOOKUP(C153,Hoja1!$A$1:$L$82,12,0),"")</f>
        <v/>
      </c>
      <c r="I153" s="68"/>
      <c r="J153" s="46">
        <v>139</v>
      </c>
      <c r="K153" s="76"/>
      <c r="L153" s="43"/>
      <c r="M153" s="74"/>
      <c r="N153" s="72"/>
      <c r="O153" s="72"/>
      <c r="P153" s="72"/>
      <c r="Q153" s="72"/>
      <c r="R153" s="72"/>
      <c r="S153" s="72"/>
      <c r="T153" s="43"/>
      <c r="U153" s="43"/>
      <c r="V153" s="43"/>
      <c r="W153" s="43"/>
      <c r="X153" s="43"/>
      <c r="Y153" s="43"/>
      <c r="Z153" s="43"/>
    </row>
    <row r="154" spans="1:26" ht="99.75" customHeight="1" x14ac:dyDescent="0.2">
      <c r="A154" s="43"/>
      <c r="B154" s="67">
        <f t="shared" si="0"/>
        <v>140</v>
      </c>
      <c r="C154" s="68" t="str">
        <f t="array" ref="C154">+IFERROR(INDEX(Hoja1!$A$2:$A$82,MATCH(J154,Hoja1!$H$2:$H$82,0)),"")</f>
        <v/>
      </c>
      <c r="D154" s="69" t="str">
        <f>IFERROR(VLOOKUP(C154,Hoja1!$A$2:$H$82,4,0),"")</f>
        <v/>
      </c>
      <c r="E154" s="69" t="str">
        <f>+IFERROR(VLOOKUP(C154,Hoja1!$A$1:$J$82,10,0),"")</f>
        <v/>
      </c>
      <c r="F154" s="69" t="str">
        <f>+IFERROR(VLOOKUP(C154,Hoja1!$A$1:$I$82,3,0),"")</f>
        <v/>
      </c>
      <c r="G154" s="68" t="str">
        <f>+IFERROR(VLOOKUP(C154,Hoja1!$A$1:$K$82,11,0),"")</f>
        <v/>
      </c>
      <c r="H154" s="70" t="str">
        <f>+IFERROR(VLOOKUP(C154,Hoja1!$A$1:$L$82,12,0),"")</f>
        <v/>
      </c>
      <c r="I154" s="68"/>
      <c r="J154" s="46">
        <v>140</v>
      </c>
      <c r="K154" s="76"/>
      <c r="L154" s="43"/>
      <c r="M154" s="74"/>
      <c r="N154" s="72"/>
      <c r="O154" s="72"/>
      <c r="P154" s="72"/>
      <c r="Q154" s="72"/>
      <c r="R154" s="72"/>
      <c r="S154" s="72"/>
      <c r="T154" s="43"/>
      <c r="U154" s="43"/>
      <c r="V154" s="43"/>
      <c r="W154" s="43"/>
      <c r="X154" s="43"/>
      <c r="Y154" s="43"/>
      <c r="Z154" s="43"/>
    </row>
    <row r="155" spans="1:26" ht="99.75" customHeight="1" x14ac:dyDescent="0.2">
      <c r="A155" s="43"/>
      <c r="B155" s="73">
        <f t="shared" si="0"/>
        <v>141</v>
      </c>
      <c r="C155" s="68" t="str">
        <f t="array" ref="C155">+IFERROR(INDEX(Hoja1!$A$2:$A$82,MATCH(J155,Hoja1!$H$2:$H$82,0)),"")</f>
        <v/>
      </c>
      <c r="D155" s="69" t="str">
        <f>IFERROR(VLOOKUP(C155,Hoja1!$A$2:$H$82,4,0),"")</f>
        <v/>
      </c>
      <c r="E155" s="69" t="str">
        <f>+IFERROR(VLOOKUP(C155,Hoja1!$A$1:$J$82,10,0),"")</f>
        <v/>
      </c>
      <c r="F155" s="69" t="str">
        <f>+IFERROR(VLOOKUP(C155,Hoja1!$A$1:$I$82,3,0),"")</f>
        <v/>
      </c>
      <c r="G155" s="68" t="str">
        <f>+IFERROR(VLOOKUP(C155,Hoja1!$A$1:$K$82,11,0),"")</f>
        <v/>
      </c>
      <c r="H155" s="70" t="str">
        <f>+IFERROR(VLOOKUP(C155,Hoja1!$A$1:$L$82,12,0),"")</f>
        <v/>
      </c>
      <c r="I155" s="68"/>
      <c r="J155" s="46">
        <v>141</v>
      </c>
      <c r="K155" s="76"/>
      <c r="L155" s="43"/>
      <c r="M155" s="74"/>
      <c r="N155" s="72"/>
      <c r="O155" s="72"/>
      <c r="P155" s="72"/>
      <c r="Q155" s="72"/>
      <c r="R155" s="72"/>
      <c r="S155" s="72"/>
      <c r="T155" s="43"/>
      <c r="U155" s="43"/>
      <c r="V155" s="43"/>
      <c r="W155" s="43"/>
      <c r="X155" s="43"/>
      <c r="Y155" s="43"/>
      <c r="Z155" s="43"/>
    </row>
    <row r="156" spans="1:26" ht="99.75" customHeight="1" x14ac:dyDescent="0.2">
      <c r="A156" s="43"/>
      <c r="B156" s="67">
        <f t="shared" si="0"/>
        <v>142</v>
      </c>
      <c r="C156" s="68" t="str">
        <f t="array" ref="C156">+IFERROR(INDEX(Hoja1!$A$2:$A$82,MATCH(J156,Hoja1!$H$2:$H$82,0)),"")</f>
        <v/>
      </c>
      <c r="D156" s="69" t="str">
        <f>IFERROR(VLOOKUP(C156,Hoja1!$A$2:$H$82,4,0),"")</f>
        <v/>
      </c>
      <c r="E156" s="69" t="str">
        <f>+IFERROR(VLOOKUP(C156,Hoja1!$A$1:$J$82,10,0),"")</f>
        <v/>
      </c>
      <c r="F156" s="69" t="str">
        <f>+IFERROR(VLOOKUP(C156,Hoja1!$A$1:$I$82,3,0),"")</f>
        <v/>
      </c>
      <c r="G156" s="68" t="str">
        <f>+IFERROR(VLOOKUP(C156,Hoja1!$A$1:$K$82,11,0),"")</f>
        <v/>
      </c>
      <c r="H156" s="70" t="str">
        <f>+IFERROR(VLOOKUP(C156,Hoja1!$A$1:$L$82,12,0),"")</f>
        <v/>
      </c>
      <c r="I156" s="68"/>
      <c r="J156" s="46">
        <v>142</v>
      </c>
      <c r="K156" s="76"/>
      <c r="L156" s="43"/>
      <c r="M156" s="74"/>
      <c r="N156" s="72"/>
      <c r="O156" s="72"/>
      <c r="P156" s="72"/>
      <c r="Q156" s="72"/>
      <c r="R156" s="72"/>
      <c r="S156" s="72"/>
      <c r="T156" s="43"/>
      <c r="U156" s="43"/>
      <c r="V156" s="43"/>
      <c r="W156" s="43"/>
      <c r="X156" s="43"/>
      <c r="Y156" s="43"/>
      <c r="Z156" s="43"/>
    </row>
    <row r="157" spans="1:26" ht="99.75" customHeight="1" x14ac:dyDescent="0.2">
      <c r="A157" s="43"/>
      <c r="B157" s="67">
        <f t="shared" si="0"/>
        <v>143</v>
      </c>
      <c r="C157" s="68" t="str">
        <f t="array" ref="C157">+IFERROR(INDEX(Hoja1!$A$2:$A$82,MATCH(J157,Hoja1!$H$2:$H$82,0)),"")</f>
        <v/>
      </c>
      <c r="D157" s="69" t="str">
        <f>IFERROR(VLOOKUP(C157,Hoja1!$A$2:$H$82,4,0),"")</f>
        <v/>
      </c>
      <c r="E157" s="69" t="str">
        <f>+IFERROR(VLOOKUP(C157,Hoja1!$A$1:$J$82,10,0),"")</f>
        <v/>
      </c>
      <c r="F157" s="69" t="str">
        <f>+IFERROR(VLOOKUP(C157,Hoja1!$A$1:$I$82,3,0),"")</f>
        <v/>
      </c>
      <c r="G157" s="68" t="str">
        <f>+IFERROR(VLOOKUP(C157,Hoja1!$A$1:$K$82,11,0),"")</f>
        <v/>
      </c>
      <c r="H157" s="70" t="str">
        <f>+IFERROR(VLOOKUP(C157,Hoja1!$A$1:$L$82,12,0),"")</f>
        <v/>
      </c>
      <c r="I157" s="68"/>
      <c r="J157" s="46">
        <v>143</v>
      </c>
      <c r="K157" s="76"/>
      <c r="L157" s="43"/>
      <c r="M157" s="74"/>
      <c r="N157" s="72"/>
      <c r="O157" s="72"/>
      <c r="P157" s="72"/>
      <c r="Q157" s="72"/>
      <c r="R157" s="72"/>
      <c r="S157" s="72"/>
      <c r="T157" s="43"/>
      <c r="U157" s="43"/>
      <c r="V157" s="43"/>
      <c r="W157" s="43"/>
      <c r="X157" s="43"/>
      <c r="Y157" s="43"/>
      <c r="Z157" s="43"/>
    </row>
    <row r="158" spans="1:26" ht="99.75" customHeight="1" x14ac:dyDescent="0.2">
      <c r="A158" s="43"/>
      <c r="B158" s="67">
        <f t="shared" si="0"/>
        <v>144</v>
      </c>
      <c r="C158" s="68" t="str">
        <f t="array" ref="C158">+IFERROR(INDEX(Hoja1!$A$2:$A$82,MATCH(J158,Hoja1!$H$2:$H$82,0)),"")</f>
        <v/>
      </c>
      <c r="D158" s="69" t="str">
        <f>IFERROR(VLOOKUP(C158,Hoja1!$A$2:$H$82,4,0),"")</f>
        <v/>
      </c>
      <c r="E158" s="69" t="str">
        <f>+IFERROR(VLOOKUP(C158,Hoja1!$A$1:$J$82,10,0),"")</f>
        <v/>
      </c>
      <c r="F158" s="69" t="str">
        <f>+IFERROR(VLOOKUP(C158,Hoja1!$A$1:$I$82,3,0),"")</f>
        <v/>
      </c>
      <c r="G158" s="68" t="str">
        <f>+IFERROR(VLOOKUP(C158,Hoja1!$A$1:$K$82,11,0),"")</f>
        <v/>
      </c>
      <c r="H158" s="70" t="str">
        <f>+IFERROR(VLOOKUP(C158,Hoja1!$A$1:$L$82,12,0),"")</f>
        <v/>
      </c>
      <c r="I158" s="68"/>
      <c r="J158" s="46">
        <v>144</v>
      </c>
      <c r="K158" s="76"/>
      <c r="L158" s="43"/>
      <c r="M158" s="74"/>
      <c r="N158" s="72"/>
      <c r="O158" s="72"/>
      <c r="P158" s="72"/>
      <c r="Q158" s="72"/>
      <c r="R158" s="72"/>
      <c r="S158" s="72"/>
      <c r="T158" s="43"/>
      <c r="U158" s="43"/>
      <c r="V158" s="43"/>
      <c r="W158" s="43"/>
      <c r="X158" s="43"/>
      <c r="Y158" s="43"/>
      <c r="Z158" s="43"/>
    </row>
    <row r="159" spans="1:26" ht="99.75" customHeight="1" x14ac:dyDescent="0.2">
      <c r="A159" s="43"/>
      <c r="B159" s="67">
        <f t="shared" si="0"/>
        <v>145</v>
      </c>
      <c r="C159" s="68" t="str">
        <f t="array" ref="C159">+IFERROR(INDEX(Hoja1!$A$2:$A$82,MATCH(J159,Hoja1!$H$2:$H$82,0)),"")</f>
        <v/>
      </c>
      <c r="D159" s="69" t="str">
        <f>IFERROR(VLOOKUP(C159,Hoja1!$A$2:$H$82,4,0),"")</f>
        <v/>
      </c>
      <c r="E159" s="69" t="str">
        <f>+IFERROR(VLOOKUP(C159,Hoja1!$A$1:$J$82,10,0),"")</f>
        <v/>
      </c>
      <c r="F159" s="69" t="str">
        <f>+IFERROR(VLOOKUP(C159,Hoja1!$A$1:$I$82,3,0),"")</f>
        <v/>
      </c>
      <c r="G159" s="68" t="str">
        <f>+IFERROR(VLOOKUP(C159,Hoja1!$A$1:$K$82,11,0),"")</f>
        <v/>
      </c>
      <c r="H159" s="70" t="str">
        <f>+IFERROR(VLOOKUP(C159,Hoja1!$A$1:$L$82,12,0),"")</f>
        <v/>
      </c>
      <c r="I159" s="68"/>
      <c r="J159" s="46">
        <v>145</v>
      </c>
      <c r="K159" s="76"/>
      <c r="L159" s="43"/>
      <c r="M159" s="74"/>
      <c r="N159" s="72"/>
      <c r="O159" s="72"/>
      <c r="P159" s="72"/>
      <c r="Q159" s="72"/>
      <c r="R159" s="72"/>
      <c r="S159" s="72"/>
      <c r="T159" s="43"/>
      <c r="U159" s="43"/>
      <c r="V159" s="43"/>
      <c r="W159" s="43"/>
      <c r="X159" s="43"/>
      <c r="Y159" s="43"/>
      <c r="Z159" s="43"/>
    </row>
    <row r="160" spans="1:26" ht="99.75" customHeight="1" x14ac:dyDescent="0.2">
      <c r="A160" s="43"/>
      <c r="B160" s="73">
        <f t="shared" si="0"/>
        <v>146</v>
      </c>
      <c r="C160" s="68" t="str">
        <f t="array" ref="C160">+IFERROR(INDEX(Hoja1!$A$2:$A$82,MATCH(J160,Hoja1!$H$2:$H$82,0)),"")</f>
        <v/>
      </c>
      <c r="D160" s="69" t="str">
        <f>IFERROR(VLOOKUP(C160,Hoja1!$A$2:$H$82,4,0),"")</f>
        <v/>
      </c>
      <c r="E160" s="69" t="str">
        <f>+IFERROR(VLOOKUP(C160,Hoja1!$A$1:$J$82,10,0),"")</f>
        <v/>
      </c>
      <c r="F160" s="69" t="str">
        <f>+IFERROR(VLOOKUP(C160,Hoja1!$A$1:$I$82,3,0),"")</f>
        <v/>
      </c>
      <c r="G160" s="68" t="str">
        <f>+IFERROR(VLOOKUP(C160,Hoja1!$A$1:$K$82,11,0),"")</f>
        <v/>
      </c>
      <c r="H160" s="70" t="str">
        <f>+IFERROR(VLOOKUP(C160,Hoja1!$A$1:$L$82,12,0),"")</f>
        <v/>
      </c>
      <c r="I160" s="68"/>
      <c r="J160" s="46">
        <v>146</v>
      </c>
      <c r="K160" s="76"/>
      <c r="L160" s="43"/>
      <c r="M160" s="74"/>
      <c r="N160" s="72"/>
      <c r="O160" s="72"/>
      <c r="P160" s="72"/>
      <c r="Q160" s="72"/>
      <c r="R160" s="72"/>
      <c r="S160" s="72"/>
      <c r="T160" s="43"/>
      <c r="U160" s="43"/>
      <c r="V160" s="43"/>
      <c r="W160" s="43"/>
      <c r="X160" s="43"/>
      <c r="Y160" s="43"/>
      <c r="Z160" s="43"/>
    </row>
    <row r="161" spans="1:26" ht="99.75" customHeight="1" x14ac:dyDescent="0.2">
      <c r="A161" s="43"/>
      <c r="B161" s="67">
        <f t="shared" si="0"/>
        <v>147</v>
      </c>
      <c r="C161" s="68" t="str">
        <f t="array" ref="C161">+IFERROR(INDEX(Hoja1!$A$2:$A$82,MATCH(J161,Hoja1!$H$2:$H$82,0)),"")</f>
        <v/>
      </c>
      <c r="D161" s="69" t="str">
        <f>IFERROR(VLOOKUP(C161,Hoja1!$A$2:$H$82,4,0),"")</f>
        <v/>
      </c>
      <c r="E161" s="69" t="str">
        <f>+IFERROR(VLOOKUP(C161,Hoja1!$A$1:$J$82,10,0),"")</f>
        <v/>
      </c>
      <c r="F161" s="69" t="str">
        <f>+IFERROR(VLOOKUP(C161,Hoja1!$A$1:$I$82,3,0),"")</f>
        <v/>
      </c>
      <c r="G161" s="68" t="str">
        <f>+IFERROR(VLOOKUP(C161,Hoja1!$A$1:$K$82,11,0),"")</f>
        <v/>
      </c>
      <c r="H161" s="70" t="str">
        <f>+IFERROR(VLOOKUP(C161,Hoja1!$A$1:$L$82,12,0),"")</f>
        <v/>
      </c>
      <c r="I161" s="68"/>
      <c r="J161" s="46">
        <v>147</v>
      </c>
      <c r="K161" s="76"/>
      <c r="L161" s="43"/>
      <c r="M161" s="74"/>
      <c r="N161" s="72"/>
      <c r="O161" s="72"/>
      <c r="P161" s="72"/>
      <c r="Q161" s="72"/>
      <c r="R161" s="72"/>
      <c r="S161" s="72"/>
      <c r="T161" s="43"/>
      <c r="U161" s="43"/>
      <c r="V161" s="43"/>
      <c r="W161" s="43"/>
      <c r="X161" s="43"/>
      <c r="Y161" s="43"/>
      <c r="Z161" s="43"/>
    </row>
    <row r="162" spans="1:26" ht="99.75" customHeight="1" x14ac:dyDescent="0.2">
      <c r="A162" s="43"/>
      <c r="B162" s="67">
        <f t="shared" si="0"/>
        <v>148</v>
      </c>
      <c r="C162" s="68" t="str">
        <f t="array" ref="C162">+IFERROR(INDEX(Hoja1!$A$2:$A$82,MATCH(J162,Hoja1!$H$2:$H$82,0)),"")</f>
        <v/>
      </c>
      <c r="D162" s="69" t="str">
        <f>IFERROR(VLOOKUP(C162,Hoja1!$A$2:$H$82,4,0),"")</f>
        <v/>
      </c>
      <c r="E162" s="69" t="str">
        <f>+IFERROR(VLOOKUP(C162,Hoja1!$A$1:$J$82,10,0),"")</f>
        <v/>
      </c>
      <c r="F162" s="69" t="str">
        <f>+IFERROR(VLOOKUP(C162,Hoja1!$A$1:$I$82,3,0),"")</f>
        <v/>
      </c>
      <c r="G162" s="68" t="str">
        <f>+IFERROR(VLOOKUP(C162,Hoja1!$A$1:$K$82,11,0),"")</f>
        <v/>
      </c>
      <c r="H162" s="70" t="str">
        <f>+IFERROR(VLOOKUP(C162,Hoja1!$A$1:$L$82,12,0),"")</f>
        <v/>
      </c>
      <c r="I162" s="68"/>
      <c r="J162" s="46">
        <v>148</v>
      </c>
      <c r="K162" s="76"/>
      <c r="L162" s="43"/>
      <c r="M162" s="74"/>
      <c r="N162" s="72"/>
      <c r="O162" s="72"/>
      <c r="P162" s="72"/>
      <c r="Q162" s="72"/>
      <c r="R162" s="72"/>
      <c r="S162" s="72"/>
      <c r="T162" s="43"/>
      <c r="U162" s="43"/>
      <c r="V162" s="43"/>
      <c r="W162" s="43"/>
      <c r="X162" s="43"/>
      <c r="Y162" s="43"/>
      <c r="Z162" s="43"/>
    </row>
    <row r="163" spans="1:26" ht="99.75" customHeight="1" x14ac:dyDescent="0.2">
      <c r="A163" s="43"/>
      <c r="B163" s="67">
        <f t="shared" si="0"/>
        <v>149</v>
      </c>
      <c r="C163" s="68" t="str">
        <f t="array" ref="C163">+IFERROR(INDEX(Hoja1!$A$2:$A$82,MATCH(J163,Hoja1!$H$2:$H$82,0)),"")</f>
        <v/>
      </c>
      <c r="D163" s="69" t="str">
        <f>IFERROR(VLOOKUP(C163,Hoja1!$A$2:$H$82,4,0),"")</f>
        <v/>
      </c>
      <c r="E163" s="69" t="str">
        <f>+IFERROR(VLOOKUP(C163,Hoja1!$A$1:$J$82,10,0),"")</f>
        <v/>
      </c>
      <c r="F163" s="69" t="str">
        <f>+IFERROR(VLOOKUP(C163,Hoja1!$A$1:$I$82,3,0),"")</f>
        <v/>
      </c>
      <c r="G163" s="68" t="str">
        <f>+IFERROR(VLOOKUP(C163,Hoja1!$A$1:$K$82,11,0),"")</f>
        <v/>
      </c>
      <c r="H163" s="70" t="str">
        <f>+IFERROR(VLOOKUP(C163,Hoja1!$A$1:$L$82,12,0),"")</f>
        <v/>
      </c>
      <c r="I163" s="68"/>
      <c r="J163" s="46">
        <v>149</v>
      </c>
      <c r="K163" s="76"/>
      <c r="L163" s="43"/>
      <c r="M163" s="74"/>
      <c r="N163" s="72"/>
      <c r="O163" s="72"/>
      <c r="P163" s="72"/>
      <c r="Q163" s="72"/>
      <c r="R163" s="72"/>
      <c r="S163" s="72"/>
      <c r="T163" s="43"/>
      <c r="U163" s="43"/>
      <c r="V163" s="43"/>
      <c r="W163" s="43"/>
      <c r="X163" s="43"/>
      <c r="Y163" s="43"/>
      <c r="Z163" s="43"/>
    </row>
    <row r="164" spans="1:26" ht="99.75" customHeight="1" x14ac:dyDescent="0.2">
      <c r="A164" s="43"/>
      <c r="B164" s="78">
        <f t="shared" si="0"/>
        <v>150</v>
      </c>
      <c r="C164" s="79" t="str">
        <f t="array" ref="C164">+IFERROR(INDEX(Hoja1!$A$2:$A$82,MATCH(J164,Hoja1!$H$2:$H$82,0)),"")</f>
        <v/>
      </c>
      <c r="D164" s="80" t="str">
        <f>IFERROR(VLOOKUP(C164,Hoja1!$A$2:$H$82,4,0),"")</f>
        <v/>
      </c>
      <c r="E164" s="80" t="str">
        <f>+IFERROR(VLOOKUP(C164,Hoja1!$A$1:$J$82,10,0),"")</f>
        <v/>
      </c>
      <c r="F164" s="80" t="str">
        <f>+IFERROR(VLOOKUP(C164,Hoja1!$A$1:$I$82,3,0),"")</f>
        <v/>
      </c>
      <c r="G164" s="79" t="str">
        <f>+IFERROR(VLOOKUP(C164,Hoja1!$A$1:$K$82,11,0),"")</f>
        <v/>
      </c>
      <c r="H164" s="81" t="str">
        <f>+IFERROR(VLOOKUP(C164,Hoja1!$A$1:$L$82,12,0),"")</f>
        <v/>
      </c>
      <c r="I164" s="79"/>
      <c r="J164" s="46">
        <v>150</v>
      </c>
      <c r="K164" s="76"/>
      <c r="L164" s="43"/>
      <c r="M164" s="74"/>
      <c r="N164" s="72"/>
      <c r="O164" s="72"/>
      <c r="P164" s="72"/>
      <c r="Q164" s="72"/>
      <c r="R164" s="72"/>
      <c r="S164" s="72"/>
      <c r="T164" s="43"/>
      <c r="U164" s="43"/>
      <c r="V164" s="43"/>
      <c r="W164" s="43"/>
      <c r="X164" s="43"/>
      <c r="Y164" s="43"/>
      <c r="Z164" s="43"/>
    </row>
    <row r="165" spans="1:26" ht="12.75" customHeight="1" x14ac:dyDescent="0.2">
      <c r="A165" s="43"/>
      <c r="B165" s="44"/>
      <c r="C165" s="45"/>
      <c r="D165" s="43"/>
      <c r="E165" s="43"/>
      <c r="F165" s="43"/>
      <c r="G165" s="43"/>
      <c r="H165" s="43"/>
      <c r="I165" s="43"/>
      <c r="J165" s="46"/>
      <c r="K165" s="43"/>
      <c r="L165" s="43"/>
      <c r="M165" s="43"/>
      <c r="N165" s="43"/>
      <c r="O165" s="43"/>
      <c r="P165" s="43"/>
      <c r="Q165" s="43"/>
      <c r="R165" s="43"/>
      <c r="S165" s="43"/>
      <c r="T165" s="43"/>
      <c r="U165" s="43"/>
      <c r="V165" s="43"/>
      <c r="W165" s="43"/>
      <c r="X165" s="43"/>
      <c r="Y165" s="43"/>
      <c r="Z165" s="43"/>
    </row>
    <row r="166" spans="1:26" ht="12.75" customHeight="1" x14ac:dyDescent="0.2">
      <c r="A166" s="43"/>
      <c r="B166" s="44"/>
      <c r="C166" s="45"/>
      <c r="D166" s="43"/>
      <c r="E166" s="43"/>
      <c r="F166" s="43"/>
      <c r="G166" s="43"/>
      <c r="H166" s="43"/>
      <c r="I166" s="43"/>
      <c r="J166" s="46"/>
      <c r="K166" s="43"/>
      <c r="L166" s="43"/>
      <c r="M166" s="43"/>
      <c r="N166" s="43"/>
      <c r="O166" s="43"/>
      <c r="P166" s="43"/>
      <c r="Q166" s="43"/>
      <c r="R166" s="43"/>
      <c r="S166" s="43"/>
      <c r="T166" s="43"/>
      <c r="U166" s="43"/>
      <c r="V166" s="43"/>
      <c r="W166" s="43"/>
      <c r="X166" s="43"/>
      <c r="Y166" s="43"/>
      <c r="Z166" s="43"/>
    </row>
    <row r="167" spans="1:26" ht="12.75" customHeight="1" x14ac:dyDescent="0.2">
      <c r="A167" s="43"/>
      <c r="B167" s="44"/>
      <c r="C167" s="45"/>
      <c r="D167" s="43"/>
      <c r="E167" s="43"/>
      <c r="F167" s="43"/>
      <c r="G167" s="43"/>
      <c r="H167" s="43"/>
      <c r="I167" s="43"/>
      <c r="J167" s="46"/>
      <c r="K167" s="43"/>
      <c r="L167" s="43"/>
      <c r="M167" s="43"/>
      <c r="N167" s="43"/>
      <c r="O167" s="43"/>
      <c r="P167" s="43"/>
      <c r="Q167" s="43"/>
      <c r="R167" s="43"/>
      <c r="S167" s="43"/>
      <c r="T167" s="43"/>
      <c r="U167" s="43"/>
      <c r="V167" s="43"/>
      <c r="W167" s="43"/>
      <c r="X167" s="43"/>
      <c r="Y167" s="43"/>
      <c r="Z167" s="43"/>
    </row>
    <row r="168" spans="1:26" ht="12.75" customHeight="1" x14ac:dyDescent="0.2">
      <c r="A168" s="43"/>
      <c r="B168" s="44"/>
      <c r="C168" s="45"/>
      <c r="D168" s="43"/>
      <c r="E168" s="43"/>
      <c r="F168" s="43"/>
      <c r="G168" s="43"/>
      <c r="H168" s="43"/>
      <c r="I168" s="43"/>
      <c r="J168" s="46"/>
      <c r="K168" s="43"/>
      <c r="L168" s="43"/>
      <c r="M168" s="43"/>
      <c r="N168" s="43"/>
      <c r="O168" s="43"/>
      <c r="P168" s="43"/>
      <c r="Q168" s="43"/>
      <c r="R168" s="43"/>
      <c r="S168" s="43"/>
      <c r="T168" s="43"/>
      <c r="U168" s="43"/>
      <c r="V168" s="43"/>
      <c r="W168" s="43"/>
      <c r="X168" s="43"/>
      <c r="Y168" s="43"/>
      <c r="Z168" s="43"/>
    </row>
    <row r="169" spans="1:26" ht="12.75" customHeight="1" x14ac:dyDescent="0.2">
      <c r="A169" s="43"/>
      <c r="B169" s="44"/>
      <c r="C169" s="45"/>
      <c r="D169" s="43"/>
      <c r="E169" s="43"/>
      <c r="F169" s="43"/>
      <c r="G169" s="43"/>
      <c r="H169" s="43"/>
      <c r="I169" s="43"/>
      <c r="J169" s="46"/>
      <c r="K169" s="43"/>
      <c r="L169" s="43"/>
      <c r="M169" s="43"/>
      <c r="N169" s="43"/>
      <c r="O169" s="43"/>
      <c r="P169" s="43"/>
      <c r="Q169" s="43"/>
      <c r="R169" s="43"/>
      <c r="S169" s="43"/>
      <c r="T169" s="43"/>
      <c r="U169" s="43"/>
      <c r="V169" s="43"/>
      <c r="W169" s="43"/>
      <c r="X169" s="43"/>
      <c r="Y169" s="43"/>
      <c r="Z169" s="43"/>
    </row>
    <row r="170" spans="1:26" ht="12.75" customHeight="1" x14ac:dyDescent="0.2">
      <c r="A170" s="43"/>
      <c r="B170" s="44"/>
      <c r="C170" s="45"/>
      <c r="D170" s="43"/>
      <c r="E170" s="43"/>
      <c r="F170" s="43"/>
      <c r="G170" s="43"/>
      <c r="H170" s="43"/>
      <c r="I170" s="43"/>
      <c r="J170" s="46"/>
      <c r="K170" s="43"/>
      <c r="L170" s="43"/>
      <c r="M170" s="43"/>
      <c r="N170" s="43"/>
      <c r="O170" s="43"/>
      <c r="P170" s="43"/>
      <c r="Q170" s="43"/>
      <c r="R170" s="43"/>
      <c r="S170" s="43"/>
      <c r="T170" s="43"/>
      <c r="U170" s="43"/>
      <c r="V170" s="43"/>
      <c r="W170" s="43"/>
      <c r="X170" s="43"/>
      <c r="Y170" s="43"/>
      <c r="Z170" s="43"/>
    </row>
    <row r="171" spans="1:26" ht="12.75" customHeight="1" x14ac:dyDescent="0.2">
      <c r="A171" s="43"/>
      <c r="B171" s="44"/>
      <c r="C171" s="45"/>
      <c r="D171" s="43"/>
      <c r="E171" s="43"/>
      <c r="F171" s="43"/>
      <c r="G171" s="43"/>
      <c r="H171" s="43"/>
      <c r="I171" s="43"/>
      <c r="J171" s="46"/>
      <c r="K171" s="43"/>
      <c r="L171" s="43"/>
      <c r="M171" s="43"/>
      <c r="N171" s="43"/>
      <c r="O171" s="43"/>
      <c r="P171" s="43"/>
      <c r="Q171" s="43"/>
      <c r="R171" s="43"/>
      <c r="S171" s="43"/>
      <c r="T171" s="43"/>
      <c r="U171" s="43"/>
      <c r="V171" s="43"/>
      <c r="W171" s="43"/>
      <c r="X171" s="43"/>
      <c r="Y171" s="43"/>
      <c r="Z171" s="43"/>
    </row>
    <row r="172" spans="1:26" ht="12.75" customHeight="1" x14ac:dyDescent="0.2">
      <c r="A172" s="43"/>
      <c r="B172" s="44"/>
      <c r="C172" s="45"/>
      <c r="D172" s="43"/>
      <c r="E172" s="43"/>
      <c r="F172" s="43"/>
      <c r="G172" s="43"/>
      <c r="H172" s="43"/>
      <c r="I172" s="43"/>
      <c r="J172" s="46"/>
      <c r="K172" s="43"/>
      <c r="L172" s="43"/>
      <c r="M172" s="43"/>
      <c r="N172" s="43"/>
      <c r="O172" s="43"/>
      <c r="P172" s="43"/>
      <c r="Q172" s="43"/>
      <c r="R172" s="43"/>
      <c r="S172" s="43"/>
      <c r="T172" s="43"/>
      <c r="U172" s="43"/>
      <c r="V172" s="43"/>
      <c r="W172" s="43"/>
      <c r="X172" s="43"/>
      <c r="Y172" s="43"/>
      <c r="Z172" s="43"/>
    </row>
    <row r="173" spans="1:26" ht="12.75" customHeight="1" x14ac:dyDescent="0.2">
      <c r="A173" s="43"/>
      <c r="B173" s="44"/>
      <c r="C173" s="45"/>
      <c r="D173" s="43"/>
      <c r="E173" s="43"/>
      <c r="F173" s="43"/>
      <c r="G173" s="43"/>
      <c r="H173" s="43"/>
      <c r="I173" s="43"/>
      <c r="J173" s="46"/>
      <c r="K173" s="43"/>
      <c r="L173" s="43"/>
      <c r="M173" s="43"/>
      <c r="N173" s="43"/>
      <c r="O173" s="43"/>
      <c r="P173" s="43"/>
      <c r="Q173" s="43"/>
      <c r="R173" s="43"/>
      <c r="S173" s="43"/>
      <c r="T173" s="43"/>
      <c r="U173" s="43"/>
      <c r="V173" s="43"/>
      <c r="W173" s="43"/>
      <c r="X173" s="43"/>
      <c r="Y173" s="43"/>
      <c r="Z173" s="43"/>
    </row>
    <row r="174" spans="1:26" ht="12.75" customHeight="1" x14ac:dyDescent="0.2">
      <c r="A174" s="43"/>
      <c r="B174" s="44"/>
      <c r="C174" s="45"/>
      <c r="D174" s="43"/>
      <c r="E174" s="43"/>
      <c r="F174" s="43"/>
      <c r="G174" s="43"/>
      <c r="H174" s="43"/>
      <c r="I174" s="43"/>
      <c r="J174" s="46"/>
      <c r="K174" s="43"/>
      <c r="L174" s="43"/>
      <c r="M174" s="43"/>
      <c r="N174" s="43"/>
      <c r="O174" s="43"/>
      <c r="P174" s="43"/>
      <c r="Q174" s="43"/>
      <c r="R174" s="43"/>
      <c r="S174" s="43"/>
      <c r="T174" s="43"/>
      <c r="U174" s="43"/>
      <c r="V174" s="43"/>
      <c r="W174" s="43"/>
      <c r="X174" s="43"/>
      <c r="Y174" s="43"/>
      <c r="Z174" s="43"/>
    </row>
    <row r="175" spans="1:26" ht="12.75" customHeight="1" x14ac:dyDescent="0.2">
      <c r="A175" s="43"/>
      <c r="B175" s="44"/>
      <c r="C175" s="45"/>
      <c r="D175" s="43"/>
      <c r="E175" s="43"/>
      <c r="F175" s="43"/>
      <c r="G175" s="43"/>
      <c r="H175" s="43"/>
      <c r="I175" s="43"/>
      <c r="J175" s="46"/>
      <c r="K175" s="43"/>
      <c r="L175" s="43"/>
      <c r="M175" s="43"/>
      <c r="N175" s="43"/>
      <c r="O175" s="43"/>
      <c r="P175" s="43"/>
      <c r="Q175" s="43"/>
      <c r="R175" s="43"/>
      <c r="S175" s="43"/>
      <c r="T175" s="43"/>
      <c r="U175" s="43"/>
      <c r="V175" s="43"/>
      <c r="W175" s="43"/>
      <c r="X175" s="43"/>
      <c r="Y175" s="43"/>
      <c r="Z175" s="43"/>
    </row>
    <row r="176" spans="1:26" ht="12.75" customHeight="1" x14ac:dyDescent="0.2">
      <c r="A176" s="43"/>
      <c r="B176" s="44"/>
      <c r="C176" s="45"/>
      <c r="D176" s="43"/>
      <c r="E176" s="43"/>
      <c r="F176" s="43"/>
      <c r="G176" s="43"/>
      <c r="H176" s="43"/>
      <c r="I176" s="43"/>
      <c r="J176" s="46"/>
      <c r="K176" s="43"/>
      <c r="L176" s="43"/>
      <c r="M176" s="43"/>
      <c r="N176" s="43"/>
      <c r="O176" s="43"/>
      <c r="P176" s="43"/>
      <c r="Q176" s="43"/>
      <c r="R176" s="43"/>
      <c r="S176" s="43"/>
      <c r="T176" s="43"/>
      <c r="U176" s="43"/>
      <c r="V176" s="43"/>
      <c r="W176" s="43"/>
      <c r="X176" s="43"/>
      <c r="Y176" s="43"/>
      <c r="Z176" s="43"/>
    </row>
    <row r="177" spans="1:26" ht="12.75" customHeight="1" x14ac:dyDescent="0.2">
      <c r="A177" s="43"/>
      <c r="B177" s="44"/>
      <c r="C177" s="45"/>
      <c r="D177" s="43"/>
      <c r="E177" s="43"/>
      <c r="F177" s="43"/>
      <c r="G177" s="43"/>
      <c r="H177" s="43"/>
      <c r="I177" s="43"/>
      <c r="J177" s="46"/>
      <c r="K177" s="43"/>
      <c r="L177" s="43"/>
      <c r="M177" s="43"/>
      <c r="N177" s="43"/>
      <c r="O177" s="43"/>
      <c r="P177" s="43"/>
      <c r="Q177" s="43"/>
      <c r="R177" s="43"/>
      <c r="S177" s="43"/>
      <c r="T177" s="43"/>
      <c r="U177" s="43"/>
      <c r="V177" s="43"/>
      <c r="W177" s="43"/>
      <c r="X177" s="43"/>
      <c r="Y177" s="43"/>
      <c r="Z177" s="43"/>
    </row>
    <row r="178" spans="1:26" ht="12.75" customHeight="1" x14ac:dyDescent="0.2">
      <c r="A178" s="43"/>
      <c r="B178" s="44"/>
      <c r="C178" s="45"/>
      <c r="D178" s="43"/>
      <c r="E178" s="43"/>
      <c r="F178" s="43"/>
      <c r="G178" s="43"/>
      <c r="H178" s="43"/>
      <c r="I178" s="43"/>
      <c r="J178" s="46"/>
      <c r="K178" s="43"/>
      <c r="L178" s="43"/>
      <c r="M178" s="43"/>
      <c r="N178" s="43"/>
      <c r="O178" s="43"/>
      <c r="P178" s="43"/>
      <c r="Q178" s="43"/>
      <c r="R178" s="43"/>
      <c r="S178" s="43"/>
      <c r="T178" s="43"/>
      <c r="U178" s="43"/>
      <c r="V178" s="43"/>
      <c r="W178" s="43"/>
      <c r="X178" s="43"/>
      <c r="Y178" s="43"/>
      <c r="Z178" s="43"/>
    </row>
    <row r="179" spans="1:26" ht="12.75" customHeight="1" x14ac:dyDescent="0.2">
      <c r="A179" s="43"/>
      <c r="B179" s="44"/>
      <c r="C179" s="45"/>
      <c r="D179" s="43"/>
      <c r="E179" s="43"/>
      <c r="F179" s="43"/>
      <c r="G179" s="43"/>
      <c r="H179" s="43"/>
      <c r="I179" s="43"/>
      <c r="J179" s="46"/>
      <c r="K179" s="43"/>
      <c r="L179" s="43"/>
      <c r="M179" s="43"/>
      <c r="N179" s="43"/>
      <c r="O179" s="43"/>
      <c r="P179" s="43"/>
      <c r="Q179" s="43"/>
      <c r="R179" s="43"/>
      <c r="S179" s="43"/>
      <c r="T179" s="43"/>
      <c r="U179" s="43"/>
      <c r="V179" s="43"/>
      <c r="W179" s="43"/>
      <c r="X179" s="43"/>
      <c r="Y179" s="43"/>
      <c r="Z179" s="43"/>
    </row>
    <row r="180" spans="1:26" ht="12.75" customHeight="1" x14ac:dyDescent="0.2">
      <c r="A180" s="43"/>
      <c r="B180" s="44"/>
      <c r="C180" s="45"/>
      <c r="D180" s="43"/>
      <c r="E180" s="43"/>
      <c r="F180" s="43"/>
      <c r="G180" s="43"/>
      <c r="H180" s="43"/>
      <c r="I180" s="43"/>
      <c r="J180" s="46"/>
      <c r="K180" s="43"/>
      <c r="L180" s="43"/>
      <c r="M180" s="43"/>
      <c r="N180" s="43"/>
      <c r="O180" s="43"/>
      <c r="P180" s="43"/>
      <c r="Q180" s="43"/>
      <c r="R180" s="43"/>
      <c r="S180" s="43"/>
      <c r="T180" s="43"/>
      <c r="U180" s="43"/>
      <c r="V180" s="43"/>
      <c r="W180" s="43"/>
      <c r="X180" s="43"/>
      <c r="Y180" s="43"/>
      <c r="Z180" s="43"/>
    </row>
    <row r="181" spans="1:26" ht="12.75" customHeight="1" x14ac:dyDescent="0.2">
      <c r="A181" s="43"/>
      <c r="B181" s="44"/>
      <c r="C181" s="45"/>
      <c r="D181" s="43"/>
      <c r="E181" s="43"/>
      <c r="F181" s="43"/>
      <c r="G181" s="43"/>
      <c r="H181" s="43"/>
      <c r="I181" s="43"/>
      <c r="J181" s="46"/>
      <c r="K181" s="43"/>
      <c r="L181" s="43"/>
      <c r="M181" s="43"/>
      <c r="N181" s="43"/>
      <c r="O181" s="43"/>
      <c r="P181" s="43"/>
      <c r="Q181" s="43"/>
      <c r="R181" s="43"/>
      <c r="S181" s="43"/>
      <c r="T181" s="43"/>
      <c r="U181" s="43"/>
      <c r="V181" s="43"/>
      <c r="W181" s="43"/>
      <c r="X181" s="43"/>
      <c r="Y181" s="43"/>
      <c r="Z181" s="43"/>
    </row>
    <row r="182" spans="1:26" ht="12.75" customHeight="1" x14ac:dyDescent="0.2">
      <c r="A182" s="43"/>
      <c r="B182" s="44"/>
      <c r="C182" s="45"/>
      <c r="D182" s="43"/>
      <c r="E182" s="43"/>
      <c r="F182" s="43"/>
      <c r="G182" s="43"/>
      <c r="H182" s="43"/>
      <c r="I182" s="43"/>
      <c r="J182" s="46"/>
      <c r="K182" s="43"/>
      <c r="L182" s="43"/>
      <c r="M182" s="43"/>
      <c r="N182" s="43"/>
      <c r="O182" s="43"/>
      <c r="P182" s="43"/>
      <c r="Q182" s="43"/>
      <c r="R182" s="43"/>
      <c r="S182" s="43"/>
      <c r="T182" s="43"/>
      <c r="U182" s="43"/>
      <c r="V182" s="43"/>
      <c r="W182" s="43"/>
      <c r="X182" s="43"/>
      <c r="Y182" s="43"/>
      <c r="Z182" s="43"/>
    </row>
    <row r="183" spans="1:26" ht="12.75" customHeight="1" x14ac:dyDescent="0.2">
      <c r="A183" s="43"/>
      <c r="B183" s="44"/>
      <c r="C183" s="45"/>
      <c r="D183" s="43"/>
      <c r="E183" s="43"/>
      <c r="F183" s="43"/>
      <c r="G183" s="43"/>
      <c r="H183" s="43"/>
      <c r="I183" s="43"/>
      <c r="J183" s="46"/>
      <c r="K183" s="43"/>
      <c r="L183" s="43"/>
      <c r="M183" s="43"/>
      <c r="N183" s="43"/>
      <c r="O183" s="43"/>
      <c r="P183" s="43"/>
      <c r="Q183" s="43"/>
      <c r="R183" s="43"/>
      <c r="S183" s="43"/>
      <c r="T183" s="43"/>
      <c r="U183" s="43"/>
      <c r="V183" s="43"/>
      <c r="W183" s="43"/>
      <c r="X183" s="43"/>
      <c r="Y183" s="43"/>
      <c r="Z183" s="43"/>
    </row>
    <row r="184" spans="1:26" ht="12.75" customHeight="1" x14ac:dyDescent="0.2">
      <c r="A184" s="43"/>
      <c r="B184" s="44"/>
      <c r="C184" s="45"/>
      <c r="D184" s="43"/>
      <c r="E184" s="43"/>
      <c r="F184" s="43"/>
      <c r="G184" s="43"/>
      <c r="H184" s="43"/>
      <c r="I184" s="43"/>
      <c r="J184" s="46"/>
      <c r="K184" s="43"/>
      <c r="L184" s="43"/>
      <c r="M184" s="43"/>
      <c r="N184" s="43"/>
      <c r="O184" s="43"/>
      <c r="P184" s="43"/>
      <c r="Q184" s="43"/>
      <c r="R184" s="43"/>
      <c r="S184" s="43"/>
      <c r="T184" s="43"/>
      <c r="U184" s="43"/>
      <c r="V184" s="43"/>
      <c r="W184" s="43"/>
      <c r="X184" s="43"/>
      <c r="Y184" s="43"/>
      <c r="Z184" s="43"/>
    </row>
    <row r="185" spans="1:26" ht="12.75" customHeight="1" x14ac:dyDescent="0.2">
      <c r="A185" s="43"/>
      <c r="B185" s="44"/>
      <c r="C185" s="45"/>
      <c r="D185" s="43"/>
      <c r="E185" s="43"/>
      <c r="F185" s="43"/>
      <c r="G185" s="43"/>
      <c r="H185" s="43"/>
      <c r="I185" s="43"/>
      <c r="J185" s="46"/>
      <c r="K185" s="43"/>
      <c r="L185" s="43"/>
      <c r="M185" s="43"/>
      <c r="N185" s="43"/>
      <c r="O185" s="43"/>
      <c r="P185" s="43"/>
      <c r="Q185" s="43"/>
      <c r="R185" s="43"/>
      <c r="S185" s="43"/>
      <c r="T185" s="43"/>
      <c r="U185" s="43"/>
      <c r="V185" s="43"/>
      <c r="W185" s="43"/>
      <c r="X185" s="43"/>
      <c r="Y185" s="43"/>
      <c r="Z185" s="43"/>
    </row>
    <row r="186" spans="1:26" ht="12.75" customHeight="1" x14ac:dyDescent="0.2">
      <c r="A186" s="43"/>
      <c r="B186" s="44"/>
      <c r="C186" s="45"/>
      <c r="D186" s="43"/>
      <c r="E186" s="43"/>
      <c r="F186" s="43"/>
      <c r="G186" s="43"/>
      <c r="H186" s="43"/>
      <c r="I186" s="43"/>
      <c r="J186" s="46"/>
      <c r="K186" s="43"/>
      <c r="L186" s="43"/>
      <c r="M186" s="43"/>
      <c r="N186" s="43"/>
      <c r="O186" s="43"/>
      <c r="P186" s="43"/>
      <c r="Q186" s="43"/>
      <c r="R186" s="43"/>
      <c r="S186" s="43"/>
      <c r="T186" s="43"/>
      <c r="U186" s="43"/>
      <c r="V186" s="43"/>
      <c r="W186" s="43"/>
      <c r="X186" s="43"/>
      <c r="Y186" s="43"/>
      <c r="Z186" s="43"/>
    </row>
    <row r="187" spans="1:26" ht="12.75" customHeight="1" x14ac:dyDescent="0.2">
      <c r="A187" s="43"/>
      <c r="B187" s="44"/>
      <c r="C187" s="45"/>
      <c r="D187" s="43"/>
      <c r="E187" s="43"/>
      <c r="F187" s="43"/>
      <c r="G187" s="43"/>
      <c r="H187" s="43"/>
      <c r="I187" s="43"/>
      <c r="J187" s="46"/>
      <c r="K187" s="43"/>
      <c r="L187" s="43"/>
      <c r="M187" s="43"/>
      <c r="N187" s="43"/>
      <c r="O187" s="43"/>
      <c r="P187" s="43"/>
      <c r="Q187" s="43"/>
      <c r="R187" s="43"/>
      <c r="S187" s="43"/>
      <c r="T187" s="43"/>
      <c r="U187" s="43"/>
      <c r="V187" s="43"/>
      <c r="W187" s="43"/>
      <c r="X187" s="43"/>
      <c r="Y187" s="43"/>
      <c r="Z187" s="43"/>
    </row>
    <row r="188" spans="1:26" ht="12.75" customHeight="1" x14ac:dyDescent="0.2">
      <c r="A188" s="43"/>
      <c r="B188" s="44"/>
      <c r="C188" s="45"/>
      <c r="D188" s="43"/>
      <c r="E188" s="43"/>
      <c r="F188" s="43"/>
      <c r="G188" s="43"/>
      <c r="H188" s="43"/>
      <c r="I188" s="43"/>
      <c r="J188" s="46"/>
      <c r="K188" s="43"/>
      <c r="L188" s="43"/>
      <c r="M188" s="43"/>
      <c r="N188" s="43"/>
      <c r="O188" s="43"/>
      <c r="P188" s="43"/>
      <c r="Q188" s="43"/>
      <c r="R188" s="43"/>
      <c r="S188" s="43"/>
      <c r="T188" s="43"/>
      <c r="U188" s="43"/>
      <c r="V188" s="43"/>
      <c r="W188" s="43"/>
      <c r="X188" s="43"/>
      <c r="Y188" s="43"/>
      <c r="Z188" s="43"/>
    </row>
    <row r="189" spans="1:26" ht="12.75" customHeight="1" x14ac:dyDescent="0.2">
      <c r="A189" s="43"/>
      <c r="B189" s="44"/>
      <c r="C189" s="45"/>
      <c r="D189" s="43"/>
      <c r="E189" s="43"/>
      <c r="F189" s="43"/>
      <c r="G189" s="43"/>
      <c r="H189" s="43"/>
      <c r="I189" s="43"/>
      <c r="J189" s="46"/>
      <c r="K189" s="43"/>
      <c r="L189" s="43"/>
      <c r="M189" s="43"/>
      <c r="N189" s="43"/>
      <c r="O189" s="43"/>
      <c r="P189" s="43"/>
      <c r="Q189" s="43"/>
      <c r="R189" s="43"/>
      <c r="S189" s="43"/>
      <c r="T189" s="43"/>
      <c r="U189" s="43"/>
      <c r="V189" s="43"/>
      <c r="W189" s="43"/>
      <c r="X189" s="43"/>
      <c r="Y189" s="43"/>
      <c r="Z189" s="43"/>
    </row>
    <row r="190" spans="1:26" ht="12.75" customHeight="1" x14ac:dyDescent="0.2">
      <c r="A190" s="43"/>
      <c r="B190" s="44"/>
      <c r="C190" s="45"/>
      <c r="D190" s="43"/>
      <c r="E190" s="43"/>
      <c r="F190" s="43"/>
      <c r="G190" s="43"/>
      <c r="H190" s="43"/>
      <c r="I190" s="43"/>
      <c r="J190" s="46"/>
      <c r="K190" s="43"/>
      <c r="L190" s="43"/>
      <c r="M190" s="43"/>
      <c r="N190" s="43"/>
      <c r="O190" s="43"/>
      <c r="P190" s="43"/>
      <c r="Q190" s="43"/>
      <c r="R190" s="43"/>
      <c r="S190" s="43"/>
      <c r="T190" s="43"/>
      <c r="U190" s="43"/>
      <c r="V190" s="43"/>
      <c r="W190" s="43"/>
      <c r="X190" s="43"/>
      <c r="Y190" s="43"/>
      <c r="Z190" s="43"/>
    </row>
    <row r="191" spans="1:26" ht="12.75" customHeight="1" x14ac:dyDescent="0.2">
      <c r="A191" s="43"/>
      <c r="B191" s="44"/>
      <c r="C191" s="45"/>
      <c r="D191" s="43"/>
      <c r="E191" s="43"/>
      <c r="F191" s="43"/>
      <c r="G191" s="43"/>
      <c r="H191" s="43"/>
      <c r="I191" s="43"/>
      <c r="J191" s="46"/>
      <c r="K191" s="43"/>
      <c r="L191" s="43"/>
      <c r="M191" s="43"/>
      <c r="N191" s="43"/>
      <c r="O191" s="43"/>
      <c r="P191" s="43"/>
      <c r="Q191" s="43"/>
      <c r="R191" s="43"/>
      <c r="S191" s="43"/>
      <c r="T191" s="43"/>
      <c r="U191" s="43"/>
      <c r="V191" s="43"/>
      <c r="W191" s="43"/>
      <c r="X191" s="43"/>
      <c r="Y191" s="43"/>
      <c r="Z191" s="43"/>
    </row>
    <row r="192" spans="1:26" ht="12.75" customHeight="1" x14ac:dyDescent="0.2">
      <c r="A192" s="43"/>
      <c r="B192" s="44"/>
      <c r="C192" s="45"/>
      <c r="D192" s="43"/>
      <c r="E192" s="43"/>
      <c r="F192" s="43"/>
      <c r="G192" s="43"/>
      <c r="H192" s="43"/>
      <c r="I192" s="43"/>
      <c r="J192" s="46"/>
      <c r="K192" s="43"/>
      <c r="L192" s="43"/>
      <c r="M192" s="43"/>
      <c r="N192" s="43"/>
      <c r="O192" s="43"/>
      <c r="P192" s="43"/>
      <c r="Q192" s="43"/>
      <c r="R192" s="43"/>
      <c r="S192" s="43"/>
      <c r="T192" s="43"/>
      <c r="U192" s="43"/>
      <c r="V192" s="43"/>
      <c r="W192" s="43"/>
      <c r="X192" s="43"/>
      <c r="Y192" s="43"/>
      <c r="Z192" s="43"/>
    </row>
    <row r="193" spans="1:26" ht="12.75" customHeight="1" x14ac:dyDescent="0.2">
      <c r="A193" s="43"/>
      <c r="B193" s="44"/>
      <c r="C193" s="45"/>
      <c r="D193" s="43"/>
      <c r="E193" s="43"/>
      <c r="F193" s="43"/>
      <c r="G193" s="43"/>
      <c r="H193" s="43"/>
      <c r="I193" s="43"/>
      <c r="J193" s="46"/>
      <c r="K193" s="43"/>
      <c r="L193" s="43"/>
      <c r="M193" s="43"/>
      <c r="N193" s="43"/>
      <c r="O193" s="43"/>
      <c r="P193" s="43"/>
      <c r="Q193" s="43"/>
      <c r="R193" s="43"/>
      <c r="S193" s="43"/>
      <c r="T193" s="43"/>
      <c r="U193" s="43"/>
      <c r="V193" s="43"/>
      <c r="W193" s="43"/>
      <c r="X193" s="43"/>
      <c r="Y193" s="43"/>
      <c r="Z193" s="43"/>
    </row>
    <row r="194" spans="1:26" ht="12.75" customHeight="1" x14ac:dyDescent="0.2">
      <c r="A194" s="43"/>
      <c r="B194" s="44"/>
      <c r="C194" s="45"/>
      <c r="D194" s="43"/>
      <c r="E194" s="43"/>
      <c r="F194" s="43"/>
      <c r="G194" s="43"/>
      <c r="H194" s="43"/>
      <c r="I194" s="43"/>
      <c r="J194" s="46"/>
      <c r="K194" s="43"/>
      <c r="L194" s="43"/>
      <c r="M194" s="43"/>
      <c r="N194" s="43"/>
      <c r="O194" s="43"/>
      <c r="P194" s="43"/>
      <c r="Q194" s="43"/>
      <c r="R194" s="43"/>
      <c r="S194" s="43"/>
      <c r="T194" s="43"/>
      <c r="U194" s="43"/>
      <c r="V194" s="43"/>
      <c r="W194" s="43"/>
      <c r="X194" s="43"/>
      <c r="Y194" s="43"/>
      <c r="Z194" s="43"/>
    </row>
    <row r="195" spans="1:26" ht="12.75" customHeight="1" x14ac:dyDescent="0.2">
      <c r="A195" s="43"/>
      <c r="B195" s="44"/>
      <c r="C195" s="45"/>
      <c r="D195" s="43"/>
      <c r="E195" s="43"/>
      <c r="F195" s="43"/>
      <c r="G195" s="43"/>
      <c r="H195" s="43"/>
      <c r="I195" s="43"/>
      <c r="J195" s="46"/>
      <c r="K195" s="43"/>
      <c r="L195" s="43"/>
      <c r="M195" s="43"/>
      <c r="N195" s="43"/>
      <c r="O195" s="43"/>
      <c r="P195" s="43"/>
      <c r="Q195" s="43"/>
      <c r="R195" s="43"/>
      <c r="S195" s="43"/>
      <c r="T195" s="43"/>
      <c r="U195" s="43"/>
      <c r="V195" s="43"/>
      <c r="W195" s="43"/>
      <c r="X195" s="43"/>
      <c r="Y195" s="43"/>
      <c r="Z195" s="43"/>
    </row>
    <row r="196" spans="1:26" ht="12.75" customHeight="1" x14ac:dyDescent="0.2">
      <c r="A196" s="43"/>
      <c r="B196" s="44"/>
      <c r="C196" s="45"/>
      <c r="D196" s="43"/>
      <c r="E196" s="43"/>
      <c r="F196" s="43"/>
      <c r="G196" s="43"/>
      <c r="H196" s="43"/>
      <c r="I196" s="43"/>
      <c r="J196" s="46"/>
      <c r="K196" s="43"/>
      <c r="L196" s="43"/>
      <c r="M196" s="43"/>
      <c r="N196" s="43"/>
      <c r="O196" s="43"/>
      <c r="P196" s="43"/>
      <c r="Q196" s="43"/>
      <c r="R196" s="43"/>
      <c r="S196" s="43"/>
      <c r="T196" s="43"/>
      <c r="U196" s="43"/>
      <c r="V196" s="43"/>
      <c r="W196" s="43"/>
      <c r="X196" s="43"/>
      <c r="Y196" s="43"/>
      <c r="Z196" s="43"/>
    </row>
    <row r="197" spans="1:26" ht="12.75" customHeight="1" x14ac:dyDescent="0.2">
      <c r="A197" s="43"/>
      <c r="B197" s="44"/>
      <c r="C197" s="45"/>
      <c r="D197" s="43"/>
      <c r="E197" s="43"/>
      <c r="F197" s="43"/>
      <c r="G197" s="43"/>
      <c r="H197" s="43"/>
      <c r="I197" s="43"/>
      <c r="J197" s="46"/>
      <c r="K197" s="43"/>
      <c r="L197" s="43"/>
      <c r="M197" s="43"/>
      <c r="N197" s="43"/>
      <c r="O197" s="43"/>
      <c r="P197" s="43"/>
      <c r="Q197" s="43"/>
      <c r="R197" s="43"/>
      <c r="S197" s="43"/>
      <c r="T197" s="43"/>
      <c r="U197" s="43"/>
      <c r="V197" s="43"/>
      <c r="W197" s="43"/>
      <c r="X197" s="43"/>
      <c r="Y197" s="43"/>
      <c r="Z197" s="43"/>
    </row>
    <row r="198" spans="1:26" ht="12.75" customHeight="1" x14ac:dyDescent="0.2">
      <c r="A198" s="43"/>
      <c r="B198" s="44"/>
      <c r="C198" s="45"/>
      <c r="D198" s="43"/>
      <c r="E198" s="43"/>
      <c r="F198" s="43"/>
      <c r="G198" s="43"/>
      <c r="H198" s="43"/>
      <c r="I198" s="43"/>
      <c r="J198" s="46"/>
      <c r="K198" s="43"/>
      <c r="L198" s="43"/>
      <c r="M198" s="43"/>
      <c r="N198" s="43"/>
      <c r="O198" s="43"/>
      <c r="P198" s="43"/>
      <c r="Q198" s="43"/>
      <c r="R198" s="43"/>
      <c r="S198" s="43"/>
      <c r="T198" s="43"/>
      <c r="U198" s="43"/>
      <c r="V198" s="43"/>
      <c r="W198" s="43"/>
      <c r="X198" s="43"/>
      <c r="Y198" s="43"/>
      <c r="Z198" s="43"/>
    </row>
    <row r="199" spans="1:26" ht="12.75" customHeight="1" x14ac:dyDescent="0.2">
      <c r="A199" s="43"/>
      <c r="B199" s="44"/>
      <c r="C199" s="45"/>
      <c r="D199" s="43"/>
      <c r="E199" s="43"/>
      <c r="F199" s="43"/>
      <c r="G199" s="43"/>
      <c r="H199" s="43"/>
      <c r="I199" s="43"/>
      <c r="J199" s="46"/>
      <c r="K199" s="43"/>
      <c r="L199" s="43"/>
      <c r="M199" s="43"/>
      <c r="N199" s="43"/>
      <c r="O199" s="43"/>
      <c r="P199" s="43"/>
      <c r="Q199" s="43"/>
      <c r="R199" s="43"/>
      <c r="S199" s="43"/>
      <c r="T199" s="43"/>
      <c r="U199" s="43"/>
      <c r="V199" s="43"/>
      <c r="W199" s="43"/>
      <c r="X199" s="43"/>
      <c r="Y199" s="43"/>
      <c r="Z199" s="43"/>
    </row>
    <row r="200" spans="1:26" ht="12.75" customHeight="1" x14ac:dyDescent="0.2">
      <c r="A200" s="43"/>
      <c r="B200" s="44"/>
      <c r="C200" s="45"/>
      <c r="D200" s="43"/>
      <c r="E200" s="43"/>
      <c r="F200" s="43"/>
      <c r="G200" s="43"/>
      <c r="H200" s="43"/>
      <c r="I200" s="43"/>
      <c r="J200" s="46"/>
      <c r="K200" s="43"/>
      <c r="L200" s="43"/>
      <c r="M200" s="43"/>
      <c r="N200" s="43"/>
      <c r="O200" s="43"/>
      <c r="P200" s="43"/>
      <c r="Q200" s="43"/>
      <c r="R200" s="43"/>
      <c r="S200" s="43"/>
      <c r="T200" s="43"/>
      <c r="U200" s="43"/>
      <c r="V200" s="43"/>
      <c r="W200" s="43"/>
      <c r="X200" s="43"/>
      <c r="Y200" s="43"/>
      <c r="Z200" s="43"/>
    </row>
    <row r="201" spans="1:26" ht="12.75" customHeight="1" x14ac:dyDescent="0.2">
      <c r="A201" s="43"/>
      <c r="B201" s="44"/>
      <c r="C201" s="45"/>
      <c r="D201" s="43"/>
      <c r="E201" s="43"/>
      <c r="F201" s="43"/>
      <c r="G201" s="43"/>
      <c r="H201" s="43"/>
      <c r="I201" s="43"/>
      <c r="J201" s="46"/>
      <c r="K201" s="43"/>
      <c r="L201" s="43"/>
      <c r="M201" s="43"/>
      <c r="N201" s="43"/>
      <c r="O201" s="43"/>
      <c r="P201" s="43"/>
      <c r="Q201" s="43"/>
      <c r="R201" s="43"/>
      <c r="S201" s="43"/>
      <c r="T201" s="43"/>
      <c r="U201" s="43"/>
      <c r="V201" s="43"/>
      <c r="W201" s="43"/>
      <c r="X201" s="43"/>
      <c r="Y201" s="43"/>
      <c r="Z201" s="43"/>
    </row>
    <row r="202" spans="1:26" ht="12.75" customHeight="1" x14ac:dyDescent="0.2">
      <c r="A202" s="43"/>
      <c r="B202" s="44"/>
      <c r="C202" s="45"/>
      <c r="D202" s="43"/>
      <c r="E202" s="43"/>
      <c r="F202" s="43"/>
      <c r="G202" s="43"/>
      <c r="H202" s="43"/>
      <c r="I202" s="43"/>
      <c r="J202" s="46"/>
      <c r="K202" s="43"/>
      <c r="L202" s="43"/>
      <c r="M202" s="43"/>
      <c r="N202" s="43"/>
      <c r="O202" s="43"/>
      <c r="P202" s="43"/>
      <c r="Q202" s="43"/>
      <c r="R202" s="43"/>
      <c r="S202" s="43"/>
      <c r="T202" s="43"/>
      <c r="U202" s="43"/>
      <c r="V202" s="43"/>
      <c r="W202" s="43"/>
      <c r="X202" s="43"/>
      <c r="Y202" s="43"/>
      <c r="Z202" s="43"/>
    </row>
    <row r="203" spans="1:26" ht="12.75" customHeight="1" x14ac:dyDescent="0.2">
      <c r="A203" s="43"/>
      <c r="B203" s="44"/>
      <c r="C203" s="45"/>
      <c r="D203" s="43"/>
      <c r="E203" s="43"/>
      <c r="F203" s="43"/>
      <c r="G203" s="43"/>
      <c r="H203" s="43"/>
      <c r="I203" s="43"/>
      <c r="J203" s="46"/>
      <c r="K203" s="43"/>
      <c r="L203" s="43"/>
      <c r="M203" s="43"/>
      <c r="N203" s="43"/>
      <c r="O203" s="43"/>
      <c r="P203" s="43"/>
      <c r="Q203" s="43"/>
      <c r="R203" s="43"/>
      <c r="S203" s="43"/>
      <c r="T203" s="43"/>
      <c r="U203" s="43"/>
      <c r="V203" s="43"/>
      <c r="W203" s="43"/>
      <c r="X203" s="43"/>
      <c r="Y203" s="43"/>
      <c r="Z203" s="43"/>
    </row>
    <row r="204" spans="1:26" ht="12.75" customHeight="1" x14ac:dyDescent="0.2">
      <c r="A204" s="43"/>
      <c r="B204" s="44"/>
      <c r="C204" s="45"/>
      <c r="D204" s="43"/>
      <c r="E204" s="43"/>
      <c r="F204" s="43"/>
      <c r="G204" s="43"/>
      <c r="H204" s="43"/>
      <c r="I204" s="43"/>
      <c r="J204" s="46"/>
      <c r="K204" s="43"/>
      <c r="L204" s="43"/>
      <c r="M204" s="43"/>
      <c r="N204" s="43"/>
      <c r="O204" s="43"/>
      <c r="P204" s="43"/>
      <c r="Q204" s="43"/>
      <c r="R204" s="43"/>
      <c r="S204" s="43"/>
      <c r="T204" s="43"/>
      <c r="U204" s="43"/>
      <c r="V204" s="43"/>
      <c r="W204" s="43"/>
      <c r="X204" s="43"/>
      <c r="Y204" s="43"/>
      <c r="Z204" s="43"/>
    </row>
    <row r="205" spans="1:26" ht="12.75" customHeight="1" x14ac:dyDescent="0.2">
      <c r="A205" s="43"/>
      <c r="B205" s="44"/>
      <c r="C205" s="45"/>
      <c r="D205" s="43"/>
      <c r="E205" s="43"/>
      <c r="F205" s="43"/>
      <c r="G205" s="43"/>
      <c r="H205" s="43"/>
      <c r="I205" s="43"/>
      <c r="J205" s="46"/>
      <c r="K205" s="43"/>
      <c r="L205" s="43"/>
      <c r="M205" s="43"/>
      <c r="N205" s="43"/>
      <c r="O205" s="43"/>
      <c r="P205" s="43"/>
      <c r="Q205" s="43"/>
      <c r="R205" s="43"/>
      <c r="S205" s="43"/>
      <c r="T205" s="43"/>
      <c r="U205" s="43"/>
      <c r="V205" s="43"/>
      <c r="W205" s="43"/>
      <c r="X205" s="43"/>
      <c r="Y205" s="43"/>
      <c r="Z205" s="43"/>
    </row>
    <row r="206" spans="1:26" ht="12.75" customHeight="1" x14ac:dyDescent="0.2">
      <c r="A206" s="43"/>
      <c r="B206" s="44"/>
      <c r="C206" s="45"/>
      <c r="D206" s="43"/>
      <c r="E206" s="43"/>
      <c r="F206" s="43"/>
      <c r="G206" s="43"/>
      <c r="H206" s="43"/>
      <c r="I206" s="43"/>
      <c r="J206" s="46"/>
      <c r="K206" s="43"/>
      <c r="L206" s="43"/>
      <c r="M206" s="43"/>
      <c r="N206" s="43"/>
      <c r="O206" s="43"/>
      <c r="P206" s="43"/>
      <c r="Q206" s="43"/>
      <c r="R206" s="43"/>
      <c r="S206" s="43"/>
      <c r="T206" s="43"/>
      <c r="U206" s="43"/>
      <c r="V206" s="43"/>
      <c r="W206" s="43"/>
      <c r="X206" s="43"/>
      <c r="Y206" s="43"/>
      <c r="Z206" s="43"/>
    </row>
    <row r="207" spans="1:26" ht="12.75" customHeight="1" x14ac:dyDescent="0.2">
      <c r="A207" s="43"/>
      <c r="B207" s="44"/>
      <c r="C207" s="45"/>
      <c r="D207" s="43"/>
      <c r="E207" s="43"/>
      <c r="F207" s="43"/>
      <c r="G207" s="43"/>
      <c r="H207" s="43"/>
      <c r="I207" s="43"/>
      <c r="J207" s="46"/>
      <c r="K207" s="43"/>
      <c r="L207" s="43"/>
      <c r="M207" s="43"/>
      <c r="N207" s="43"/>
      <c r="O207" s="43"/>
      <c r="P207" s="43"/>
      <c r="Q207" s="43"/>
      <c r="R207" s="43"/>
      <c r="S207" s="43"/>
      <c r="T207" s="43"/>
      <c r="U207" s="43"/>
      <c r="V207" s="43"/>
      <c r="W207" s="43"/>
      <c r="X207" s="43"/>
      <c r="Y207" s="43"/>
      <c r="Z207" s="43"/>
    </row>
    <row r="208" spans="1:26" ht="12.75" customHeight="1" x14ac:dyDescent="0.2">
      <c r="A208" s="43"/>
      <c r="B208" s="44"/>
      <c r="C208" s="45"/>
      <c r="D208" s="43"/>
      <c r="E208" s="43"/>
      <c r="F208" s="43"/>
      <c r="G208" s="43"/>
      <c r="H208" s="43"/>
      <c r="I208" s="43"/>
      <c r="J208" s="46"/>
      <c r="K208" s="43"/>
      <c r="L208" s="43"/>
      <c r="M208" s="43"/>
      <c r="N208" s="43"/>
      <c r="O208" s="43"/>
      <c r="P208" s="43"/>
      <c r="Q208" s="43"/>
      <c r="R208" s="43"/>
      <c r="S208" s="43"/>
      <c r="T208" s="43"/>
      <c r="U208" s="43"/>
      <c r="V208" s="43"/>
      <c r="W208" s="43"/>
      <c r="X208" s="43"/>
      <c r="Y208" s="43"/>
      <c r="Z208" s="43"/>
    </row>
    <row r="209" spans="1:26" ht="12.75" customHeight="1" x14ac:dyDescent="0.2">
      <c r="A209" s="43"/>
      <c r="B209" s="44"/>
      <c r="C209" s="45"/>
      <c r="D209" s="43"/>
      <c r="E209" s="43"/>
      <c r="F209" s="43"/>
      <c r="G209" s="43"/>
      <c r="H209" s="43"/>
      <c r="I209" s="43"/>
      <c r="J209" s="46"/>
      <c r="K209" s="43"/>
      <c r="L209" s="43"/>
      <c r="M209" s="43"/>
      <c r="N209" s="43"/>
      <c r="O209" s="43"/>
      <c r="P209" s="43"/>
      <c r="Q209" s="43"/>
      <c r="R209" s="43"/>
      <c r="S209" s="43"/>
      <c r="T209" s="43"/>
      <c r="U209" s="43"/>
      <c r="V209" s="43"/>
      <c r="W209" s="43"/>
      <c r="X209" s="43"/>
      <c r="Y209" s="43"/>
      <c r="Z209" s="43"/>
    </row>
    <row r="210" spans="1:26" ht="12.75" customHeight="1" x14ac:dyDescent="0.2">
      <c r="A210" s="43"/>
      <c r="B210" s="44"/>
      <c r="C210" s="45"/>
      <c r="D210" s="43"/>
      <c r="E210" s="43"/>
      <c r="F210" s="43"/>
      <c r="G210" s="43"/>
      <c r="H210" s="43"/>
      <c r="I210" s="43"/>
      <c r="J210" s="46"/>
      <c r="K210" s="43"/>
      <c r="L210" s="43"/>
      <c r="M210" s="43"/>
      <c r="N210" s="43"/>
      <c r="O210" s="43"/>
      <c r="P210" s="43"/>
      <c r="Q210" s="43"/>
      <c r="R210" s="43"/>
      <c r="S210" s="43"/>
      <c r="T210" s="43"/>
      <c r="U210" s="43"/>
      <c r="V210" s="43"/>
      <c r="W210" s="43"/>
      <c r="X210" s="43"/>
      <c r="Y210" s="43"/>
      <c r="Z210" s="43"/>
    </row>
    <row r="211" spans="1:26" ht="12.75" customHeight="1" x14ac:dyDescent="0.2">
      <c r="A211" s="43"/>
      <c r="B211" s="44"/>
      <c r="C211" s="45"/>
      <c r="D211" s="43"/>
      <c r="E211" s="43"/>
      <c r="F211" s="43"/>
      <c r="G211" s="43"/>
      <c r="H211" s="43"/>
      <c r="I211" s="43"/>
      <c r="J211" s="46"/>
      <c r="K211" s="43"/>
      <c r="L211" s="43"/>
      <c r="M211" s="43"/>
      <c r="N211" s="43"/>
      <c r="O211" s="43"/>
      <c r="P211" s="43"/>
      <c r="Q211" s="43"/>
      <c r="R211" s="43"/>
      <c r="S211" s="43"/>
      <c r="T211" s="43"/>
      <c r="U211" s="43"/>
      <c r="V211" s="43"/>
      <c r="W211" s="43"/>
      <c r="X211" s="43"/>
      <c r="Y211" s="43"/>
      <c r="Z211" s="43"/>
    </row>
    <row r="212" spans="1:26" ht="12.75" customHeight="1" x14ac:dyDescent="0.2">
      <c r="A212" s="43"/>
      <c r="B212" s="44"/>
      <c r="C212" s="45"/>
      <c r="D212" s="43"/>
      <c r="E212" s="43"/>
      <c r="F212" s="43"/>
      <c r="G212" s="43"/>
      <c r="H212" s="43"/>
      <c r="I212" s="43"/>
      <c r="J212" s="46"/>
      <c r="K212" s="43"/>
      <c r="L212" s="43"/>
      <c r="M212" s="43"/>
      <c r="N212" s="43"/>
      <c r="O212" s="43"/>
      <c r="P212" s="43"/>
      <c r="Q212" s="43"/>
      <c r="R212" s="43"/>
      <c r="S212" s="43"/>
      <c r="T212" s="43"/>
      <c r="U212" s="43"/>
      <c r="V212" s="43"/>
      <c r="W212" s="43"/>
      <c r="X212" s="43"/>
      <c r="Y212" s="43"/>
      <c r="Z212" s="43"/>
    </row>
    <row r="213" spans="1:26" ht="12.75" customHeight="1" x14ac:dyDescent="0.2">
      <c r="A213" s="43"/>
      <c r="B213" s="44"/>
      <c r="C213" s="45"/>
      <c r="D213" s="43"/>
      <c r="E213" s="43"/>
      <c r="F213" s="43"/>
      <c r="G213" s="43"/>
      <c r="H213" s="43"/>
      <c r="I213" s="43"/>
      <c r="J213" s="46"/>
      <c r="K213" s="43"/>
      <c r="L213" s="43"/>
      <c r="M213" s="43"/>
      <c r="N213" s="43"/>
      <c r="O213" s="43"/>
      <c r="P213" s="43"/>
      <c r="Q213" s="43"/>
      <c r="R213" s="43"/>
      <c r="S213" s="43"/>
      <c r="T213" s="43"/>
      <c r="U213" s="43"/>
      <c r="V213" s="43"/>
      <c r="W213" s="43"/>
      <c r="X213" s="43"/>
      <c r="Y213" s="43"/>
      <c r="Z213" s="43"/>
    </row>
    <row r="214" spans="1:26" ht="12.75" customHeight="1" x14ac:dyDescent="0.2">
      <c r="A214" s="43"/>
      <c r="B214" s="44"/>
      <c r="C214" s="45"/>
      <c r="D214" s="43"/>
      <c r="E214" s="43"/>
      <c r="F214" s="43"/>
      <c r="G214" s="43"/>
      <c r="H214" s="43"/>
      <c r="I214" s="43"/>
      <c r="J214" s="46"/>
      <c r="K214" s="43"/>
      <c r="L214" s="43"/>
      <c r="M214" s="43"/>
      <c r="N214" s="43"/>
      <c r="O214" s="43"/>
      <c r="P214" s="43"/>
      <c r="Q214" s="43"/>
      <c r="R214" s="43"/>
      <c r="S214" s="43"/>
      <c r="T214" s="43"/>
      <c r="U214" s="43"/>
      <c r="V214" s="43"/>
      <c r="W214" s="43"/>
      <c r="X214" s="43"/>
      <c r="Y214" s="43"/>
      <c r="Z214" s="43"/>
    </row>
    <row r="215" spans="1:26" ht="12.75" customHeight="1" x14ac:dyDescent="0.2">
      <c r="A215" s="43"/>
      <c r="B215" s="44"/>
      <c r="C215" s="45"/>
      <c r="D215" s="43"/>
      <c r="E215" s="43"/>
      <c r="F215" s="43"/>
      <c r="G215" s="43"/>
      <c r="H215" s="43"/>
      <c r="I215" s="43"/>
      <c r="J215" s="46"/>
      <c r="K215" s="43"/>
      <c r="L215" s="43"/>
      <c r="M215" s="43"/>
      <c r="N215" s="43"/>
      <c r="O215" s="43"/>
      <c r="P215" s="43"/>
      <c r="Q215" s="43"/>
      <c r="R215" s="43"/>
      <c r="S215" s="43"/>
      <c r="T215" s="43"/>
      <c r="U215" s="43"/>
      <c r="V215" s="43"/>
      <c r="W215" s="43"/>
      <c r="X215" s="43"/>
      <c r="Y215" s="43"/>
      <c r="Z215" s="43"/>
    </row>
    <row r="216" spans="1:26" ht="12.75" customHeight="1" x14ac:dyDescent="0.2">
      <c r="A216" s="43"/>
      <c r="B216" s="44"/>
      <c r="C216" s="45"/>
      <c r="D216" s="43"/>
      <c r="E216" s="43"/>
      <c r="F216" s="43"/>
      <c r="G216" s="43"/>
      <c r="H216" s="43"/>
      <c r="I216" s="43"/>
      <c r="J216" s="46"/>
      <c r="K216" s="43"/>
      <c r="L216" s="43"/>
      <c r="M216" s="43"/>
      <c r="N216" s="43"/>
      <c r="O216" s="43"/>
      <c r="P216" s="43"/>
      <c r="Q216" s="43"/>
      <c r="R216" s="43"/>
      <c r="S216" s="43"/>
      <c r="T216" s="43"/>
      <c r="U216" s="43"/>
      <c r="V216" s="43"/>
      <c r="W216" s="43"/>
      <c r="X216" s="43"/>
      <c r="Y216" s="43"/>
      <c r="Z216" s="43"/>
    </row>
    <row r="217" spans="1:26" ht="12.75" customHeight="1" x14ac:dyDescent="0.2">
      <c r="A217" s="43"/>
      <c r="B217" s="44"/>
      <c r="C217" s="45"/>
      <c r="D217" s="43"/>
      <c r="E217" s="43"/>
      <c r="F217" s="43"/>
      <c r="G217" s="43"/>
      <c r="H217" s="43"/>
      <c r="I217" s="43"/>
      <c r="J217" s="46"/>
      <c r="K217" s="43"/>
      <c r="L217" s="43"/>
      <c r="M217" s="43"/>
      <c r="N217" s="43"/>
      <c r="O217" s="43"/>
      <c r="P217" s="43"/>
      <c r="Q217" s="43"/>
      <c r="R217" s="43"/>
      <c r="S217" s="43"/>
      <c r="T217" s="43"/>
      <c r="U217" s="43"/>
      <c r="V217" s="43"/>
      <c r="W217" s="43"/>
      <c r="X217" s="43"/>
      <c r="Y217" s="43"/>
      <c r="Z217" s="43"/>
    </row>
    <row r="218" spans="1:26" ht="12.75" customHeight="1" x14ac:dyDescent="0.2">
      <c r="A218" s="43"/>
      <c r="B218" s="44"/>
      <c r="C218" s="45"/>
      <c r="D218" s="43"/>
      <c r="E218" s="43"/>
      <c r="F218" s="43"/>
      <c r="G218" s="43"/>
      <c r="H218" s="43"/>
      <c r="I218" s="43"/>
      <c r="J218" s="46"/>
      <c r="K218" s="43"/>
      <c r="L218" s="43"/>
      <c r="M218" s="43"/>
      <c r="N218" s="43"/>
      <c r="O218" s="43"/>
      <c r="P218" s="43"/>
      <c r="Q218" s="43"/>
      <c r="R218" s="43"/>
      <c r="S218" s="43"/>
      <c r="T218" s="43"/>
      <c r="U218" s="43"/>
      <c r="V218" s="43"/>
      <c r="W218" s="43"/>
      <c r="X218" s="43"/>
      <c r="Y218" s="43"/>
      <c r="Z218" s="43"/>
    </row>
    <row r="219" spans="1:26" ht="12.75" customHeight="1" x14ac:dyDescent="0.2">
      <c r="A219" s="43"/>
      <c r="B219" s="44"/>
      <c r="C219" s="45"/>
      <c r="D219" s="43"/>
      <c r="E219" s="43"/>
      <c r="F219" s="43"/>
      <c r="G219" s="43"/>
      <c r="H219" s="43"/>
      <c r="I219" s="43"/>
      <c r="J219" s="46"/>
      <c r="K219" s="43"/>
      <c r="L219" s="43"/>
      <c r="M219" s="43"/>
      <c r="N219" s="43"/>
      <c r="O219" s="43"/>
      <c r="P219" s="43"/>
      <c r="Q219" s="43"/>
      <c r="R219" s="43"/>
      <c r="S219" s="43"/>
      <c r="T219" s="43"/>
      <c r="U219" s="43"/>
      <c r="V219" s="43"/>
      <c r="W219" s="43"/>
      <c r="X219" s="43"/>
      <c r="Y219" s="43"/>
      <c r="Z219" s="43"/>
    </row>
    <row r="220" spans="1:26" ht="12.75" customHeight="1" x14ac:dyDescent="0.2">
      <c r="A220" s="43"/>
      <c r="B220" s="44"/>
      <c r="C220" s="45"/>
      <c r="D220" s="43"/>
      <c r="E220" s="43"/>
      <c r="F220" s="43"/>
      <c r="G220" s="43"/>
      <c r="H220" s="43"/>
      <c r="I220" s="43"/>
      <c r="J220" s="46"/>
      <c r="K220" s="43"/>
      <c r="L220" s="43"/>
      <c r="M220" s="43"/>
      <c r="N220" s="43"/>
      <c r="O220" s="43"/>
      <c r="P220" s="43"/>
      <c r="Q220" s="43"/>
      <c r="R220" s="43"/>
      <c r="S220" s="43"/>
      <c r="T220" s="43"/>
      <c r="U220" s="43"/>
      <c r="V220" s="43"/>
      <c r="W220" s="43"/>
      <c r="X220" s="43"/>
      <c r="Y220" s="43"/>
      <c r="Z220" s="43"/>
    </row>
    <row r="221" spans="1:26" ht="12.75" customHeight="1" x14ac:dyDescent="0.2">
      <c r="A221" s="43"/>
      <c r="B221" s="44"/>
      <c r="C221" s="45"/>
      <c r="D221" s="43"/>
      <c r="E221" s="43"/>
      <c r="F221" s="43"/>
      <c r="G221" s="43"/>
      <c r="H221" s="43"/>
      <c r="I221" s="43"/>
      <c r="J221" s="46"/>
      <c r="K221" s="43"/>
      <c r="L221" s="43"/>
      <c r="M221" s="43"/>
      <c r="N221" s="43"/>
      <c r="O221" s="43"/>
      <c r="P221" s="43"/>
      <c r="Q221" s="43"/>
      <c r="R221" s="43"/>
      <c r="S221" s="43"/>
      <c r="T221" s="43"/>
      <c r="U221" s="43"/>
      <c r="V221" s="43"/>
      <c r="W221" s="43"/>
      <c r="X221" s="43"/>
      <c r="Y221" s="43"/>
      <c r="Z221" s="43"/>
    </row>
    <row r="222" spans="1:26" ht="12.75" customHeight="1" x14ac:dyDescent="0.2">
      <c r="A222" s="43"/>
      <c r="B222" s="44"/>
      <c r="C222" s="45"/>
      <c r="D222" s="43"/>
      <c r="E222" s="43"/>
      <c r="F222" s="43"/>
      <c r="G222" s="43"/>
      <c r="H222" s="43"/>
      <c r="I222" s="43"/>
      <c r="J222" s="46"/>
      <c r="K222" s="43"/>
      <c r="L222" s="43"/>
      <c r="M222" s="43"/>
      <c r="N222" s="43"/>
      <c r="O222" s="43"/>
      <c r="P222" s="43"/>
      <c r="Q222" s="43"/>
      <c r="R222" s="43"/>
      <c r="S222" s="43"/>
      <c r="T222" s="43"/>
      <c r="U222" s="43"/>
      <c r="V222" s="43"/>
      <c r="W222" s="43"/>
      <c r="X222" s="43"/>
      <c r="Y222" s="43"/>
      <c r="Z222" s="43"/>
    </row>
    <row r="223" spans="1:26" ht="12.75" customHeight="1" x14ac:dyDescent="0.2">
      <c r="A223" s="43"/>
      <c r="B223" s="44"/>
      <c r="C223" s="45"/>
      <c r="D223" s="43"/>
      <c r="E223" s="43"/>
      <c r="F223" s="43"/>
      <c r="G223" s="43"/>
      <c r="H223" s="43"/>
      <c r="I223" s="43"/>
      <c r="J223" s="46"/>
      <c r="K223" s="43"/>
      <c r="L223" s="43"/>
      <c r="M223" s="43"/>
      <c r="N223" s="43"/>
      <c r="O223" s="43"/>
      <c r="P223" s="43"/>
      <c r="Q223" s="43"/>
      <c r="R223" s="43"/>
      <c r="S223" s="43"/>
      <c r="T223" s="43"/>
      <c r="U223" s="43"/>
      <c r="V223" s="43"/>
      <c r="W223" s="43"/>
      <c r="X223" s="43"/>
      <c r="Y223" s="43"/>
      <c r="Z223" s="43"/>
    </row>
    <row r="224" spans="1:26" ht="12.75" customHeight="1" x14ac:dyDescent="0.2">
      <c r="A224" s="43"/>
      <c r="B224" s="44"/>
      <c r="C224" s="45"/>
      <c r="D224" s="43"/>
      <c r="E224" s="43"/>
      <c r="F224" s="43"/>
      <c r="G224" s="43"/>
      <c r="H224" s="43"/>
      <c r="I224" s="43"/>
      <c r="J224" s="46"/>
      <c r="K224" s="43"/>
      <c r="L224" s="43"/>
      <c r="M224" s="43"/>
      <c r="N224" s="43"/>
      <c r="O224" s="43"/>
      <c r="P224" s="43"/>
      <c r="Q224" s="43"/>
      <c r="R224" s="43"/>
      <c r="S224" s="43"/>
      <c r="T224" s="43"/>
      <c r="U224" s="43"/>
      <c r="V224" s="43"/>
      <c r="W224" s="43"/>
      <c r="X224" s="43"/>
      <c r="Y224" s="43"/>
      <c r="Z224" s="43"/>
    </row>
    <row r="225" spans="1:26" ht="12.75" customHeight="1" x14ac:dyDescent="0.2">
      <c r="A225" s="43"/>
      <c r="B225" s="44"/>
      <c r="C225" s="45"/>
      <c r="D225" s="43"/>
      <c r="E225" s="43"/>
      <c r="F225" s="43"/>
      <c r="G225" s="43"/>
      <c r="H225" s="43"/>
      <c r="I225" s="43"/>
      <c r="J225" s="46"/>
      <c r="K225" s="43"/>
      <c r="L225" s="43"/>
      <c r="M225" s="43"/>
      <c r="N225" s="43"/>
      <c r="O225" s="43"/>
      <c r="P225" s="43"/>
      <c r="Q225" s="43"/>
      <c r="R225" s="43"/>
      <c r="S225" s="43"/>
      <c r="T225" s="43"/>
      <c r="U225" s="43"/>
      <c r="V225" s="43"/>
      <c r="W225" s="43"/>
      <c r="X225" s="43"/>
      <c r="Y225" s="43"/>
      <c r="Z225" s="43"/>
    </row>
    <row r="226" spans="1:26" ht="12.75" customHeight="1" x14ac:dyDescent="0.2">
      <c r="A226" s="43"/>
      <c r="B226" s="44"/>
      <c r="C226" s="45"/>
      <c r="D226" s="43"/>
      <c r="E226" s="43"/>
      <c r="F226" s="43"/>
      <c r="G226" s="43"/>
      <c r="H226" s="43"/>
      <c r="I226" s="43"/>
      <c r="J226" s="46"/>
      <c r="K226" s="43"/>
      <c r="L226" s="43"/>
      <c r="M226" s="43"/>
      <c r="N226" s="43"/>
      <c r="O226" s="43"/>
      <c r="P226" s="43"/>
      <c r="Q226" s="43"/>
      <c r="R226" s="43"/>
      <c r="S226" s="43"/>
      <c r="T226" s="43"/>
      <c r="U226" s="43"/>
      <c r="V226" s="43"/>
      <c r="W226" s="43"/>
      <c r="X226" s="43"/>
      <c r="Y226" s="43"/>
      <c r="Z226" s="43"/>
    </row>
    <row r="227" spans="1:26" ht="12.75" customHeight="1" x14ac:dyDescent="0.2">
      <c r="A227" s="43"/>
      <c r="B227" s="44"/>
      <c r="C227" s="45"/>
      <c r="D227" s="43"/>
      <c r="E227" s="43"/>
      <c r="F227" s="43"/>
      <c r="G227" s="43"/>
      <c r="H227" s="43"/>
      <c r="I227" s="43"/>
      <c r="J227" s="46"/>
      <c r="K227" s="43"/>
      <c r="L227" s="43"/>
      <c r="M227" s="43"/>
      <c r="N227" s="43"/>
      <c r="O227" s="43"/>
      <c r="P227" s="43"/>
      <c r="Q227" s="43"/>
      <c r="R227" s="43"/>
      <c r="S227" s="43"/>
      <c r="T227" s="43"/>
      <c r="U227" s="43"/>
      <c r="V227" s="43"/>
      <c r="W227" s="43"/>
      <c r="X227" s="43"/>
      <c r="Y227" s="43"/>
      <c r="Z227" s="43"/>
    </row>
    <row r="228" spans="1:26" ht="12.75" customHeight="1" x14ac:dyDescent="0.2">
      <c r="A228" s="43"/>
      <c r="B228" s="44"/>
      <c r="C228" s="45"/>
      <c r="D228" s="43"/>
      <c r="E228" s="43"/>
      <c r="F228" s="43"/>
      <c r="G228" s="43"/>
      <c r="H228" s="43"/>
      <c r="I228" s="43"/>
      <c r="J228" s="46"/>
      <c r="K228" s="43"/>
      <c r="L228" s="43"/>
      <c r="M228" s="43"/>
      <c r="N228" s="43"/>
      <c r="O228" s="43"/>
      <c r="P228" s="43"/>
      <c r="Q228" s="43"/>
      <c r="R228" s="43"/>
      <c r="S228" s="43"/>
      <c r="T228" s="43"/>
      <c r="U228" s="43"/>
      <c r="V228" s="43"/>
      <c r="W228" s="43"/>
      <c r="X228" s="43"/>
      <c r="Y228" s="43"/>
      <c r="Z228" s="43"/>
    </row>
    <row r="229" spans="1:26" ht="12.75" customHeight="1" x14ac:dyDescent="0.2">
      <c r="A229" s="43"/>
      <c r="B229" s="44"/>
      <c r="C229" s="45"/>
      <c r="D229" s="43"/>
      <c r="E229" s="43"/>
      <c r="F229" s="43"/>
      <c r="G229" s="43"/>
      <c r="H229" s="43"/>
      <c r="I229" s="43"/>
      <c r="J229" s="46"/>
      <c r="K229" s="43"/>
      <c r="L229" s="43"/>
      <c r="M229" s="43"/>
      <c r="N229" s="43"/>
      <c r="O229" s="43"/>
      <c r="P229" s="43"/>
      <c r="Q229" s="43"/>
      <c r="R229" s="43"/>
      <c r="S229" s="43"/>
      <c r="T229" s="43"/>
      <c r="U229" s="43"/>
      <c r="V229" s="43"/>
      <c r="W229" s="43"/>
      <c r="X229" s="43"/>
      <c r="Y229" s="43"/>
      <c r="Z229" s="43"/>
    </row>
    <row r="230" spans="1:26" ht="12.75" customHeight="1" x14ac:dyDescent="0.2">
      <c r="A230" s="43"/>
      <c r="B230" s="44"/>
      <c r="C230" s="45"/>
      <c r="D230" s="43"/>
      <c r="E230" s="43"/>
      <c r="F230" s="43"/>
      <c r="G230" s="43"/>
      <c r="H230" s="43"/>
      <c r="I230" s="43"/>
      <c r="J230" s="46"/>
      <c r="K230" s="43"/>
      <c r="L230" s="43"/>
      <c r="M230" s="43"/>
      <c r="N230" s="43"/>
      <c r="O230" s="43"/>
      <c r="P230" s="43"/>
      <c r="Q230" s="43"/>
      <c r="R230" s="43"/>
      <c r="S230" s="43"/>
      <c r="T230" s="43"/>
      <c r="U230" s="43"/>
      <c r="V230" s="43"/>
      <c r="W230" s="43"/>
      <c r="X230" s="43"/>
      <c r="Y230" s="43"/>
      <c r="Z230" s="43"/>
    </row>
    <row r="231" spans="1:26" ht="12.75" customHeight="1" x14ac:dyDescent="0.2">
      <c r="A231" s="43"/>
      <c r="B231" s="44"/>
      <c r="C231" s="45"/>
      <c r="D231" s="43"/>
      <c r="E231" s="43"/>
      <c r="F231" s="43"/>
      <c r="G231" s="43"/>
      <c r="H231" s="43"/>
      <c r="I231" s="43"/>
      <c r="J231" s="46"/>
      <c r="K231" s="43"/>
      <c r="L231" s="43"/>
      <c r="M231" s="43"/>
      <c r="N231" s="43"/>
      <c r="O231" s="43"/>
      <c r="P231" s="43"/>
      <c r="Q231" s="43"/>
      <c r="R231" s="43"/>
      <c r="S231" s="43"/>
      <c r="T231" s="43"/>
      <c r="U231" s="43"/>
      <c r="V231" s="43"/>
      <c r="W231" s="43"/>
      <c r="X231" s="43"/>
      <c r="Y231" s="43"/>
      <c r="Z231" s="43"/>
    </row>
    <row r="232" spans="1:26" ht="12.75" customHeight="1" x14ac:dyDescent="0.2">
      <c r="A232" s="43"/>
      <c r="B232" s="44"/>
      <c r="C232" s="45"/>
      <c r="D232" s="43"/>
      <c r="E232" s="43"/>
      <c r="F232" s="43"/>
      <c r="G232" s="43"/>
      <c r="H232" s="43"/>
      <c r="I232" s="43"/>
      <c r="J232" s="46"/>
      <c r="K232" s="43"/>
      <c r="L232" s="43"/>
      <c r="M232" s="43"/>
      <c r="N232" s="43"/>
      <c r="O232" s="43"/>
      <c r="P232" s="43"/>
      <c r="Q232" s="43"/>
      <c r="R232" s="43"/>
      <c r="S232" s="43"/>
      <c r="T232" s="43"/>
      <c r="U232" s="43"/>
      <c r="V232" s="43"/>
      <c r="W232" s="43"/>
      <c r="X232" s="43"/>
      <c r="Y232" s="43"/>
      <c r="Z232" s="43"/>
    </row>
    <row r="233" spans="1:26" ht="12.75" customHeight="1" x14ac:dyDescent="0.2">
      <c r="A233" s="43"/>
      <c r="B233" s="44"/>
      <c r="C233" s="45"/>
      <c r="D233" s="43"/>
      <c r="E233" s="43"/>
      <c r="F233" s="43"/>
      <c r="G233" s="43"/>
      <c r="H233" s="43"/>
      <c r="I233" s="43"/>
      <c r="J233" s="46"/>
      <c r="K233" s="43"/>
      <c r="L233" s="43"/>
      <c r="M233" s="43"/>
      <c r="N233" s="43"/>
      <c r="O233" s="43"/>
      <c r="P233" s="43"/>
      <c r="Q233" s="43"/>
      <c r="R233" s="43"/>
      <c r="S233" s="43"/>
      <c r="T233" s="43"/>
      <c r="U233" s="43"/>
      <c r="V233" s="43"/>
      <c r="W233" s="43"/>
      <c r="X233" s="43"/>
      <c r="Y233" s="43"/>
      <c r="Z233" s="43"/>
    </row>
    <row r="234" spans="1:26" ht="12.75" customHeight="1" x14ac:dyDescent="0.2">
      <c r="A234" s="43"/>
      <c r="B234" s="44"/>
      <c r="C234" s="45"/>
      <c r="D234" s="43"/>
      <c r="E234" s="43"/>
      <c r="F234" s="43"/>
      <c r="G234" s="43"/>
      <c r="H234" s="43"/>
      <c r="I234" s="43"/>
      <c r="J234" s="46"/>
      <c r="K234" s="43"/>
      <c r="L234" s="43"/>
      <c r="M234" s="43"/>
      <c r="N234" s="43"/>
      <c r="O234" s="43"/>
      <c r="P234" s="43"/>
      <c r="Q234" s="43"/>
      <c r="R234" s="43"/>
      <c r="S234" s="43"/>
      <c r="T234" s="43"/>
      <c r="U234" s="43"/>
      <c r="V234" s="43"/>
      <c r="W234" s="43"/>
      <c r="X234" s="43"/>
      <c r="Y234" s="43"/>
      <c r="Z234" s="43"/>
    </row>
    <row r="235" spans="1:26" ht="12.75" customHeight="1" x14ac:dyDescent="0.2">
      <c r="A235" s="43"/>
      <c r="B235" s="44"/>
      <c r="C235" s="45"/>
      <c r="D235" s="43"/>
      <c r="E235" s="43"/>
      <c r="F235" s="43"/>
      <c r="G235" s="43"/>
      <c r="H235" s="43"/>
      <c r="I235" s="43"/>
      <c r="J235" s="46"/>
      <c r="K235" s="43"/>
      <c r="L235" s="43"/>
      <c r="M235" s="43"/>
      <c r="N235" s="43"/>
      <c r="O235" s="43"/>
      <c r="P235" s="43"/>
      <c r="Q235" s="43"/>
      <c r="R235" s="43"/>
      <c r="S235" s="43"/>
      <c r="T235" s="43"/>
      <c r="U235" s="43"/>
      <c r="V235" s="43"/>
      <c r="W235" s="43"/>
      <c r="X235" s="43"/>
      <c r="Y235" s="43"/>
      <c r="Z235" s="43"/>
    </row>
    <row r="236" spans="1:26" ht="12.75" customHeight="1" x14ac:dyDescent="0.2">
      <c r="A236" s="43"/>
      <c r="B236" s="44"/>
      <c r="C236" s="45"/>
      <c r="D236" s="43"/>
      <c r="E236" s="43"/>
      <c r="F236" s="43"/>
      <c r="G236" s="43"/>
      <c r="H236" s="43"/>
      <c r="I236" s="43"/>
      <c r="J236" s="46"/>
      <c r="K236" s="43"/>
      <c r="L236" s="43"/>
      <c r="M236" s="43"/>
      <c r="N236" s="43"/>
      <c r="O236" s="43"/>
      <c r="P236" s="43"/>
      <c r="Q236" s="43"/>
      <c r="R236" s="43"/>
      <c r="S236" s="43"/>
      <c r="T236" s="43"/>
      <c r="U236" s="43"/>
      <c r="V236" s="43"/>
      <c r="W236" s="43"/>
      <c r="X236" s="43"/>
      <c r="Y236" s="43"/>
      <c r="Z236" s="43"/>
    </row>
    <row r="237" spans="1:26" ht="12.75" customHeight="1" x14ac:dyDescent="0.2">
      <c r="A237" s="43"/>
      <c r="B237" s="44"/>
      <c r="C237" s="45"/>
      <c r="D237" s="43"/>
      <c r="E237" s="43"/>
      <c r="F237" s="43"/>
      <c r="G237" s="43"/>
      <c r="H237" s="43"/>
      <c r="I237" s="43"/>
      <c r="J237" s="46"/>
      <c r="K237" s="43"/>
      <c r="L237" s="43"/>
      <c r="M237" s="43"/>
      <c r="N237" s="43"/>
      <c r="O237" s="43"/>
      <c r="P237" s="43"/>
      <c r="Q237" s="43"/>
      <c r="R237" s="43"/>
      <c r="S237" s="43"/>
      <c r="T237" s="43"/>
      <c r="U237" s="43"/>
      <c r="V237" s="43"/>
      <c r="W237" s="43"/>
      <c r="X237" s="43"/>
      <c r="Y237" s="43"/>
      <c r="Z237" s="43"/>
    </row>
    <row r="238" spans="1:26" ht="12.75" customHeight="1" x14ac:dyDescent="0.2">
      <c r="A238" s="43"/>
      <c r="B238" s="44"/>
      <c r="C238" s="45"/>
      <c r="D238" s="43"/>
      <c r="E238" s="43"/>
      <c r="F238" s="43"/>
      <c r="G238" s="43"/>
      <c r="H238" s="43"/>
      <c r="I238" s="43"/>
      <c r="J238" s="46"/>
      <c r="K238" s="43"/>
      <c r="L238" s="43"/>
      <c r="M238" s="43"/>
      <c r="N238" s="43"/>
      <c r="O238" s="43"/>
      <c r="P238" s="43"/>
      <c r="Q238" s="43"/>
      <c r="R238" s="43"/>
      <c r="S238" s="43"/>
      <c r="T238" s="43"/>
      <c r="U238" s="43"/>
      <c r="V238" s="43"/>
      <c r="W238" s="43"/>
      <c r="X238" s="43"/>
      <c r="Y238" s="43"/>
      <c r="Z238" s="43"/>
    </row>
    <row r="239" spans="1:26" ht="12.75" customHeight="1" x14ac:dyDescent="0.2">
      <c r="A239" s="43"/>
      <c r="B239" s="44"/>
      <c r="C239" s="45"/>
      <c r="D239" s="43"/>
      <c r="E239" s="43"/>
      <c r="F239" s="43"/>
      <c r="G239" s="43"/>
      <c r="H239" s="43"/>
      <c r="I239" s="43"/>
      <c r="J239" s="46"/>
      <c r="K239" s="43"/>
      <c r="L239" s="43"/>
      <c r="M239" s="43"/>
      <c r="N239" s="43"/>
      <c r="O239" s="43"/>
      <c r="P239" s="43"/>
      <c r="Q239" s="43"/>
      <c r="R239" s="43"/>
      <c r="S239" s="43"/>
      <c r="T239" s="43"/>
      <c r="U239" s="43"/>
      <c r="V239" s="43"/>
      <c r="W239" s="43"/>
      <c r="X239" s="43"/>
      <c r="Y239" s="43"/>
      <c r="Z239" s="43"/>
    </row>
    <row r="240" spans="1:26" ht="12.75" customHeight="1" x14ac:dyDescent="0.2">
      <c r="A240" s="43"/>
      <c r="B240" s="44"/>
      <c r="C240" s="45"/>
      <c r="D240" s="43"/>
      <c r="E240" s="43"/>
      <c r="F240" s="43"/>
      <c r="G240" s="43"/>
      <c r="H240" s="43"/>
      <c r="I240" s="43"/>
      <c r="J240" s="46"/>
      <c r="K240" s="43"/>
      <c r="L240" s="43"/>
      <c r="M240" s="43"/>
      <c r="N240" s="43"/>
      <c r="O240" s="43"/>
      <c r="P240" s="43"/>
      <c r="Q240" s="43"/>
      <c r="R240" s="43"/>
      <c r="S240" s="43"/>
      <c r="T240" s="43"/>
      <c r="U240" s="43"/>
      <c r="V240" s="43"/>
      <c r="W240" s="43"/>
      <c r="X240" s="43"/>
      <c r="Y240" s="43"/>
      <c r="Z240" s="43"/>
    </row>
    <row r="241" spans="1:26" ht="12.75" customHeight="1" x14ac:dyDescent="0.2">
      <c r="A241" s="43"/>
      <c r="B241" s="44"/>
      <c r="C241" s="45"/>
      <c r="D241" s="43"/>
      <c r="E241" s="43"/>
      <c r="F241" s="43"/>
      <c r="G241" s="43"/>
      <c r="H241" s="43"/>
      <c r="I241" s="43"/>
      <c r="J241" s="46"/>
      <c r="K241" s="43"/>
      <c r="L241" s="43"/>
      <c r="M241" s="43"/>
      <c r="N241" s="43"/>
      <c r="O241" s="43"/>
      <c r="P241" s="43"/>
      <c r="Q241" s="43"/>
      <c r="R241" s="43"/>
      <c r="S241" s="43"/>
      <c r="T241" s="43"/>
      <c r="U241" s="43"/>
      <c r="V241" s="43"/>
      <c r="W241" s="43"/>
      <c r="X241" s="43"/>
      <c r="Y241" s="43"/>
      <c r="Z241" s="43"/>
    </row>
    <row r="242" spans="1:26" ht="12.75" customHeight="1" x14ac:dyDescent="0.2">
      <c r="A242" s="43"/>
      <c r="B242" s="44"/>
      <c r="C242" s="45"/>
      <c r="D242" s="43"/>
      <c r="E242" s="43"/>
      <c r="F242" s="43"/>
      <c r="G242" s="43"/>
      <c r="H242" s="43"/>
      <c r="I242" s="43"/>
      <c r="J242" s="46"/>
      <c r="K242" s="43"/>
      <c r="L242" s="43"/>
      <c r="M242" s="43"/>
      <c r="N242" s="43"/>
      <c r="O242" s="43"/>
      <c r="P242" s="43"/>
      <c r="Q242" s="43"/>
      <c r="R242" s="43"/>
      <c r="S242" s="43"/>
      <c r="T242" s="43"/>
      <c r="U242" s="43"/>
      <c r="V242" s="43"/>
      <c r="W242" s="43"/>
      <c r="X242" s="43"/>
      <c r="Y242" s="43"/>
      <c r="Z242" s="43"/>
    </row>
    <row r="243" spans="1:26" ht="12.75" customHeight="1" x14ac:dyDescent="0.2">
      <c r="A243" s="43"/>
      <c r="B243" s="44"/>
      <c r="C243" s="45"/>
      <c r="D243" s="43"/>
      <c r="E243" s="43"/>
      <c r="F243" s="43"/>
      <c r="G243" s="43"/>
      <c r="H243" s="43"/>
      <c r="I243" s="43"/>
      <c r="J243" s="46"/>
      <c r="K243" s="43"/>
      <c r="L243" s="43"/>
      <c r="M243" s="43"/>
      <c r="N243" s="43"/>
      <c r="O243" s="43"/>
      <c r="P243" s="43"/>
      <c r="Q243" s="43"/>
      <c r="R243" s="43"/>
      <c r="S243" s="43"/>
      <c r="T243" s="43"/>
      <c r="U243" s="43"/>
      <c r="V243" s="43"/>
      <c r="W243" s="43"/>
      <c r="X243" s="43"/>
      <c r="Y243" s="43"/>
      <c r="Z243" s="43"/>
    </row>
    <row r="244" spans="1:26" ht="12.75" customHeight="1" x14ac:dyDescent="0.2">
      <c r="A244" s="43"/>
      <c r="B244" s="44"/>
      <c r="C244" s="45"/>
      <c r="D244" s="43"/>
      <c r="E244" s="43"/>
      <c r="F244" s="43"/>
      <c r="G244" s="43"/>
      <c r="H244" s="43"/>
      <c r="I244" s="43"/>
      <c r="J244" s="46"/>
      <c r="K244" s="43"/>
      <c r="L244" s="43"/>
      <c r="M244" s="43"/>
      <c r="N244" s="43"/>
      <c r="O244" s="43"/>
      <c r="P244" s="43"/>
      <c r="Q244" s="43"/>
      <c r="R244" s="43"/>
      <c r="S244" s="43"/>
      <c r="T244" s="43"/>
      <c r="U244" s="43"/>
      <c r="V244" s="43"/>
      <c r="W244" s="43"/>
      <c r="X244" s="43"/>
      <c r="Y244" s="43"/>
      <c r="Z244" s="43"/>
    </row>
    <row r="245" spans="1:26" ht="12.75" customHeight="1" x14ac:dyDescent="0.2">
      <c r="A245" s="43"/>
      <c r="B245" s="44"/>
      <c r="C245" s="45"/>
      <c r="D245" s="43"/>
      <c r="E245" s="43"/>
      <c r="F245" s="43"/>
      <c r="G245" s="43"/>
      <c r="H245" s="43"/>
      <c r="I245" s="43"/>
      <c r="J245" s="46"/>
      <c r="K245" s="43"/>
      <c r="L245" s="43"/>
      <c r="M245" s="43"/>
      <c r="N245" s="43"/>
      <c r="O245" s="43"/>
      <c r="P245" s="43"/>
      <c r="Q245" s="43"/>
      <c r="R245" s="43"/>
      <c r="S245" s="43"/>
      <c r="T245" s="43"/>
      <c r="U245" s="43"/>
      <c r="V245" s="43"/>
      <c r="W245" s="43"/>
      <c r="X245" s="43"/>
      <c r="Y245" s="43"/>
      <c r="Z245" s="43"/>
    </row>
    <row r="246" spans="1:26" ht="12.75" customHeight="1" x14ac:dyDescent="0.2">
      <c r="A246" s="43"/>
      <c r="B246" s="44"/>
      <c r="C246" s="45"/>
      <c r="D246" s="43"/>
      <c r="E246" s="43"/>
      <c r="F246" s="43"/>
      <c r="G246" s="43"/>
      <c r="H246" s="43"/>
      <c r="I246" s="43"/>
      <c r="J246" s="46"/>
      <c r="K246" s="43"/>
      <c r="L246" s="43"/>
      <c r="M246" s="43"/>
      <c r="N246" s="43"/>
      <c r="O246" s="43"/>
      <c r="P246" s="43"/>
      <c r="Q246" s="43"/>
      <c r="R246" s="43"/>
      <c r="S246" s="43"/>
      <c r="T246" s="43"/>
      <c r="U246" s="43"/>
      <c r="V246" s="43"/>
      <c r="W246" s="43"/>
      <c r="X246" s="43"/>
      <c r="Y246" s="43"/>
      <c r="Z246" s="43"/>
    </row>
    <row r="247" spans="1:26" ht="12.75" customHeight="1" x14ac:dyDescent="0.2">
      <c r="A247" s="43"/>
      <c r="B247" s="44"/>
      <c r="C247" s="45"/>
      <c r="D247" s="43"/>
      <c r="E247" s="43"/>
      <c r="F247" s="43"/>
      <c r="G247" s="43"/>
      <c r="H247" s="43"/>
      <c r="I247" s="43"/>
      <c r="J247" s="46"/>
      <c r="K247" s="43"/>
      <c r="L247" s="43"/>
      <c r="M247" s="43"/>
      <c r="N247" s="43"/>
      <c r="O247" s="43"/>
      <c r="P247" s="43"/>
      <c r="Q247" s="43"/>
      <c r="R247" s="43"/>
      <c r="S247" s="43"/>
      <c r="T247" s="43"/>
      <c r="U247" s="43"/>
      <c r="V247" s="43"/>
      <c r="W247" s="43"/>
      <c r="X247" s="43"/>
      <c r="Y247" s="43"/>
      <c r="Z247" s="43"/>
    </row>
    <row r="248" spans="1:26" ht="12.75" customHeight="1" x14ac:dyDescent="0.2">
      <c r="A248" s="43"/>
      <c r="B248" s="44"/>
      <c r="C248" s="45"/>
      <c r="D248" s="43"/>
      <c r="E248" s="43"/>
      <c r="F248" s="43"/>
      <c r="G248" s="43"/>
      <c r="H248" s="43"/>
      <c r="I248" s="43"/>
      <c r="J248" s="46"/>
      <c r="K248" s="43"/>
      <c r="L248" s="43"/>
      <c r="M248" s="43"/>
      <c r="N248" s="43"/>
      <c r="O248" s="43"/>
      <c r="P248" s="43"/>
      <c r="Q248" s="43"/>
      <c r="R248" s="43"/>
      <c r="S248" s="43"/>
      <c r="T248" s="43"/>
      <c r="U248" s="43"/>
      <c r="V248" s="43"/>
      <c r="W248" s="43"/>
      <c r="X248" s="43"/>
      <c r="Y248" s="43"/>
      <c r="Z248" s="43"/>
    </row>
    <row r="249" spans="1:26" ht="12.75" customHeight="1" x14ac:dyDescent="0.2">
      <c r="A249" s="43"/>
      <c r="B249" s="44"/>
      <c r="C249" s="45"/>
      <c r="D249" s="43"/>
      <c r="E249" s="43"/>
      <c r="F249" s="43"/>
      <c r="G249" s="43"/>
      <c r="H249" s="43"/>
      <c r="I249" s="43"/>
      <c r="J249" s="46"/>
      <c r="K249" s="43"/>
      <c r="L249" s="43"/>
      <c r="M249" s="43"/>
      <c r="N249" s="43"/>
      <c r="O249" s="43"/>
      <c r="P249" s="43"/>
      <c r="Q249" s="43"/>
      <c r="R249" s="43"/>
      <c r="S249" s="43"/>
      <c r="T249" s="43"/>
      <c r="U249" s="43"/>
      <c r="V249" s="43"/>
      <c r="W249" s="43"/>
      <c r="X249" s="43"/>
      <c r="Y249" s="43"/>
      <c r="Z249" s="43"/>
    </row>
    <row r="250" spans="1:26" ht="12.75" customHeight="1" x14ac:dyDescent="0.2">
      <c r="A250" s="43"/>
      <c r="B250" s="44"/>
      <c r="C250" s="45"/>
      <c r="D250" s="43"/>
      <c r="E250" s="43"/>
      <c r="F250" s="43"/>
      <c r="G250" s="43"/>
      <c r="H250" s="43"/>
      <c r="I250" s="43"/>
      <c r="J250" s="46"/>
      <c r="K250" s="43"/>
      <c r="L250" s="43"/>
      <c r="M250" s="43"/>
      <c r="N250" s="43"/>
      <c r="O250" s="43"/>
      <c r="P250" s="43"/>
      <c r="Q250" s="43"/>
      <c r="R250" s="43"/>
      <c r="S250" s="43"/>
      <c r="T250" s="43"/>
      <c r="U250" s="43"/>
      <c r="V250" s="43"/>
      <c r="W250" s="43"/>
      <c r="X250" s="43"/>
      <c r="Y250" s="43"/>
      <c r="Z250" s="43"/>
    </row>
    <row r="251" spans="1:26" ht="12.75" customHeight="1" x14ac:dyDescent="0.2">
      <c r="A251" s="43"/>
      <c r="B251" s="44"/>
      <c r="C251" s="45"/>
      <c r="D251" s="43"/>
      <c r="E251" s="43"/>
      <c r="F251" s="43"/>
      <c r="G251" s="43"/>
      <c r="H251" s="43"/>
      <c r="I251" s="43"/>
      <c r="J251" s="46"/>
      <c r="K251" s="43"/>
      <c r="L251" s="43"/>
      <c r="M251" s="43"/>
      <c r="N251" s="43"/>
      <c r="O251" s="43"/>
      <c r="P251" s="43"/>
      <c r="Q251" s="43"/>
      <c r="R251" s="43"/>
      <c r="S251" s="43"/>
      <c r="T251" s="43"/>
      <c r="U251" s="43"/>
      <c r="V251" s="43"/>
      <c r="W251" s="43"/>
      <c r="X251" s="43"/>
      <c r="Y251" s="43"/>
      <c r="Z251" s="43"/>
    </row>
    <row r="252" spans="1:26" ht="12.75" customHeight="1" x14ac:dyDescent="0.2">
      <c r="A252" s="43"/>
      <c r="B252" s="44"/>
      <c r="C252" s="45"/>
      <c r="D252" s="43"/>
      <c r="E252" s="43"/>
      <c r="F252" s="43"/>
      <c r="G252" s="43"/>
      <c r="H252" s="43"/>
      <c r="I252" s="43"/>
      <c r="J252" s="46"/>
      <c r="K252" s="43"/>
      <c r="L252" s="43"/>
      <c r="M252" s="43"/>
      <c r="N252" s="43"/>
      <c r="O252" s="43"/>
      <c r="P252" s="43"/>
      <c r="Q252" s="43"/>
      <c r="R252" s="43"/>
      <c r="S252" s="43"/>
      <c r="T252" s="43"/>
      <c r="U252" s="43"/>
      <c r="V252" s="43"/>
      <c r="W252" s="43"/>
      <c r="X252" s="43"/>
      <c r="Y252" s="43"/>
      <c r="Z252" s="43"/>
    </row>
    <row r="253" spans="1:26" ht="12.75" customHeight="1" x14ac:dyDescent="0.2">
      <c r="A253" s="43"/>
      <c r="B253" s="44"/>
      <c r="C253" s="45"/>
      <c r="D253" s="43"/>
      <c r="E253" s="43"/>
      <c r="F253" s="43"/>
      <c r="G253" s="43"/>
      <c r="H253" s="43"/>
      <c r="I253" s="43"/>
      <c r="J253" s="46"/>
      <c r="K253" s="43"/>
      <c r="L253" s="43"/>
      <c r="M253" s="43"/>
      <c r="N253" s="43"/>
      <c r="O253" s="43"/>
      <c r="P253" s="43"/>
      <c r="Q253" s="43"/>
      <c r="R253" s="43"/>
      <c r="S253" s="43"/>
      <c r="T253" s="43"/>
      <c r="U253" s="43"/>
      <c r="V253" s="43"/>
      <c r="W253" s="43"/>
      <c r="X253" s="43"/>
      <c r="Y253" s="43"/>
      <c r="Z253" s="43"/>
    </row>
    <row r="254" spans="1:26" ht="12.75" customHeight="1" x14ac:dyDescent="0.2">
      <c r="A254" s="43"/>
      <c r="B254" s="44"/>
      <c r="C254" s="45"/>
      <c r="D254" s="43"/>
      <c r="E254" s="43"/>
      <c r="F254" s="43"/>
      <c r="G254" s="43"/>
      <c r="H254" s="43"/>
      <c r="I254" s="43"/>
      <c r="J254" s="46"/>
      <c r="K254" s="43"/>
      <c r="L254" s="43"/>
      <c r="M254" s="43"/>
      <c r="N254" s="43"/>
      <c r="O254" s="43"/>
      <c r="P254" s="43"/>
      <c r="Q254" s="43"/>
      <c r="R254" s="43"/>
      <c r="S254" s="43"/>
      <c r="T254" s="43"/>
      <c r="U254" s="43"/>
      <c r="V254" s="43"/>
      <c r="W254" s="43"/>
      <c r="X254" s="43"/>
      <c r="Y254" s="43"/>
      <c r="Z254" s="43"/>
    </row>
    <row r="255" spans="1:26" ht="12.75" customHeight="1" x14ac:dyDescent="0.2">
      <c r="A255" s="43"/>
      <c r="B255" s="44"/>
      <c r="C255" s="45"/>
      <c r="D255" s="43"/>
      <c r="E255" s="43"/>
      <c r="F255" s="43"/>
      <c r="G255" s="43"/>
      <c r="H255" s="43"/>
      <c r="I255" s="43"/>
      <c r="J255" s="46"/>
      <c r="K255" s="43"/>
      <c r="L255" s="43"/>
      <c r="M255" s="43"/>
      <c r="N255" s="43"/>
      <c r="O255" s="43"/>
      <c r="P255" s="43"/>
      <c r="Q255" s="43"/>
      <c r="R255" s="43"/>
      <c r="S255" s="43"/>
      <c r="T255" s="43"/>
      <c r="U255" s="43"/>
      <c r="V255" s="43"/>
      <c r="W255" s="43"/>
      <c r="X255" s="43"/>
      <c r="Y255" s="43"/>
      <c r="Z255" s="43"/>
    </row>
    <row r="256" spans="1:26" ht="12.75" customHeight="1" x14ac:dyDescent="0.2">
      <c r="A256" s="43"/>
      <c r="B256" s="44"/>
      <c r="C256" s="45"/>
      <c r="D256" s="43"/>
      <c r="E256" s="43"/>
      <c r="F256" s="43"/>
      <c r="G256" s="43"/>
      <c r="H256" s="43"/>
      <c r="I256" s="43"/>
      <c r="J256" s="46"/>
      <c r="K256" s="43"/>
      <c r="L256" s="43"/>
      <c r="M256" s="43"/>
      <c r="N256" s="43"/>
      <c r="O256" s="43"/>
      <c r="P256" s="43"/>
      <c r="Q256" s="43"/>
      <c r="R256" s="43"/>
      <c r="S256" s="43"/>
      <c r="T256" s="43"/>
      <c r="U256" s="43"/>
      <c r="V256" s="43"/>
      <c r="W256" s="43"/>
      <c r="X256" s="43"/>
      <c r="Y256" s="43"/>
      <c r="Z256" s="43"/>
    </row>
    <row r="257" spans="1:26" ht="12.75" customHeight="1" x14ac:dyDescent="0.2">
      <c r="A257" s="43"/>
      <c r="B257" s="44"/>
      <c r="C257" s="45"/>
      <c r="D257" s="43"/>
      <c r="E257" s="43"/>
      <c r="F257" s="43"/>
      <c r="G257" s="43"/>
      <c r="H257" s="43"/>
      <c r="I257" s="43"/>
      <c r="J257" s="46"/>
      <c r="K257" s="43"/>
      <c r="L257" s="43"/>
      <c r="M257" s="43"/>
      <c r="N257" s="43"/>
      <c r="O257" s="43"/>
      <c r="P257" s="43"/>
      <c r="Q257" s="43"/>
      <c r="R257" s="43"/>
      <c r="S257" s="43"/>
      <c r="T257" s="43"/>
      <c r="U257" s="43"/>
      <c r="V257" s="43"/>
      <c r="W257" s="43"/>
      <c r="X257" s="43"/>
      <c r="Y257" s="43"/>
      <c r="Z257" s="43"/>
    </row>
    <row r="258" spans="1:26" ht="12.75" customHeight="1" x14ac:dyDescent="0.2">
      <c r="A258" s="43"/>
      <c r="B258" s="44"/>
      <c r="C258" s="45"/>
      <c r="D258" s="43"/>
      <c r="E258" s="43"/>
      <c r="F258" s="43"/>
      <c r="G258" s="43"/>
      <c r="H258" s="43"/>
      <c r="I258" s="43"/>
      <c r="J258" s="46"/>
      <c r="K258" s="43"/>
      <c r="L258" s="43"/>
      <c r="M258" s="43"/>
      <c r="N258" s="43"/>
      <c r="O258" s="43"/>
      <c r="P258" s="43"/>
      <c r="Q258" s="43"/>
      <c r="R258" s="43"/>
      <c r="S258" s="43"/>
      <c r="T258" s="43"/>
      <c r="U258" s="43"/>
      <c r="V258" s="43"/>
      <c r="W258" s="43"/>
      <c r="X258" s="43"/>
      <c r="Y258" s="43"/>
      <c r="Z258" s="43"/>
    </row>
    <row r="259" spans="1:26" ht="12.75" customHeight="1" x14ac:dyDescent="0.2">
      <c r="A259" s="43"/>
      <c r="B259" s="44"/>
      <c r="C259" s="45"/>
      <c r="D259" s="43"/>
      <c r="E259" s="43"/>
      <c r="F259" s="43"/>
      <c r="G259" s="43"/>
      <c r="H259" s="43"/>
      <c r="I259" s="43"/>
      <c r="J259" s="46"/>
      <c r="K259" s="43"/>
      <c r="L259" s="43"/>
      <c r="M259" s="43"/>
      <c r="N259" s="43"/>
      <c r="O259" s="43"/>
      <c r="P259" s="43"/>
      <c r="Q259" s="43"/>
      <c r="R259" s="43"/>
      <c r="S259" s="43"/>
      <c r="T259" s="43"/>
      <c r="U259" s="43"/>
      <c r="V259" s="43"/>
      <c r="W259" s="43"/>
      <c r="X259" s="43"/>
      <c r="Y259" s="43"/>
      <c r="Z259" s="43"/>
    </row>
    <row r="260" spans="1:26" ht="12.75" customHeight="1" x14ac:dyDescent="0.2">
      <c r="A260" s="43"/>
      <c r="B260" s="44"/>
      <c r="C260" s="45"/>
      <c r="D260" s="43"/>
      <c r="E260" s="43"/>
      <c r="F260" s="43"/>
      <c r="G260" s="43"/>
      <c r="H260" s="43"/>
      <c r="I260" s="43"/>
      <c r="J260" s="46"/>
      <c r="K260" s="43"/>
      <c r="L260" s="43"/>
      <c r="M260" s="43"/>
      <c r="N260" s="43"/>
      <c r="O260" s="43"/>
      <c r="P260" s="43"/>
      <c r="Q260" s="43"/>
      <c r="R260" s="43"/>
      <c r="S260" s="43"/>
      <c r="T260" s="43"/>
      <c r="U260" s="43"/>
      <c r="V260" s="43"/>
      <c r="W260" s="43"/>
      <c r="X260" s="43"/>
      <c r="Y260" s="43"/>
      <c r="Z260" s="43"/>
    </row>
    <row r="261" spans="1:26" ht="12.75" customHeight="1" x14ac:dyDescent="0.2">
      <c r="A261" s="43"/>
      <c r="B261" s="44"/>
      <c r="C261" s="45"/>
      <c r="D261" s="43"/>
      <c r="E261" s="43"/>
      <c r="F261" s="43"/>
      <c r="G261" s="43"/>
      <c r="H261" s="43"/>
      <c r="I261" s="43"/>
      <c r="J261" s="46"/>
      <c r="K261" s="43"/>
      <c r="L261" s="43"/>
      <c r="M261" s="43"/>
      <c r="N261" s="43"/>
      <c r="O261" s="43"/>
      <c r="P261" s="43"/>
      <c r="Q261" s="43"/>
      <c r="R261" s="43"/>
      <c r="S261" s="43"/>
      <c r="T261" s="43"/>
      <c r="U261" s="43"/>
      <c r="V261" s="43"/>
      <c r="W261" s="43"/>
      <c r="X261" s="43"/>
      <c r="Y261" s="43"/>
      <c r="Z261" s="43"/>
    </row>
    <row r="262" spans="1:26" ht="12.75" customHeight="1" x14ac:dyDescent="0.2">
      <c r="A262" s="43"/>
      <c r="B262" s="44"/>
      <c r="C262" s="45"/>
      <c r="D262" s="43"/>
      <c r="E262" s="43"/>
      <c r="F262" s="43"/>
      <c r="G262" s="43"/>
      <c r="H262" s="43"/>
      <c r="I262" s="43"/>
      <c r="J262" s="46"/>
      <c r="K262" s="43"/>
      <c r="L262" s="43"/>
      <c r="M262" s="43"/>
      <c r="N262" s="43"/>
      <c r="O262" s="43"/>
      <c r="P262" s="43"/>
      <c r="Q262" s="43"/>
      <c r="R262" s="43"/>
      <c r="S262" s="43"/>
      <c r="T262" s="43"/>
      <c r="U262" s="43"/>
      <c r="V262" s="43"/>
      <c r="W262" s="43"/>
      <c r="X262" s="43"/>
      <c r="Y262" s="43"/>
      <c r="Z262" s="43"/>
    </row>
    <row r="263" spans="1:26" ht="12.75" customHeight="1" x14ac:dyDescent="0.2">
      <c r="A263" s="43"/>
      <c r="B263" s="44"/>
      <c r="C263" s="45"/>
      <c r="D263" s="43"/>
      <c r="E263" s="43"/>
      <c r="F263" s="43"/>
      <c r="G263" s="43"/>
      <c r="H263" s="43"/>
      <c r="I263" s="43"/>
      <c r="J263" s="46"/>
      <c r="K263" s="43"/>
      <c r="L263" s="43"/>
      <c r="M263" s="43"/>
      <c r="N263" s="43"/>
      <c r="O263" s="43"/>
      <c r="P263" s="43"/>
      <c r="Q263" s="43"/>
      <c r="R263" s="43"/>
      <c r="S263" s="43"/>
      <c r="T263" s="43"/>
      <c r="U263" s="43"/>
      <c r="V263" s="43"/>
      <c r="W263" s="43"/>
      <c r="X263" s="43"/>
      <c r="Y263" s="43"/>
      <c r="Z263" s="43"/>
    </row>
    <row r="264" spans="1:26" ht="12.75" customHeight="1" x14ac:dyDescent="0.2">
      <c r="A264" s="43"/>
      <c r="B264" s="44"/>
      <c r="C264" s="45"/>
      <c r="D264" s="43"/>
      <c r="E264" s="43"/>
      <c r="F264" s="43"/>
      <c r="G264" s="43"/>
      <c r="H264" s="43"/>
      <c r="I264" s="43"/>
      <c r="J264" s="46"/>
      <c r="K264" s="43"/>
      <c r="L264" s="43"/>
      <c r="M264" s="43"/>
      <c r="N264" s="43"/>
      <c r="O264" s="43"/>
      <c r="P264" s="43"/>
      <c r="Q264" s="43"/>
      <c r="R264" s="43"/>
      <c r="S264" s="43"/>
      <c r="T264" s="43"/>
      <c r="U264" s="43"/>
      <c r="V264" s="43"/>
      <c r="W264" s="43"/>
      <c r="X264" s="43"/>
      <c r="Y264" s="43"/>
      <c r="Z264" s="43"/>
    </row>
    <row r="265" spans="1:26" ht="12.75" customHeight="1" x14ac:dyDescent="0.2">
      <c r="A265" s="43"/>
      <c r="B265" s="44"/>
      <c r="C265" s="45"/>
      <c r="D265" s="43"/>
      <c r="E265" s="43"/>
      <c r="F265" s="43"/>
      <c r="G265" s="43"/>
      <c r="H265" s="43"/>
      <c r="I265" s="43"/>
      <c r="J265" s="46"/>
      <c r="K265" s="43"/>
      <c r="L265" s="43"/>
      <c r="M265" s="43"/>
      <c r="N265" s="43"/>
      <c r="O265" s="43"/>
      <c r="P265" s="43"/>
      <c r="Q265" s="43"/>
      <c r="R265" s="43"/>
      <c r="S265" s="43"/>
      <c r="T265" s="43"/>
      <c r="U265" s="43"/>
      <c r="V265" s="43"/>
      <c r="W265" s="43"/>
      <c r="X265" s="43"/>
      <c r="Y265" s="43"/>
      <c r="Z265" s="43"/>
    </row>
    <row r="266" spans="1:26" ht="12.75" customHeight="1" x14ac:dyDescent="0.2">
      <c r="A266" s="43"/>
      <c r="B266" s="44"/>
      <c r="C266" s="45"/>
      <c r="D266" s="43"/>
      <c r="E266" s="43"/>
      <c r="F266" s="43"/>
      <c r="G266" s="43"/>
      <c r="H266" s="43"/>
      <c r="I266" s="43"/>
      <c r="J266" s="46"/>
      <c r="K266" s="43"/>
      <c r="L266" s="43"/>
      <c r="M266" s="43"/>
      <c r="N266" s="43"/>
      <c r="O266" s="43"/>
      <c r="P266" s="43"/>
      <c r="Q266" s="43"/>
      <c r="R266" s="43"/>
      <c r="S266" s="43"/>
      <c r="T266" s="43"/>
      <c r="U266" s="43"/>
      <c r="V266" s="43"/>
      <c r="W266" s="43"/>
      <c r="X266" s="43"/>
      <c r="Y266" s="43"/>
      <c r="Z266" s="43"/>
    </row>
    <row r="267" spans="1:26" ht="12.75" customHeight="1" x14ac:dyDescent="0.2">
      <c r="A267" s="43"/>
      <c r="B267" s="44"/>
      <c r="C267" s="45"/>
      <c r="D267" s="43"/>
      <c r="E267" s="43"/>
      <c r="F267" s="43"/>
      <c r="G267" s="43"/>
      <c r="H267" s="43"/>
      <c r="I267" s="43"/>
      <c r="J267" s="46"/>
      <c r="K267" s="43"/>
      <c r="L267" s="43"/>
      <c r="M267" s="43"/>
      <c r="N267" s="43"/>
      <c r="O267" s="43"/>
      <c r="P267" s="43"/>
      <c r="Q267" s="43"/>
      <c r="R267" s="43"/>
      <c r="S267" s="43"/>
      <c r="T267" s="43"/>
      <c r="U267" s="43"/>
      <c r="V267" s="43"/>
      <c r="W267" s="43"/>
      <c r="X267" s="43"/>
      <c r="Y267" s="43"/>
      <c r="Z267" s="43"/>
    </row>
    <row r="268" spans="1:26" ht="12.75" customHeight="1" x14ac:dyDescent="0.2">
      <c r="A268" s="43"/>
      <c r="B268" s="44"/>
      <c r="C268" s="45"/>
      <c r="D268" s="43"/>
      <c r="E268" s="43"/>
      <c r="F268" s="43"/>
      <c r="G268" s="43"/>
      <c r="H268" s="43"/>
      <c r="I268" s="43"/>
      <c r="J268" s="46"/>
      <c r="K268" s="43"/>
      <c r="L268" s="43"/>
      <c r="M268" s="43"/>
      <c r="N268" s="43"/>
      <c r="O268" s="43"/>
      <c r="P268" s="43"/>
      <c r="Q268" s="43"/>
      <c r="R268" s="43"/>
      <c r="S268" s="43"/>
      <c r="T268" s="43"/>
      <c r="U268" s="43"/>
      <c r="V268" s="43"/>
      <c r="W268" s="43"/>
      <c r="X268" s="43"/>
      <c r="Y268" s="43"/>
      <c r="Z268" s="43"/>
    </row>
    <row r="269" spans="1:26" ht="12.75" customHeight="1" x14ac:dyDescent="0.2">
      <c r="A269" s="43"/>
      <c r="B269" s="44"/>
      <c r="C269" s="45"/>
      <c r="D269" s="43"/>
      <c r="E269" s="43"/>
      <c r="F269" s="43"/>
      <c r="G269" s="43"/>
      <c r="H269" s="43"/>
      <c r="I269" s="43"/>
      <c r="J269" s="46"/>
      <c r="K269" s="43"/>
      <c r="L269" s="43"/>
      <c r="M269" s="43"/>
      <c r="N269" s="43"/>
      <c r="O269" s="43"/>
      <c r="P269" s="43"/>
      <c r="Q269" s="43"/>
      <c r="R269" s="43"/>
      <c r="S269" s="43"/>
      <c r="T269" s="43"/>
      <c r="U269" s="43"/>
      <c r="V269" s="43"/>
      <c r="W269" s="43"/>
      <c r="X269" s="43"/>
      <c r="Y269" s="43"/>
      <c r="Z269" s="43"/>
    </row>
    <row r="270" spans="1:26" ht="12.75" customHeight="1" x14ac:dyDescent="0.2">
      <c r="A270" s="43"/>
      <c r="B270" s="44"/>
      <c r="C270" s="45"/>
      <c r="D270" s="43"/>
      <c r="E270" s="43"/>
      <c r="F270" s="43"/>
      <c r="G270" s="43"/>
      <c r="H270" s="43"/>
      <c r="I270" s="43"/>
      <c r="J270" s="46"/>
      <c r="K270" s="43"/>
      <c r="L270" s="43"/>
      <c r="M270" s="43"/>
      <c r="N270" s="43"/>
      <c r="O270" s="43"/>
      <c r="P270" s="43"/>
      <c r="Q270" s="43"/>
      <c r="R270" s="43"/>
      <c r="S270" s="43"/>
      <c r="T270" s="43"/>
      <c r="U270" s="43"/>
      <c r="V270" s="43"/>
      <c r="W270" s="43"/>
      <c r="X270" s="43"/>
      <c r="Y270" s="43"/>
      <c r="Z270" s="43"/>
    </row>
    <row r="271" spans="1:26" ht="12.75" customHeight="1" x14ac:dyDescent="0.2">
      <c r="A271" s="43"/>
      <c r="B271" s="44"/>
      <c r="C271" s="45"/>
      <c r="D271" s="43"/>
      <c r="E271" s="43"/>
      <c r="F271" s="43"/>
      <c r="G271" s="43"/>
      <c r="H271" s="43"/>
      <c r="I271" s="43"/>
      <c r="J271" s="46"/>
      <c r="K271" s="43"/>
      <c r="L271" s="43"/>
      <c r="M271" s="43"/>
      <c r="N271" s="43"/>
      <c r="O271" s="43"/>
      <c r="P271" s="43"/>
      <c r="Q271" s="43"/>
      <c r="R271" s="43"/>
      <c r="S271" s="43"/>
      <c r="T271" s="43"/>
      <c r="U271" s="43"/>
      <c r="V271" s="43"/>
      <c r="W271" s="43"/>
      <c r="X271" s="43"/>
      <c r="Y271" s="43"/>
      <c r="Z271" s="43"/>
    </row>
    <row r="272" spans="1:26" ht="12.75" customHeight="1" x14ac:dyDescent="0.2">
      <c r="A272" s="43"/>
      <c r="B272" s="44"/>
      <c r="C272" s="45"/>
      <c r="D272" s="43"/>
      <c r="E272" s="43"/>
      <c r="F272" s="43"/>
      <c r="G272" s="43"/>
      <c r="H272" s="43"/>
      <c r="I272" s="43"/>
      <c r="J272" s="46"/>
      <c r="K272" s="43"/>
      <c r="L272" s="43"/>
      <c r="M272" s="43"/>
      <c r="N272" s="43"/>
      <c r="O272" s="43"/>
      <c r="P272" s="43"/>
      <c r="Q272" s="43"/>
      <c r="R272" s="43"/>
      <c r="S272" s="43"/>
      <c r="T272" s="43"/>
      <c r="U272" s="43"/>
      <c r="V272" s="43"/>
      <c r="W272" s="43"/>
      <c r="X272" s="43"/>
      <c r="Y272" s="43"/>
      <c r="Z272" s="43"/>
    </row>
    <row r="273" spans="1:26" ht="12.75" customHeight="1" x14ac:dyDescent="0.2">
      <c r="A273" s="43"/>
      <c r="B273" s="44"/>
      <c r="C273" s="45"/>
      <c r="D273" s="43"/>
      <c r="E273" s="43"/>
      <c r="F273" s="43"/>
      <c r="G273" s="43"/>
      <c r="H273" s="43"/>
      <c r="I273" s="43"/>
      <c r="J273" s="46"/>
      <c r="K273" s="43"/>
      <c r="L273" s="43"/>
      <c r="M273" s="43"/>
      <c r="N273" s="43"/>
      <c r="O273" s="43"/>
      <c r="P273" s="43"/>
      <c r="Q273" s="43"/>
      <c r="R273" s="43"/>
      <c r="S273" s="43"/>
      <c r="T273" s="43"/>
      <c r="U273" s="43"/>
      <c r="V273" s="43"/>
      <c r="W273" s="43"/>
      <c r="X273" s="43"/>
      <c r="Y273" s="43"/>
      <c r="Z273" s="43"/>
    </row>
    <row r="274" spans="1:26" ht="12.75" customHeight="1" x14ac:dyDescent="0.2">
      <c r="A274" s="43"/>
      <c r="B274" s="44"/>
      <c r="C274" s="45"/>
      <c r="D274" s="43"/>
      <c r="E274" s="43"/>
      <c r="F274" s="43"/>
      <c r="G274" s="43"/>
      <c r="H274" s="43"/>
      <c r="I274" s="43"/>
      <c r="J274" s="46"/>
      <c r="K274" s="43"/>
      <c r="L274" s="43"/>
      <c r="M274" s="43"/>
      <c r="N274" s="43"/>
      <c r="O274" s="43"/>
      <c r="P274" s="43"/>
      <c r="Q274" s="43"/>
      <c r="R274" s="43"/>
      <c r="S274" s="43"/>
      <c r="T274" s="43"/>
      <c r="U274" s="43"/>
      <c r="V274" s="43"/>
      <c r="W274" s="43"/>
      <c r="X274" s="43"/>
      <c r="Y274" s="43"/>
      <c r="Z274" s="43"/>
    </row>
    <row r="275" spans="1:26" ht="12.75" customHeight="1" x14ac:dyDescent="0.2">
      <c r="A275" s="43"/>
      <c r="B275" s="44"/>
      <c r="C275" s="45"/>
      <c r="D275" s="43"/>
      <c r="E275" s="43"/>
      <c r="F275" s="43"/>
      <c r="G275" s="43"/>
      <c r="H275" s="43"/>
      <c r="I275" s="43"/>
      <c r="J275" s="46"/>
      <c r="K275" s="43"/>
      <c r="L275" s="43"/>
      <c r="M275" s="43"/>
      <c r="N275" s="43"/>
      <c r="O275" s="43"/>
      <c r="P275" s="43"/>
      <c r="Q275" s="43"/>
      <c r="R275" s="43"/>
      <c r="S275" s="43"/>
      <c r="T275" s="43"/>
      <c r="U275" s="43"/>
      <c r="V275" s="43"/>
      <c r="W275" s="43"/>
      <c r="X275" s="43"/>
      <c r="Y275" s="43"/>
      <c r="Z275" s="43"/>
    </row>
    <row r="276" spans="1:26" ht="12.75" customHeight="1" x14ac:dyDescent="0.2">
      <c r="A276" s="43"/>
      <c r="B276" s="44"/>
      <c r="C276" s="45"/>
      <c r="D276" s="43"/>
      <c r="E276" s="43"/>
      <c r="F276" s="43"/>
      <c r="G276" s="43"/>
      <c r="H276" s="43"/>
      <c r="I276" s="43"/>
      <c r="J276" s="46"/>
      <c r="K276" s="43"/>
      <c r="L276" s="43"/>
      <c r="M276" s="43"/>
      <c r="N276" s="43"/>
      <c r="O276" s="43"/>
      <c r="P276" s="43"/>
      <c r="Q276" s="43"/>
      <c r="R276" s="43"/>
      <c r="S276" s="43"/>
      <c r="T276" s="43"/>
      <c r="U276" s="43"/>
      <c r="V276" s="43"/>
      <c r="W276" s="43"/>
      <c r="X276" s="43"/>
      <c r="Y276" s="43"/>
      <c r="Z276" s="43"/>
    </row>
    <row r="277" spans="1:26" ht="12.75" customHeight="1" x14ac:dyDescent="0.2">
      <c r="A277" s="43"/>
      <c r="B277" s="44"/>
      <c r="C277" s="45"/>
      <c r="D277" s="43"/>
      <c r="E277" s="43"/>
      <c r="F277" s="43"/>
      <c r="G277" s="43"/>
      <c r="H277" s="43"/>
      <c r="I277" s="43"/>
      <c r="J277" s="46"/>
      <c r="K277" s="43"/>
      <c r="L277" s="43"/>
      <c r="M277" s="43"/>
      <c r="N277" s="43"/>
      <c r="O277" s="43"/>
      <c r="P277" s="43"/>
      <c r="Q277" s="43"/>
      <c r="R277" s="43"/>
      <c r="S277" s="43"/>
      <c r="T277" s="43"/>
      <c r="U277" s="43"/>
      <c r="V277" s="43"/>
      <c r="W277" s="43"/>
      <c r="X277" s="43"/>
      <c r="Y277" s="43"/>
      <c r="Z277" s="43"/>
    </row>
    <row r="278" spans="1:26" ht="12.75" customHeight="1" x14ac:dyDescent="0.2">
      <c r="A278" s="43"/>
      <c r="B278" s="44"/>
      <c r="C278" s="45"/>
      <c r="D278" s="43"/>
      <c r="E278" s="43"/>
      <c r="F278" s="43"/>
      <c r="G278" s="43"/>
      <c r="H278" s="43"/>
      <c r="I278" s="43"/>
      <c r="J278" s="46"/>
      <c r="K278" s="43"/>
      <c r="L278" s="43"/>
      <c r="M278" s="43"/>
      <c r="N278" s="43"/>
      <c r="O278" s="43"/>
      <c r="P278" s="43"/>
      <c r="Q278" s="43"/>
      <c r="R278" s="43"/>
      <c r="S278" s="43"/>
      <c r="T278" s="43"/>
      <c r="U278" s="43"/>
      <c r="V278" s="43"/>
      <c r="W278" s="43"/>
      <c r="X278" s="43"/>
      <c r="Y278" s="43"/>
      <c r="Z278" s="43"/>
    </row>
    <row r="279" spans="1:26" ht="12.75" customHeight="1" x14ac:dyDescent="0.2">
      <c r="A279" s="43"/>
      <c r="B279" s="44"/>
      <c r="C279" s="45"/>
      <c r="D279" s="43"/>
      <c r="E279" s="43"/>
      <c r="F279" s="43"/>
      <c r="G279" s="43"/>
      <c r="H279" s="43"/>
      <c r="I279" s="43"/>
      <c r="J279" s="46"/>
      <c r="K279" s="43"/>
      <c r="L279" s="43"/>
      <c r="M279" s="43"/>
      <c r="N279" s="43"/>
      <c r="O279" s="43"/>
      <c r="P279" s="43"/>
      <c r="Q279" s="43"/>
      <c r="R279" s="43"/>
      <c r="S279" s="43"/>
      <c r="T279" s="43"/>
      <c r="U279" s="43"/>
      <c r="V279" s="43"/>
      <c r="W279" s="43"/>
      <c r="X279" s="43"/>
      <c r="Y279" s="43"/>
      <c r="Z279" s="43"/>
    </row>
    <row r="280" spans="1:26" ht="12.75" customHeight="1" x14ac:dyDescent="0.2">
      <c r="A280" s="43"/>
      <c r="B280" s="44"/>
      <c r="C280" s="45"/>
      <c r="D280" s="43"/>
      <c r="E280" s="43"/>
      <c r="F280" s="43"/>
      <c r="G280" s="43"/>
      <c r="H280" s="43"/>
      <c r="I280" s="43"/>
      <c r="J280" s="46"/>
      <c r="K280" s="43"/>
      <c r="L280" s="43"/>
      <c r="M280" s="43"/>
      <c r="N280" s="43"/>
      <c r="O280" s="43"/>
      <c r="P280" s="43"/>
      <c r="Q280" s="43"/>
      <c r="R280" s="43"/>
      <c r="S280" s="43"/>
      <c r="T280" s="43"/>
      <c r="U280" s="43"/>
      <c r="V280" s="43"/>
      <c r="W280" s="43"/>
      <c r="X280" s="43"/>
      <c r="Y280" s="43"/>
      <c r="Z280" s="43"/>
    </row>
    <row r="281" spans="1:26" ht="12.75" customHeight="1" x14ac:dyDescent="0.2">
      <c r="A281" s="43"/>
      <c r="B281" s="44"/>
      <c r="C281" s="45"/>
      <c r="D281" s="43"/>
      <c r="E281" s="43"/>
      <c r="F281" s="43"/>
      <c r="G281" s="43"/>
      <c r="H281" s="43"/>
      <c r="I281" s="43"/>
      <c r="J281" s="46"/>
      <c r="K281" s="43"/>
      <c r="L281" s="43"/>
      <c r="M281" s="43"/>
      <c r="N281" s="43"/>
      <c r="O281" s="43"/>
      <c r="P281" s="43"/>
      <c r="Q281" s="43"/>
      <c r="R281" s="43"/>
      <c r="S281" s="43"/>
      <c r="T281" s="43"/>
      <c r="U281" s="43"/>
      <c r="V281" s="43"/>
      <c r="W281" s="43"/>
      <c r="X281" s="43"/>
      <c r="Y281" s="43"/>
      <c r="Z281" s="43"/>
    </row>
    <row r="282" spans="1:26" ht="12.75" customHeight="1" x14ac:dyDescent="0.2">
      <c r="A282" s="43"/>
      <c r="B282" s="44"/>
      <c r="C282" s="45"/>
      <c r="D282" s="43"/>
      <c r="E282" s="43"/>
      <c r="F282" s="43"/>
      <c r="G282" s="43"/>
      <c r="H282" s="43"/>
      <c r="I282" s="43"/>
      <c r="J282" s="46"/>
      <c r="K282" s="43"/>
      <c r="L282" s="43"/>
      <c r="M282" s="43"/>
      <c r="N282" s="43"/>
      <c r="O282" s="43"/>
      <c r="P282" s="43"/>
      <c r="Q282" s="43"/>
      <c r="R282" s="43"/>
      <c r="S282" s="43"/>
      <c r="T282" s="43"/>
      <c r="U282" s="43"/>
      <c r="V282" s="43"/>
      <c r="W282" s="43"/>
      <c r="X282" s="43"/>
      <c r="Y282" s="43"/>
      <c r="Z282" s="43"/>
    </row>
    <row r="283" spans="1:26" ht="12.75" customHeight="1" x14ac:dyDescent="0.2">
      <c r="A283" s="43"/>
      <c r="B283" s="44"/>
      <c r="C283" s="45"/>
      <c r="D283" s="43"/>
      <c r="E283" s="43"/>
      <c r="F283" s="43"/>
      <c r="G283" s="43"/>
      <c r="H283" s="43"/>
      <c r="I283" s="43"/>
      <c r="J283" s="46"/>
      <c r="K283" s="43"/>
      <c r="L283" s="43"/>
      <c r="M283" s="43"/>
      <c r="N283" s="43"/>
      <c r="O283" s="43"/>
      <c r="P283" s="43"/>
      <c r="Q283" s="43"/>
      <c r="R283" s="43"/>
      <c r="S283" s="43"/>
      <c r="T283" s="43"/>
      <c r="U283" s="43"/>
      <c r="V283" s="43"/>
      <c r="W283" s="43"/>
      <c r="X283" s="43"/>
      <c r="Y283" s="43"/>
      <c r="Z283" s="43"/>
    </row>
    <row r="284" spans="1:26" ht="12.75" customHeight="1" x14ac:dyDescent="0.2">
      <c r="A284" s="43"/>
      <c r="B284" s="44"/>
      <c r="C284" s="45"/>
      <c r="D284" s="43"/>
      <c r="E284" s="43"/>
      <c r="F284" s="43"/>
      <c r="G284" s="43"/>
      <c r="H284" s="43"/>
      <c r="I284" s="43"/>
      <c r="J284" s="46"/>
      <c r="K284" s="43"/>
      <c r="L284" s="43"/>
      <c r="M284" s="43"/>
      <c r="N284" s="43"/>
      <c r="O284" s="43"/>
      <c r="P284" s="43"/>
      <c r="Q284" s="43"/>
      <c r="R284" s="43"/>
      <c r="S284" s="43"/>
      <c r="T284" s="43"/>
      <c r="U284" s="43"/>
      <c r="V284" s="43"/>
      <c r="W284" s="43"/>
      <c r="X284" s="43"/>
      <c r="Y284" s="43"/>
      <c r="Z284" s="43"/>
    </row>
    <row r="285" spans="1:26" ht="12.75" customHeight="1" x14ac:dyDescent="0.2">
      <c r="A285" s="43"/>
      <c r="B285" s="44"/>
      <c r="C285" s="45"/>
      <c r="D285" s="43"/>
      <c r="E285" s="43"/>
      <c r="F285" s="43"/>
      <c r="G285" s="43"/>
      <c r="H285" s="43"/>
      <c r="I285" s="43"/>
      <c r="J285" s="46"/>
      <c r="K285" s="43"/>
      <c r="L285" s="43"/>
      <c r="M285" s="43"/>
      <c r="N285" s="43"/>
      <c r="O285" s="43"/>
      <c r="P285" s="43"/>
      <c r="Q285" s="43"/>
      <c r="R285" s="43"/>
      <c r="S285" s="43"/>
      <c r="T285" s="43"/>
      <c r="U285" s="43"/>
      <c r="V285" s="43"/>
      <c r="W285" s="43"/>
      <c r="X285" s="43"/>
      <c r="Y285" s="43"/>
      <c r="Z285" s="43"/>
    </row>
    <row r="286" spans="1:26" ht="12.75" customHeight="1" x14ac:dyDescent="0.2">
      <c r="A286" s="43"/>
      <c r="B286" s="44"/>
      <c r="C286" s="45"/>
      <c r="D286" s="43"/>
      <c r="E286" s="43"/>
      <c r="F286" s="43"/>
      <c r="G286" s="43"/>
      <c r="H286" s="43"/>
      <c r="I286" s="43"/>
      <c r="J286" s="46"/>
      <c r="K286" s="43"/>
      <c r="L286" s="43"/>
      <c r="M286" s="43"/>
      <c r="N286" s="43"/>
      <c r="O286" s="43"/>
      <c r="P286" s="43"/>
      <c r="Q286" s="43"/>
      <c r="R286" s="43"/>
      <c r="S286" s="43"/>
      <c r="T286" s="43"/>
      <c r="U286" s="43"/>
      <c r="V286" s="43"/>
      <c r="W286" s="43"/>
      <c r="X286" s="43"/>
      <c r="Y286" s="43"/>
      <c r="Z286" s="43"/>
    </row>
    <row r="287" spans="1:26" ht="12.75" customHeight="1" x14ac:dyDescent="0.2">
      <c r="A287" s="43"/>
      <c r="B287" s="44"/>
      <c r="C287" s="45"/>
      <c r="D287" s="43"/>
      <c r="E287" s="43"/>
      <c r="F287" s="43"/>
      <c r="G287" s="43"/>
      <c r="H287" s="43"/>
      <c r="I287" s="43"/>
      <c r="J287" s="46"/>
      <c r="K287" s="43"/>
      <c r="L287" s="43"/>
      <c r="M287" s="43"/>
      <c r="N287" s="43"/>
      <c r="O287" s="43"/>
      <c r="P287" s="43"/>
      <c r="Q287" s="43"/>
      <c r="R287" s="43"/>
      <c r="S287" s="43"/>
      <c r="T287" s="43"/>
      <c r="U287" s="43"/>
      <c r="V287" s="43"/>
      <c r="W287" s="43"/>
      <c r="X287" s="43"/>
      <c r="Y287" s="43"/>
      <c r="Z287" s="43"/>
    </row>
    <row r="288" spans="1:26" ht="12.75" customHeight="1" x14ac:dyDescent="0.2">
      <c r="A288" s="43"/>
      <c r="B288" s="44"/>
      <c r="C288" s="45"/>
      <c r="D288" s="43"/>
      <c r="E288" s="43"/>
      <c r="F288" s="43"/>
      <c r="G288" s="43"/>
      <c r="H288" s="43"/>
      <c r="I288" s="43"/>
      <c r="J288" s="46"/>
      <c r="K288" s="43"/>
      <c r="L288" s="43"/>
      <c r="M288" s="43"/>
      <c r="N288" s="43"/>
      <c r="O288" s="43"/>
      <c r="P288" s="43"/>
      <c r="Q288" s="43"/>
      <c r="R288" s="43"/>
      <c r="S288" s="43"/>
      <c r="T288" s="43"/>
      <c r="U288" s="43"/>
      <c r="V288" s="43"/>
      <c r="W288" s="43"/>
      <c r="X288" s="43"/>
      <c r="Y288" s="43"/>
      <c r="Z288" s="43"/>
    </row>
    <row r="289" spans="1:26" ht="12.75" customHeight="1" x14ac:dyDescent="0.2">
      <c r="A289" s="43"/>
      <c r="B289" s="44"/>
      <c r="C289" s="45"/>
      <c r="D289" s="43"/>
      <c r="E289" s="43"/>
      <c r="F289" s="43"/>
      <c r="G289" s="43"/>
      <c r="H289" s="43"/>
      <c r="I289" s="43"/>
      <c r="J289" s="46"/>
      <c r="K289" s="43"/>
      <c r="L289" s="43"/>
      <c r="M289" s="43"/>
      <c r="N289" s="43"/>
      <c r="O289" s="43"/>
      <c r="P289" s="43"/>
      <c r="Q289" s="43"/>
      <c r="R289" s="43"/>
      <c r="S289" s="43"/>
      <c r="T289" s="43"/>
      <c r="U289" s="43"/>
      <c r="V289" s="43"/>
      <c r="W289" s="43"/>
      <c r="X289" s="43"/>
      <c r="Y289" s="43"/>
      <c r="Z289" s="43"/>
    </row>
    <row r="290" spans="1:26" ht="12.75" customHeight="1" x14ac:dyDescent="0.2">
      <c r="A290" s="43"/>
      <c r="B290" s="44"/>
      <c r="C290" s="45"/>
      <c r="D290" s="43"/>
      <c r="E290" s="43"/>
      <c r="F290" s="43"/>
      <c r="G290" s="43"/>
      <c r="H290" s="43"/>
      <c r="I290" s="43"/>
      <c r="J290" s="46"/>
      <c r="K290" s="43"/>
      <c r="L290" s="43"/>
      <c r="M290" s="43"/>
      <c r="N290" s="43"/>
      <c r="O290" s="43"/>
      <c r="P290" s="43"/>
      <c r="Q290" s="43"/>
      <c r="R290" s="43"/>
      <c r="S290" s="43"/>
      <c r="T290" s="43"/>
      <c r="U290" s="43"/>
      <c r="V290" s="43"/>
      <c r="W290" s="43"/>
      <c r="X290" s="43"/>
      <c r="Y290" s="43"/>
      <c r="Z290" s="43"/>
    </row>
    <row r="291" spans="1:26" ht="12.75" customHeight="1" x14ac:dyDescent="0.2">
      <c r="A291" s="43"/>
      <c r="B291" s="44"/>
      <c r="C291" s="45"/>
      <c r="D291" s="43"/>
      <c r="E291" s="43"/>
      <c r="F291" s="43"/>
      <c r="G291" s="43"/>
      <c r="H291" s="43"/>
      <c r="I291" s="43"/>
      <c r="J291" s="46"/>
      <c r="K291" s="43"/>
      <c r="L291" s="43"/>
      <c r="M291" s="43"/>
      <c r="N291" s="43"/>
      <c r="O291" s="43"/>
      <c r="P291" s="43"/>
      <c r="Q291" s="43"/>
      <c r="R291" s="43"/>
      <c r="S291" s="43"/>
      <c r="T291" s="43"/>
      <c r="U291" s="43"/>
      <c r="V291" s="43"/>
      <c r="W291" s="43"/>
      <c r="X291" s="43"/>
      <c r="Y291" s="43"/>
      <c r="Z291" s="43"/>
    </row>
    <row r="292" spans="1:26" ht="12.75" customHeight="1" x14ac:dyDescent="0.2">
      <c r="A292" s="43"/>
      <c r="B292" s="44"/>
      <c r="C292" s="45"/>
      <c r="D292" s="43"/>
      <c r="E292" s="43"/>
      <c r="F292" s="43"/>
      <c r="G292" s="43"/>
      <c r="H292" s="43"/>
      <c r="I292" s="43"/>
      <c r="J292" s="46"/>
      <c r="K292" s="43"/>
      <c r="L292" s="43"/>
      <c r="M292" s="43"/>
      <c r="N292" s="43"/>
      <c r="O292" s="43"/>
      <c r="P292" s="43"/>
      <c r="Q292" s="43"/>
      <c r="R292" s="43"/>
      <c r="S292" s="43"/>
      <c r="T292" s="43"/>
      <c r="U292" s="43"/>
      <c r="V292" s="43"/>
      <c r="W292" s="43"/>
      <c r="X292" s="43"/>
      <c r="Y292" s="43"/>
      <c r="Z292" s="43"/>
    </row>
    <row r="293" spans="1:26" ht="12.75" customHeight="1" x14ac:dyDescent="0.2">
      <c r="A293" s="43"/>
      <c r="B293" s="44"/>
      <c r="C293" s="45"/>
      <c r="D293" s="43"/>
      <c r="E293" s="43"/>
      <c r="F293" s="43"/>
      <c r="G293" s="43"/>
      <c r="H293" s="43"/>
      <c r="I293" s="43"/>
      <c r="J293" s="46"/>
      <c r="K293" s="43"/>
      <c r="L293" s="43"/>
      <c r="M293" s="43"/>
      <c r="N293" s="43"/>
      <c r="O293" s="43"/>
      <c r="P293" s="43"/>
      <c r="Q293" s="43"/>
      <c r="R293" s="43"/>
      <c r="S293" s="43"/>
      <c r="T293" s="43"/>
      <c r="U293" s="43"/>
      <c r="V293" s="43"/>
      <c r="W293" s="43"/>
      <c r="X293" s="43"/>
      <c r="Y293" s="43"/>
      <c r="Z293" s="43"/>
    </row>
    <row r="294" spans="1:26" ht="12.75" customHeight="1" x14ac:dyDescent="0.2">
      <c r="A294" s="43"/>
      <c r="B294" s="44"/>
      <c r="C294" s="45"/>
      <c r="D294" s="43"/>
      <c r="E294" s="43"/>
      <c r="F294" s="43"/>
      <c r="G294" s="43"/>
      <c r="H294" s="43"/>
      <c r="I294" s="43"/>
      <c r="J294" s="46"/>
      <c r="K294" s="43"/>
      <c r="L294" s="43"/>
      <c r="M294" s="43"/>
      <c r="N294" s="43"/>
      <c r="O294" s="43"/>
      <c r="P294" s="43"/>
      <c r="Q294" s="43"/>
      <c r="R294" s="43"/>
      <c r="S294" s="43"/>
      <c r="T294" s="43"/>
      <c r="U294" s="43"/>
      <c r="V294" s="43"/>
      <c r="W294" s="43"/>
      <c r="X294" s="43"/>
      <c r="Y294" s="43"/>
      <c r="Z294" s="43"/>
    </row>
    <row r="295" spans="1:26" ht="12.75" customHeight="1" x14ac:dyDescent="0.2">
      <c r="A295" s="43"/>
      <c r="B295" s="44"/>
      <c r="C295" s="45"/>
      <c r="D295" s="43"/>
      <c r="E295" s="43"/>
      <c r="F295" s="43"/>
      <c r="G295" s="43"/>
      <c r="H295" s="43"/>
      <c r="I295" s="43"/>
      <c r="J295" s="46"/>
      <c r="K295" s="43"/>
      <c r="L295" s="43"/>
      <c r="M295" s="43"/>
      <c r="N295" s="43"/>
      <c r="O295" s="43"/>
      <c r="P295" s="43"/>
      <c r="Q295" s="43"/>
      <c r="R295" s="43"/>
      <c r="S295" s="43"/>
      <c r="T295" s="43"/>
      <c r="U295" s="43"/>
      <c r="V295" s="43"/>
      <c r="W295" s="43"/>
      <c r="X295" s="43"/>
      <c r="Y295" s="43"/>
      <c r="Z295" s="43"/>
    </row>
    <row r="296" spans="1:26" ht="12.75" customHeight="1" x14ac:dyDescent="0.2">
      <c r="A296" s="43"/>
      <c r="B296" s="44"/>
      <c r="C296" s="45"/>
      <c r="D296" s="43"/>
      <c r="E296" s="43"/>
      <c r="F296" s="43"/>
      <c r="G296" s="43"/>
      <c r="H296" s="43"/>
      <c r="I296" s="43"/>
      <c r="J296" s="46"/>
      <c r="K296" s="43"/>
      <c r="L296" s="43"/>
      <c r="M296" s="43"/>
      <c r="N296" s="43"/>
      <c r="O296" s="43"/>
      <c r="P296" s="43"/>
      <c r="Q296" s="43"/>
      <c r="R296" s="43"/>
      <c r="S296" s="43"/>
      <c r="T296" s="43"/>
      <c r="U296" s="43"/>
      <c r="V296" s="43"/>
      <c r="W296" s="43"/>
      <c r="X296" s="43"/>
      <c r="Y296" s="43"/>
      <c r="Z296" s="43"/>
    </row>
    <row r="297" spans="1:26" ht="12.75" customHeight="1" x14ac:dyDescent="0.2">
      <c r="A297" s="43"/>
      <c r="B297" s="44"/>
      <c r="C297" s="45"/>
      <c r="D297" s="43"/>
      <c r="E297" s="43"/>
      <c r="F297" s="43"/>
      <c r="G297" s="43"/>
      <c r="H297" s="43"/>
      <c r="I297" s="43"/>
      <c r="J297" s="46"/>
      <c r="K297" s="43"/>
      <c r="L297" s="43"/>
      <c r="M297" s="43"/>
      <c r="N297" s="43"/>
      <c r="O297" s="43"/>
      <c r="P297" s="43"/>
      <c r="Q297" s="43"/>
      <c r="R297" s="43"/>
      <c r="S297" s="43"/>
      <c r="T297" s="43"/>
      <c r="U297" s="43"/>
      <c r="V297" s="43"/>
      <c r="W297" s="43"/>
      <c r="X297" s="43"/>
      <c r="Y297" s="43"/>
      <c r="Z297" s="43"/>
    </row>
    <row r="298" spans="1:26" ht="12.75" customHeight="1" x14ac:dyDescent="0.2">
      <c r="A298" s="43"/>
      <c r="B298" s="44"/>
      <c r="C298" s="45"/>
      <c r="D298" s="43"/>
      <c r="E298" s="43"/>
      <c r="F298" s="43"/>
      <c r="G298" s="43"/>
      <c r="H298" s="43"/>
      <c r="I298" s="43"/>
      <c r="J298" s="46"/>
      <c r="K298" s="43"/>
      <c r="L298" s="43"/>
      <c r="M298" s="43"/>
      <c r="N298" s="43"/>
      <c r="O298" s="43"/>
      <c r="P298" s="43"/>
      <c r="Q298" s="43"/>
      <c r="R298" s="43"/>
      <c r="S298" s="43"/>
      <c r="T298" s="43"/>
      <c r="U298" s="43"/>
      <c r="V298" s="43"/>
      <c r="W298" s="43"/>
      <c r="X298" s="43"/>
      <c r="Y298" s="43"/>
      <c r="Z298" s="43"/>
    </row>
    <row r="299" spans="1:26" ht="12.75" customHeight="1" x14ac:dyDescent="0.2">
      <c r="A299" s="43"/>
      <c r="B299" s="44"/>
      <c r="C299" s="45"/>
      <c r="D299" s="43"/>
      <c r="E299" s="43"/>
      <c r="F299" s="43"/>
      <c r="G299" s="43"/>
      <c r="H299" s="43"/>
      <c r="I299" s="43"/>
      <c r="J299" s="46"/>
      <c r="K299" s="43"/>
      <c r="L299" s="43"/>
      <c r="M299" s="43"/>
      <c r="N299" s="43"/>
      <c r="O299" s="43"/>
      <c r="P299" s="43"/>
      <c r="Q299" s="43"/>
      <c r="R299" s="43"/>
      <c r="S299" s="43"/>
      <c r="T299" s="43"/>
      <c r="U299" s="43"/>
      <c r="V299" s="43"/>
      <c r="W299" s="43"/>
      <c r="X299" s="43"/>
      <c r="Y299" s="43"/>
      <c r="Z299" s="43"/>
    </row>
    <row r="300" spans="1:26" ht="12.75" customHeight="1" x14ac:dyDescent="0.2">
      <c r="A300" s="43"/>
      <c r="B300" s="44"/>
      <c r="C300" s="45"/>
      <c r="D300" s="43"/>
      <c r="E300" s="43"/>
      <c r="F300" s="43"/>
      <c r="G300" s="43"/>
      <c r="H300" s="43"/>
      <c r="I300" s="43"/>
      <c r="J300" s="46"/>
      <c r="K300" s="43"/>
      <c r="L300" s="43"/>
      <c r="M300" s="43"/>
      <c r="N300" s="43"/>
      <c r="O300" s="43"/>
      <c r="P300" s="43"/>
      <c r="Q300" s="43"/>
      <c r="R300" s="43"/>
      <c r="S300" s="43"/>
      <c r="T300" s="43"/>
      <c r="U300" s="43"/>
      <c r="V300" s="43"/>
      <c r="W300" s="43"/>
      <c r="X300" s="43"/>
      <c r="Y300" s="43"/>
      <c r="Z300" s="43"/>
    </row>
    <row r="301" spans="1:26" ht="12.75" customHeight="1" x14ac:dyDescent="0.2">
      <c r="A301" s="43"/>
      <c r="B301" s="44"/>
      <c r="C301" s="45"/>
      <c r="D301" s="43"/>
      <c r="E301" s="43"/>
      <c r="F301" s="43"/>
      <c r="G301" s="43"/>
      <c r="H301" s="43"/>
      <c r="I301" s="43"/>
      <c r="J301" s="46"/>
      <c r="K301" s="43"/>
      <c r="L301" s="43"/>
      <c r="M301" s="43"/>
      <c r="N301" s="43"/>
      <c r="O301" s="43"/>
      <c r="P301" s="43"/>
      <c r="Q301" s="43"/>
      <c r="R301" s="43"/>
      <c r="S301" s="43"/>
      <c r="T301" s="43"/>
      <c r="U301" s="43"/>
      <c r="V301" s="43"/>
      <c r="W301" s="43"/>
      <c r="X301" s="43"/>
      <c r="Y301" s="43"/>
      <c r="Z301" s="43"/>
    </row>
    <row r="302" spans="1:26" ht="12.75" customHeight="1" x14ac:dyDescent="0.2">
      <c r="A302" s="43"/>
      <c r="B302" s="44"/>
      <c r="C302" s="45"/>
      <c r="D302" s="43"/>
      <c r="E302" s="43"/>
      <c r="F302" s="43"/>
      <c r="G302" s="43"/>
      <c r="H302" s="43"/>
      <c r="I302" s="43"/>
      <c r="J302" s="46"/>
      <c r="K302" s="43"/>
      <c r="L302" s="43"/>
      <c r="M302" s="43"/>
      <c r="N302" s="43"/>
      <c r="O302" s="43"/>
      <c r="P302" s="43"/>
      <c r="Q302" s="43"/>
      <c r="R302" s="43"/>
      <c r="S302" s="43"/>
      <c r="T302" s="43"/>
      <c r="U302" s="43"/>
      <c r="V302" s="43"/>
      <c r="W302" s="43"/>
      <c r="X302" s="43"/>
      <c r="Y302" s="43"/>
      <c r="Z302" s="43"/>
    </row>
    <row r="303" spans="1:26" ht="12.75" customHeight="1" x14ac:dyDescent="0.2">
      <c r="A303" s="43"/>
      <c r="B303" s="44"/>
      <c r="C303" s="45"/>
      <c r="D303" s="43"/>
      <c r="E303" s="43"/>
      <c r="F303" s="43"/>
      <c r="G303" s="43"/>
      <c r="H303" s="43"/>
      <c r="I303" s="43"/>
      <c r="J303" s="46"/>
      <c r="K303" s="43"/>
      <c r="L303" s="43"/>
      <c r="M303" s="43"/>
      <c r="N303" s="43"/>
      <c r="O303" s="43"/>
      <c r="P303" s="43"/>
      <c r="Q303" s="43"/>
      <c r="R303" s="43"/>
      <c r="S303" s="43"/>
      <c r="T303" s="43"/>
      <c r="U303" s="43"/>
      <c r="V303" s="43"/>
      <c r="W303" s="43"/>
      <c r="X303" s="43"/>
      <c r="Y303" s="43"/>
      <c r="Z303" s="43"/>
    </row>
    <row r="304" spans="1:26" ht="12.75" customHeight="1" x14ac:dyDescent="0.2">
      <c r="A304" s="43"/>
      <c r="B304" s="44"/>
      <c r="C304" s="45"/>
      <c r="D304" s="43"/>
      <c r="E304" s="43"/>
      <c r="F304" s="43"/>
      <c r="G304" s="43"/>
      <c r="H304" s="43"/>
      <c r="I304" s="43"/>
      <c r="J304" s="46"/>
      <c r="K304" s="43"/>
      <c r="L304" s="43"/>
      <c r="M304" s="43"/>
      <c r="N304" s="43"/>
      <c r="O304" s="43"/>
      <c r="P304" s="43"/>
      <c r="Q304" s="43"/>
      <c r="R304" s="43"/>
      <c r="S304" s="43"/>
      <c r="T304" s="43"/>
      <c r="U304" s="43"/>
      <c r="V304" s="43"/>
      <c r="W304" s="43"/>
      <c r="X304" s="43"/>
      <c r="Y304" s="43"/>
      <c r="Z304" s="43"/>
    </row>
    <row r="305" spans="1:26" ht="12.75" customHeight="1" x14ac:dyDescent="0.2">
      <c r="A305" s="43"/>
      <c r="B305" s="44"/>
      <c r="C305" s="45"/>
      <c r="D305" s="43"/>
      <c r="E305" s="43"/>
      <c r="F305" s="43"/>
      <c r="G305" s="43"/>
      <c r="H305" s="43"/>
      <c r="I305" s="43"/>
      <c r="J305" s="46"/>
      <c r="K305" s="43"/>
      <c r="L305" s="43"/>
      <c r="M305" s="43"/>
      <c r="N305" s="43"/>
      <c r="O305" s="43"/>
      <c r="P305" s="43"/>
      <c r="Q305" s="43"/>
      <c r="R305" s="43"/>
      <c r="S305" s="43"/>
      <c r="T305" s="43"/>
      <c r="U305" s="43"/>
      <c r="V305" s="43"/>
      <c r="W305" s="43"/>
      <c r="X305" s="43"/>
      <c r="Y305" s="43"/>
      <c r="Z305" s="43"/>
    </row>
    <row r="306" spans="1:26" ht="12.75" customHeight="1" x14ac:dyDescent="0.2">
      <c r="A306" s="43"/>
      <c r="B306" s="44"/>
      <c r="C306" s="45"/>
      <c r="D306" s="43"/>
      <c r="E306" s="43"/>
      <c r="F306" s="43"/>
      <c r="G306" s="43"/>
      <c r="H306" s="43"/>
      <c r="I306" s="43"/>
      <c r="J306" s="46"/>
      <c r="K306" s="43"/>
      <c r="L306" s="43"/>
      <c r="M306" s="43"/>
      <c r="N306" s="43"/>
      <c r="O306" s="43"/>
      <c r="P306" s="43"/>
      <c r="Q306" s="43"/>
      <c r="R306" s="43"/>
      <c r="S306" s="43"/>
      <c r="T306" s="43"/>
      <c r="U306" s="43"/>
      <c r="V306" s="43"/>
      <c r="W306" s="43"/>
      <c r="X306" s="43"/>
      <c r="Y306" s="43"/>
      <c r="Z306" s="43"/>
    </row>
    <row r="307" spans="1:26" ht="12.75" customHeight="1" x14ac:dyDescent="0.2">
      <c r="A307" s="43"/>
      <c r="B307" s="44"/>
      <c r="C307" s="45"/>
      <c r="D307" s="43"/>
      <c r="E307" s="43"/>
      <c r="F307" s="43"/>
      <c r="G307" s="43"/>
      <c r="H307" s="43"/>
      <c r="I307" s="43"/>
      <c r="J307" s="46"/>
      <c r="K307" s="43"/>
      <c r="L307" s="43"/>
      <c r="M307" s="43"/>
      <c r="N307" s="43"/>
      <c r="O307" s="43"/>
      <c r="P307" s="43"/>
      <c r="Q307" s="43"/>
      <c r="R307" s="43"/>
      <c r="S307" s="43"/>
      <c r="T307" s="43"/>
      <c r="U307" s="43"/>
      <c r="V307" s="43"/>
      <c r="W307" s="43"/>
      <c r="X307" s="43"/>
      <c r="Y307" s="43"/>
      <c r="Z307" s="43"/>
    </row>
    <row r="308" spans="1:26" ht="12.75" customHeight="1" x14ac:dyDescent="0.2">
      <c r="A308" s="43"/>
      <c r="B308" s="44"/>
      <c r="C308" s="45"/>
      <c r="D308" s="43"/>
      <c r="E308" s="43"/>
      <c r="F308" s="43"/>
      <c r="G308" s="43"/>
      <c r="H308" s="43"/>
      <c r="I308" s="43"/>
      <c r="J308" s="46"/>
      <c r="K308" s="43"/>
      <c r="L308" s="43"/>
      <c r="M308" s="43"/>
      <c r="N308" s="43"/>
      <c r="O308" s="43"/>
      <c r="P308" s="43"/>
      <c r="Q308" s="43"/>
      <c r="R308" s="43"/>
      <c r="S308" s="43"/>
      <c r="T308" s="43"/>
      <c r="U308" s="43"/>
      <c r="V308" s="43"/>
      <c r="W308" s="43"/>
      <c r="X308" s="43"/>
      <c r="Y308" s="43"/>
      <c r="Z308" s="43"/>
    </row>
    <row r="309" spans="1:26" ht="12.75" customHeight="1" x14ac:dyDescent="0.2">
      <c r="A309" s="43"/>
      <c r="B309" s="44"/>
      <c r="C309" s="45"/>
      <c r="D309" s="43"/>
      <c r="E309" s="43"/>
      <c r="F309" s="43"/>
      <c r="G309" s="43"/>
      <c r="H309" s="43"/>
      <c r="I309" s="43"/>
      <c r="J309" s="46"/>
      <c r="K309" s="43"/>
      <c r="L309" s="43"/>
      <c r="M309" s="43"/>
      <c r="N309" s="43"/>
      <c r="O309" s="43"/>
      <c r="P309" s="43"/>
      <c r="Q309" s="43"/>
      <c r="R309" s="43"/>
      <c r="S309" s="43"/>
      <c r="T309" s="43"/>
      <c r="U309" s="43"/>
      <c r="V309" s="43"/>
      <c r="W309" s="43"/>
      <c r="X309" s="43"/>
      <c r="Y309" s="43"/>
      <c r="Z309" s="43"/>
    </row>
    <row r="310" spans="1:26" ht="12.75" customHeight="1" x14ac:dyDescent="0.2">
      <c r="A310" s="43"/>
      <c r="B310" s="44"/>
      <c r="C310" s="45"/>
      <c r="D310" s="43"/>
      <c r="E310" s="43"/>
      <c r="F310" s="43"/>
      <c r="G310" s="43"/>
      <c r="H310" s="43"/>
      <c r="I310" s="43"/>
      <c r="J310" s="46"/>
      <c r="K310" s="43"/>
      <c r="L310" s="43"/>
      <c r="M310" s="43"/>
      <c r="N310" s="43"/>
      <c r="O310" s="43"/>
      <c r="P310" s="43"/>
      <c r="Q310" s="43"/>
      <c r="R310" s="43"/>
      <c r="S310" s="43"/>
      <c r="T310" s="43"/>
      <c r="U310" s="43"/>
      <c r="V310" s="43"/>
      <c r="W310" s="43"/>
      <c r="X310" s="43"/>
      <c r="Y310" s="43"/>
      <c r="Z310" s="43"/>
    </row>
    <row r="311" spans="1:26" ht="12.75" customHeight="1" x14ac:dyDescent="0.2">
      <c r="A311" s="43"/>
      <c r="B311" s="44"/>
      <c r="C311" s="45"/>
      <c r="D311" s="43"/>
      <c r="E311" s="43"/>
      <c r="F311" s="43"/>
      <c r="G311" s="43"/>
      <c r="H311" s="43"/>
      <c r="I311" s="43"/>
      <c r="J311" s="46"/>
      <c r="K311" s="43"/>
      <c r="L311" s="43"/>
      <c r="M311" s="43"/>
      <c r="N311" s="43"/>
      <c r="O311" s="43"/>
      <c r="P311" s="43"/>
      <c r="Q311" s="43"/>
      <c r="R311" s="43"/>
      <c r="S311" s="43"/>
      <c r="T311" s="43"/>
      <c r="U311" s="43"/>
      <c r="V311" s="43"/>
      <c r="W311" s="43"/>
      <c r="X311" s="43"/>
      <c r="Y311" s="43"/>
      <c r="Z311" s="43"/>
    </row>
    <row r="312" spans="1:26" ht="12.75" customHeight="1" x14ac:dyDescent="0.2">
      <c r="A312" s="43"/>
      <c r="B312" s="44"/>
      <c r="C312" s="45"/>
      <c r="D312" s="43"/>
      <c r="E312" s="43"/>
      <c r="F312" s="43"/>
      <c r="G312" s="43"/>
      <c r="H312" s="43"/>
      <c r="I312" s="43"/>
      <c r="J312" s="46"/>
      <c r="K312" s="43"/>
      <c r="L312" s="43"/>
      <c r="M312" s="43"/>
      <c r="N312" s="43"/>
      <c r="O312" s="43"/>
      <c r="P312" s="43"/>
      <c r="Q312" s="43"/>
      <c r="R312" s="43"/>
      <c r="S312" s="43"/>
      <c r="T312" s="43"/>
      <c r="U312" s="43"/>
      <c r="V312" s="43"/>
      <c r="W312" s="43"/>
      <c r="X312" s="43"/>
      <c r="Y312" s="43"/>
      <c r="Z312" s="43"/>
    </row>
    <row r="313" spans="1:26" ht="12.75" customHeight="1" x14ac:dyDescent="0.2">
      <c r="A313" s="43"/>
      <c r="B313" s="44"/>
      <c r="C313" s="45"/>
      <c r="D313" s="43"/>
      <c r="E313" s="43"/>
      <c r="F313" s="43"/>
      <c r="G313" s="43"/>
      <c r="H313" s="43"/>
      <c r="I313" s="43"/>
      <c r="J313" s="46"/>
      <c r="K313" s="43"/>
      <c r="L313" s="43"/>
      <c r="M313" s="43"/>
      <c r="N313" s="43"/>
      <c r="O313" s="43"/>
      <c r="P313" s="43"/>
      <c r="Q313" s="43"/>
      <c r="R313" s="43"/>
      <c r="S313" s="43"/>
      <c r="T313" s="43"/>
      <c r="U313" s="43"/>
      <c r="V313" s="43"/>
      <c r="W313" s="43"/>
      <c r="X313" s="43"/>
      <c r="Y313" s="43"/>
      <c r="Z313" s="43"/>
    </row>
    <row r="314" spans="1:26" ht="12.75" customHeight="1" x14ac:dyDescent="0.2">
      <c r="A314" s="43"/>
      <c r="B314" s="44"/>
      <c r="C314" s="45"/>
      <c r="D314" s="43"/>
      <c r="E314" s="43"/>
      <c r="F314" s="43"/>
      <c r="G314" s="43"/>
      <c r="H314" s="43"/>
      <c r="I314" s="43"/>
      <c r="J314" s="46"/>
      <c r="K314" s="43"/>
      <c r="L314" s="43"/>
      <c r="M314" s="43"/>
      <c r="N314" s="43"/>
      <c r="O314" s="43"/>
      <c r="P314" s="43"/>
      <c r="Q314" s="43"/>
      <c r="R314" s="43"/>
      <c r="S314" s="43"/>
      <c r="T314" s="43"/>
      <c r="U314" s="43"/>
      <c r="V314" s="43"/>
      <c r="W314" s="43"/>
      <c r="X314" s="43"/>
      <c r="Y314" s="43"/>
      <c r="Z314" s="43"/>
    </row>
    <row r="315" spans="1:26" ht="12.75" customHeight="1" x14ac:dyDescent="0.2">
      <c r="A315" s="43"/>
      <c r="B315" s="44"/>
      <c r="C315" s="45"/>
      <c r="D315" s="43"/>
      <c r="E315" s="43"/>
      <c r="F315" s="43"/>
      <c r="G315" s="43"/>
      <c r="H315" s="43"/>
      <c r="I315" s="43"/>
      <c r="J315" s="46"/>
      <c r="K315" s="43"/>
      <c r="L315" s="43"/>
      <c r="M315" s="43"/>
      <c r="N315" s="43"/>
      <c r="O315" s="43"/>
      <c r="P315" s="43"/>
      <c r="Q315" s="43"/>
      <c r="R315" s="43"/>
      <c r="S315" s="43"/>
      <c r="T315" s="43"/>
      <c r="U315" s="43"/>
      <c r="V315" s="43"/>
      <c r="W315" s="43"/>
      <c r="X315" s="43"/>
      <c r="Y315" s="43"/>
      <c r="Z315" s="43"/>
    </row>
    <row r="316" spans="1:26" ht="12.75" customHeight="1" x14ac:dyDescent="0.2">
      <c r="A316" s="43"/>
      <c r="B316" s="44"/>
      <c r="C316" s="45"/>
      <c r="D316" s="43"/>
      <c r="E316" s="43"/>
      <c r="F316" s="43"/>
      <c r="G316" s="43"/>
      <c r="H316" s="43"/>
      <c r="I316" s="43"/>
      <c r="J316" s="46"/>
      <c r="K316" s="43"/>
      <c r="L316" s="43"/>
      <c r="M316" s="43"/>
      <c r="N316" s="43"/>
      <c r="O316" s="43"/>
      <c r="P316" s="43"/>
      <c r="Q316" s="43"/>
      <c r="R316" s="43"/>
      <c r="S316" s="43"/>
      <c r="T316" s="43"/>
      <c r="U316" s="43"/>
      <c r="V316" s="43"/>
      <c r="W316" s="43"/>
      <c r="X316" s="43"/>
      <c r="Y316" s="43"/>
      <c r="Z316" s="43"/>
    </row>
    <row r="317" spans="1:26" ht="12.75" customHeight="1" x14ac:dyDescent="0.2">
      <c r="A317" s="43"/>
      <c r="B317" s="44"/>
      <c r="C317" s="45"/>
      <c r="D317" s="43"/>
      <c r="E317" s="43"/>
      <c r="F317" s="43"/>
      <c r="G317" s="43"/>
      <c r="H317" s="43"/>
      <c r="I317" s="43"/>
      <c r="J317" s="46"/>
      <c r="K317" s="43"/>
      <c r="L317" s="43"/>
      <c r="M317" s="43"/>
      <c r="N317" s="43"/>
      <c r="O317" s="43"/>
      <c r="P317" s="43"/>
      <c r="Q317" s="43"/>
      <c r="R317" s="43"/>
      <c r="S317" s="43"/>
      <c r="T317" s="43"/>
      <c r="U317" s="43"/>
      <c r="V317" s="43"/>
      <c r="W317" s="43"/>
      <c r="X317" s="43"/>
      <c r="Y317" s="43"/>
      <c r="Z317" s="43"/>
    </row>
    <row r="318" spans="1:26" ht="12.75" customHeight="1" x14ac:dyDescent="0.2">
      <c r="A318" s="43"/>
      <c r="B318" s="44"/>
      <c r="C318" s="45"/>
      <c r="D318" s="43"/>
      <c r="E318" s="43"/>
      <c r="F318" s="43"/>
      <c r="G318" s="43"/>
      <c r="H318" s="43"/>
      <c r="I318" s="43"/>
      <c r="J318" s="46"/>
      <c r="K318" s="43"/>
      <c r="L318" s="43"/>
      <c r="M318" s="43"/>
      <c r="N318" s="43"/>
      <c r="O318" s="43"/>
      <c r="P318" s="43"/>
      <c r="Q318" s="43"/>
      <c r="R318" s="43"/>
      <c r="S318" s="43"/>
      <c r="T318" s="43"/>
      <c r="U318" s="43"/>
      <c r="V318" s="43"/>
      <c r="W318" s="43"/>
      <c r="X318" s="43"/>
      <c r="Y318" s="43"/>
      <c r="Z318" s="43"/>
    </row>
    <row r="319" spans="1:26" ht="12.75" customHeight="1" x14ac:dyDescent="0.2">
      <c r="A319" s="43"/>
      <c r="B319" s="44"/>
      <c r="C319" s="45"/>
      <c r="D319" s="43"/>
      <c r="E319" s="43"/>
      <c r="F319" s="43"/>
      <c r="G319" s="43"/>
      <c r="H319" s="43"/>
      <c r="I319" s="43"/>
      <c r="J319" s="46"/>
      <c r="K319" s="43"/>
      <c r="L319" s="43"/>
      <c r="M319" s="43"/>
      <c r="N319" s="43"/>
      <c r="O319" s="43"/>
      <c r="P319" s="43"/>
      <c r="Q319" s="43"/>
      <c r="R319" s="43"/>
      <c r="S319" s="43"/>
      <c r="T319" s="43"/>
      <c r="U319" s="43"/>
      <c r="V319" s="43"/>
      <c r="W319" s="43"/>
      <c r="X319" s="43"/>
      <c r="Y319" s="43"/>
      <c r="Z319" s="43"/>
    </row>
    <row r="320" spans="1:26" ht="12.75" customHeight="1" x14ac:dyDescent="0.2">
      <c r="A320" s="43"/>
      <c r="B320" s="44"/>
      <c r="C320" s="45"/>
      <c r="D320" s="43"/>
      <c r="E320" s="43"/>
      <c r="F320" s="43"/>
      <c r="G320" s="43"/>
      <c r="H320" s="43"/>
      <c r="I320" s="43"/>
      <c r="J320" s="46"/>
      <c r="K320" s="43"/>
      <c r="L320" s="43"/>
      <c r="M320" s="43"/>
      <c r="N320" s="43"/>
      <c r="O320" s="43"/>
      <c r="P320" s="43"/>
      <c r="Q320" s="43"/>
      <c r="R320" s="43"/>
      <c r="S320" s="43"/>
      <c r="T320" s="43"/>
      <c r="U320" s="43"/>
      <c r="V320" s="43"/>
      <c r="W320" s="43"/>
      <c r="X320" s="43"/>
      <c r="Y320" s="43"/>
      <c r="Z320" s="43"/>
    </row>
    <row r="321" spans="1:26" ht="12.75" customHeight="1" x14ac:dyDescent="0.2">
      <c r="A321" s="43"/>
      <c r="B321" s="44"/>
      <c r="C321" s="45"/>
      <c r="D321" s="43"/>
      <c r="E321" s="43"/>
      <c r="F321" s="43"/>
      <c r="G321" s="43"/>
      <c r="H321" s="43"/>
      <c r="I321" s="43"/>
      <c r="J321" s="46"/>
      <c r="K321" s="43"/>
      <c r="L321" s="43"/>
      <c r="M321" s="43"/>
      <c r="N321" s="43"/>
      <c r="O321" s="43"/>
      <c r="P321" s="43"/>
      <c r="Q321" s="43"/>
      <c r="R321" s="43"/>
      <c r="S321" s="43"/>
      <c r="T321" s="43"/>
      <c r="U321" s="43"/>
      <c r="V321" s="43"/>
      <c r="W321" s="43"/>
      <c r="X321" s="43"/>
      <c r="Y321" s="43"/>
      <c r="Z321" s="43"/>
    </row>
    <row r="322" spans="1:26" ht="12.75" customHeight="1" x14ac:dyDescent="0.2">
      <c r="A322" s="43"/>
      <c r="B322" s="44"/>
      <c r="C322" s="45"/>
      <c r="D322" s="43"/>
      <c r="E322" s="43"/>
      <c r="F322" s="43"/>
      <c r="G322" s="43"/>
      <c r="H322" s="43"/>
      <c r="I322" s="43"/>
      <c r="J322" s="46"/>
      <c r="K322" s="43"/>
      <c r="L322" s="43"/>
      <c r="M322" s="43"/>
      <c r="N322" s="43"/>
      <c r="O322" s="43"/>
      <c r="P322" s="43"/>
      <c r="Q322" s="43"/>
      <c r="R322" s="43"/>
      <c r="S322" s="43"/>
      <c r="T322" s="43"/>
      <c r="U322" s="43"/>
      <c r="V322" s="43"/>
      <c r="W322" s="43"/>
      <c r="X322" s="43"/>
      <c r="Y322" s="43"/>
      <c r="Z322" s="43"/>
    </row>
    <row r="323" spans="1:26" ht="12.75" customHeight="1" x14ac:dyDescent="0.2">
      <c r="A323" s="43"/>
      <c r="B323" s="44"/>
      <c r="C323" s="45"/>
      <c r="D323" s="43"/>
      <c r="E323" s="43"/>
      <c r="F323" s="43"/>
      <c r="G323" s="43"/>
      <c r="H323" s="43"/>
      <c r="I323" s="43"/>
      <c r="J323" s="46"/>
      <c r="K323" s="43"/>
      <c r="L323" s="43"/>
      <c r="M323" s="43"/>
      <c r="N323" s="43"/>
      <c r="O323" s="43"/>
      <c r="P323" s="43"/>
      <c r="Q323" s="43"/>
      <c r="R323" s="43"/>
      <c r="S323" s="43"/>
      <c r="T323" s="43"/>
      <c r="U323" s="43"/>
      <c r="V323" s="43"/>
      <c r="W323" s="43"/>
      <c r="X323" s="43"/>
      <c r="Y323" s="43"/>
      <c r="Z323" s="43"/>
    </row>
    <row r="324" spans="1:26" ht="12.75" customHeight="1" x14ac:dyDescent="0.2">
      <c r="A324" s="43"/>
      <c r="B324" s="44"/>
      <c r="C324" s="45"/>
      <c r="D324" s="43"/>
      <c r="E324" s="43"/>
      <c r="F324" s="43"/>
      <c r="G324" s="43"/>
      <c r="H324" s="43"/>
      <c r="I324" s="43"/>
      <c r="J324" s="46"/>
      <c r="K324" s="43"/>
      <c r="L324" s="43"/>
      <c r="M324" s="43"/>
      <c r="N324" s="43"/>
      <c r="O324" s="43"/>
      <c r="P324" s="43"/>
      <c r="Q324" s="43"/>
      <c r="R324" s="43"/>
      <c r="S324" s="43"/>
      <c r="T324" s="43"/>
      <c r="U324" s="43"/>
      <c r="V324" s="43"/>
      <c r="W324" s="43"/>
      <c r="X324" s="43"/>
      <c r="Y324" s="43"/>
      <c r="Z324" s="43"/>
    </row>
    <row r="325" spans="1:26" ht="12.75" customHeight="1" x14ac:dyDescent="0.2">
      <c r="A325" s="43"/>
      <c r="B325" s="44"/>
      <c r="C325" s="45"/>
      <c r="D325" s="43"/>
      <c r="E325" s="43"/>
      <c r="F325" s="43"/>
      <c r="G325" s="43"/>
      <c r="H325" s="43"/>
      <c r="I325" s="43"/>
      <c r="J325" s="46"/>
      <c r="K325" s="43"/>
      <c r="L325" s="43"/>
      <c r="M325" s="43"/>
      <c r="N325" s="43"/>
      <c r="O325" s="43"/>
      <c r="P325" s="43"/>
      <c r="Q325" s="43"/>
      <c r="R325" s="43"/>
      <c r="S325" s="43"/>
      <c r="T325" s="43"/>
      <c r="U325" s="43"/>
      <c r="V325" s="43"/>
      <c r="W325" s="43"/>
      <c r="X325" s="43"/>
      <c r="Y325" s="43"/>
      <c r="Z325" s="43"/>
    </row>
    <row r="326" spans="1:26" ht="12.75" customHeight="1" x14ac:dyDescent="0.2">
      <c r="A326" s="43"/>
      <c r="B326" s="44"/>
      <c r="C326" s="45"/>
      <c r="D326" s="43"/>
      <c r="E326" s="43"/>
      <c r="F326" s="43"/>
      <c r="G326" s="43"/>
      <c r="H326" s="43"/>
      <c r="I326" s="43"/>
      <c r="J326" s="46"/>
      <c r="K326" s="43"/>
      <c r="L326" s="43"/>
      <c r="M326" s="43"/>
      <c r="N326" s="43"/>
      <c r="O326" s="43"/>
      <c r="P326" s="43"/>
      <c r="Q326" s="43"/>
      <c r="R326" s="43"/>
      <c r="S326" s="43"/>
      <c r="T326" s="43"/>
      <c r="U326" s="43"/>
      <c r="V326" s="43"/>
      <c r="W326" s="43"/>
      <c r="X326" s="43"/>
      <c r="Y326" s="43"/>
      <c r="Z326" s="43"/>
    </row>
    <row r="327" spans="1:26" ht="12.75" customHeight="1" x14ac:dyDescent="0.2">
      <c r="A327" s="43"/>
      <c r="B327" s="44"/>
      <c r="C327" s="45"/>
      <c r="D327" s="43"/>
      <c r="E327" s="43"/>
      <c r="F327" s="43"/>
      <c r="G327" s="43"/>
      <c r="H327" s="43"/>
      <c r="I327" s="43"/>
      <c r="J327" s="46"/>
      <c r="K327" s="43"/>
      <c r="L327" s="43"/>
      <c r="M327" s="43"/>
      <c r="N327" s="43"/>
      <c r="O327" s="43"/>
      <c r="P327" s="43"/>
      <c r="Q327" s="43"/>
      <c r="R327" s="43"/>
      <c r="S327" s="43"/>
      <c r="T327" s="43"/>
      <c r="U327" s="43"/>
      <c r="V327" s="43"/>
      <c r="W327" s="43"/>
      <c r="X327" s="43"/>
      <c r="Y327" s="43"/>
      <c r="Z327" s="43"/>
    </row>
    <row r="328" spans="1:26" ht="12.75" customHeight="1" x14ac:dyDescent="0.2">
      <c r="A328" s="43"/>
      <c r="B328" s="44"/>
      <c r="C328" s="45"/>
      <c r="D328" s="43"/>
      <c r="E328" s="43"/>
      <c r="F328" s="43"/>
      <c r="G328" s="43"/>
      <c r="H328" s="43"/>
      <c r="I328" s="43"/>
      <c r="J328" s="46"/>
      <c r="K328" s="43"/>
      <c r="L328" s="43"/>
      <c r="M328" s="43"/>
      <c r="N328" s="43"/>
      <c r="O328" s="43"/>
      <c r="P328" s="43"/>
      <c r="Q328" s="43"/>
      <c r="R328" s="43"/>
      <c r="S328" s="43"/>
      <c r="T328" s="43"/>
      <c r="U328" s="43"/>
      <c r="V328" s="43"/>
      <c r="W328" s="43"/>
      <c r="X328" s="43"/>
      <c r="Y328" s="43"/>
      <c r="Z328" s="43"/>
    </row>
    <row r="329" spans="1:26" ht="12.75" customHeight="1" x14ac:dyDescent="0.2">
      <c r="A329" s="43"/>
      <c r="B329" s="44"/>
      <c r="C329" s="45"/>
      <c r="D329" s="43"/>
      <c r="E329" s="43"/>
      <c r="F329" s="43"/>
      <c r="G329" s="43"/>
      <c r="H329" s="43"/>
      <c r="I329" s="43"/>
      <c r="J329" s="46"/>
      <c r="K329" s="43"/>
      <c r="L329" s="43"/>
      <c r="M329" s="43"/>
      <c r="N329" s="43"/>
      <c r="O329" s="43"/>
      <c r="P329" s="43"/>
      <c r="Q329" s="43"/>
      <c r="R329" s="43"/>
      <c r="S329" s="43"/>
      <c r="T329" s="43"/>
      <c r="U329" s="43"/>
      <c r="V329" s="43"/>
      <c r="W329" s="43"/>
      <c r="X329" s="43"/>
      <c r="Y329" s="43"/>
      <c r="Z329" s="43"/>
    </row>
    <row r="330" spans="1:26" ht="12.75" customHeight="1" x14ac:dyDescent="0.2">
      <c r="A330" s="43"/>
      <c r="B330" s="44"/>
      <c r="C330" s="45"/>
      <c r="D330" s="43"/>
      <c r="E330" s="43"/>
      <c r="F330" s="43"/>
      <c r="G330" s="43"/>
      <c r="H330" s="43"/>
      <c r="I330" s="43"/>
      <c r="J330" s="46"/>
      <c r="K330" s="43"/>
      <c r="L330" s="43"/>
      <c r="M330" s="43"/>
      <c r="N330" s="43"/>
      <c r="O330" s="43"/>
      <c r="P330" s="43"/>
      <c r="Q330" s="43"/>
      <c r="R330" s="43"/>
      <c r="S330" s="43"/>
      <c r="T330" s="43"/>
      <c r="U330" s="43"/>
      <c r="V330" s="43"/>
      <c r="W330" s="43"/>
      <c r="X330" s="43"/>
      <c r="Y330" s="43"/>
      <c r="Z330" s="43"/>
    </row>
    <row r="331" spans="1:26" ht="12.75" customHeight="1" x14ac:dyDescent="0.2">
      <c r="A331" s="43"/>
      <c r="B331" s="44"/>
      <c r="C331" s="45"/>
      <c r="D331" s="43"/>
      <c r="E331" s="43"/>
      <c r="F331" s="43"/>
      <c r="G331" s="43"/>
      <c r="H331" s="43"/>
      <c r="I331" s="43"/>
      <c r="J331" s="46"/>
      <c r="K331" s="43"/>
      <c r="L331" s="43"/>
      <c r="M331" s="43"/>
      <c r="N331" s="43"/>
      <c r="O331" s="43"/>
      <c r="P331" s="43"/>
      <c r="Q331" s="43"/>
      <c r="R331" s="43"/>
      <c r="S331" s="43"/>
      <c r="T331" s="43"/>
      <c r="U331" s="43"/>
      <c r="V331" s="43"/>
      <c r="W331" s="43"/>
      <c r="X331" s="43"/>
      <c r="Y331" s="43"/>
      <c r="Z331" s="43"/>
    </row>
    <row r="332" spans="1:26" ht="12.75" customHeight="1" x14ac:dyDescent="0.2">
      <c r="A332" s="43"/>
      <c r="B332" s="44"/>
      <c r="C332" s="45"/>
      <c r="D332" s="43"/>
      <c r="E332" s="43"/>
      <c r="F332" s="43"/>
      <c r="G332" s="43"/>
      <c r="H332" s="43"/>
      <c r="I332" s="43"/>
      <c r="J332" s="46"/>
      <c r="K332" s="43"/>
      <c r="L332" s="43"/>
      <c r="M332" s="43"/>
      <c r="N332" s="43"/>
      <c r="O332" s="43"/>
      <c r="P332" s="43"/>
      <c r="Q332" s="43"/>
      <c r="R332" s="43"/>
      <c r="S332" s="43"/>
      <c r="T332" s="43"/>
      <c r="U332" s="43"/>
      <c r="V332" s="43"/>
      <c r="W332" s="43"/>
      <c r="X332" s="43"/>
      <c r="Y332" s="43"/>
      <c r="Z332" s="43"/>
    </row>
    <row r="333" spans="1:26" ht="12.75" customHeight="1" x14ac:dyDescent="0.2">
      <c r="A333" s="43"/>
      <c r="B333" s="44"/>
      <c r="C333" s="45"/>
      <c r="D333" s="43"/>
      <c r="E333" s="43"/>
      <c r="F333" s="43"/>
      <c r="G333" s="43"/>
      <c r="H333" s="43"/>
      <c r="I333" s="43"/>
      <c r="J333" s="46"/>
      <c r="K333" s="43"/>
      <c r="L333" s="43"/>
      <c r="M333" s="43"/>
      <c r="N333" s="43"/>
      <c r="O333" s="43"/>
      <c r="P333" s="43"/>
      <c r="Q333" s="43"/>
      <c r="R333" s="43"/>
      <c r="S333" s="43"/>
      <c r="T333" s="43"/>
      <c r="U333" s="43"/>
      <c r="V333" s="43"/>
      <c r="W333" s="43"/>
      <c r="X333" s="43"/>
      <c r="Y333" s="43"/>
      <c r="Z333" s="43"/>
    </row>
    <row r="334" spans="1:26" ht="12.75" customHeight="1" x14ac:dyDescent="0.2">
      <c r="A334" s="43"/>
      <c r="B334" s="44"/>
      <c r="C334" s="45"/>
      <c r="D334" s="43"/>
      <c r="E334" s="43"/>
      <c r="F334" s="43"/>
      <c r="G334" s="43"/>
      <c r="H334" s="43"/>
      <c r="I334" s="43"/>
      <c r="J334" s="46"/>
      <c r="K334" s="43"/>
      <c r="L334" s="43"/>
      <c r="M334" s="43"/>
      <c r="N334" s="43"/>
      <c r="O334" s="43"/>
      <c r="P334" s="43"/>
      <c r="Q334" s="43"/>
      <c r="R334" s="43"/>
      <c r="S334" s="43"/>
      <c r="T334" s="43"/>
      <c r="U334" s="43"/>
      <c r="V334" s="43"/>
      <c r="W334" s="43"/>
      <c r="X334" s="43"/>
      <c r="Y334" s="43"/>
      <c r="Z334" s="43"/>
    </row>
    <row r="335" spans="1:26" ht="12.75" customHeight="1" x14ac:dyDescent="0.2">
      <c r="A335" s="43"/>
      <c r="B335" s="44"/>
      <c r="C335" s="45"/>
      <c r="D335" s="43"/>
      <c r="E335" s="43"/>
      <c r="F335" s="43"/>
      <c r="G335" s="43"/>
      <c r="H335" s="43"/>
      <c r="I335" s="43"/>
      <c r="J335" s="46"/>
      <c r="K335" s="43"/>
      <c r="L335" s="43"/>
      <c r="M335" s="43"/>
      <c r="N335" s="43"/>
      <c r="O335" s="43"/>
      <c r="P335" s="43"/>
      <c r="Q335" s="43"/>
      <c r="R335" s="43"/>
      <c r="S335" s="43"/>
      <c r="T335" s="43"/>
      <c r="U335" s="43"/>
      <c r="V335" s="43"/>
      <c r="W335" s="43"/>
      <c r="X335" s="43"/>
      <c r="Y335" s="43"/>
      <c r="Z335" s="43"/>
    </row>
    <row r="336" spans="1:26" ht="12.75" customHeight="1" x14ac:dyDescent="0.2">
      <c r="A336" s="43"/>
      <c r="B336" s="44"/>
      <c r="C336" s="45"/>
      <c r="D336" s="43"/>
      <c r="E336" s="43"/>
      <c r="F336" s="43"/>
      <c r="G336" s="43"/>
      <c r="H336" s="43"/>
      <c r="I336" s="43"/>
      <c r="J336" s="46"/>
      <c r="K336" s="43"/>
      <c r="L336" s="43"/>
      <c r="M336" s="43"/>
      <c r="N336" s="43"/>
      <c r="O336" s="43"/>
      <c r="P336" s="43"/>
      <c r="Q336" s="43"/>
      <c r="R336" s="43"/>
      <c r="S336" s="43"/>
      <c r="T336" s="43"/>
      <c r="U336" s="43"/>
      <c r="V336" s="43"/>
      <c r="W336" s="43"/>
      <c r="X336" s="43"/>
      <c r="Y336" s="43"/>
      <c r="Z336" s="43"/>
    </row>
    <row r="337" spans="1:26" ht="12.75" customHeight="1" x14ac:dyDescent="0.2">
      <c r="A337" s="43"/>
      <c r="B337" s="44"/>
      <c r="C337" s="45"/>
      <c r="D337" s="43"/>
      <c r="E337" s="43"/>
      <c r="F337" s="43"/>
      <c r="G337" s="43"/>
      <c r="H337" s="43"/>
      <c r="I337" s="43"/>
      <c r="J337" s="46"/>
      <c r="K337" s="43"/>
      <c r="L337" s="43"/>
      <c r="M337" s="43"/>
      <c r="N337" s="43"/>
      <c r="O337" s="43"/>
      <c r="P337" s="43"/>
      <c r="Q337" s="43"/>
      <c r="R337" s="43"/>
      <c r="S337" s="43"/>
      <c r="T337" s="43"/>
      <c r="U337" s="43"/>
      <c r="V337" s="43"/>
      <c r="W337" s="43"/>
      <c r="X337" s="43"/>
      <c r="Y337" s="43"/>
      <c r="Z337" s="43"/>
    </row>
    <row r="338" spans="1:26" ht="12.75" customHeight="1" x14ac:dyDescent="0.2">
      <c r="A338" s="43"/>
      <c r="B338" s="44"/>
      <c r="C338" s="45"/>
      <c r="D338" s="43"/>
      <c r="E338" s="43"/>
      <c r="F338" s="43"/>
      <c r="G338" s="43"/>
      <c r="H338" s="43"/>
      <c r="I338" s="43"/>
      <c r="J338" s="46"/>
      <c r="K338" s="43"/>
      <c r="L338" s="43"/>
      <c r="M338" s="43"/>
      <c r="N338" s="43"/>
      <c r="O338" s="43"/>
      <c r="P338" s="43"/>
      <c r="Q338" s="43"/>
      <c r="R338" s="43"/>
      <c r="S338" s="43"/>
      <c r="T338" s="43"/>
      <c r="U338" s="43"/>
      <c r="V338" s="43"/>
      <c r="W338" s="43"/>
      <c r="X338" s="43"/>
      <c r="Y338" s="43"/>
      <c r="Z338" s="43"/>
    </row>
    <row r="339" spans="1:26" ht="12.75" customHeight="1" x14ac:dyDescent="0.2">
      <c r="A339" s="43"/>
      <c r="B339" s="44"/>
      <c r="C339" s="45"/>
      <c r="D339" s="43"/>
      <c r="E339" s="43"/>
      <c r="F339" s="43"/>
      <c r="G339" s="43"/>
      <c r="H339" s="43"/>
      <c r="I339" s="43"/>
      <c r="J339" s="46"/>
      <c r="K339" s="43"/>
      <c r="L339" s="43"/>
      <c r="M339" s="43"/>
      <c r="N339" s="43"/>
      <c r="O339" s="43"/>
      <c r="P339" s="43"/>
      <c r="Q339" s="43"/>
      <c r="R339" s="43"/>
      <c r="S339" s="43"/>
      <c r="T339" s="43"/>
      <c r="U339" s="43"/>
      <c r="V339" s="43"/>
      <c r="W339" s="43"/>
      <c r="X339" s="43"/>
      <c r="Y339" s="43"/>
      <c r="Z339" s="43"/>
    </row>
    <row r="340" spans="1:26" ht="12.75" customHeight="1" x14ac:dyDescent="0.2">
      <c r="A340" s="43"/>
      <c r="B340" s="44"/>
      <c r="C340" s="45"/>
      <c r="D340" s="43"/>
      <c r="E340" s="43"/>
      <c r="F340" s="43"/>
      <c r="G340" s="43"/>
      <c r="H340" s="43"/>
      <c r="I340" s="43"/>
      <c r="J340" s="46"/>
      <c r="K340" s="43"/>
      <c r="L340" s="43"/>
      <c r="M340" s="43"/>
      <c r="N340" s="43"/>
      <c r="O340" s="43"/>
      <c r="P340" s="43"/>
      <c r="Q340" s="43"/>
      <c r="R340" s="43"/>
      <c r="S340" s="43"/>
      <c r="T340" s="43"/>
      <c r="U340" s="43"/>
      <c r="V340" s="43"/>
      <c r="W340" s="43"/>
      <c r="X340" s="43"/>
      <c r="Y340" s="43"/>
      <c r="Z340" s="43"/>
    </row>
    <row r="341" spans="1:26" ht="12.75" customHeight="1" x14ac:dyDescent="0.2">
      <c r="A341" s="43"/>
      <c r="B341" s="44"/>
      <c r="C341" s="45"/>
      <c r="D341" s="43"/>
      <c r="E341" s="43"/>
      <c r="F341" s="43"/>
      <c r="G341" s="43"/>
      <c r="H341" s="43"/>
      <c r="I341" s="43"/>
      <c r="J341" s="46"/>
      <c r="K341" s="43"/>
      <c r="L341" s="43"/>
      <c r="M341" s="43"/>
      <c r="N341" s="43"/>
      <c r="O341" s="43"/>
      <c r="P341" s="43"/>
      <c r="Q341" s="43"/>
      <c r="R341" s="43"/>
      <c r="S341" s="43"/>
      <c r="T341" s="43"/>
      <c r="U341" s="43"/>
      <c r="V341" s="43"/>
      <c r="W341" s="43"/>
      <c r="X341" s="43"/>
      <c r="Y341" s="43"/>
      <c r="Z341" s="43"/>
    </row>
    <row r="342" spans="1:26" ht="12.75" customHeight="1" x14ac:dyDescent="0.2">
      <c r="A342" s="43"/>
      <c r="B342" s="44"/>
      <c r="C342" s="45"/>
      <c r="D342" s="43"/>
      <c r="E342" s="43"/>
      <c r="F342" s="43"/>
      <c r="G342" s="43"/>
      <c r="H342" s="43"/>
      <c r="I342" s="43"/>
      <c r="J342" s="46"/>
      <c r="K342" s="43"/>
      <c r="L342" s="43"/>
      <c r="M342" s="43"/>
      <c r="N342" s="43"/>
      <c r="O342" s="43"/>
      <c r="P342" s="43"/>
      <c r="Q342" s="43"/>
      <c r="R342" s="43"/>
      <c r="S342" s="43"/>
      <c r="T342" s="43"/>
      <c r="U342" s="43"/>
      <c r="V342" s="43"/>
      <c r="W342" s="43"/>
      <c r="X342" s="43"/>
      <c r="Y342" s="43"/>
      <c r="Z342" s="43"/>
    </row>
    <row r="343" spans="1:26" ht="12.75" customHeight="1" x14ac:dyDescent="0.2">
      <c r="A343" s="43"/>
      <c r="B343" s="44"/>
      <c r="C343" s="45"/>
      <c r="D343" s="43"/>
      <c r="E343" s="43"/>
      <c r="F343" s="43"/>
      <c r="G343" s="43"/>
      <c r="H343" s="43"/>
      <c r="I343" s="43"/>
      <c r="J343" s="46"/>
      <c r="K343" s="43"/>
      <c r="L343" s="43"/>
      <c r="M343" s="43"/>
      <c r="N343" s="43"/>
      <c r="O343" s="43"/>
      <c r="P343" s="43"/>
      <c r="Q343" s="43"/>
      <c r="R343" s="43"/>
      <c r="S343" s="43"/>
      <c r="T343" s="43"/>
      <c r="U343" s="43"/>
      <c r="V343" s="43"/>
      <c r="W343" s="43"/>
      <c r="X343" s="43"/>
      <c r="Y343" s="43"/>
      <c r="Z343" s="43"/>
    </row>
    <row r="344" spans="1:26" ht="12.75" customHeight="1" x14ac:dyDescent="0.2">
      <c r="A344" s="43"/>
      <c r="B344" s="44"/>
      <c r="C344" s="45"/>
      <c r="D344" s="43"/>
      <c r="E344" s="43"/>
      <c r="F344" s="43"/>
      <c r="G344" s="43"/>
      <c r="H344" s="43"/>
      <c r="I344" s="43"/>
      <c r="J344" s="46"/>
      <c r="K344" s="43"/>
      <c r="L344" s="43"/>
      <c r="M344" s="43"/>
      <c r="N344" s="43"/>
      <c r="O344" s="43"/>
      <c r="P344" s="43"/>
      <c r="Q344" s="43"/>
      <c r="R344" s="43"/>
      <c r="S344" s="43"/>
      <c r="T344" s="43"/>
      <c r="U344" s="43"/>
      <c r="V344" s="43"/>
      <c r="W344" s="43"/>
      <c r="X344" s="43"/>
      <c r="Y344" s="43"/>
      <c r="Z344" s="43"/>
    </row>
    <row r="345" spans="1:26" ht="12.75" customHeight="1" x14ac:dyDescent="0.2">
      <c r="A345" s="43"/>
      <c r="B345" s="44"/>
      <c r="C345" s="45"/>
      <c r="D345" s="43"/>
      <c r="E345" s="43"/>
      <c r="F345" s="43"/>
      <c r="G345" s="43"/>
      <c r="H345" s="43"/>
      <c r="I345" s="43"/>
      <c r="J345" s="46"/>
      <c r="K345" s="43"/>
      <c r="L345" s="43"/>
      <c r="M345" s="43"/>
      <c r="N345" s="43"/>
      <c r="O345" s="43"/>
      <c r="P345" s="43"/>
      <c r="Q345" s="43"/>
      <c r="R345" s="43"/>
      <c r="S345" s="43"/>
      <c r="T345" s="43"/>
      <c r="U345" s="43"/>
      <c r="V345" s="43"/>
      <c r="W345" s="43"/>
      <c r="X345" s="43"/>
      <c r="Y345" s="43"/>
      <c r="Z345" s="43"/>
    </row>
    <row r="346" spans="1:26" ht="12.75" customHeight="1" x14ac:dyDescent="0.2">
      <c r="A346" s="43"/>
      <c r="B346" s="44"/>
      <c r="C346" s="45"/>
      <c r="D346" s="43"/>
      <c r="E346" s="43"/>
      <c r="F346" s="43"/>
      <c r="G346" s="43"/>
      <c r="H346" s="43"/>
      <c r="I346" s="43"/>
      <c r="J346" s="46"/>
      <c r="K346" s="43"/>
      <c r="L346" s="43"/>
      <c r="M346" s="43"/>
      <c r="N346" s="43"/>
      <c r="O346" s="43"/>
      <c r="P346" s="43"/>
      <c r="Q346" s="43"/>
      <c r="R346" s="43"/>
      <c r="S346" s="43"/>
      <c r="T346" s="43"/>
      <c r="U346" s="43"/>
      <c r="V346" s="43"/>
      <c r="W346" s="43"/>
      <c r="X346" s="43"/>
      <c r="Y346" s="43"/>
      <c r="Z346" s="43"/>
    </row>
    <row r="347" spans="1:26" ht="12.75" customHeight="1" x14ac:dyDescent="0.2">
      <c r="A347" s="43"/>
      <c r="B347" s="44"/>
      <c r="C347" s="45"/>
      <c r="D347" s="43"/>
      <c r="E347" s="43"/>
      <c r="F347" s="43"/>
      <c r="G347" s="43"/>
      <c r="H347" s="43"/>
      <c r="I347" s="43"/>
      <c r="J347" s="46"/>
      <c r="K347" s="43"/>
      <c r="L347" s="43"/>
      <c r="M347" s="43"/>
      <c r="N347" s="43"/>
      <c r="O347" s="43"/>
      <c r="P347" s="43"/>
      <c r="Q347" s="43"/>
      <c r="R347" s="43"/>
      <c r="S347" s="43"/>
      <c r="T347" s="43"/>
      <c r="U347" s="43"/>
      <c r="V347" s="43"/>
      <c r="W347" s="43"/>
      <c r="X347" s="43"/>
      <c r="Y347" s="43"/>
      <c r="Z347" s="43"/>
    </row>
    <row r="348" spans="1:26" ht="12.75" customHeight="1" x14ac:dyDescent="0.2">
      <c r="A348" s="43"/>
      <c r="B348" s="44"/>
      <c r="C348" s="45"/>
      <c r="D348" s="43"/>
      <c r="E348" s="43"/>
      <c r="F348" s="43"/>
      <c r="G348" s="43"/>
      <c r="H348" s="43"/>
      <c r="I348" s="43"/>
      <c r="J348" s="46"/>
      <c r="K348" s="43"/>
      <c r="L348" s="43"/>
      <c r="M348" s="43"/>
      <c r="N348" s="43"/>
      <c r="O348" s="43"/>
      <c r="P348" s="43"/>
      <c r="Q348" s="43"/>
      <c r="R348" s="43"/>
      <c r="S348" s="43"/>
      <c r="T348" s="43"/>
      <c r="U348" s="43"/>
      <c r="V348" s="43"/>
      <c r="W348" s="43"/>
      <c r="X348" s="43"/>
      <c r="Y348" s="43"/>
      <c r="Z348" s="43"/>
    </row>
    <row r="349" spans="1:26" ht="12.75" customHeight="1" x14ac:dyDescent="0.2">
      <c r="A349" s="43"/>
      <c r="B349" s="44"/>
      <c r="C349" s="45"/>
      <c r="D349" s="43"/>
      <c r="E349" s="43"/>
      <c r="F349" s="43"/>
      <c r="G349" s="43"/>
      <c r="H349" s="43"/>
      <c r="I349" s="43"/>
      <c r="J349" s="46"/>
      <c r="K349" s="43"/>
      <c r="L349" s="43"/>
      <c r="M349" s="43"/>
      <c r="N349" s="43"/>
      <c r="O349" s="43"/>
      <c r="P349" s="43"/>
      <c r="Q349" s="43"/>
      <c r="R349" s="43"/>
      <c r="S349" s="43"/>
      <c r="T349" s="43"/>
      <c r="U349" s="43"/>
      <c r="V349" s="43"/>
      <c r="W349" s="43"/>
      <c r="X349" s="43"/>
      <c r="Y349" s="43"/>
      <c r="Z349" s="43"/>
    </row>
    <row r="350" spans="1:26" ht="12.75" customHeight="1" x14ac:dyDescent="0.2">
      <c r="A350" s="43"/>
      <c r="B350" s="44"/>
      <c r="C350" s="45"/>
      <c r="D350" s="43"/>
      <c r="E350" s="43"/>
      <c r="F350" s="43"/>
      <c r="G350" s="43"/>
      <c r="H350" s="43"/>
      <c r="I350" s="43"/>
      <c r="J350" s="46"/>
      <c r="K350" s="43"/>
      <c r="L350" s="43"/>
      <c r="M350" s="43"/>
      <c r="N350" s="43"/>
      <c r="O350" s="43"/>
      <c r="P350" s="43"/>
      <c r="Q350" s="43"/>
      <c r="R350" s="43"/>
      <c r="S350" s="43"/>
      <c r="T350" s="43"/>
      <c r="U350" s="43"/>
      <c r="V350" s="43"/>
      <c r="W350" s="43"/>
      <c r="X350" s="43"/>
      <c r="Y350" s="43"/>
      <c r="Z350" s="43"/>
    </row>
    <row r="351" spans="1:26" ht="12.75" customHeight="1" x14ac:dyDescent="0.2">
      <c r="A351" s="43"/>
      <c r="B351" s="44"/>
      <c r="C351" s="45"/>
      <c r="D351" s="43"/>
      <c r="E351" s="43"/>
      <c r="F351" s="43"/>
      <c r="G351" s="43"/>
      <c r="H351" s="43"/>
      <c r="I351" s="43"/>
      <c r="J351" s="46"/>
      <c r="K351" s="43"/>
      <c r="L351" s="43"/>
      <c r="M351" s="43"/>
      <c r="N351" s="43"/>
      <c r="O351" s="43"/>
      <c r="P351" s="43"/>
      <c r="Q351" s="43"/>
      <c r="R351" s="43"/>
      <c r="S351" s="43"/>
      <c r="T351" s="43"/>
      <c r="U351" s="43"/>
      <c r="V351" s="43"/>
      <c r="W351" s="43"/>
      <c r="X351" s="43"/>
      <c r="Y351" s="43"/>
      <c r="Z351" s="43"/>
    </row>
    <row r="352" spans="1:26" ht="12.75" customHeight="1" x14ac:dyDescent="0.2">
      <c r="A352" s="43"/>
      <c r="B352" s="44"/>
      <c r="C352" s="45"/>
      <c r="D352" s="43"/>
      <c r="E352" s="43"/>
      <c r="F352" s="43"/>
      <c r="G352" s="43"/>
      <c r="H352" s="43"/>
      <c r="I352" s="43"/>
      <c r="J352" s="46"/>
      <c r="K352" s="43"/>
      <c r="L352" s="43"/>
      <c r="M352" s="43"/>
      <c r="N352" s="43"/>
      <c r="O352" s="43"/>
      <c r="P352" s="43"/>
      <c r="Q352" s="43"/>
      <c r="R352" s="43"/>
      <c r="S352" s="43"/>
      <c r="T352" s="43"/>
      <c r="U352" s="43"/>
      <c r="V352" s="43"/>
      <c r="W352" s="43"/>
      <c r="X352" s="43"/>
      <c r="Y352" s="43"/>
      <c r="Z352" s="43"/>
    </row>
    <row r="353" spans="1:26" ht="12.75" customHeight="1" x14ac:dyDescent="0.2">
      <c r="A353" s="43"/>
      <c r="B353" s="44"/>
      <c r="C353" s="45"/>
      <c r="D353" s="43"/>
      <c r="E353" s="43"/>
      <c r="F353" s="43"/>
      <c r="G353" s="43"/>
      <c r="H353" s="43"/>
      <c r="I353" s="43"/>
      <c r="J353" s="46"/>
      <c r="K353" s="43"/>
      <c r="L353" s="43"/>
      <c r="M353" s="43"/>
      <c r="N353" s="43"/>
      <c r="O353" s="43"/>
      <c r="P353" s="43"/>
      <c r="Q353" s="43"/>
      <c r="R353" s="43"/>
      <c r="S353" s="43"/>
      <c r="T353" s="43"/>
      <c r="U353" s="43"/>
      <c r="V353" s="43"/>
      <c r="W353" s="43"/>
      <c r="X353" s="43"/>
      <c r="Y353" s="43"/>
      <c r="Z353" s="43"/>
    </row>
    <row r="354" spans="1:26" ht="12.75" customHeight="1" x14ac:dyDescent="0.2">
      <c r="A354" s="43"/>
      <c r="B354" s="44"/>
      <c r="C354" s="45"/>
      <c r="D354" s="43"/>
      <c r="E354" s="43"/>
      <c r="F354" s="43"/>
      <c r="G354" s="43"/>
      <c r="H354" s="43"/>
      <c r="I354" s="43"/>
      <c r="J354" s="46"/>
      <c r="K354" s="43"/>
      <c r="L354" s="43"/>
      <c r="M354" s="43"/>
      <c r="N354" s="43"/>
      <c r="O354" s="43"/>
      <c r="P354" s="43"/>
      <c r="Q354" s="43"/>
      <c r="R354" s="43"/>
      <c r="S354" s="43"/>
      <c r="T354" s="43"/>
      <c r="U354" s="43"/>
      <c r="V354" s="43"/>
      <c r="W354" s="43"/>
      <c r="X354" s="43"/>
      <c r="Y354" s="43"/>
      <c r="Z354" s="43"/>
    </row>
    <row r="355" spans="1:26" ht="12.75" customHeight="1" x14ac:dyDescent="0.2">
      <c r="A355" s="43"/>
      <c r="B355" s="44"/>
      <c r="C355" s="45"/>
      <c r="D355" s="43"/>
      <c r="E355" s="43"/>
      <c r="F355" s="43"/>
      <c r="G355" s="43"/>
      <c r="H355" s="43"/>
      <c r="I355" s="43"/>
      <c r="J355" s="46"/>
      <c r="K355" s="43"/>
      <c r="L355" s="43"/>
      <c r="M355" s="43"/>
      <c r="N355" s="43"/>
      <c r="O355" s="43"/>
      <c r="P355" s="43"/>
      <c r="Q355" s="43"/>
      <c r="R355" s="43"/>
      <c r="S355" s="43"/>
      <c r="T355" s="43"/>
      <c r="U355" s="43"/>
      <c r="V355" s="43"/>
      <c r="W355" s="43"/>
      <c r="X355" s="43"/>
      <c r="Y355" s="43"/>
      <c r="Z355" s="43"/>
    </row>
    <row r="356" spans="1:26" ht="12.75" customHeight="1" x14ac:dyDescent="0.2">
      <c r="A356" s="43"/>
      <c r="B356" s="44"/>
      <c r="C356" s="45"/>
      <c r="D356" s="43"/>
      <c r="E356" s="43"/>
      <c r="F356" s="43"/>
      <c r="G356" s="43"/>
      <c r="H356" s="43"/>
      <c r="I356" s="43"/>
      <c r="J356" s="46"/>
      <c r="K356" s="43"/>
      <c r="L356" s="43"/>
      <c r="M356" s="43"/>
      <c r="N356" s="43"/>
      <c r="O356" s="43"/>
      <c r="P356" s="43"/>
      <c r="Q356" s="43"/>
      <c r="R356" s="43"/>
      <c r="S356" s="43"/>
      <c r="T356" s="43"/>
      <c r="U356" s="43"/>
      <c r="V356" s="43"/>
      <c r="W356" s="43"/>
      <c r="X356" s="43"/>
      <c r="Y356" s="43"/>
      <c r="Z356" s="43"/>
    </row>
    <row r="357" spans="1:26" ht="12.75" customHeight="1" x14ac:dyDescent="0.2">
      <c r="A357" s="43"/>
      <c r="B357" s="44"/>
      <c r="C357" s="45"/>
      <c r="D357" s="43"/>
      <c r="E357" s="43"/>
      <c r="F357" s="43"/>
      <c r="G357" s="43"/>
      <c r="H357" s="43"/>
      <c r="I357" s="43"/>
      <c r="J357" s="46"/>
      <c r="K357" s="43"/>
      <c r="L357" s="43"/>
      <c r="M357" s="43"/>
      <c r="N357" s="43"/>
      <c r="O357" s="43"/>
      <c r="P357" s="43"/>
      <c r="Q357" s="43"/>
      <c r="R357" s="43"/>
      <c r="S357" s="43"/>
      <c r="T357" s="43"/>
      <c r="U357" s="43"/>
      <c r="V357" s="43"/>
      <c r="W357" s="43"/>
      <c r="X357" s="43"/>
      <c r="Y357" s="43"/>
      <c r="Z357" s="43"/>
    </row>
    <row r="358" spans="1:26" ht="12.75" customHeight="1" x14ac:dyDescent="0.2">
      <c r="A358" s="43"/>
      <c r="B358" s="44"/>
      <c r="C358" s="45"/>
      <c r="D358" s="43"/>
      <c r="E358" s="43"/>
      <c r="F358" s="43"/>
      <c r="G358" s="43"/>
      <c r="H358" s="43"/>
      <c r="I358" s="43"/>
      <c r="J358" s="46"/>
      <c r="K358" s="43"/>
      <c r="L358" s="43"/>
      <c r="M358" s="43"/>
      <c r="N358" s="43"/>
      <c r="O358" s="43"/>
      <c r="P358" s="43"/>
      <c r="Q358" s="43"/>
      <c r="R358" s="43"/>
      <c r="S358" s="43"/>
      <c r="T358" s="43"/>
      <c r="U358" s="43"/>
      <c r="V358" s="43"/>
      <c r="W358" s="43"/>
      <c r="X358" s="43"/>
      <c r="Y358" s="43"/>
      <c r="Z358" s="43"/>
    </row>
    <row r="359" spans="1:26" ht="12.75" customHeight="1" x14ac:dyDescent="0.2">
      <c r="A359" s="43"/>
      <c r="B359" s="44"/>
      <c r="C359" s="45"/>
      <c r="D359" s="43"/>
      <c r="E359" s="43"/>
      <c r="F359" s="43"/>
      <c r="G359" s="43"/>
      <c r="H359" s="43"/>
      <c r="I359" s="43"/>
      <c r="J359" s="46"/>
      <c r="K359" s="43"/>
      <c r="L359" s="43"/>
      <c r="M359" s="43"/>
      <c r="N359" s="43"/>
      <c r="O359" s="43"/>
      <c r="P359" s="43"/>
      <c r="Q359" s="43"/>
      <c r="R359" s="43"/>
      <c r="S359" s="43"/>
      <c r="T359" s="43"/>
      <c r="U359" s="43"/>
      <c r="V359" s="43"/>
      <c r="W359" s="43"/>
      <c r="X359" s="43"/>
      <c r="Y359" s="43"/>
      <c r="Z359" s="43"/>
    </row>
    <row r="360" spans="1:26" ht="12.75" customHeight="1" x14ac:dyDescent="0.2">
      <c r="A360" s="43"/>
      <c r="B360" s="44"/>
      <c r="C360" s="45"/>
      <c r="D360" s="43"/>
      <c r="E360" s="43"/>
      <c r="F360" s="43"/>
      <c r="G360" s="43"/>
      <c r="H360" s="43"/>
      <c r="I360" s="43"/>
      <c r="J360" s="46"/>
      <c r="K360" s="43"/>
      <c r="L360" s="43"/>
      <c r="M360" s="43"/>
      <c r="N360" s="43"/>
      <c r="O360" s="43"/>
      <c r="P360" s="43"/>
      <c r="Q360" s="43"/>
      <c r="R360" s="43"/>
      <c r="S360" s="43"/>
      <c r="T360" s="43"/>
      <c r="U360" s="43"/>
      <c r="V360" s="43"/>
      <c r="W360" s="43"/>
      <c r="X360" s="43"/>
      <c r="Y360" s="43"/>
      <c r="Z360" s="43"/>
    </row>
    <row r="361" spans="1:26" ht="12.75" customHeight="1" x14ac:dyDescent="0.2">
      <c r="A361" s="43"/>
      <c r="B361" s="44"/>
      <c r="C361" s="45"/>
      <c r="D361" s="43"/>
      <c r="E361" s="43"/>
      <c r="F361" s="43"/>
      <c r="G361" s="43"/>
      <c r="H361" s="43"/>
      <c r="I361" s="43"/>
      <c r="J361" s="46"/>
      <c r="K361" s="43"/>
      <c r="L361" s="43"/>
      <c r="M361" s="43"/>
      <c r="N361" s="43"/>
      <c r="O361" s="43"/>
      <c r="P361" s="43"/>
      <c r="Q361" s="43"/>
      <c r="R361" s="43"/>
      <c r="S361" s="43"/>
      <c r="T361" s="43"/>
      <c r="U361" s="43"/>
      <c r="V361" s="43"/>
      <c r="W361" s="43"/>
      <c r="X361" s="43"/>
      <c r="Y361" s="43"/>
      <c r="Z361" s="43"/>
    </row>
    <row r="362" spans="1:26" ht="12.75" customHeight="1" x14ac:dyDescent="0.2">
      <c r="A362" s="43"/>
      <c r="B362" s="44"/>
      <c r="C362" s="45"/>
      <c r="D362" s="43"/>
      <c r="E362" s="43"/>
      <c r="F362" s="43"/>
      <c r="G362" s="43"/>
      <c r="H362" s="43"/>
      <c r="I362" s="43"/>
      <c r="J362" s="46"/>
      <c r="K362" s="43"/>
      <c r="L362" s="43"/>
      <c r="M362" s="43"/>
      <c r="N362" s="43"/>
      <c r="O362" s="43"/>
      <c r="P362" s="43"/>
      <c r="Q362" s="43"/>
      <c r="R362" s="43"/>
      <c r="S362" s="43"/>
      <c r="T362" s="43"/>
      <c r="U362" s="43"/>
      <c r="V362" s="43"/>
      <c r="W362" s="43"/>
      <c r="X362" s="43"/>
      <c r="Y362" s="43"/>
      <c r="Z362" s="43"/>
    </row>
    <row r="363" spans="1:26" ht="12.75" customHeight="1" x14ac:dyDescent="0.2">
      <c r="A363" s="43"/>
      <c r="B363" s="44"/>
      <c r="C363" s="45"/>
      <c r="D363" s="43"/>
      <c r="E363" s="43"/>
      <c r="F363" s="43"/>
      <c r="G363" s="43"/>
      <c r="H363" s="43"/>
      <c r="I363" s="43"/>
      <c r="J363" s="46"/>
      <c r="K363" s="43"/>
      <c r="L363" s="43"/>
      <c r="M363" s="43"/>
      <c r="N363" s="43"/>
      <c r="O363" s="43"/>
      <c r="P363" s="43"/>
      <c r="Q363" s="43"/>
      <c r="R363" s="43"/>
      <c r="S363" s="43"/>
      <c r="T363" s="43"/>
      <c r="U363" s="43"/>
      <c r="V363" s="43"/>
      <c r="W363" s="43"/>
      <c r="X363" s="43"/>
      <c r="Y363" s="43"/>
      <c r="Z363" s="43"/>
    </row>
    <row r="364" spans="1:26" ht="12.75" customHeight="1" x14ac:dyDescent="0.2">
      <c r="A364" s="43"/>
      <c r="B364" s="44"/>
      <c r="C364" s="45"/>
      <c r="D364" s="43"/>
      <c r="E364" s="43"/>
      <c r="F364" s="43"/>
      <c r="G364" s="43"/>
      <c r="H364" s="43"/>
      <c r="I364" s="43"/>
      <c r="J364" s="46"/>
      <c r="K364" s="43"/>
      <c r="L364" s="43"/>
      <c r="M364" s="43"/>
      <c r="N364" s="43"/>
      <c r="O364" s="43"/>
      <c r="P364" s="43"/>
      <c r="Q364" s="43"/>
      <c r="R364" s="43"/>
      <c r="S364" s="43"/>
      <c r="T364" s="43"/>
      <c r="U364" s="43"/>
      <c r="V364" s="43"/>
      <c r="W364" s="43"/>
      <c r="X364" s="43"/>
      <c r="Y364" s="43"/>
      <c r="Z364" s="43"/>
    </row>
    <row r="365" spans="1:26" ht="15.75" customHeight="1" x14ac:dyDescent="0.2"/>
    <row r="366" spans="1:26" ht="15.75" customHeight="1" x14ac:dyDescent="0.2"/>
    <row r="367" spans="1:26" ht="15.75" customHeight="1" x14ac:dyDescent="0.2"/>
    <row r="368" spans="1:26"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35" priority="1" operator="equal">
      <formula>$I$15</formula>
    </cfRule>
  </conditionalFormatting>
  <conditionalFormatting sqref="C15">
    <cfRule type="cellIs" dxfId="34" priority="2" operator="equal">
      <formula>$I$15</formula>
    </cfRule>
  </conditionalFormatting>
  <conditionalFormatting sqref="K15:K92">
    <cfRule type="cellIs" dxfId="33" priority="3" operator="equal">
      <formula>$I$7</formula>
    </cfRule>
  </conditionalFormatting>
  <conditionalFormatting sqref="K15:K92">
    <cfRule type="cellIs" dxfId="32" priority="4" operator="equal">
      <formula>$I$8</formula>
    </cfRule>
  </conditionalFormatting>
  <conditionalFormatting sqref="K15:K92">
    <cfRule type="cellIs" dxfId="31" priority="5" operator="equal">
      <formula>$I$9</formula>
    </cfRule>
  </conditionalFormatting>
  <conditionalFormatting sqref="K15:K92">
    <cfRule type="cellIs" dxfId="30" priority="6" operator="between">
      <formula>0</formula>
      <formula>$I$10</formula>
    </cfRule>
  </conditionalFormatting>
  <conditionalFormatting sqref="L15 L39 L56 L68 L82">
    <cfRule type="cellIs" dxfId="29" priority="7" operator="between">
      <formula>0.76</formula>
      <formula>1</formula>
    </cfRule>
  </conditionalFormatting>
  <conditionalFormatting sqref="L15 L39 L56 L68 L82">
    <cfRule type="cellIs" dxfId="28" priority="8" operator="between">
      <formula>0.51</formula>
      <formula>0.75</formula>
    </cfRule>
  </conditionalFormatting>
  <conditionalFormatting sqref="L15 L39 L56 L68 L82">
    <cfRule type="cellIs" dxfId="27" priority="9" operator="between">
      <formula>0.26</formula>
      <formula>0.5</formula>
    </cfRule>
  </conditionalFormatting>
  <conditionalFormatting sqref="L15 L39 L56 L68 L82">
    <cfRule type="cellIs" dxfId="26" priority="10" operator="between">
      <formula>0</formula>
      <formula>0.25</formula>
    </cfRule>
  </conditionalFormatting>
  <conditionalFormatting sqref="K93:K95">
    <cfRule type="cellIs" dxfId="25" priority="11" operator="equal">
      <formula>$I$7</formula>
    </cfRule>
  </conditionalFormatting>
  <conditionalFormatting sqref="K93:K95">
    <cfRule type="cellIs" dxfId="24" priority="12" operator="equal">
      <formula>$I$8</formula>
    </cfRule>
  </conditionalFormatting>
  <conditionalFormatting sqref="K93:K95">
    <cfRule type="cellIs" dxfId="23" priority="13" operator="equal">
      <formula>$I$9</formula>
    </cfRule>
  </conditionalFormatting>
  <conditionalFormatting sqref="K93:K95">
    <cfRule type="cellIs" dxfId="22" priority="14" operator="between">
      <formula>0</formula>
      <formula>$I$10</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C19" zoomScale="80" zoomScaleNormal="80" workbookViewId="0">
      <selection activeCell="F6" sqref="F6"/>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132.85546875" customWidth="1"/>
    <col min="10" max="10" width="5.85546875" customWidth="1"/>
    <col min="11" max="11" width="28.140625" customWidth="1"/>
    <col min="12" max="12" width="4.28515625" customWidth="1"/>
    <col min="13" max="13" width="90" customWidth="1"/>
    <col min="14" max="14" width="5.85546875" customWidth="1"/>
    <col min="15" max="15" width="24.85546875" customWidth="1"/>
    <col min="16" max="16" width="7" customWidth="1"/>
    <col min="17" max="26" width="11.42578125" customWidth="1"/>
  </cols>
  <sheetData>
    <row r="1" spans="1:26" ht="12.7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row>
    <row r="2" spans="1:26" ht="18" customHeight="1" x14ac:dyDescent="0.2">
      <c r="A2" s="82"/>
      <c r="B2" s="83"/>
      <c r="C2" s="84"/>
      <c r="D2" s="84"/>
      <c r="E2" s="84"/>
      <c r="F2" s="84"/>
      <c r="G2" s="84"/>
      <c r="H2" s="84"/>
      <c r="I2" s="84"/>
      <c r="J2" s="84"/>
      <c r="K2" s="84"/>
      <c r="L2" s="84"/>
      <c r="M2" s="84"/>
      <c r="N2" s="84"/>
      <c r="O2" s="84"/>
      <c r="P2" s="85"/>
      <c r="Q2" s="82"/>
      <c r="R2" s="82"/>
      <c r="S2" s="82"/>
      <c r="T2" s="82"/>
      <c r="U2" s="82"/>
      <c r="V2" s="82"/>
      <c r="W2" s="82"/>
      <c r="X2" s="82"/>
      <c r="Y2" s="82"/>
      <c r="Z2" s="82"/>
    </row>
    <row r="3" spans="1:26" ht="18" customHeight="1" x14ac:dyDescent="0.3">
      <c r="A3" s="82"/>
      <c r="B3" s="86"/>
      <c r="C3" s="82"/>
      <c r="D3" s="82"/>
      <c r="E3" s="647" t="s">
        <v>273</v>
      </c>
      <c r="F3" s="648" t="s">
        <v>274</v>
      </c>
      <c r="G3" s="649"/>
      <c r="H3" s="649"/>
      <c r="I3" s="649"/>
      <c r="J3" s="649"/>
      <c r="K3" s="649"/>
      <c r="L3" s="649"/>
      <c r="M3" s="650"/>
      <c r="N3" s="87"/>
      <c r="O3" s="87"/>
      <c r="P3" s="88"/>
      <c r="Q3" s="82"/>
      <c r="R3" s="82"/>
      <c r="S3" s="82"/>
      <c r="T3" s="82"/>
      <c r="U3" s="82"/>
      <c r="V3" s="82"/>
      <c r="W3" s="82"/>
      <c r="X3" s="82"/>
      <c r="Y3" s="82"/>
      <c r="Z3" s="82"/>
    </row>
    <row r="4" spans="1:26" ht="18" customHeight="1" x14ac:dyDescent="0.3">
      <c r="A4" s="82"/>
      <c r="B4" s="86"/>
      <c r="C4" s="82"/>
      <c r="D4" s="82"/>
      <c r="E4" s="338"/>
      <c r="F4" s="651"/>
      <c r="G4" s="652"/>
      <c r="H4" s="652"/>
      <c r="I4" s="652"/>
      <c r="J4" s="652"/>
      <c r="K4" s="652"/>
      <c r="L4" s="652"/>
      <c r="M4" s="653"/>
      <c r="N4" s="87"/>
      <c r="O4" s="87"/>
      <c r="P4" s="88"/>
      <c r="Q4" s="82"/>
      <c r="R4" s="82"/>
      <c r="S4" s="82"/>
      <c r="T4" s="82"/>
      <c r="U4" s="82"/>
      <c r="V4" s="82"/>
      <c r="W4" s="82"/>
      <c r="X4" s="82"/>
      <c r="Y4" s="82"/>
      <c r="Z4" s="82"/>
    </row>
    <row r="5" spans="1:26" ht="41.25" customHeight="1" x14ac:dyDescent="0.3">
      <c r="A5" s="82"/>
      <c r="B5" s="86"/>
      <c r="C5" s="82"/>
      <c r="D5" s="82"/>
      <c r="E5" s="89" t="s">
        <v>275</v>
      </c>
      <c r="F5" s="654" t="s">
        <v>780</v>
      </c>
      <c r="G5" s="387"/>
      <c r="H5" s="387"/>
      <c r="I5" s="387"/>
      <c r="J5" s="387"/>
      <c r="K5" s="387"/>
      <c r="L5" s="387"/>
      <c r="M5" s="285"/>
      <c r="N5" s="90"/>
      <c r="O5" s="90"/>
      <c r="P5" s="88"/>
      <c r="Q5" s="82"/>
      <c r="R5" s="82"/>
      <c r="S5" s="82"/>
      <c r="T5" s="82"/>
      <c r="U5" s="82"/>
      <c r="V5" s="82"/>
      <c r="W5" s="82"/>
      <c r="X5" s="82"/>
      <c r="Y5" s="82"/>
      <c r="Z5" s="82"/>
    </row>
    <row r="6" spans="1:26" ht="18" customHeight="1" x14ac:dyDescent="0.3">
      <c r="A6" s="82"/>
      <c r="B6" s="86"/>
      <c r="C6" s="82"/>
      <c r="D6" s="82"/>
      <c r="E6" s="91"/>
      <c r="F6" s="90"/>
      <c r="G6" s="90"/>
      <c r="H6" s="90"/>
      <c r="I6" s="90"/>
      <c r="J6" s="90"/>
      <c r="K6" s="90"/>
      <c r="L6" s="90"/>
      <c r="M6" s="82"/>
      <c r="N6" s="82"/>
      <c r="O6" s="82"/>
      <c r="P6" s="88"/>
      <c r="Q6" s="82"/>
      <c r="R6" s="82"/>
      <c r="S6" s="82"/>
      <c r="T6" s="82"/>
      <c r="U6" s="82"/>
      <c r="V6" s="82"/>
      <c r="W6" s="82"/>
      <c r="X6" s="82"/>
      <c r="Y6" s="82"/>
      <c r="Z6" s="82"/>
    </row>
    <row r="7" spans="1:26" ht="93" customHeight="1" x14ac:dyDescent="0.2">
      <c r="A7" s="82"/>
      <c r="B7" s="86"/>
      <c r="C7" s="82"/>
      <c r="D7" s="82"/>
      <c r="E7" s="82"/>
      <c r="F7" s="82"/>
      <c r="G7" s="82"/>
      <c r="H7" s="82"/>
      <c r="I7" s="655" t="s">
        <v>276</v>
      </c>
      <c r="J7" s="632"/>
      <c r="K7" s="633"/>
      <c r="L7" s="82"/>
      <c r="M7" s="92">
        <f>+AVERAGE(G25,G27,G29,G31,G33)</f>
        <v>0.9095938375350141</v>
      </c>
      <c r="N7" s="93"/>
      <c r="O7" s="93"/>
      <c r="P7" s="88"/>
      <c r="Q7" s="82"/>
      <c r="R7" s="82"/>
      <c r="S7" s="82"/>
      <c r="T7" s="82"/>
      <c r="U7" s="82"/>
      <c r="V7" s="82"/>
      <c r="W7" s="82"/>
      <c r="X7" s="82"/>
      <c r="Y7" s="82"/>
      <c r="Z7" s="82"/>
    </row>
    <row r="8" spans="1:26" ht="18" customHeight="1" x14ac:dyDescent="0.25">
      <c r="A8" s="82"/>
      <c r="B8" s="86"/>
      <c r="C8" s="82"/>
      <c r="D8" s="82"/>
      <c r="E8" s="82"/>
      <c r="F8" s="82"/>
      <c r="G8" s="82"/>
      <c r="H8" s="82"/>
      <c r="I8" s="82"/>
      <c r="J8" s="82"/>
      <c r="K8" s="82"/>
      <c r="L8" s="82"/>
      <c r="M8" s="94"/>
      <c r="N8" s="94"/>
      <c r="O8" s="94"/>
      <c r="P8" s="88"/>
      <c r="Q8" s="82"/>
      <c r="R8" s="82"/>
      <c r="S8" s="82"/>
      <c r="T8" s="82"/>
      <c r="U8" s="82"/>
      <c r="V8" s="82"/>
      <c r="W8" s="82"/>
      <c r="X8" s="82"/>
      <c r="Y8" s="82"/>
      <c r="Z8" s="82"/>
    </row>
    <row r="9" spans="1:26" ht="18" customHeight="1" x14ac:dyDescent="0.2">
      <c r="A9" s="82"/>
      <c r="B9" s="86"/>
      <c r="C9" s="82"/>
      <c r="D9" s="82"/>
      <c r="E9" s="82"/>
      <c r="F9" s="82"/>
      <c r="G9" s="82"/>
      <c r="H9" s="82"/>
      <c r="I9" s="82"/>
      <c r="J9" s="82"/>
      <c r="K9" s="82"/>
      <c r="L9" s="82"/>
      <c r="M9" s="82"/>
      <c r="N9" s="82"/>
      <c r="O9" s="82"/>
      <c r="P9" s="88"/>
      <c r="Q9" s="82"/>
      <c r="R9" s="82"/>
      <c r="S9" s="82"/>
      <c r="T9" s="82"/>
      <c r="U9" s="82"/>
      <c r="V9" s="82"/>
      <c r="W9" s="82"/>
      <c r="X9" s="82"/>
      <c r="Y9" s="82"/>
      <c r="Z9" s="82"/>
    </row>
    <row r="10" spans="1:26" ht="12.75" customHeight="1" x14ac:dyDescent="0.2">
      <c r="A10" s="82"/>
      <c r="B10" s="86"/>
      <c r="C10" s="82"/>
      <c r="D10" s="82"/>
      <c r="E10" s="82"/>
      <c r="F10" s="82"/>
      <c r="G10" s="82"/>
      <c r="H10" s="82"/>
      <c r="I10" s="82"/>
      <c r="J10" s="82"/>
      <c r="K10" s="82"/>
      <c r="L10" s="82"/>
      <c r="M10" s="82"/>
      <c r="N10" s="82"/>
      <c r="O10" s="82"/>
      <c r="P10" s="88"/>
      <c r="Q10" s="82"/>
      <c r="R10" s="82"/>
      <c r="S10" s="82"/>
      <c r="T10" s="82"/>
      <c r="U10" s="82"/>
      <c r="V10" s="82"/>
      <c r="W10" s="82"/>
      <c r="X10" s="82"/>
      <c r="Y10" s="82"/>
      <c r="Z10" s="82"/>
    </row>
    <row r="11" spans="1:26" ht="12.75" customHeight="1" x14ac:dyDescent="0.2">
      <c r="A11" s="82"/>
      <c r="B11" s="86"/>
      <c r="C11" s="82"/>
      <c r="D11" s="82"/>
      <c r="E11" s="82"/>
      <c r="F11" s="82"/>
      <c r="G11" s="82"/>
      <c r="H11" s="82"/>
      <c r="I11" s="82"/>
      <c r="J11" s="82"/>
      <c r="K11" s="82"/>
      <c r="L11" s="82"/>
      <c r="M11" s="82"/>
      <c r="N11" s="82"/>
      <c r="O11" s="82"/>
      <c r="P11" s="88"/>
      <c r="Q11" s="82"/>
      <c r="R11" s="82"/>
      <c r="S11" s="82"/>
      <c r="T11" s="82"/>
      <c r="U11" s="82"/>
      <c r="V11" s="82"/>
      <c r="W11" s="82"/>
      <c r="X11" s="82"/>
      <c r="Y11" s="82"/>
      <c r="Z11" s="82"/>
    </row>
    <row r="12" spans="1:26" ht="12.75" customHeight="1" x14ac:dyDescent="0.2">
      <c r="A12" s="82"/>
      <c r="B12" s="86"/>
      <c r="C12" s="82"/>
      <c r="D12" s="82"/>
      <c r="E12" s="82"/>
      <c r="F12" s="82"/>
      <c r="G12" s="82"/>
      <c r="H12" s="82"/>
      <c r="I12" s="82"/>
      <c r="J12" s="82"/>
      <c r="K12" s="82"/>
      <c r="L12" s="82"/>
      <c r="M12" s="82"/>
      <c r="N12" s="82"/>
      <c r="O12" s="82"/>
      <c r="P12" s="88"/>
      <c r="Q12" s="82"/>
      <c r="R12" s="82"/>
      <c r="S12" s="82"/>
      <c r="T12" s="82"/>
      <c r="U12" s="82"/>
      <c r="V12" s="82"/>
      <c r="W12" s="82"/>
      <c r="X12" s="82"/>
      <c r="Y12" s="82"/>
      <c r="Z12" s="82"/>
    </row>
    <row r="13" spans="1:26" ht="12.75" customHeight="1" x14ac:dyDescent="0.2">
      <c r="A13" s="82"/>
      <c r="B13" s="86"/>
      <c r="C13" s="82"/>
      <c r="D13" s="82"/>
      <c r="E13" s="82"/>
      <c r="F13" s="82"/>
      <c r="G13" s="82"/>
      <c r="H13" s="82"/>
      <c r="I13" s="82"/>
      <c r="J13" s="82"/>
      <c r="K13" s="82"/>
      <c r="L13" s="82"/>
      <c r="M13" s="82"/>
      <c r="N13" s="82"/>
      <c r="O13" s="82"/>
      <c r="P13" s="88"/>
      <c r="Q13" s="82"/>
      <c r="R13" s="82"/>
      <c r="S13" s="82"/>
      <c r="T13" s="82"/>
      <c r="U13" s="82"/>
      <c r="V13" s="82"/>
      <c r="W13" s="82"/>
      <c r="X13" s="82"/>
      <c r="Y13" s="82"/>
      <c r="Z13" s="82"/>
    </row>
    <row r="14" spans="1:26" ht="12.75" customHeight="1" x14ac:dyDescent="0.2">
      <c r="A14" s="82"/>
      <c r="B14" s="86"/>
      <c r="C14" s="82"/>
      <c r="D14" s="82"/>
      <c r="E14" s="82"/>
      <c r="F14" s="82"/>
      <c r="G14" s="82"/>
      <c r="H14" s="82"/>
      <c r="I14" s="82"/>
      <c r="J14" s="82"/>
      <c r="K14" s="82"/>
      <c r="L14" s="82"/>
      <c r="M14" s="82"/>
      <c r="N14" s="82"/>
      <c r="O14" s="82"/>
      <c r="P14" s="88"/>
      <c r="Q14" s="82"/>
      <c r="R14" s="82"/>
      <c r="S14" s="82"/>
      <c r="T14" s="82"/>
      <c r="U14" s="82"/>
      <c r="V14" s="82"/>
      <c r="W14" s="82"/>
      <c r="X14" s="82"/>
      <c r="Y14" s="82"/>
      <c r="Z14" s="82"/>
    </row>
    <row r="15" spans="1:26" ht="12.75" customHeight="1" x14ac:dyDescent="0.2">
      <c r="A15" s="82"/>
      <c r="B15" s="86"/>
      <c r="C15" s="82"/>
      <c r="D15" s="82"/>
      <c r="E15" s="82"/>
      <c r="F15" s="82"/>
      <c r="G15" s="82"/>
      <c r="H15" s="82"/>
      <c r="I15" s="82"/>
      <c r="J15" s="82"/>
      <c r="K15" s="82"/>
      <c r="L15" s="82"/>
      <c r="M15" s="82"/>
      <c r="N15" s="82"/>
      <c r="O15" s="82"/>
      <c r="P15" s="88"/>
      <c r="Q15" s="82"/>
      <c r="R15" s="82"/>
      <c r="S15" s="82"/>
      <c r="T15" s="82"/>
      <c r="U15" s="82"/>
      <c r="V15" s="82"/>
      <c r="W15" s="82"/>
      <c r="X15" s="82"/>
      <c r="Y15" s="82"/>
      <c r="Z15" s="82"/>
    </row>
    <row r="16" spans="1:26" ht="12.75" customHeight="1" x14ac:dyDescent="0.2">
      <c r="A16" s="82"/>
      <c r="B16" s="86"/>
      <c r="C16" s="82"/>
      <c r="D16" s="82"/>
      <c r="E16" s="82"/>
      <c r="F16" s="82"/>
      <c r="G16" s="82"/>
      <c r="H16" s="82"/>
      <c r="I16" s="82"/>
      <c r="J16" s="82"/>
      <c r="K16" s="82"/>
      <c r="L16" s="82"/>
      <c r="M16" s="82"/>
      <c r="N16" s="82"/>
      <c r="O16" s="82"/>
      <c r="P16" s="88"/>
      <c r="Q16" s="82"/>
      <c r="R16" s="82"/>
      <c r="S16" s="82"/>
      <c r="T16" s="82"/>
      <c r="U16" s="82"/>
      <c r="V16" s="82"/>
      <c r="W16" s="82"/>
      <c r="X16" s="82"/>
      <c r="Y16" s="82"/>
      <c r="Z16" s="82"/>
    </row>
    <row r="17" spans="1:26" ht="32.25" customHeight="1" x14ac:dyDescent="0.2">
      <c r="A17" s="82"/>
      <c r="B17" s="86"/>
      <c r="C17" s="656" t="s">
        <v>277</v>
      </c>
      <c r="D17" s="657"/>
      <c r="E17" s="657"/>
      <c r="F17" s="657"/>
      <c r="G17" s="657"/>
      <c r="H17" s="657"/>
      <c r="I17" s="657"/>
      <c r="J17" s="657"/>
      <c r="K17" s="657"/>
      <c r="L17" s="657"/>
      <c r="M17" s="658"/>
      <c r="N17" s="95"/>
      <c r="O17" s="95"/>
      <c r="P17" s="88"/>
      <c r="Q17" s="82"/>
      <c r="R17" s="82"/>
      <c r="S17" s="82"/>
      <c r="T17" s="82"/>
      <c r="U17" s="82"/>
      <c r="V17" s="82"/>
      <c r="W17" s="82"/>
      <c r="X17" s="82"/>
      <c r="Y17" s="82"/>
      <c r="Z17" s="82"/>
    </row>
    <row r="18" spans="1:26" ht="15.75" customHeight="1" x14ac:dyDescent="0.2">
      <c r="A18" s="82"/>
      <c r="B18" s="86"/>
      <c r="C18" s="96"/>
      <c r="D18" s="96"/>
      <c r="E18" s="96"/>
      <c r="F18" s="96"/>
      <c r="G18" s="96"/>
      <c r="H18" s="96"/>
      <c r="I18" s="96"/>
      <c r="J18" s="96"/>
      <c r="K18" s="96"/>
      <c r="L18" s="96"/>
      <c r="M18" s="96"/>
      <c r="N18" s="97"/>
      <c r="O18" s="97"/>
      <c r="P18" s="88"/>
      <c r="Q18" s="82"/>
      <c r="R18" s="82"/>
      <c r="S18" s="82"/>
      <c r="T18" s="82"/>
      <c r="U18" s="82"/>
      <c r="V18" s="82"/>
      <c r="W18" s="82"/>
      <c r="X18" s="82"/>
      <c r="Y18" s="82"/>
      <c r="Z18" s="82"/>
    </row>
    <row r="19" spans="1:26" ht="43.5" customHeight="1" x14ac:dyDescent="0.2">
      <c r="A19" s="82"/>
      <c r="B19" s="86"/>
      <c r="C19" s="659" t="s">
        <v>278</v>
      </c>
      <c r="D19" s="660"/>
      <c r="E19" s="98" t="s">
        <v>279</v>
      </c>
      <c r="F19" s="642" t="s">
        <v>280</v>
      </c>
      <c r="G19" s="643"/>
      <c r="H19" s="643"/>
      <c r="I19" s="643"/>
      <c r="J19" s="643"/>
      <c r="K19" s="643"/>
      <c r="L19" s="643"/>
      <c r="M19" s="644"/>
      <c r="N19" s="99"/>
      <c r="O19" s="99"/>
      <c r="P19" s="88"/>
      <c r="Q19" s="82"/>
      <c r="R19" s="82"/>
      <c r="S19" s="82"/>
      <c r="T19" s="82"/>
      <c r="U19" s="82"/>
      <c r="V19" s="82"/>
      <c r="W19" s="82"/>
      <c r="X19" s="82"/>
      <c r="Y19" s="82"/>
      <c r="Z19" s="82"/>
    </row>
    <row r="20" spans="1:26" ht="35.25" customHeight="1" x14ac:dyDescent="0.2">
      <c r="A20" s="82"/>
      <c r="B20" s="86"/>
      <c r="C20" s="659" t="s">
        <v>281</v>
      </c>
      <c r="D20" s="660"/>
      <c r="E20" s="98" t="s">
        <v>282</v>
      </c>
      <c r="F20" s="642" t="s">
        <v>283</v>
      </c>
      <c r="G20" s="643"/>
      <c r="H20" s="643"/>
      <c r="I20" s="643"/>
      <c r="J20" s="643"/>
      <c r="K20" s="643"/>
      <c r="L20" s="643"/>
      <c r="M20" s="644"/>
      <c r="N20" s="99"/>
      <c r="O20" s="99"/>
      <c r="P20" s="88"/>
      <c r="Q20" s="82"/>
      <c r="R20" s="82"/>
      <c r="S20" s="82"/>
      <c r="T20" s="82"/>
      <c r="U20" s="82"/>
      <c r="V20" s="82"/>
      <c r="W20" s="82"/>
      <c r="X20" s="82"/>
      <c r="Y20" s="82"/>
      <c r="Z20" s="82"/>
    </row>
    <row r="21" spans="1:26" ht="37.5" customHeight="1" x14ac:dyDescent="0.2">
      <c r="A21" s="82"/>
      <c r="B21" s="86"/>
      <c r="C21" s="645" t="s">
        <v>284</v>
      </c>
      <c r="D21" s="646"/>
      <c r="E21" s="98" t="s">
        <v>282</v>
      </c>
      <c r="F21" s="642" t="s">
        <v>285</v>
      </c>
      <c r="G21" s="643"/>
      <c r="H21" s="643"/>
      <c r="I21" s="643"/>
      <c r="J21" s="643"/>
      <c r="K21" s="643"/>
      <c r="L21" s="643"/>
      <c r="M21" s="644"/>
      <c r="N21" s="99"/>
      <c r="O21" s="99"/>
      <c r="P21" s="88"/>
      <c r="Q21" s="82"/>
      <c r="R21" s="82"/>
      <c r="S21" s="82"/>
      <c r="T21" s="82"/>
      <c r="U21" s="82"/>
      <c r="V21" s="82"/>
      <c r="W21" s="82"/>
      <c r="X21" s="82"/>
      <c r="Y21" s="82"/>
      <c r="Z21" s="82"/>
    </row>
    <row r="22" spans="1:26" ht="30" customHeight="1" x14ac:dyDescent="0.2">
      <c r="A22" s="82"/>
      <c r="B22" s="86"/>
      <c r="C22" s="82"/>
      <c r="D22" s="82"/>
      <c r="E22" s="82"/>
      <c r="F22" s="82"/>
      <c r="G22" s="100"/>
      <c r="H22" s="82"/>
      <c r="I22" s="82"/>
      <c r="J22" s="82"/>
      <c r="K22" s="82"/>
      <c r="L22" s="82"/>
      <c r="M22" s="82"/>
      <c r="N22" s="82"/>
      <c r="O22" s="82"/>
      <c r="P22" s="88"/>
      <c r="Q22" s="82"/>
      <c r="R22" s="82"/>
      <c r="S22" s="82"/>
      <c r="T22" s="82"/>
      <c r="U22" s="82"/>
      <c r="V22" s="82"/>
      <c r="W22" s="82"/>
      <c r="X22" s="82"/>
      <c r="Y22" s="82"/>
      <c r="Z22" s="82"/>
    </row>
    <row r="23" spans="1:26" ht="102.75" customHeight="1" x14ac:dyDescent="0.2">
      <c r="A23" s="82"/>
      <c r="B23" s="86"/>
      <c r="C23" s="101" t="s">
        <v>50</v>
      </c>
      <c r="D23" s="102"/>
      <c r="E23" s="103" t="s">
        <v>286</v>
      </c>
      <c r="F23" s="102"/>
      <c r="G23" s="103" t="s">
        <v>287</v>
      </c>
      <c r="H23" s="102"/>
      <c r="I23" s="104" t="s">
        <v>288</v>
      </c>
      <c r="J23" s="105"/>
      <c r="K23" s="106" t="s">
        <v>289</v>
      </c>
      <c r="L23" s="105"/>
      <c r="M23" s="107" t="s">
        <v>290</v>
      </c>
      <c r="N23" s="105"/>
      <c r="O23" s="108" t="s">
        <v>291</v>
      </c>
      <c r="P23" s="88"/>
      <c r="Q23" s="109"/>
      <c r="R23" s="82"/>
      <c r="S23" s="82"/>
      <c r="T23" s="82"/>
      <c r="U23" s="82"/>
      <c r="V23" s="82"/>
      <c r="W23" s="82"/>
      <c r="X23" s="82"/>
      <c r="Y23" s="82"/>
      <c r="Z23" s="82"/>
    </row>
    <row r="24" spans="1:26" ht="6.75" customHeight="1" x14ac:dyDescent="0.35">
      <c r="A24" s="82"/>
      <c r="B24" s="86"/>
      <c r="C24" s="110"/>
      <c r="D24" s="111"/>
      <c r="E24" s="111"/>
      <c r="F24" s="111"/>
      <c r="G24" s="111"/>
      <c r="H24" s="111"/>
      <c r="I24" s="112"/>
      <c r="J24" s="111"/>
      <c r="K24" s="112"/>
      <c r="L24" s="111"/>
      <c r="M24" s="111"/>
      <c r="N24" s="111"/>
      <c r="O24" s="111"/>
      <c r="P24" s="88"/>
      <c r="Q24" s="82"/>
      <c r="R24" s="82"/>
      <c r="S24" s="82"/>
      <c r="T24" s="82"/>
      <c r="U24" s="82"/>
      <c r="V24" s="82"/>
      <c r="W24" s="82"/>
      <c r="X24" s="82"/>
      <c r="Y24" s="82"/>
      <c r="Z24" s="82"/>
    </row>
    <row r="25" spans="1:26" ht="302.25" customHeight="1" x14ac:dyDescent="0.2">
      <c r="A25" s="82"/>
      <c r="B25" s="86"/>
      <c r="C25" s="113" t="s">
        <v>44</v>
      </c>
      <c r="D25" s="114"/>
      <c r="E25" s="115" t="str">
        <f>+IF(Hoja1!$N$2&gt;=0.5,"Si","No")</f>
        <v>Si</v>
      </c>
      <c r="F25" s="116"/>
      <c r="G25" s="117">
        <f>+Hoja1!N2</f>
        <v>0.91666666666666663</v>
      </c>
      <c r="H25" s="116"/>
      <c r="I25" s="154" t="s">
        <v>725</v>
      </c>
      <c r="J25" s="118"/>
      <c r="K25" s="162">
        <v>0.97916666666666663</v>
      </c>
      <c r="L25" s="161"/>
      <c r="M25" s="163" t="s">
        <v>730</v>
      </c>
      <c r="N25" s="119"/>
      <c r="O25" s="120">
        <f>G25-K25</f>
        <v>-6.25E-2</v>
      </c>
      <c r="P25" s="121"/>
      <c r="Q25" s="122"/>
      <c r="R25" s="122"/>
      <c r="S25" s="122"/>
      <c r="T25" s="122"/>
      <c r="U25" s="122"/>
      <c r="V25" s="122"/>
      <c r="W25" s="82"/>
      <c r="X25" s="82"/>
      <c r="Y25" s="82"/>
      <c r="Z25" s="82"/>
    </row>
    <row r="26" spans="1:26" ht="6.75" customHeight="1" x14ac:dyDescent="0.35">
      <c r="A26" s="82"/>
      <c r="B26" s="86"/>
      <c r="C26" s="110"/>
      <c r="D26" s="111"/>
      <c r="E26" s="123"/>
      <c r="F26" s="111"/>
      <c r="G26" s="124"/>
      <c r="H26" s="111"/>
      <c r="I26" s="155"/>
      <c r="J26" s="111"/>
      <c r="K26" s="164"/>
      <c r="L26" s="160"/>
      <c r="M26" s="165"/>
      <c r="N26" s="125"/>
      <c r="O26" s="126"/>
      <c r="P26" s="88"/>
      <c r="Q26" s="82"/>
      <c r="R26" s="82"/>
      <c r="S26" s="82"/>
      <c r="T26" s="82"/>
      <c r="U26" s="82"/>
      <c r="V26" s="82"/>
      <c r="W26" s="82"/>
      <c r="X26" s="82"/>
      <c r="Y26" s="82"/>
      <c r="Z26" s="82"/>
    </row>
    <row r="27" spans="1:26" ht="273" customHeight="1" x14ac:dyDescent="0.2">
      <c r="A27" s="82"/>
      <c r="B27" s="86"/>
      <c r="C27" s="127" t="s">
        <v>292</v>
      </c>
      <c r="D27" s="114"/>
      <c r="E27" s="115" t="str">
        <f>+IF(Hoja1!$N$26&gt;=0.5,"Si","No")</f>
        <v>Si</v>
      </c>
      <c r="F27" s="111"/>
      <c r="G27" s="117">
        <f>+Hoja1!N26</f>
        <v>0.97058823529411764</v>
      </c>
      <c r="H27" s="111"/>
      <c r="I27" s="154" t="s">
        <v>726</v>
      </c>
      <c r="J27" s="111"/>
      <c r="K27" s="162">
        <v>0.97058823529411764</v>
      </c>
      <c r="L27" s="160"/>
      <c r="M27" s="163" t="s">
        <v>731</v>
      </c>
      <c r="N27" s="119"/>
      <c r="O27" s="120">
        <f>G27-K27</f>
        <v>0</v>
      </c>
      <c r="P27" s="88"/>
      <c r="Q27" s="82"/>
      <c r="R27" s="82"/>
      <c r="S27" s="82"/>
      <c r="T27" s="82"/>
      <c r="U27" s="82"/>
      <c r="V27" s="82"/>
      <c r="W27" s="82"/>
      <c r="X27" s="82"/>
      <c r="Y27" s="82"/>
      <c r="Z27" s="82"/>
    </row>
    <row r="28" spans="1:26" ht="6.75" customHeight="1" x14ac:dyDescent="0.35">
      <c r="A28" s="82"/>
      <c r="B28" s="86"/>
      <c r="C28" s="110"/>
      <c r="D28" s="111"/>
      <c r="E28" s="123"/>
      <c r="F28" s="111"/>
      <c r="G28" s="124"/>
      <c r="H28" s="111"/>
      <c r="I28" s="155"/>
      <c r="J28" s="111"/>
      <c r="K28" s="164"/>
      <c r="L28" s="160"/>
      <c r="M28" s="165"/>
      <c r="N28" s="125"/>
      <c r="O28" s="126"/>
      <c r="P28" s="88"/>
      <c r="Q28" s="82"/>
      <c r="R28" s="82"/>
      <c r="S28" s="82"/>
      <c r="T28" s="82"/>
      <c r="U28" s="82"/>
      <c r="V28" s="82"/>
      <c r="W28" s="82"/>
      <c r="X28" s="82"/>
      <c r="Y28" s="82"/>
      <c r="Z28" s="82"/>
    </row>
    <row r="29" spans="1:26" ht="390.75" customHeight="1" x14ac:dyDescent="0.2">
      <c r="A29" s="82"/>
      <c r="B29" s="86"/>
      <c r="C29" s="128" t="s">
        <v>293</v>
      </c>
      <c r="D29" s="114"/>
      <c r="E29" s="115" t="str">
        <f>+IF(Hoja1!$N$43&gt;=0.5,"Si","No")</f>
        <v>Si</v>
      </c>
      <c r="F29" s="111"/>
      <c r="G29" s="117">
        <f>+Hoja1!N43</f>
        <v>0.875</v>
      </c>
      <c r="H29" s="111"/>
      <c r="I29" s="156" t="s">
        <v>727</v>
      </c>
      <c r="J29" s="111"/>
      <c r="K29" s="162">
        <v>0.91666666666666663</v>
      </c>
      <c r="L29" s="160"/>
      <c r="M29" s="163" t="s">
        <v>732</v>
      </c>
      <c r="N29" s="119"/>
      <c r="O29" s="120">
        <f>G29-K29</f>
        <v>-4.166666666666663E-2</v>
      </c>
      <c r="P29" s="88"/>
      <c r="Q29" s="82"/>
      <c r="R29" s="82"/>
      <c r="S29" s="82"/>
      <c r="T29" s="82"/>
      <c r="U29" s="82"/>
      <c r="V29" s="82"/>
      <c r="W29" s="82"/>
      <c r="X29" s="82"/>
      <c r="Y29" s="82"/>
      <c r="Z29" s="82"/>
    </row>
    <row r="30" spans="1:26" ht="6.75" customHeight="1" x14ac:dyDescent="0.35">
      <c r="A30" s="82"/>
      <c r="B30" s="86"/>
      <c r="C30" s="110"/>
      <c r="D30" s="111"/>
      <c r="E30" s="123"/>
      <c r="F30" s="111"/>
      <c r="G30" s="124"/>
      <c r="H30" s="111"/>
      <c r="I30" s="155"/>
      <c r="J30" s="111"/>
      <c r="K30" s="164"/>
      <c r="L30" s="160"/>
      <c r="M30" s="165"/>
      <c r="N30" s="125"/>
      <c r="O30" s="126"/>
      <c r="P30" s="88"/>
      <c r="Q30" s="82"/>
      <c r="R30" s="82"/>
      <c r="S30" s="82"/>
      <c r="T30" s="82"/>
      <c r="U30" s="82"/>
      <c r="V30" s="82"/>
      <c r="W30" s="82"/>
      <c r="X30" s="82"/>
      <c r="Y30" s="82"/>
      <c r="Z30" s="82"/>
    </row>
    <row r="31" spans="1:26" ht="409.5" customHeight="1" x14ac:dyDescent="0.2">
      <c r="A31" s="82"/>
      <c r="B31" s="86"/>
      <c r="C31" s="129" t="s">
        <v>294</v>
      </c>
      <c r="D31" s="114"/>
      <c r="E31" s="115" t="str">
        <f>+IF(Hoja1!$N$55&gt;=0.5,"Si","No")</f>
        <v>Si</v>
      </c>
      <c r="F31" s="111"/>
      <c r="G31" s="117">
        <f>+Hoja1!N55</f>
        <v>0.8214285714285714</v>
      </c>
      <c r="H31" s="111"/>
      <c r="I31" s="157" t="s">
        <v>728</v>
      </c>
      <c r="J31" s="152" t="s">
        <v>152</v>
      </c>
      <c r="K31" s="162">
        <v>0.8214285714285714</v>
      </c>
      <c r="L31" s="160"/>
      <c r="M31" s="163" t="s">
        <v>733</v>
      </c>
      <c r="N31" s="119"/>
      <c r="O31" s="120">
        <f>G31-K31</f>
        <v>0</v>
      </c>
      <c r="P31" s="88"/>
      <c r="Q31" s="82"/>
      <c r="R31" s="82"/>
      <c r="S31" s="82"/>
      <c r="T31" s="82"/>
      <c r="U31" s="82"/>
      <c r="V31" s="82"/>
      <c r="W31" s="82"/>
      <c r="X31" s="82"/>
      <c r="Y31" s="82"/>
      <c r="Z31" s="82"/>
    </row>
    <row r="32" spans="1:26" ht="6.75" customHeight="1" x14ac:dyDescent="0.35">
      <c r="A32" s="82"/>
      <c r="B32" s="86"/>
      <c r="C32" s="110"/>
      <c r="D32" s="111"/>
      <c r="E32" s="123"/>
      <c r="F32" s="111"/>
      <c r="G32" s="124"/>
      <c r="H32" s="111"/>
      <c r="I32" s="155"/>
      <c r="J32" s="111"/>
      <c r="K32" s="164"/>
      <c r="L32" s="160"/>
      <c r="M32" s="165"/>
      <c r="N32" s="125"/>
      <c r="O32" s="126"/>
      <c r="P32" s="88"/>
      <c r="Q32" s="82"/>
      <c r="R32" s="82"/>
      <c r="S32" s="82"/>
      <c r="T32" s="82"/>
      <c r="U32" s="82"/>
      <c r="V32" s="82"/>
      <c r="W32" s="82"/>
      <c r="X32" s="82"/>
      <c r="Y32" s="82"/>
      <c r="Z32" s="82"/>
    </row>
    <row r="33" spans="1:26" ht="270" customHeight="1" x14ac:dyDescent="0.2">
      <c r="A33" s="82"/>
      <c r="B33" s="86"/>
      <c r="C33" s="130" t="s">
        <v>295</v>
      </c>
      <c r="D33" s="114"/>
      <c r="E33" s="115" t="str">
        <f>+IF(Hoja1!$N$69&gt;=0.5,"Si","No")</f>
        <v>Si</v>
      </c>
      <c r="F33" s="111"/>
      <c r="G33" s="117">
        <f>+Hoja1!N69</f>
        <v>0.9642857142857143</v>
      </c>
      <c r="H33" s="111"/>
      <c r="I33" s="154" t="s">
        <v>729</v>
      </c>
      <c r="J33" s="111"/>
      <c r="K33" s="162">
        <v>0.9642857142857143</v>
      </c>
      <c r="L33" s="160"/>
      <c r="M33" s="163" t="s">
        <v>734</v>
      </c>
      <c r="N33" s="119"/>
      <c r="O33" s="120">
        <f>G33-K33</f>
        <v>0</v>
      </c>
      <c r="P33" s="88"/>
      <c r="Q33" s="82"/>
      <c r="R33" s="82"/>
      <c r="S33" s="82"/>
      <c r="T33" s="82"/>
      <c r="U33" s="82"/>
      <c r="V33" s="82"/>
      <c r="W33" s="82"/>
      <c r="X33" s="82"/>
      <c r="Y33" s="82"/>
      <c r="Z33" s="82"/>
    </row>
    <row r="34" spans="1:26" ht="12.75" customHeight="1" x14ac:dyDescent="0.2">
      <c r="A34" s="82"/>
      <c r="B34" s="86"/>
      <c r="C34" s="131"/>
      <c r="D34" s="131"/>
      <c r="E34" s="97"/>
      <c r="F34" s="82"/>
      <c r="G34" s="82"/>
      <c r="H34" s="82"/>
      <c r="I34" s="158"/>
      <c r="J34" s="82"/>
      <c r="K34" s="82"/>
      <c r="L34" s="82"/>
      <c r="M34" s="132"/>
      <c r="N34" s="132"/>
      <c r="O34" s="132"/>
      <c r="P34" s="88"/>
      <c r="Q34" s="82"/>
      <c r="R34" s="82"/>
      <c r="S34" s="82"/>
      <c r="T34" s="82"/>
      <c r="U34" s="82"/>
      <c r="V34" s="82"/>
      <c r="W34" s="82"/>
      <c r="X34" s="82"/>
      <c r="Y34" s="82"/>
      <c r="Z34" s="82"/>
    </row>
    <row r="35" spans="1:26" ht="12.75" customHeight="1" x14ac:dyDescent="0.2">
      <c r="A35" s="82"/>
      <c r="B35" s="86"/>
      <c r="C35" s="133"/>
      <c r="D35" s="131"/>
      <c r="E35" s="97"/>
      <c r="F35" s="82"/>
      <c r="G35" s="82"/>
      <c r="H35" s="82"/>
      <c r="I35" s="158"/>
      <c r="J35" s="82"/>
      <c r="K35" s="82"/>
      <c r="L35" s="82"/>
      <c r="M35" s="132"/>
      <c r="N35" s="132"/>
      <c r="O35" s="132"/>
      <c r="P35" s="88"/>
      <c r="Q35" s="82"/>
      <c r="R35" s="82"/>
      <c r="S35" s="82"/>
      <c r="T35" s="82"/>
      <c r="U35" s="82"/>
      <c r="V35" s="82"/>
      <c r="W35" s="82"/>
      <c r="X35" s="82"/>
      <c r="Y35" s="82"/>
      <c r="Z35" s="82"/>
    </row>
    <row r="36" spans="1:26" ht="12.75" customHeight="1" x14ac:dyDescent="0.2">
      <c r="A36" s="82"/>
      <c r="B36" s="86"/>
      <c r="C36" s="134"/>
      <c r="D36" s="82"/>
      <c r="E36" s="82"/>
      <c r="F36" s="82"/>
      <c r="G36" s="82"/>
      <c r="H36" s="82"/>
      <c r="I36" s="158"/>
      <c r="J36" s="82"/>
      <c r="K36" s="82"/>
      <c r="L36" s="82"/>
      <c r="M36" s="82"/>
      <c r="N36" s="82"/>
      <c r="O36" s="82"/>
      <c r="P36" s="88"/>
      <c r="Q36" s="82"/>
      <c r="R36" s="82"/>
      <c r="S36" s="82"/>
      <c r="T36" s="82"/>
      <c r="U36" s="82"/>
      <c r="V36" s="82"/>
      <c r="W36" s="82"/>
      <c r="X36" s="82"/>
      <c r="Y36" s="82"/>
      <c r="Z36" s="82"/>
    </row>
    <row r="37" spans="1:26" ht="12.75" customHeight="1" x14ac:dyDescent="0.2">
      <c r="A37" s="82"/>
      <c r="B37" s="135"/>
      <c r="C37" s="136"/>
      <c r="D37" s="136"/>
      <c r="E37" s="136"/>
      <c r="F37" s="136"/>
      <c r="G37" s="136"/>
      <c r="H37" s="136"/>
      <c r="I37" s="159"/>
      <c r="J37" s="136"/>
      <c r="K37" s="136"/>
      <c r="L37" s="136"/>
      <c r="M37" s="136"/>
      <c r="N37" s="136"/>
      <c r="O37" s="136"/>
      <c r="P37" s="137"/>
      <c r="Q37" s="82"/>
      <c r="R37" s="82"/>
      <c r="S37" s="82"/>
      <c r="T37" s="82"/>
      <c r="U37" s="82"/>
      <c r="V37" s="82"/>
      <c r="W37" s="82"/>
      <c r="X37" s="82"/>
      <c r="Y37" s="82"/>
      <c r="Z37" s="82"/>
    </row>
    <row r="38" spans="1:26" ht="12.75" customHeight="1" x14ac:dyDescent="0.2">
      <c r="A38" s="82"/>
      <c r="B38" s="82"/>
      <c r="C38" s="82"/>
      <c r="D38" s="82"/>
      <c r="E38" s="82"/>
      <c r="F38" s="82"/>
      <c r="G38" s="82"/>
      <c r="H38" s="82"/>
      <c r="I38" s="158"/>
      <c r="J38" s="82"/>
      <c r="K38" s="82"/>
      <c r="L38" s="82"/>
      <c r="M38" s="82"/>
      <c r="N38" s="82"/>
      <c r="O38" s="82"/>
      <c r="P38" s="82"/>
      <c r="Q38" s="82"/>
      <c r="R38" s="82"/>
      <c r="S38" s="82"/>
      <c r="T38" s="82"/>
      <c r="U38" s="82"/>
      <c r="V38" s="82"/>
      <c r="W38" s="82"/>
      <c r="X38" s="82"/>
      <c r="Y38" s="82"/>
      <c r="Z38" s="82"/>
    </row>
    <row r="39" spans="1:26" ht="12.75" customHeight="1" x14ac:dyDescent="0.2">
      <c r="A39" s="82"/>
      <c r="B39" s="82"/>
      <c r="C39" s="82"/>
      <c r="D39" s="82"/>
      <c r="E39" s="82"/>
      <c r="F39" s="82"/>
      <c r="G39" s="82"/>
      <c r="H39" s="82"/>
      <c r="I39" s="158"/>
      <c r="J39" s="82"/>
      <c r="K39" s="82"/>
      <c r="L39" s="82"/>
      <c r="M39" s="82"/>
      <c r="N39" s="82"/>
      <c r="O39" s="82"/>
      <c r="P39" s="82"/>
      <c r="Q39" s="82"/>
      <c r="R39" s="82"/>
      <c r="S39" s="82"/>
      <c r="T39" s="82"/>
      <c r="U39" s="82"/>
      <c r="V39" s="82"/>
      <c r="W39" s="82"/>
      <c r="X39" s="82"/>
      <c r="Y39" s="82"/>
      <c r="Z39" s="82"/>
    </row>
    <row r="40" spans="1:26" ht="12.75" customHeight="1" x14ac:dyDescent="0.2">
      <c r="A40" s="82"/>
      <c r="B40" s="82"/>
      <c r="C40" s="82"/>
      <c r="D40" s="82"/>
      <c r="E40" s="82"/>
      <c r="F40" s="82"/>
      <c r="G40" s="82"/>
      <c r="H40" s="82"/>
      <c r="I40" s="158"/>
      <c r="J40" s="82"/>
      <c r="K40" s="82"/>
      <c r="L40" s="82"/>
      <c r="M40" s="82"/>
      <c r="N40" s="82"/>
      <c r="O40" s="82"/>
      <c r="P40" s="82"/>
      <c r="Q40" s="82"/>
      <c r="R40" s="82"/>
      <c r="S40" s="82"/>
      <c r="T40" s="82"/>
      <c r="U40" s="82"/>
      <c r="V40" s="82"/>
      <c r="W40" s="82"/>
      <c r="X40" s="82"/>
      <c r="Y40" s="82"/>
      <c r="Z40" s="82"/>
    </row>
    <row r="41" spans="1:26" ht="12.75" customHeight="1" x14ac:dyDescent="0.2">
      <c r="A41" s="82"/>
      <c r="B41" s="82"/>
      <c r="C41" s="82"/>
      <c r="D41" s="82"/>
      <c r="E41" s="82"/>
      <c r="F41" s="82"/>
      <c r="G41" s="82"/>
      <c r="H41" s="82"/>
      <c r="I41" s="158"/>
      <c r="J41" s="82"/>
      <c r="K41" s="82"/>
      <c r="L41" s="82"/>
      <c r="M41" s="82"/>
      <c r="N41" s="82"/>
      <c r="O41" s="82"/>
      <c r="P41" s="82"/>
      <c r="Q41" s="82"/>
      <c r="R41" s="82"/>
      <c r="S41" s="82"/>
      <c r="T41" s="82"/>
      <c r="U41" s="82"/>
      <c r="V41" s="82"/>
      <c r="W41" s="82"/>
      <c r="X41" s="82"/>
      <c r="Y41" s="82"/>
      <c r="Z41" s="82"/>
    </row>
    <row r="42" spans="1:26" ht="12.75" customHeight="1" x14ac:dyDescent="0.2">
      <c r="A42" s="82"/>
      <c r="B42" s="82"/>
      <c r="C42" s="82"/>
      <c r="D42" s="82"/>
      <c r="E42" s="82"/>
      <c r="F42" s="82"/>
      <c r="G42" s="82"/>
      <c r="H42" s="82"/>
      <c r="I42" s="158"/>
      <c r="J42" s="82"/>
      <c r="K42" s="82"/>
      <c r="L42" s="82"/>
      <c r="M42" s="82"/>
      <c r="N42" s="82"/>
      <c r="O42" s="82"/>
      <c r="P42" s="82"/>
      <c r="Q42" s="82"/>
      <c r="R42" s="82"/>
      <c r="S42" s="82"/>
      <c r="T42" s="82"/>
      <c r="U42" s="82"/>
      <c r="V42" s="82"/>
      <c r="W42" s="82"/>
      <c r="X42" s="82"/>
      <c r="Y42" s="82"/>
      <c r="Z42" s="82"/>
    </row>
    <row r="43" spans="1:26" ht="12.75" customHeight="1" x14ac:dyDescent="0.2">
      <c r="A43" s="82"/>
      <c r="B43" s="82"/>
      <c r="C43" s="82"/>
      <c r="D43" s="82"/>
      <c r="E43" s="82"/>
      <c r="F43" s="82"/>
      <c r="G43" s="82"/>
      <c r="H43" s="82"/>
      <c r="I43" s="158"/>
      <c r="J43" s="82"/>
      <c r="K43" s="82"/>
      <c r="L43" s="82"/>
      <c r="M43" s="82"/>
      <c r="N43" s="82"/>
      <c r="O43" s="82"/>
      <c r="P43" s="82"/>
      <c r="Q43" s="82"/>
      <c r="R43" s="82"/>
      <c r="S43" s="82"/>
      <c r="T43" s="82"/>
      <c r="U43" s="82"/>
      <c r="V43" s="82"/>
      <c r="W43" s="82"/>
      <c r="X43" s="82"/>
      <c r="Y43" s="82"/>
      <c r="Z43" s="82"/>
    </row>
    <row r="44" spans="1:26" ht="12.75" customHeight="1" x14ac:dyDescent="0.2">
      <c r="A44" s="82"/>
      <c r="B44" s="82"/>
      <c r="C44" s="82"/>
      <c r="D44" s="82"/>
      <c r="E44" s="82"/>
      <c r="F44" s="82"/>
      <c r="G44" s="82"/>
      <c r="H44" s="82"/>
      <c r="I44" s="158"/>
      <c r="J44" s="82"/>
      <c r="K44" s="82"/>
      <c r="L44" s="82"/>
      <c r="M44" s="82"/>
      <c r="N44" s="82"/>
      <c r="O44" s="82"/>
      <c r="P44" s="82"/>
      <c r="Q44" s="82"/>
      <c r="R44" s="82"/>
      <c r="S44" s="82"/>
      <c r="T44" s="82"/>
      <c r="U44" s="82"/>
      <c r="V44" s="82"/>
      <c r="W44" s="82"/>
      <c r="X44" s="82"/>
      <c r="Y44" s="82"/>
      <c r="Z44" s="82"/>
    </row>
    <row r="45" spans="1:26" ht="12.75" customHeight="1" x14ac:dyDescent="0.2">
      <c r="A45" s="82"/>
      <c r="B45" s="82"/>
      <c r="C45" s="82"/>
      <c r="D45" s="82"/>
      <c r="E45" s="82"/>
      <c r="F45" s="82"/>
      <c r="G45" s="82"/>
      <c r="H45" s="82"/>
      <c r="I45" s="158"/>
      <c r="J45" s="82"/>
      <c r="K45" s="82"/>
      <c r="L45" s="82"/>
      <c r="M45" s="82"/>
      <c r="N45" s="82"/>
      <c r="O45" s="82"/>
      <c r="P45" s="82"/>
      <c r="Q45" s="82"/>
      <c r="R45" s="82"/>
      <c r="S45" s="82"/>
      <c r="T45" s="82"/>
      <c r="U45" s="82"/>
      <c r="V45" s="82"/>
      <c r="W45" s="82"/>
      <c r="X45" s="82"/>
      <c r="Y45" s="82"/>
      <c r="Z45" s="82"/>
    </row>
    <row r="46" spans="1:26" ht="12.75" customHeight="1" x14ac:dyDescent="0.2">
      <c r="A46" s="82"/>
      <c r="B46" s="82"/>
      <c r="C46" s="82"/>
      <c r="D46" s="82"/>
      <c r="E46" s="82"/>
      <c r="F46" s="82"/>
      <c r="G46" s="82"/>
      <c r="H46" s="82"/>
      <c r="I46" s="158"/>
      <c r="J46" s="82"/>
      <c r="K46" s="82"/>
      <c r="L46" s="82"/>
      <c r="M46" s="82"/>
      <c r="N46" s="82"/>
      <c r="O46" s="82"/>
      <c r="P46" s="82"/>
      <c r="Q46" s="82"/>
      <c r="R46" s="82"/>
      <c r="S46" s="82"/>
      <c r="T46" s="82"/>
      <c r="U46" s="82"/>
      <c r="V46" s="82"/>
      <c r="W46" s="82"/>
      <c r="X46" s="82"/>
      <c r="Y46" s="82"/>
      <c r="Z46" s="82"/>
    </row>
    <row r="47" spans="1:26" ht="12.75" customHeight="1" x14ac:dyDescent="0.2">
      <c r="A47" s="82"/>
      <c r="B47" s="82"/>
      <c r="C47" s="82"/>
      <c r="D47" s="82"/>
      <c r="E47" s="82"/>
      <c r="F47" s="82"/>
      <c r="G47" s="82"/>
      <c r="H47" s="82"/>
      <c r="I47" s="158"/>
      <c r="J47" s="82"/>
      <c r="K47" s="82"/>
      <c r="L47" s="82"/>
      <c r="M47" s="82"/>
      <c r="N47" s="82"/>
      <c r="O47" s="82"/>
      <c r="P47" s="82"/>
      <c r="Q47" s="82"/>
      <c r="R47" s="82"/>
      <c r="S47" s="82"/>
      <c r="T47" s="82"/>
      <c r="U47" s="82"/>
      <c r="V47" s="82"/>
      <c r="W47" s="82"/>
      <c r="X47" s="82"/>
      <c r="Y47" s="82"/>
      <c r="Z47" s="82"/>
    </row>
    <row r="48" spans="1:26" ht="12.75" customHeight="1" x14ac:dyDescent="0.2">
      <c r="A48" s="82"/>
      <c r="B48" s="82"/>
      <c r="C48" s="82"/>
      <c r="D48" s="82"/>
      <c r="E48" s="82"/>
      <c r="F48" s="82"/>
      <c r="G48" s="82"/>
      <c r="H48" s="82"/>
      <c r="I48" s="158"/>
      <c r="J48" s="82"/>
      <c r="K48" s="82"/>
      <c r="L48" s="82"/>
      <c r="M48" s="82"/>
      <c r="N48" s="82"/>
      <c r="O48" s="82"/>
      <c r="P48" s="82"/>
      <c r="Q48" s="82"/>
      <c r="R48" s="82"/>
      <c r="S48" s="82"/>
      <c r="T48" s="82"/>
      <c r="U48" s="82"/>
      <c r="V48" s="82"/>
      <c r="W48" s="82"/>
      <c r="X48" s="82"/>
      <c r="Y48" s="82"/>
      <c r="Z48" s="82"/>
    </row>
    <row r="49" spans="1:26" ht="12.75" customHeight="1" x14ac:dyDescent="0.2">
      <c r="A49" s="82"/>
      <c r="B49" s="82"/>
      <c r="C49" s="82"/>
      <c r="D49" s="82"/>
      <c r="E49" s="82"/>
      <c r="F49" s="82"/>
      <c r="G49" s="82"/>
      <c r="H49" s="82"/>
      <c r="I49" s="158"/>
      <c r="J49" s="82"/>
      <c r="K49" s="82"/>
      <c r="L49" s="82"/>
      <c r="M49" s="82"/>
      <c r="N49" s="82"/>
      <c r="O49" s="82"/>
      <c r="P49" s="82"/>
      <c r="Q49" s="82"/>
      <c r="R49" s="82"/>
      <c r="S49" s="82"/>
      <c r="T49" s="82"/>
      <c r="U49" s="82"/>
      <c r="V49" s="82"/>
      <c r="W49" s="82"/>
      <c r="X49" s="82"/>
      <c r="Y49" s="82"/>
      <c r="Z49" s="82"/>
    </row>
    <row r="50" spans="1:26" ht="12.75" customHeight="1" x14ac:dyDescent="0.2">
      <c r="A50" s="82"/>
      <c r="B50" s="82"/>
      <c r="C50" s="82"/>
      <c r="D50" s="82"/>
      <c r="E50" s="82"/>
      <c r="F50" s="82"/>
      <c r="G50" s="82"/>
      <c r="H50" s="82"/>
      <c r="I50" s="158"/>
      <c r="J50" s="82"/>
      <c r="K50" s="82"/>
      <c r="L50" s="82"/>
      <c r="M50" s="82"/>
      <c r="N50" s="82"/>
      <c r="O50" s="82"/>
      <c r="P50" s="82"/>
      <c r="Q50" s="82"/>
      <c r="R50" s="82"/>
      <c r="S50" s="82"/>
      <c r="T50" s="82"/>
      <c r="U50" s="82"/>
      <c r="V50" s="82"/>
      <c r="W50" s="82"/>
      <c r="X50" s="82"/>
      <c r="Y50" s="82"/>
      <c r="Z50" s="82"/>
    </row>
    <row r="51" spans="1:26" ht="12.75" customHeight="1" x14ac:dyDescent="0.2">
      <c r="A51" s="82"/>
      <c r="B51" s="82"/>
      <c r="C51" s="82"/>
      <c r="D51" s="82"/>
      <c r="E51" s="82"/>
      <c r="F51" s="82"/>
      <c r="G51" s="82"/>
      <c r="H51" s="82"/>
      <c r="I51" s="158"/>
      <c r="J51" s="82"/>
      <c r="K51" s="82"/>
      <c r="L51" s="82"/>
      <c r="M51" s="82"/>
      <c r="N51" s="82"/>
      <c r="O51" s="82"/>
      <c r="P51" s="82"/>
      <c r="Q51" s="82"/>
      <c r="R51" s="82"/>
      <c r="S51" s="82"/>
      <c r="T51" s="82"/>
      <c r="U51" s="82"/>
      <c r="V51" s="82"/>
      <c r="W51" s="82"/>
      <c r="X51" s="82"/>
      <c r="Y51" s="82"/>
      <c r="Z51" s="82"/>
    </row>
    <row r="52" spans="1:26" ht="12.75" customHeight="1" x14ac:dyDescent="0.2">
      <c r="A52" s="82"/>
      <c r="B52" s="82"/>
      <c r="C52" s="82"/>
      <c r="D52" s="82"/>
      <c r="E52" s="82"/>
      <c r="F52" s="82"/>
      <c r="G52" s="82"/>
      <c r="H52" s="82"/>
      <c r="I52" s="158"/>
      <c r="J52" s="82"/>
      <c r="K52" s="82"/>
      <c r="L52" s="82"/>
      <c r="M52" s="82"/>
      <c r="N52" s="82"/>
      <c r="O52" s="82"/>
      <c r="P52" s="82"/>
      <c r="Q52" s="82"/>
      <c r="R52" s="82"/>
      <c r="S52" s="82"/>
      <c r="T52" s="82"/>
      <c r="U52" s="82"/>
      <c r="V52" s="82"/>
      <c r="W52" s="82"/>
      <c r="X52" s="82"/>
      <c r="Y52" s="82"/>
      <c r="Z52" s="82"/>
    </row>
    <row r="53" spans="1:26" ht="12.75" customHeight="1" x14ac:dyDescent="0.2">
      <c r="A53" s="82"/>
      <c r="B53" s="82"/>
      <c r="C53" s="82"/>
      <c r="D53" s="82"/>
      <c r="E53" s="82"/>
      <c r="F53" s="82"/>
      <c r="G53" s="82"/>
      <c r="H53" s="82"/>
      <c r="I53" s="158"/>
      <c r="J53" s="82"/>
      <c r="K53" s="82"/>
      <c r="L53" s="82"/>
      <c r="M53" s="82"/>
      <c r="N53" s="82"/>
      <c r="O53" s="82"/>
      <c r="P53" s="82"/>
      <c r="Q53" s="82"/>
      <c r="R53" s="82"/>
      <c r="S53" s="82"/>
      <c r="T53" s="82"/>
      <c r="U53" s="82"/>
      <c r="V53" s="82"/>
      <c r="W53" s="82"/>
      <c r="X53" s="82"/>
      <c r="Y53" s="82"/>
      <c r="Z53" s="82"/>
    </row>
    <row r="54" spans="1:26" ht="12.75" customHeight="1" x14ac:dyDescent="0.2">
      <c r="A54" s="82"/>
      <c r="B54" s="82"/>
      <c r="C54" s="82"/>
      <c r="D54" s="82"/>
      <c r="E54" s="82"/>
      <c r="F54" s="82"/>
      <c r="G54" s="82"/>
      <c r="H54" s="82"/>
      <c r="I54" s="158"/>
      <c r="J54" s="82"/>
      <c r="K54" s="82"/>
      <c r="L54" s="82"/>
      <c r="M54" s="82"/>
      <c r="N54" s="82"/>
      <c r="O54" s="82"/>
      <c r="P54" s="82"/>
      <c r="Q54" s="82"/>
      <c r="R54" s="82"/>
      <c r="S54" s="82"/>
      <c r="T54" s="82"/>
      <c r="U54" s="82"/>
      <c r="V54" s="82"/>
      <c r="W54" s="82"/>
      <c r="X54" s="82"/>
      <c r="Y54" s="82"/>
      <c r="Z54" s="82"/>
    </row>
    <row r="55" spans="1:26" ht="12.75" customHeight="1" x14ac:dyDescent="0.2">
      <c r="A55" s="82"/>
      <c r="B55" s="82"/>
      <c r="C55" s="82"/>
      <c r="D55" s="82"/>
      <c r="E55" s="82"/>
      <c r="F55" s="82"/>
      <c r="G55" s="82"/>
      <c r="H55" s="82"/>
      <c r="I55" s="158"/>
      <c r="J55" s="82"/>
      <c r="K55" s="82"/>
      <c r="L55" s="82"/>
      <c r="M55" s="82"/>
      <c r="N55" s="82"/>
      <c r="O55" s="82"/>
      <c r="P55" s="82"/>
      <c r="Q55" s="82"/>
      <c r="R55" s="82"/>
      <c r="S55" s="82"/>
      <c r="T55" s="82"/>
      <c r="U55" s="82"/>
      <c r="V55" s="82"/>
      <c r="W55" s="82"/>
      <c r="X55" s="82"/>
      <c r="Y55" s="82"/>
      <c r="Z55" s="82"/>
    </row>
    <row r="56" spans="1:26" ht="12.75" customHeight="1" x14ac:dyDescent="0.2">
      <c r="A56" s="82"/>
      <c r="B56" s="82"/>
      <c r="C56" s="82"/>
      <c r="D56" s="82"/>
      <c r="E56" s="82"/>
      <c r="F56" s="82"/>
      <c r="G56" s="82"/>
      <c r="H56" s="82"/>
      <c r="I56" s="158"/>
      <c r="J56" s="82"/>
      <c r="K56" s="82"/>
      <c r="L56" s="82"/>
      <c r="M56" s="82"/>
      <c r="N56" s="82"/>
      <c r="O56" s="82"/>
      <c r="P56" s="82"/>
      <c r="Q56" s="82"/>
      <c r="R56" s="82"/>
      <c r="S56" s="82"/>
      <c r="T56" s="82"/>
      <c r="U56" s="82"/>
      <c r="V56" s="82"/>
      <c r="W56" s="82"/>
      <c r="X56" s="82"/>
      <c r="Y56" s="82"/>
      <c r="Z56" s="82"/>
    </row>
    <row r="57" spans="1:26" ht="12.75" customHeight="1" x14ac:dyDescent="0.2">
      <c r="A57" s="82"/>
      <c r="B57" s="82"/>
      <c r="C57" s="82"/>
      <c r="D57" s="82"/>
      <c r="E57" s="82"/>
      <c r="F57" s="82"/>
      <c r="G57" s="82"/>
      <c r="H57" s="82"/>
      <c r="I57" s="158"/>
      <c r="J57" s="82"/>
      <c r="K57" s="82"/>
      <c r="L57" s="82"/>
      <c r="M57" s="82"/>
      <c r="N57" s="82"/>
      <c r="O57" s="82"/>
      <c r="P57" s="82"/>
      <c r="Q57" s="82"/>
      <c r="R57" s="82"/>
      <c r="S57" s="82"/>
      <c r="T57" s="82"/>
      <c r="U57" s="82"/>
      <c r="V57" s="82"/>
      <c r="W57" s="82"/>
      <c r="X57" s="82"/>
      <c r="Y57" s="82"/>
      <c r="Z57" s="82"/>
    </row>
    <row r="58" spans="1:26" ht="12.75" customHeight="1" x14ac:dyDescent="0.2">
      <c r="A58" s="82"/>
      <c r="B58" s="82"/>
      <c r="C58" s="82"/>
      <c r="D58" s="82"/>
      <c r="E58" s="82"/>
      <c r="F58" s="82"/>
      <c r="G58" s="82"/>
      <c r="H58" s="82"/>
      <c r="I58" s="158"/>
      <c r="J58" s="82"/>
      <c r="K58" s="82"/>
      <c r="L58" s="82"/>
      <c r="M58" s="82"/>
      <c r="N58" s="82"/>
      <c r="O58" s="82"/>
      <c r="P58" s="82"/>
      <c r="Q58" s="82"/>
      <c r="R58" s="82"/>
      <c r="S58" s="82"/>
      <c r="T58" s="82"/>
      <c r="U58" s="82"/>
      <c r="V58" s="82"/>
      <c r="W58" s="82"/>
      <c r="X58" s="82"/>
      <c r="Y58" s="82"/>
      <c r="Z58" s="82"/>
    </row>
    <row r="59" spans="1:26" ht="12.75" customHeight="1" x14ac:dyDescent="0.2">
      <c r="A59" s="82"/>
      <c r="B59" s="82"/>
      <c r="C59" s="82"/>
      <c r="D59" s="82"/>
      <c r="E59" s="82"/>
      <c r="F59" s="82"/>
      <c r="G59" s="82"/>
      <c r="H59" s="82"/>
      <c r="I59" s="158"/>
      <c r="J59" s="82"/>
      <c r="K59" s="82"/>
      <c r="L59" s="82"/>
      <c r="M59" s="82"/>
      <c r="N59" s="82"/>
      <c r="O59" s="82"/>
      <c r="P59" s="82"/>
      <c r="Q59" s="82"/>
      <c r="R59" s="82"/>
      <c r="S59" s="82"/>
      <c r="T59" s="82"/>
      <c r="U59" s="82"/>
      <c r="V59" s="82"/>
      <c r="W59" s="82"/>
      <c r="X59" s="82"/>
      <c r="Y59" s="82"/>
      <c r="Z59" s="82"/>
    </row>
    <row r="60" spans="1:26" ht="12.75" customHeight="1" x14ac:dyDescent="0.2">
      <c r="A60" s="82"/>
      <c r="B60" s="82"/>
      <c r="C60" s="82"/>
      <c r="D60" s="82"/>
      <c r="E60" s="82"/>
      <c r="F60" s="82"/>
      <c r="G60" s="82"/>
      <c r="H60" s="82"/>
      <c r="I60" s="158"/>
      <c r="J60" s="82"/>
      <c r="K60" s="82"/>
      <c r="L60" s="82"/>
      <c r="M60" s="82"/>
      <c r="N60" s="82"/>
      <c r="O60" s="82"/>
      <c r="P60" s="82"/>
      <c r="Q60" s="82"/>
      <c r="R60" s="82"/>
      <c r="S60" s="82"/>
      <c r="T60" s="82"/>
      <c r="U60" s="82"/>
      <c r="V60" s="82"/>
      <c r="W60" s="82"/>
      <c r="X60" s="82"/>
      <c r="Y60" s="82"/>
      <c r="Z60" s="82"/>
    </row>
    <row r="61" spans="1:26" ht="12.75" customHeight="1" x14ac:dyDescent="0.2">
      <c r="A61" s="82"/>
      <c r="B61" s="82"/>
      <c r="C61" s="82"/>
      <c r="D61" s="82"/>
      <c r="E61" s="82"/>
      <c r="F61" s="82"/>
      <c r="G61" s="82"/>
      <c r="H61" s="82"/>
      <c r="I61" s="158"/>
      <c r="J61" s="82"/>
      <c r="K61" s="82"/>
      <c r="L61" s="82"/>
      <c r="M61" s="82"/>
      <c r="N61" s="82"/>
      <c r="O61" s="82"/>
      <c r="P61" s="82"/>
      <c r="Q61" s="82"/>
      <c r="R61" s="82"/>
      <c r="S61" s="82"/>
      <c r="T61" s="82"/>
      <c r="U61" s="82"/>
      <c r="V61" s="82"/>
      <c r="W61" s="82"/>
      <c r="X61" s="82"/>
      <c r="Y61" s="82"/>
      <c r="Z61" s="82"/>
    </row>
    <row r="62" spans="1:26" ht="12.75" customHeight="1" x14ac:dyDescent="0.2">
      <c r="A62" s="82"/>
      <c r="B62" s="82"/>
      <c r="C62" s="82"/>
      <c r="D62" s="82"/>
      <c r="E62" s="82"/>
      <c r="F62" s="82"/>
      <c r="G62" s="82"/>
      <c r="H62" s="82"/>
      <c r="I62" s="158"/>
      <c r="J62" s="82"/>
      <c r="K62" s="82"/>
      <c r="L62" s="82"/>
      <c r="M62" s="82"/>
      <c r="N62" s="82"/>
      <c r="O62" s="82"/>
      <c r="P62" s="82"/>
      <c r="Q62" s="82"/>
      <c r="R62" s="82"/>
      <c r="S62" s="82"/>
      <c r="T62" s="82"/>
      <c r="U62" s="82"/>
      <c r="V62" s="82"/>
      <c r="W62" s="82"/>
      <c r="X62" s="82"/>
      <c r="Y62" s="82"/>
      <c r="Z62" s="82"/>
    </row>
    <row r="63" spans="1:26" ht="12.75" customHeight="1" x14ac:dyDescent="0.2">
      <c r="A63" s="82"/>
      <c r="B63" s="82"/>
      <c r="C63" s="82"/>
      <c r="D63" s="82"/>
      <c r="E63" s="82"/>
      <c r="F63" s="82"/>
      <c r="G63" s="82"/>
      <c r="H63" s="82"/>
      <c r="I63" s="158"/>
      <c r="J63" s="82"/>
      <c r="K63" s="82"/>
      <c r="L63" s="82"/>
      <c r="M63" s="82"/>
      <c r="N63" s="82"/>
      <c r="O63" s="82"/>
      <c r="P63" s="82"/>
      <c r="Q63" s="82"/>
      <c r="R63" s="82"/>
      <c r="S63" s="82"/>
      <c r="T63" s="82"/>
      <c r="U63" s="82"/>
      <c r="V63" s="82"/>
      <c r="W63" s="82"/>
      <c r="X63" s="82"/>
      <c r="Y63" s="82"/>
      <c r="Z63" s="82"/>
    </row>
    <row r="64" spans="1:26" ht="12.75" customHeight="1" x14ac:dyDescent="0.2">
      <c r="A64" s="82"/>
      <c r="B64" s="82"/>
      <c r="C64" s="82"/>
      <c r="D64" s="82"/>
      <c r="E64" s="82"/>
      <c r="F64" s="82"/>
      <c r="G64" s="82"/>
      <c r="H64" s="82"/>
      <c r="I64" s="158"/>
      <c r="J64" s="82"/>
      <c r="K64" s="82"/>
      <c r="L64" s="82"/>
      <c r="M64" s="82"/>
      <c r="N64" s="82"/>
      <c r="O64" s="82"/>
      <c r="P64" s="82"/>
      <c r="Q64" s="82"/>
      <c r="R64" s="82"/>
      <c r="S64" s="82"/>
      <c r="T64" s="82"/>
      <c r="U64" s="82"/>
      <c r="V64" s="82"/>
      <c r="W64" s="82"/>
      <c r="X64" s="82"/>
      <c r="Y64" s="82"/>
      <c r="Z64" s="82"/>
    </row>
    <row r="65" spans="1:26" ht="12.75" customHeight="1" x14ac:dyDescent="0.2">
      <c r="A65" s="82"/>
      <c r="B65" s="82"/>
      <c r="C65" s="82"/>
      <c r="D65" s="82"/>
      <c r="E65" s="82"/>
      <c r="F65" s="82"/>
      <c r="G65" s="82"/>
      <c r="H65" s="82"/>
      <c r="I65" s="158"/>
      <c r="J65" s="82"/>
      <c r="K65" s="82"/>
      <c r="L65" s="82"/>
      <c r="M65" s="82"/>
      <c r="N65" s="82"/>
      <c r="O65" s="82"/>
      <c r="P65" s="82"/>
      <c r="Q65" s="82"/>
      <c r="R65" s="82"/>
      <c r="S65" s="82"/>
      <c r="T65" s="82"/>
      <c r="U65" s="82"/>
      <c r="V65" s="82"/>
      <c r="W65" s="82"/>
      <c r="X65" s="82"/>
      <c r="Y65" s="82"/>
      <c r="Z65" s="82"/>
    </row>
    <row r="66" spans="1:26" ht="12.75" customHeight="1" x14ac:dyDescent="0.2">
      <c r="A66" s="82"/>
      <c r="B66" s="82"/>
      <c r="C66" s="82"/>
      <c r="D66" s="82"/>
      <c r="E66" s="82"/>
      <c r="F66" s="82"/>
      <c r="G66" s="82"/>
      <c r="H66" s="82"/>
      <c r="I66" s="158"/>
      <c r="J66" s="82"/>
      <c r="K66" s="82"/>
      <c r="L66" s="82"/>
      <c r="M66" s="82"/>
      <c r="N66" s="82"/>
      <c r="O66" s="82"/>
      <c r="P66" s="82"/>
      <c r="Q66" s="82"/>
      <c r="R66" s="82"/>
      <c r="S66" s="82"/>
      <c r="T66" s="82"/>
      <c r="U66" s="82"/>
      <c r="V66" s="82"/>
      <c r="W66" s="82"/>
      <c r="X66" s="82"/>
      <c r="Y66" s="82"/>
      <c r="Z66" s="82"/>
    </row>
    <row r="67" spans="1:26" ht="12.75" customHeight="1" x14ac:dyDescent="0.2">
      <c r="A67" s="82"/>
      <c r="B67" s="82"/>
      <c r="C67" s="82"/>
      <c r="D67" s="82"/>
      <c r="E67" s="82"/>
      <c r="F67" s="82"/>
      <c r="G67" s="82"/>
      <c r="H67" s="82"/>
      <c r="I67" s="158"/>
      <c r="J67" s="82"/>
      <c r="K67" s="82"/>
      <c r="L67" s="82"/>
      <c r="M67" s="82"/>
      <c r="N67" s="82"/>
      <c r="O67" s="82"/>
      <c r="P67" s="82"/>
      <c r="Q67" s="82"/>
      <c r="R67" s="82"/>
      <c r="S67" s="82"/>
      <c r="T67" s="82"/>
      <c r="U67" s="82"/>
      <c r="V67" s="82"/>
      <c r="W67" s="82"/>
      <c r="X67" s="82"/>
      <c r="Y67" s="82"/>
      <c r="Z67" s="82"/>
    </row>
    <row r="68" spans="1:26" ht="12.75" customHeight="1" x14ac:dyDescent="0.2">
      <c r="A68" s="82"/>
      <c r="B68" s="82"/>
      <c r="C68" s="82"/>
      <c r="D68" s="82"/>
      <c r="E68" s="82"/>
      <c r="F68" s="82"/>
      <c r="G68" s="82"/>
      <c r="H68" s="82"/>
      <c r="I68" s="158"/>
      <c r="J68" s="82"/>
      <c r="K68" s="82"/>
      <c r="L68" s="82"/>
      <c r="M68" s="82"/>
      <c r="N68" s="82"/>
      <c r="O68" s="82"/>
      <c r="P68" s="82"/>
      <c r="Q68" s="82"/>
      <c r="R68" s="82"/>
      <c r="S68" s="82"/>
      <c r="T68" s="82"/>
      <c r="U68" s="82"/>
      <c r="V68" s="82"/>
      <c r="W68" s="82"/>
      <c r="X68" s="82"/>
      <c r="Y68" s="82"/>
      <c r="Z68" s="82"/>
    </row>
    <row r="69" spans="1:26" ht="12.75" customHeight="1" x14ac:dyDescent="0.2">
      <c r="A69" s="82"/>
      <c r="B69" s="82"/>
      <c r="C69" s="82"/>
      <c r="D69" s="82"/>
      <c r="E69" s="82"/>
      <c r="F69" s="82"/>
      <c r="G69" s="82"/>
      <c r="H69" s="82"/>
      <c r="I69" s="158"/>
      <c r="J69" s="82"/>
      <c r="K69" s="82"/>
      <c r="L69" s="82"/>
      <c r="M69" s="82"/>
      <c r="N69" s="82"/>
      <c r="O69" s="82"/>
      <c r="P69" s="82"/>
      <c r="Q69" s="82"/>
      <c r="R69" s="82"/>
      <c r="S69" s="82"/>
      <c r="T69" s="82"/>
      <c r="U69" s="82"/>
      <c r="V69" s="82"/>
      <c r="W69" s="82"/>
      <c r="X69" s="82"/>
      <c r="Y69" s="82"/>
      <c r="Z69" s="82"/>
    </row>
    <row r="70" spans="1:26" ht="12.75" customHeight="1" x14ac:dyDescent="0.2">
      <c r="A70" s="82"/>
      <c r="B70" s="82"/>
      <c r="C70" s="82"/>
      <c r="D70" s="82"/>
      <c r="E70" s="82"/>
      <c r="F70" s="82"/>
      <c r="G70" s="82"/>
      <c r="H70" s="82"/>
      <c r="I70" s="158"/>
      <c r="J70" s="82"/>
      <c r="K70" s="82"/>
      <c r="L70" s="82"/>
      <c r="M70" s="82"/>
      <c r="N70" s="82"/>
      <c r="O70" s="82"/>
      <c r="P70" s="82"/>
      <c r="Q70" s="82"/>
      <c r="R70" s="82"/>
      <c r="S70" s="82"/>
      <c r="T70" s="82"/>
      <c r="U70" s="82"/>
      <c r="V70" s="82"/>
      <c r="W70" s="82"/>
      <c r="X70" s="82"/>
      <c r="Y70" s="82"/>
      <c r="Z70" s="82"/>
    </row>
    <row r="71" spans="1:26" ht="12.75" customHeight="1" x14ac:dyDescent="0.2">
      <c r="A71" s="82"/>
      <c r="B71" s="82"/>
      <c r="C71" s="82"/>
      <c r="D71" s="82"/>
      <c r="E71" s="82"/>
      <c r="F71" s="82"/>
      <c r="G71" s="82"/>
      <c r="H71" s="82"/>
      <c r="I71" s="158"/>
      <c r="J71" s="82"/>
      <c r="K71" s="82"/>
      <c r="L71" s="82"/>
      <c r="M71" s="82"/>
      <c r="N71" s="82"/>
      <c r="O71" s="82"/>
      <c r="P71" s="82"/>
      <c r="Q71" s="82"/>
      <c r="R71" s="82"/>
      <c r="S71" s="82"/>
      <c r="T71" s="82"/>
      <c r="U71" s="82"/>
      <c r="V71" s="82"/>
      <c r="W71" s="82"/>
      <c r="X71" s="82"/>
      <c r="Y71" s="82"/>
      <c r="Z71" s="82"/>
    </row>
    <row r="72" spans="1:26" ht="12.75" customHeight="1" x14ac:dyDescent="0.2">
      <c r="A72" s="82"/>
      <c r="B72" s="82"/>
      <c r="C72" s="82"/>
      <c r="D72" s="82"/>
      <c r="E72" s="82"/>
      <c r="F72" s="82"/>
      <c r="G72" s="82"/>
      <c r="H72" s="82"/>
      <c r="I72" s="158"/>
      <c r="J72" s="82"/>
      <c r="K72" s="82"/>
      <c r="L72" s="82"/>
      <c r="M72" s="82"/>
      <c r="N72" s="82"/>
      <c r="O72" s="82"/>
      <c r="P72" s="82"/>
      <c r="Q72" s="82"/>
      <c r="R72" s="82"/>
      <c r="S72" s="82"/>
      <c r="T72" s="82"/>
      <c r="U72" s="82"/>
      <c r="V72" s="82"/>
      <c r="W72" s="82"/>
      <c r="X72" s="82"/>
      <c r="Y72" s="82"/>
      <c r="Z72" s="82"/>
    </row>
    <row r="73" spans="1:26" ht="12.75" customHeight="1" x14ac:dyDescent="0.2">
      <c r="A73" s="82"/>
      <c r="B73" s="82"/>
      <c r="C73" s="82"/>
      <c r="D73" s="82"/>
      <c r="E73" s="82"/>
      <c r="F73" s="82"/>
      <c r="G73" s="82"/>
      <c r="H73" s="82"/>
      <c r="I73" s="158"/>
      <c r="J73" s="82"/>
      <c r="K73" s="82"/>
      <c r="L73" s="82"/>
      <c r="M73" s="82"/>
      <c r="N73" s="82"/>
      <c r="O73" s="82"/>
      <c r="P73" s="82"/>
      <c r="Q73" s="82"/>
      <c r="R73" s="82"/>
      <c r="S73" s="82"/>
      <c r="T73" s="82"/>
      <c r="U73" s="82"/>
      <c r="V73" s="82"/>
      <c r="W73" s="82"/>
      <c r="X73" s="82"/>
      <c r="Y73" s="82"/>
      <c r="Z73" s="82"/>
    </row>
    <row r="74" spans="1:26" ht="12.75" customHeight="1" x14ac:dyDescent="0.2">
      <c r="A74" s="82"/>
      <c r="B74" s="82"/>
      <c r="C74" s="82"/>
      <c r="D74" s="82"/>
      <c r="E74" s="82"/>
      <c r="F74" s="82"/>
      <c r="G74" s="82"/>
      <c r="H74" s="82"/>
      <c r="I74" s="158"/>
      <c r="J74" s="82"/>
      <c r="K74" s="82"/>
      <c r="L74" s="82"/>
      <c r="M74" s="82"/>
      <c r="N74" s="82"/>
      <c r="O74" s="82"/>
      <c r="P74" s="82"/>
      <c r="Q74" s="82"/>
      <c r="R74" s="82"/>
      <c r="S74" s="82"/>
      <c r="T74" s="82"/>
      <c r="U74" s="82"/>
      <c r="V74" s="82"/>
      <c r="W74" s="82"/>
      <c r="X74" s="82"/>
      <c r="Y74" s="82"/>
      <c r="Z74" s="82"/>
    </row>
    <row r="75" spans="1:26" ht="12.75" customHeight="1" x14ac:dyDescent="0.2">
      <c r="A75" s="82"/>
      <c r="B75" s="82"/>
      <c r="C75" s="82"/>
      <c r="D75" s="82"/>
      <c r="E75" s="82"/>
      <c r="F75" s="82"/>
      <c r="G75" s="82"/>
      <c r="H75" s="82"/>
      <c r="I75" s="158"/>
      <c r="J75" s="82"/>
      <c r="K75" s="82"/>
      <c r="L75" s="82"/>
      <c r="M75" s="82"/>
      <c r="N75" s="82"/>
      <c r="O75" s="82"/>
      <c r="P75" s="82"/>
      <c r="Q75" s="82"/>
      <c r="R75" s="82"/>
      <c r="S75" s="82"/>
      <c r="T75" s="82"/>
      <c r="U75" s="82"/>
      <c r="V75" s="82"/>
      <c r="W75" s="82"/>
      <c r="X75" s="82"/>
      <c r="Y75" s="82"/>
      <c r="Z75" s="82"/>
    </row>
    <row r="76" spans="1:26" ht="12.75" customHeight="1" x14ac:dyDescent="0.2">
      <c r="A76" s="82"/>
      <c r="B76" s="82"/>
      <c r="C76" s="82"/>
      <c r="D76" s="82"/>
      <c r="E76" s="82"/>
      <c r="F76" s="82"/>
      <c r="G76" s="82"/>
      <c r="H76" s="82"/>
      <c r="I76" s="158"/>
      <c r="J76" s="82"/>
      <c r="K76" s="82"/>
      <c r="L76" s="82"/>
      <c r="M76" s="82"/>
      <c r="N76" s="82"/>
      <c r="O76" s="82"/>
      <c r="P76" s="82"/>
      <c r="Q76" s="82"/>
      <c r="R76" s="82"/>
      <c r="S76" s="82"/>
      <c r="T76" s="82"/>
      <c r="U76" s="82"/>
      <c r="V76" s="82"/>
      <c r="W76" s="82"/>
      <c r="X76" s="82"/>
      <c r="Y76" s="82"/>
      <c r="Z76" s="82"/>
    </row>
    <row r="77" spans="1:26" ht="12.75" customHeight="1" x14ac:dyDescent="0.2">
      <c r="A77" s="82"/>
      <c r="B77" s="82"/>
      <c r="C77" s="82"/>
      <c r="D77" s="82"/>
      <c r="E77" s="82"/>
      <c r="F77" s="82"/>
      <c r="G77" s="82"/>
      <c r="H77" s="82"/>
      <c r="I77" s="158"/>
      <c r="J77" s="82"/>
      <c r="K77" s="82"/>
      <c r="L77" s="82"/>
      <c r="M77" s="82"/>
      <c r="N77" s="82"/>
      <c r="O77" s="82"/>
      <c r="P77" s="82"/>
      <c r="Q77" s="82"/>
      <c r="R77" s="82"/>
      <c r="S77" s="82"/>
      <c r="T77" s="82"/>
      <c r="U77" s="82"/>
      <c r="V77" s="82"/>
      <c r="W77" s="82"/>
      <c r="X77" s="82"/>
      <c r="Y77" s="82"/>
      <c r="Z77" s="82"/>
    </row>
    <row r="78" spans="1:26" ht="12.75" customHeight="1" x14ac:dyDescent="0.2">
      <c r="A78" s="82"/>
      <c r="B78" s="82"/>
      <c r="C78" s="82"/>
      <c r="D78" s="82"/>
      <c r="E78" s="82"/>
      <c r="F78" s="82"/>
      <c r="G78" s="82"/>
      <c r="H78" s="82"/>
      <c r="I78" s="158"/>
      <c r="J78" s="82"/>
      <c r="K78" s="82"/>
      <c r="L78" s="82"/>
      <c r="M78" s="82"/>
      <c r="N78" s="82"/>
      <c r="O78" s="82"/>
      <c r="P78" s="82"/>
      <c r="Q78" s="82"/>
      <c r="R78" s="82"/>
      <c r="S78" s="82"/>
      <c r="T78" s="82"/>
      <c r="U78" s="82"/>
      <c r="V78" s="82"/>
      <c r="W78" s="82"/>
      <c r="X78" s="82"/>
      <c r="Y78" s="82"/>
      <c r="Z78" s="82"/>
    </row>
    <row r="79" spans="1:26" ht="12.75" customHeight="1" x14ac:dyDescent="0.2">
      <c r="A79" s="82"/>
      <c r="B79" s="82"/>
      <c r="C79" s="82"/>
      <c r="D79" s="82"/>
      <c r="E79" s="82"/>
      <c r="F79" s="82"/>
      <c r="G79" s="82"/>
      <c r="H79" s="82"/>
      <c r="I79" s="158"/>
      <c r="J79" s="82"/>
      <c r="K79" s="82"/>
      <c r="L79" s="82"/>
      <c r="M79" s="82"/>
      <c r="N79" s="82"/>
      <c r="O79" s="82"/>
      <c r="P79" s="82"/>
      <c r="Q79" s="82"/>
      <c r="R79" s="82"/>
      <c r="S79" s="82"/>
      <c r="T79" s="82"/>
      <c r="U79" s="82"/>
      <c r="V79" s="82"/>
      <c r="W79" s="82"/>
      <c r="X79" s="82"/>
      <c r="Y79" s="82"/>
      <c r="Z79" s="82"/>
    </row>
    <row r="80" spans="1:26" ht="12.75" customHeight="1" x14ac:dyDescent="0.2">
      <c r="A80" s="82"/>
      <c r="B80" s="82"/>
      <c r="C80" s="82"/>
      <c r="D80" s="82"/>
      <c r="E80" s="82"/>
      <c r="F80" s="82"/>
      <c r="G80" s="82"/>
      <c r="H80" s="82"/>
      <c r="I80" s="158"/>
      <c r="J80" s="82"/>
      <c r="K80" s="82"/>
      <c r="L80" s="82"/>
      <c r="M80" s="82"/>
      <c r="N80" s="82"/>
      <c r="O80" s="82"/>
      <c r="P80" s="82"/>
      <c r="Q80" s="82"/>
      <c r="R80" s="82"/>
      <c r="S80" s="82"/>
      <c r="T80" s="82"/>
      <c r="U80" s="82"/>
      <c r="V80" s="82"/>
      <c r="W80" s="82"/>
      <c r="X80" s="82"/>
      <c r="Y80" s="82"/>
      <c r="Z80" s="82"/>
    </row>
    <row r="81" spans="1:26" ht="12.75" customHeight="1" x14ac:dyDescent="0.2">
      <c r="A81" s="82"/>
      <c r="B81" s="82"/>
      <c r="C81" s="82"/>
      <c r="D81" s="82"/>
      <c r="E81" s="82"/>
      <c r="F81" s="82"/>
      <c r="G81" s="82"/>
      <c r="H81" s="82"/>
      <c r="I81" s="158"/>
      <c r="J81" s="82"/>
      <c r="K81" s="82"/>
      <c r="L81" s="82"/>
      <c r="M81" s="82"/>
      <c r="N81" s="82"/>
      <c r="O81" s="82"/>
      <c r="P81" s="82"/>
      <c r="Q81" s="82"/>
      <c r="R81" s="82"/>
      <c r="S81" s="82"/>
      <c r="T81" s="82"/>
      <c r="U81" s="82"/>
      <c r="V81" s="82"/>
      <c r="W81" s="82"/>
      <c r="X81" s="82"/>
      <c r="Y81" s="82"/>
      <c r="Z81" s="82"/>
    </row>
    <row r="82" spans="1:26" ht="12.75" customHeight="1" x14ac:dyDescent="0.2">
      <c r="A82" s="82"/>
      <c r="B82" s="82"/>
      <c r="C82" s="82"/>
      <c r="D82" s="82"/>
      <c r="E82" s="82"/>
      <c r="F82" s="82"/>
      <c r="G82" s="82"/>
      <c r="H82" s="82"/>
      <c r="I82" s="158"/>
      <c r="J82" s="82"/>
      <c r="K82" s="82"/>
      <c r="L82" s="82"/>
      <c r="M82" s="82"/>
      <c r="N82" s="82"/>
      <c r="O82" s="82"/>
      <c r="P82" s="82"/>
      <c r="Q82" s="82"/>
      <c r="R82" s="82"/>
      <c r="S82" s="82"/>
      <c r="T82" s="82"/>
      <c r="U82" s="82"/>
      <c r="V82" s="82"/>
      <c r="W82" s="82"/>
      <c r="X82" s="82"/>
      <c r="Y82" s="82"/>
      <c r="Z82" s="82"/>
    </row>
    <row r="83" spans="1:26" ht="12.75" customHeight="1" x14ac:dyDescent="0.2">
      <c r="A83" s="82"/>
      <c r="B83" s="82"/>
      <c r="C83" s="82"/>
      <c r="D83" s="82"/>
      <c r="E83" s="82"/>
      <c r="F83" s="82"/>
      <c r="G83" s="82"/>
      <c r="H83" s="82"/>
      <c r="I83" s="158"/>
      <c r="J83" s="82"/>
      <c r="K83" s="82"/>
      <c r="L83" s="82"/>
      <c r="M83" s="82"/>
      <c r="N83" s="82"/>
      <c r="O83" s="82"/>
      <c r="P83" s="82"/>
      <c r="Q83" s="82"/>
      <c r="R83" s="82"/>
      <c r="S83" s="82"/>
      <c r="T83" s="82"/>
      <c r="U83" s="82"/>
      <c r="V83" s="82"/>
      <c r="W83" s="82"/>
      <c r="X83" s="82"/>
      <c r="Y83" s="82"/>
      <c r="Z83" s="82"/>
    </row>
    <row r="84" spans="1:26" ht="12.75" customHeight="1" x14ac:dyDescent="0.2">
      <c r="A84" s="82"/>
      <c r="B84" s="82"/>
      <c r="C84" s="82"/>
      <c r="D84" s="82"/>
      <c r="E84" s="82"/>
      <c r="F84" s="82"/>
      <c r="G84" s="82"/>
      <c r="H84" s="82"/>
      <c r="I84" s="158"/>
      <c r="J84" s="82"/>
      <c r="K84" s="82"/>
      <c r="L84" s="82"/>
      <c r="M84" s="82"/>
      <c r="N84" s="82"/>
      <c r="O84" s="82"/>
      <c r="P84" s="82"/>
      <c r="Q84" s="82"/>
      <c r="R84" s="82"/>
      <c r="S84" s="82"/>
      <c r="T84" s="82"/>
      <c r="U84" s="82"/>
      <c r="V84" s="82"/>
      <c r="W84" s="82"/>
      <c r="X84" s="82"/>
      <c r="Y84" s="82"/>
      <c r="Z84" s="82"/>
    </row>
    <row r="85" spans="1:26" ht="12.75" customHeight="1" x14ac:dyDescent="0.2">
      <c r="A85" s="82"/>
      <c r="B85" s="82"/>
      <c r="C85" s="82"/>
      <c r="D85" s="82"/>
      <c r="E85" s="82"/>
      <c r="F85" s="82"/>
      <c r="G85" s="82"/>
      <c r="H85" s="82"/>
      <c r="I85" s="158"/>
      <c r="J85" s="82"/>
      <c r="K85" s="82"/>
      <c r="L85" s="82"/>
      <c r="M85" s="82"/>
      <c r="N85" s="82"/>
      <c r="O85" s="82"/>
      <c r="P85" s="82"/>
      <c r="Q85" s="82"/>
      <c r="R85" s="82"/>
      <c r="S85" s="82"/>
      <c r="T85" s="82"/>
      <c r="U85" s="82"/>
      <c r="V85" s="82"/>
      <c r="W85" s="82"/>
      <c r="X85" s="82"/>
      <c r="Y85" s="82"/>
      <c r="Z85" s="82"/>
    </row>
    <row r="86" spans="1:26" ht="12.75" customHeight="1" x14ac:dyDescent="0.2">
      <c r="A86" s="82"/>
      <c r="B86" s="82"/>
      <c r="C86" s="82"/>
      <c r="D86" s="82"/>
      <c r="E86" s="82"/>
      <c r="F86" s="82"/>
      <c r="G86" s="82"/>
      <c r="H86" s="82"/>
      <c r="I86" s="158"/>
      <c r="J86" s="82"/>
      <c r="K86" s="82"/>
      <c r="L86" s="82"/>
      <c r="M86" s="82"/>
      <c r="N86" s="82"/>
      <c r="O86" s="82"/>
      <c r="P86" s="82"/>
      <c r="Q86" s="82"/>
      <c r="R86" s="82"/>
      <c r="S86" s="82"/>
      <c r="T86" s="82"/>
      <c r="U86" s="82"/>
      <c r="V86" s="82"/>
      <c r="W86" s="82"/>
      <c r="X86" s="82"/>
      <c r="Y86" s="82"/>
      <c r="Z86" s="82"/>
    </row>
    <row r="87" spans="1:26" ht="12.75" customHeight="1" x14ac:dyDescent="0.2">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spans="1:26" ht="12.75" customHeight="1" x14ac:dyDescent="0.2">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spans="1:26" ht="12.75" customHeight="1" x14ac:dyDescent="0.2">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spans="1:26" ht="12.75" customHeight="1" x14ac:dyDescent="0.2">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spans="1:26" ht="12.75" customHeight="1" x14ac:dyDescent="0.2">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spans="1:26" ht="12.75" customHeight="1" x14ac:dyDescent="0.2">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spans="1:26" ht="12.75" customHeight="1" x14ac:dyDescent="0.2">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spans="1:26" ht="12.75" customHeight="1" x14ac:dyDescent="0.2">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spans="1:26" ht="12.75" customHeight="1"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spans="1:26" ht="12.75" customHeight="1" x14ac:dyDescent="0.2">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spans="1:26" ht="12.75" customHeight="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spans="1:26" ht="12.75" customHeight="1" x14ac:dyDescent="0.2">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spans="1:26" ht="12.75" customHeight="1" x14ac:dyDescent="0.2">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spans="1:26" ht="12.75" customHeight="1" x14ac:dyDescent="0.2">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spans="1:26" ht="12.75" customHeight="1" x14ac:dyDescent="0.2">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spans="1:26" ht="12.75" customHeight="1" x14ac:dyDescent="0.2">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spans="1:26" ht="12.75" customHeight="1" x14ac:dyDescent="0.2">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spans="1:26" ht="12.75" customHeight="1" x14ac:dyDescent="0.2">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spans="1:26" ht="12.75" customHeight="1" x14ac:dyDescent="0.2">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spans="1:26" ht="12.75" customHeight="1" x14ac:dyDescent="0.2">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spans="1:26" ht="12.75" customHeight="1" x14ac:dyDescent="0.2">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spans="1:26" ht="12.75" customHeight="1" x14ac:dyDescent="0.2">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spans="1:26" ht="12.75" customHeight="1" x14ac:dyDescent="0.2">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spans="1:26" ht="12.75" customHeight="1" x14ac:dyDescent="0.2">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spans="1:26" ht="12.75" customHeight="1" x14ac:dyDescent="0.2">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spans="1:26" ht="12.75" customHeight="1" x14ac:dyDescent="0.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spans="1:26" ht="12.75" customHeight="1"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spans="1:26" ht="12.75" customHeight="1"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spans="1:26" ht="12.75" customHeight="1"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spans="1:26" ht="12.75" customHeight="1"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spans="1:26" ht="12.75" customHeight="1" x14ac:dyDescent="0.2">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spans="1:26" ht="12.75" customHeight="1" x14ac:dyDescent="0.2">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spans="1:26" ht="12.75" customHeight="1" x14ac:dyDescent="0.2">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spans="1:26" ht="12.75" customHeight="1" x14ac:dyDescent="0.2">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spans="1:26" ht="12.75" customHeight="1" x14ac:dyDescent="0.2">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spans="1:26" ht="12.75" customHeight="1" x14ac:dyDescent="0.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spans="1:26" ht="12.75" customHeight="1" x14ac:dyDescent="0.2">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spans="1:26" ht="12.75" customHeight="1" x14ac:dyDescent="0.2">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spans="1:26" ht="12.75" customHeight="1" x14ac:dyDescent="0.2">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spans="1:26" ht="12.75" customHeight="1" x14ac:dyDescent="0.2">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spans="1:26" ht="12.75" customHeight="1" x14ac:dyDescent="0.2">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spans="1:26" ht="12.75" customHeight="1" x14ac:dyDescent="0.2">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spans="1:26" ht="12.75" customHeight="1" x14ac:dyDescent="0.2">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spans="1:26" ht="12.7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spans="1:26" ht="12.75" customHeight="1" x14ac:dyDescent="0.2">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spans="1:26" ht="12.75" customHeight="1" x14ac:dyDescent="0.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spans="1:26" ht="12.75" customHeight="1" x14ac:dyDescent="0.2">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spans="1:26" ht="12.75" customHeight="1" x14ac:dyDescent="0.2">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spans="1:26" ht="12.75" customHeight="1" x14ac:dyDescent="0.2">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spans="1:26" ht="12.75" customHeight="1"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spans="1:26" ht="12.75" customHeight="1" x14ac:dyDescent="0.2">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spans="1:26" ht="12.75" customHeight="1" x14ac:dyDescent="0.2">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spans="1:26" ht="12.75" customHeight="1" x14ac:dyDescent="0.2">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spans="1:26" ht="12.75" customHeight="1" x14ac:dyDescent="0.2">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spans="1:26" ht="12.75" customHeight="1" x14ac:dyDescent="0.2">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spans="1:26" ht="12.75" customHeight="1" x14ac:dyDescent="0.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spans="1:26" ht="12.75" customHeight="1" x14ac:dyDescent="0.2">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spans="1:26" ht="12.75" customHeight="1" x14ac:dyDescent="0.2">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spans="1:26" ht="12.75" customHeight="1" x14ac:dyDescent="0.2">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spans="1:26" ht="12.75" customHeight="1" x14ac:dyDescent="0.2">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spans="1:26" ht="12.75" customHeight="1" x14ac:dyDescent="0.2">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spans="1:26" ht="12.75"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spans="1:26" ht="12.75" customHeight="1" x14ac:dyDescent="0.2">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spans="1:26" ht="12.75" customHeight="1" x14ac:dyDescent="0.2">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spans="1:26" ht="12.75" customHeight="1" x14ac:dyDescent="0.2">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spans="1:26" ht="12.75"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spans="1:26" ht="12.75" customHeight="1" x14ac:dyDescent="0.2">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spans="1:26" ht="12.75"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spans="1:26" ht="12.75" customHeight="1"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spans="1:26" ht="12.75"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spans="1:26" ht="12.75" customHeight="1" x14ac:dyDescent="0.2">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spans="1:26" ht="12.75"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spans="1:26" ht="12.75" customHeight="1" x14ac:dyDescent="0.2">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spans="1:26" ht="12.75" customHeight="1" x14ac:dyDescent="0.2">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spans="1:26" ht="12.75"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spans="1:26" ht="12.75"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spans="1:26" ht="12.75"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spans="1:26" ht="12.75"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spans="1:26" ht="12.75"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spans="1:26" ht="12.75" customHeight="1" x14ac:dyDescent="0.2">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spans="1:26" ht="12.75" customHeight="1" x14ac:dyDescent="0.2">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spans="1:26" ht="12.7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spans="1:26" ht="12.75"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spans="1:26" ht="12.75"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spans="1:26" ht="12.75" customHeight="1" x14ac:dyDescent="0.2">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spans="1:26" ht="12.75"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spans="1:26" ht="12.75"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spans="1:26" ht="12.75"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spans="1:26" ht="12.75"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spans="1:26" ht="12.7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spans="1:26" ht="12.75"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spans="1:26" ht="12.75"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spans="1:26" ht="12.75" customHeight="1" x14ac:dyDescent="0.2">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spans="1:26" ht="12.75"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spans="1:26" ht="12.75"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spans="1:26" ht="12.75" customHeight="1" x14ac:dyDescent="0.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spans="1:26" ht="12.75"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spans="1:26" ht="12.75" customHeight="1" x14ac:dyDescent="0.2">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spans="1:26" ht="12.75" customHeight="1" x14ac:dyDescent="0.2">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ht="12.75"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spans="1:26" ht="12.75" customHeight="1"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spans="1:26" ht="12.75" customHeight="1"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spans="1:26" ht="12.75"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spans="1:26" ht="12.75"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spans="1:26" ht="12.75" customHeight="1" x14ac:dyDescent="0.2">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spans="1:26" ht="12.75"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spans="1:26" ht="12.75" customHeight="1"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spans="1:26" ht="12.75"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spans="1:26" ht="12.75"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spans="1:26" ht="12.75"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spans="1:26" ht="12.75" customHeight="1" x14ac:dyDescent="0.2">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spans="1:26" ht="12.75"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spans="1:26" ht="12.75"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spans="1:26" ht="12.75"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spans="1:26" ht="12.75" customHeight="1" x14ac:dyDescent="0.2">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spans="1:26" ht="12.75"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spans="1:26" ht="12.75"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spans="1:26" ht="12.75"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spans="1:26" ht="12.75" customHeight="1" x14ac:dyDescent="0.2">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spans="1:26" ht="12.75" customHeight="1" x14ac:dyDescent="0.2">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spans="1:26" ht="12.75" customHeight="1" x14ac:dyDescent="0.2">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spans="1:26" ht="12.75"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spans="1:26" ht="12.75" customHeight="1" x14ac:dyDescent="0.2">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spans="1:26" ht="12.75"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spans="1:26" ht="12.75" customHeight="1" x14ac:dyDescent="0.2">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spans="1:26" ht="12.75" customHeight="1" x14ac:dyDescent="0.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spans="1:26" ht="12.75"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spans="1:26" ht="12.75"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spans="1:26" ht="12.75" customHeight="1" x14ac:dyDescent="0.2">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spans="1:26" ht="12.75" customHeight="1" x14ac:dyDescent="0.2">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spans="1:26" ht="12.75" customHeight="1" x14ac:dyDescent="0.2">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spans="1:26" ht="12.75"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spans="1:26" ht="12.75"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spans="1:26" ht="12.75" customHeight="1" x14ac:dyDescent="0.2">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spans="1:26" ht="12.75" customHeight="1" x14ac:dyDescent="0.2">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spans="1:26" ht="12.75" customHeight="1" x14ac:dyDescent="0.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spans="1:26" ht="12.75" customHeight="1" x14ac:dyDescent="0.2">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spans="1:26" ht="12.75" customHeight="1" x14ac:dyDescent="0.2">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spans="1:26" ht="12.75" customHeight="1" x14ac:dyDescent="0.2">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spans="1:26" ht="12.75" customHeight="1" x14ac:dyDescent="0.2">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spans="1:26" ht="12.75" customHeight="1" x14ac:dyDescent="0.2">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spans="1:26" ht="12.75" customHeight="1" x14ac:dyDescent="0.2">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spans="1:26" ht="12.75" customHeight="1" x14ac:dyDescent="0.2">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spans="1:26" ht="12.75" customHeight="1" x14ac:dyDescent="0.2">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spans="1:26" ht="12.75" customHeight="1" x14ac:dyDescent="0.2">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spans="1:26" ht="12.75" customHeight="1" x14ac:dyDescent="0.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spans="1:26" ht="12.75" customHeight="1" x14ac:dyDescent="0.2">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Eleana Marcela Paez Urrego</cp:lastModifiedBy>
  <dcterms:created xsi:type="dcterms:W3CDTF">2010-10-04T16:34:45Z</dcterms:created>
  <dcterms:modified xsi:type="dcterms:W3CDTF">2022-07-22T20:29:52Z</dcterms:modified>
</cp:coreProperties>
</file>