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9045"/>
  </bookViews>
  <sheets>
    <sheet name="Satisfaccion" sheetId="1" r:id="rId1"/>
    <sheet name="RESULTADOS" sheetId="2" r:id="rId2"/>
  </sheets>
  <externalReferences>
    <externalReference r:id="rId3"/>
  </externalReferences>
  <definedNames>
    <definedName name="ai" localSheetId="0">[1]REGISTRO!$AH$2</definedName>
    <definedName name="ai">[1]REGISTRO!$AH$2</definedName>
    <definedName name="_xlnm.Print_Area" localSheetId="0">Satisfaccion!$A$1:$P$49</definedName>
    <definedName name="ff" localSheetId="0">[1]NOMBRES!#REF!</definedName>
    <definedName name="ff">[1]NOMBRES!#REF!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[1]NOMBRES!#REF!</definedName>
    <definedName name="x" localSheetId="0">[1]NOMBRES!#REF!</definedName>
    <definedName name="x">[1]NOMBRES!#REF!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2" i="2" l="1"/>
  <c r="J122" i="2"/>
  <c r="H122" i="2"/>
  <c r="H56" i="2"/>
  <c r="H27" i="2"/>
  <c r="H55" i="2"/>
  <c r="H47" i="2"/>
  <c r="H39" i="2"/>
  <c r="H26" i="2"/>
  <c r="H18" i="2"/>
  <c r="H10" i="2"/>
  <c r="I122" i="2"/>
  <c r="G117" i="2" l="1"/>
  <c r="H117" i="2"/>
  <c r="H118" i="2" s="1"/>
  <c r="G115" i="2"/>
  <c r="G112" i="2"/>
  <c r="O17" i="1" l="1"/>
  <c r="O16" i="1"/>
  <c r="N17" i="1"/>
  <c r="N16" i="1"/>
  <c r="G107" i="2"/>
  <c r="G104" i="2"/>
  <c r="G99" i="2"/>
  <c r="G96" i="2"/>
  <c r="E107" i="2"/>
  <c r="D107" i="2"/>
  <c r="F104" i="2"/>
  <c r="E104" i="2"/>
  <c r="D104" i="2"/>
  <c r="E99" i="2"/>
  <c r="D99" i="2"/>
  <c r="F96" i="2"/>
  <c r="E96" i="2"/>
  <c r="D96" i="2"/>
  <c r="J119" i="2" l="1"/>
  <c r="I119" i="2"/>
  <c r="K117" i="2"/>
  <c r="K109" i="2"/>
  <c r="G109" i="2"/>
  <c r="H109" i="2" s="1"/>
  <c r="K101" i="2"/>
  <c r="G101" i="2"/>
  <c r="H101" i="2" s="1"/>
  <c r="K119" i="2" l="1"/>
  <c r="M17" i="1"/>
  <c r="L17" i="1"/>
  <c r="K17" i="1"/>
  <c r="G84" i="2"/>
  <c r="G81" i="2"/>
  <c r="G76" i="2"/>
  <c r="G73" i="2"/>
  <c r="G68" i="2"/>
  <c r="G65" i="2"/>
  <c r="J88" i="2"/>
  <c r="I88" i="2"/>
  <c r="K86" i="2"/>
  <c r="K78" i="2"/>
  <c r="K70" i="2"/>
  <c r="G86" i="2" l="1"/>
  <c r="G78" i="2"/>
  <c r="G70" i="2"/>
  <c r="K88" i="2"/>
  <c r="J17" i="1"/>
  <c r="I17" i="1"/>
  <c r="H17" i="1"/>
  <c r="G37" i="2"/>
  <c r="G34" i="2"/>
  <c r="G45" i="2"/>
  <c r="G42" i="2"/>
  <c r="G53" i="2"/>
  <c r="G50" i="2"/>
  <c r="K16" i="1" l="1"/>
  <c r="H70" i="2"/>
  <c r="L16" i="1"/>
  <c r="H78" i="2"/>
  <c r="M16" i="1"/>
  <c r="H86" i="2"/>
  <c r="J57" i="2"/>
  <c r="I57" i="2"/>
  <c r="K55" i="2"/>
  <c r="G55" i="2"/>
  <c r="J16" i="1" s="1"/>
  <c r="K47" i="2"/>
  <c r="K39" i="2"/>
  <c r="H87" i="2" l="1"/>
  <c r="K57" i="2"/>
  <c r="G47" i="2"/>
  <c r="I16" i="1" s="1"/>
  <c r="G39" i="2"/>
  <c r="H16" i="1" s="1"/>
  <c r="K26" i="2"/>
  <c r="K18" i="2"/>
  <c r="K10" i="2"/>
  <c r="J28" i="2"/>
  <c r="G17" i="1"/>
  <c r="F17" i="1"/>
  <c r="E17" i="1"/>
  <c r="I28" i="2"/>
  <c r="G24" i="2"/>
  <c r="G21" i="2"/>
  <c r="G16" i="2"/>
  <c r="G13" i="2"/>
  <c r="G8" i="2"/>
  <c r="G5" i="2"/>
  <c r="K28" i="2" l="1"/>
  <c r="G10" i="2"/>
  <c r="E16" i="1" s="1"/>
  <c r="G26" i="2"/>
  <c r="G16" i="1" s="1"/>
  <c r="G18" i="2"/>
  <c r="F16" i="1" s="1"/>
  <c r="P18" i="1" l="1"/>
  <c r="P20" i="1" s="1"/>
  <c r="O18" i="1"/>
  <c r="O20" i="1" s="1"/>
  <c r="N18" i="1"/>
  <c r="N20" i="1" s="1"/>
  <c r="M18" i="1" l="1"/>
  <c r="M20" i="1" s="1"/>
  <c r="L18" i="1" l="1"/>
  <c r="L20" i="1" s="1"/>
  <c r="K18" i="1" l="1"/>
  <c r="K20" i="1" s="1"/>
  <c r="J18" i="1" l="1"/>
  <c r="J20" i="1" s="1"/>
  <c r="E18" i="1"/>
  <c r="G18" i="1"/>
  <c r="G20" i="1" s="1"/>
  <c r="I18" i="1"/>
  <c r="I20" i="1" s="1"/>
  <c r="H18" i="1"/>
  <c r="H20" i="1" s="1"/>
  <c r="F18" i="1" l="1"/>
  <c r="F20" i="1" s="1"/>
  <c r="A22" i="1"/>
  <c r="E20" i="1"/>
</calcChain>
</file>

<file path=xl/sharedStrings.xml><?xml version="1.0" encoding="utf-8"?>
<sst xmlns="http://schemas.openxmlformats.org/spreadsheetml/2006/main" count="262" uniqueCount="120">
  <si>
    <t>Código</t>
  </si>
  <si>
    <t>Seleccione el Área</t>
  </si>
  <si>
    <t>Seleccione el Proceso</t>
  </si>
  <si>
    <t xml:space="preserve"> HOJA DE VIDA INDICADORES</t>
  </si>
  <si>
    <t>Versión</t>
  </si>
  <si>
    <t>Subdirección General</t>
  </si>
  <si>
    <t>Direccionamiento Estratégico</t>
  </si>
  <si>
    <t>Subdirección de Gestión Corporativa</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</si>
  <si>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</si>
  <si>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</si>
  <si>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</si>
  <si>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</si>
  <si>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</si>
  <si>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</si>
  <si>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</si>
  <si>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</si>
  <si>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</si>
  <si>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</si>
  <si>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</si>
  <si>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</si>
  <si>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</si>
  <si>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</si>
  <si>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</si>
  <si>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</si>
  <si>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</si>
  <si>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</si>
  <si>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</si>
  <si>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</si>
  <si>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</si>
  <si>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</si>
  <si>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</si>
  <si>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</si>
  <si>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</si>
  <si>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</si>
  <si>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</si>
  <si>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</si>
  <si>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</si>
  <si>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</si>
  <si>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</si>
  <si>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</si>
  <si>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</si>
  <si>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</si>
  <si>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</si>
  <si>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</si>
  <si>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</si>
  <si>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</si>
  <si>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</si>
  <si>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</si>
  <si>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</si>
  <si>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</si>
  <si>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</si>
  <si>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</si>
  <si>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</si>
  <si>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</si>
  <si>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</si>
  <si>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</si>
  <si>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</si>
  <si>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</si>
  <si>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</si>
  <si>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</si>
  <si>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</si>
  <si>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</si>
  <si>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</si>
  <si>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</si>
  <si>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</si>
  <si>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</si>
  <si>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</si>
  <si>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</si>
  <si>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</si>
  <si>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</si>
  <si>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</si>
  <si>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</si>
  <si>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</si>
  <si>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</si>
  <si>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</si>
  <si>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</si>
  <si>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</si>
  <si>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</si>
  <si>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</si>
  <si>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</si>
  <si>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</si>
  <si>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</si>
  <si>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</si>
  <si>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</si>
  <si>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</si>
  <si>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</si>
  <si>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</si>
  <si>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</si>
  <si>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</si>
  <si>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MEDICIÓN DE LA SATISFACCIÓN CIUDADANA - ATENCIÓN A LA CIUDADANÍA</t>
  </si>
  <si>
    <t>FS-F5</t>
  </si>
  <si>
    <t xml:space="preserve">* La medición se realizará con base en la valoración que los ciudadanos encuestados hacen de  las características del servicio (Amabilidad y actitud del servicio, Conocimiento para solucionar los requerimientos, Claridad en la información suministrada y agilidad en la atención), que se encuentre en los rangos de "excelente" y "bueno".
* Adicionalmente, se registra el porcentaje de encuesatados para  indicar la representatividad de la muestra con relación al número de ciudadanos atendidos, información que se tomará del cuadro de registro de atención a la ciudadanía que elabora la persona encargada de la orientación en la sede Palomar del Príncipe. </t>
  </si>
  <si>
    <t>Trimestral</t>
  </si>
  <si>
    <t>Características del servicio:</t>
  </si>
  <si>
    <t>Amabilidad y actitud de servicio</t>
  </si>
  <si>
    <t>Conocimiento para solucionar requerimientos</t>
  </si>
  <si>
    <t>Información brindada en lenguaje claro y comprensible</t>
  </si>
  <si>
    <t>Número de personas que califican EXCELENTE y BUENO</t>
  </si>
  <si>
    <t>PROMEDIO</t>
  </si>
  <si>
    <t>Mes</t>
  </si>
  <si>
    <t>Calidad del servicio:</t>
  </si>
  <si>
    <t>La atención respondió a su necesidad</t>
  </si>
  <si>
    <t>Claridad del procedimiento informado</t>
  </si>
  <si>
    <t>RESULTADO PROMEDIO MES</t>
  </si>
  <si>
    <t>Número de ciudadanos que accedieron al servicio</t>
  </si>
  <si>
    <t>TOTAL DE CIUDADANOS TRIMESTRE I</t>
  </si>
  <si>
    <t>Número de ciudadanos encuestados</t>
  </si>
  <si>
    <t>Porcentaje</t>
  </si>
  <si>
    <t>SEGUNDO TRIMESTRE DE 2019</t>
  </si>
  <si>
    <t>PRIMER TRIMESTRE DE 2019</t>
  </si>
  <si>
    <t>TOTAL DE CIUDADANOS TRIMESTRE II</t>
  </si>
  <si>
    <t>TERCER TRIMESTRE DE 2019</t>
  </si>
  <si>
    <t>TOTAL DE CIUDADANOS TRIMESTRE III</t>
  </si>
  <si>
    <r>
      <t xml:space="preserve">* En promedio, el </t>
    </r>
    <r>
      <rPr>
        <b/>
        <sz val="12"/>
        <rFont val="Arial"/>
        <family val="2"/>
      </rPr>
      <t>95%</t>
    </r>
    <r>
      <rPr>
        <sz val="12"/>
        <rFont val="Arial"/>
        <family val="2"/>
      </rPr>
      <t xml:space="preserve"> de los ciudadanos encuestados durante el segundo trimestre de 2019 consideró como "Excelente" y " Buena" la atención recibida. 
* Durante el segundo trimestre del año, </t>
    </r>
    <r>
      <rPr>
        <b/>
        <sz val="12"/>
        <rFont val="Arial"/>
        <family val="2"/>
      </rPr>
      <t>628</t>
    </r>
    <r>
      <rPr>
        <sz val="12"/>
        <rFont val="Arial"/>
        <family val="2"/>
      </rPr>
      <t xml:space="preserve"> ciudadanos accedieron a los servicios de asesoría técnica personalizada, consulta en sala de archivo de bienes de interes cultural y de las colecciones del centro de documentación; de los cuales fueron encuestados</t>
    </r>
    <r>
      <rPr>
        <b/>
        <sz val="12"/>
        <rFont val="Arial"/>
        <family val="2"/>
      </rPr>
      <t xml:space="preserve"> 264</t>
    </r>
    <r>
      <rPr>
        <sz val="12"/>
        <rFont val="Arial"/>
        <family val="2"/>
      </rPr>
      <t xml:space="preserve">, lo que corresponde al </t>
    </r>
    <r>
      <rPr>
        <b/>
        <sz val="12"/>
        <rFont val="Arial"/>
        <family val="2"/>
      </rPr>
      <t>42%</t>
    </r>
    <r>
      <rPr>
        <sz val="12"/>
        <rFont val="Arial"/>
        <family val="2"/>
      </rPr>
      <t>.
Si bien este segundo trimestre aumentó en 2 puntos porcentuales el número de personas encuestadas, aún se requiere aumentar este número por encima de 51% para lograr una muestra representativa más sólida.</t>
    </r>
  </si>
  <si>
    <r>
      <t>* En promedio, el</t>
    </r>
    <r>
      <rPr>
        <b/>
        <sz val="12"/>
        <rFont val="Arial"/>
        <family val="2"/>
      </rPr>
      <t xml:space="preserve"> 92%</t>
    </r>
    <r>
      <rPr>
        <sz val="12"/>
        <rFont val="Arial"/>
        <family val="2"/>
      </rPr>
      <t xml:space="preserve"> de los ciudadanos encuestados durante el trimestre evaluado consideró como "Excelente" y " Buena" la atención recibida. 
* Durante el primer trimestre del año, </t>
    </r>
    <r>
      <rPr>
        <b/>
        <sz val="12"/>
        <rFont val="Arial"/>
        <family val="2"/>
      </rPr>
      <t>616</t>
    </r>
    <r>
      <rPr>
        <sz val="12"/>
        <rFont val="Arial"/>
        <family val="2"/>
      </rPr>
      <t xml:space="preserve"> ciudadanos accedieron a los servicios de asesoría técnica personalizada, consulta en sala de archivo de bienes de interes cultural y de las colecciones del centro de documentación; de los cuales fueron encuestados </t>
    </r>
    <r>
      <rPr>
        <b/>
        <sz val="12"/>
        <rFont val="Arial"/>
        <family val="2"/>
      </rPr>
      <t>247</t>
    </r>
    <r>
      <rPr>
        <sz val="12"/>
        <rFont val="Arial"/>
        <family val="2"/>
      </rPr>
      <t xml:space="preserve">, lo que corresponde al </t>
    </r>
    <r>
      <rPr>
        <b/>
        <sz val="12"/>
        <rFont val="Arial"/>
        <family val="2"/>
      </rPr>
      <t>40%</t>
    </r>
    <r>
      <rPr>
        <sz val="12"/>
        <rFont val="Arial"/>
        <family val="2"/>
      </rPr>
      <t>.
Se requiere aumentar el número de personas encuestadas, para lograr una muestra representativa más sólida.</t>
    </r>
  </si>
  <si>
    <r>
      <t xml:space="preserve">* En promedio, el </t>
    </r>
    <r>
      <rPr>
        <b/>
        <sz val="12"/>
        <rFont val="Arial"/>
        <family val="2"/>
      </rPr>
      <t>97%</t>
    </r>
    <r>
      <rPr>
        <sz val="12"/>
        <rFont val="Arial"/>
        <family val="2"/>
      </rPr>
      <t xml:space="preserve"> de los ciudadanos encuestados durante el tercer trimestre de 2019 consideró como "Excelente" y " Buena" la atención recibida. 
* Durante el tercer trimestre del año,</t>
    </r>
    <r>
      <rPr>
        <b/>
        <sz val="12"/>
        <rFont val="Arial"/>
        <family val="2"/>
      </rPr>
      <t xml:space="preserve"> 745</t>
    </r>
    <r>
      <rPr>
        <sz val="12"/>
        <rFont val="Arial"/>
        <family val="2"/>
      </rPr>
      <t xml:space="preserve"> ciudadanos accedieron a los servicios de asesoría técnica personalizada, consulta en sala de archivo de bienes de interes cultural y de las colecciones del centro de documentación; de los cuales fueron encuestados </t>
    </r>
    <r>
      <rPr>
        <b/>
        <sz val="12"/>
        <rFont val="Arial"/>
        <family val="2"/>
      </rPr>
      <t>267</t>
    </r>
    <r>
      <rPr>
        <sz val="12"/>
        <rFont val="Arial"/>
        <family val="2"/>
      </rPr>
      <t xml:space="preserve">, lo que corresponde al </t>
    </r>
    <r>
      <rPr>
        <b/>
        <sz val="12"/>
        <rFont val="Arial"/>
        <family val="2"/>
      </rPr>
      <t>36%</t>
    </r>
    <r>
      <rPr>
        <sz val="12"/>
        <rFont val="Arial"/>
        <family val="2"/>
      </rPr>
      <t>.
Aún cuando se tiene habilitada una encuesta en línea, la ciudadanía manifiesta no querer participar en la evaluación de los servicios brindados; esto se refleja en la disminución de las encuestas recibidas durante el tercer trimestre del año, que bajó en 6 puntos porcentuales. Se requiere estructurar una encuesta muy sencilla para aquellos ciudadanos que vienen por segunda, tercera o más veces a la asesoría técnica personalizada, para hacer seguimiento a sus solicitudes.</t>
    </r>
  </si>
  <si>
    <t>CUARTO TRIMESTRE DE 2019</t>
  </si>
  <si>
    <t>TOTAL DE CIUDADANOS TRIMESTRE IV</t>
  </si>
  <si>
    <r>
      <t xml:space="preserve">* En promedio, el </t>
    </r>
    <r>
      <rPr>
        <b/>
        <sz val="12"/>
        <rFont val="Arial"/>
        <family val="2"/>
      </rPr>
      <t>97%</t>
    </r>
    <r>
      <rPr>
        <sz val="12"/>
        <rFont val="Arial"/>
        <family val="2"/>
      </rPr>
      <t xml:space="preserve"> de los ciudadanos encuestados durante el cuarto trimestre de 2019 consideró como "Excelente" y " Buena" la atención recibida. 
* Durante el cuarto trimestre del año,</t>
    </r>
    <r>
      <rPr>
        <b/>
        <sz val="12"/>
        <rFont val="Arial"/>
        <family val="2"/>
      </rPr>
      <t xml:space="preserve"> 636</t>
    </r>
    <r>
      <rPr>
        <sz val="12"/>
        <rFont val="Arial"/>
        <family val="2"/>
      </rPr>
      <t xml:space="preserve"> ciudadanos accedieron a los servicios de asesoría técnica personalizada, consulta en sala de archivo de bienes de interes cultural y de las colecciones del centro de documentación; de los cuales fueron encuestados </t>
    </r>
    <r>
      <rPr>
        <b/>
        <sz val="12"/>
        <rFont val="Arial"/>
        <family val="2"/>
      </rPr>
      <t>258</t>
    </r>
    <r>
      <rPr>
        <sz val="12"/>
        <rFont val="Arial"/>
        <family val="2"/>
      </rPr>
      <t xml:space="preserve">, lo que corresponde al </t>
    </r>
    <r>
      <rPr>
        <b/>
        <sz val="12"/>
        <rFont val="Arial"/>
        <family val="2"/>
      </rPr>
      <t>41%</t>
    </r>
    <r>
      <rPr>
        <sz val="12"/>
        <rFont val="Arial"/>
        <family val="2"/>
      </rPr>
      <t xml:space="preserve">.
Aún cuando se tiene habilitada una encuesta en línea, la ciudadanía no hace uso de este mecanismo para evaluar la atención y los servicios brindados; continúa bajo el número de encuestas recibidas durante el cuarto trimestre del año, que recibió ocho (8) encuestas en línea y con relación al tercer trimestre no tuvo una variación significativa. </t>
    </r>
  </si>
  <si>
    <r>
      <t xml:space="preserve">* Durante 2019, en promedio el </t>
    </r>
    <r>
      <rPr>
        <b/>
        <sz val="12"/>
        <rFont val="Arial"/>
        <family val="2"/>
      </rPr>
      <t>95%</t>
    </r>
    <r>
      <rPr>
        <sz val="12"/>
        <rFont val="Arial"/>
        <family val="2"/>
      </rPr>
      <t xml:space="preserve"> de los ciudadanos encuestados calificaron como "Excelente" y "Buena" la atención brindada por el IDPC. En comparación con la vigencia anterior</t>
    </r>
    <r>
      <rPr>
        <b/>
        <sz val="12"/>
        <rFont val="Arial"/>
        <family val="2"/>
      </rPr>
      <t xml:space="preserve"> (93%)</t>
    </r>
    <r>
      <rPr>
        <sz val="12"/>
        <rFont val="Arial"/>
        <family val="2"/>
      </rPr>
      <t>, el porcentaje de ciudadanos satisfechos aumentó en 2 puntos porcentuales.
* Por otra parte, si bien en 2019 se recibieron más encuestas (presenciales y en línea) y el porcentaje correspondiente (</t>
    </r>
    <r>
      <rPr>
        <b/>
        <sz val="12"/>
        <rFont val="Arial"/>
        <family val="2"/>
      </rPr>
      <t>40%</t>
    </r>
    <r>
      <rPr>
        <sz val="12"/>
        <rFont val="Arial"/>
        <family val="2"/>
      </rPr>
      <t xml:space="preserve">) de la ciudadanía atendida aumentó ligeramente en comparación con 2018 (38%), se hace indispensable re-estructurar y simplificar esta herramienta de evaluación de los servicios brindados por el IDPC. 
Por lo anterior, se recomienda que para la vigencia 2020 se realicen nuevas acciones que permitan consolidar la apropiación por parte de contratistas y funcionarios de la entidad del Modelo de Atención a la Ciudadanía y Grupos de Interés del IDPC; y se continúe con los procesos de mejora continua requeridos para garantizar los derechos ciudadanos en materia de de acceso a la información y a los servicios institucionales, y satisfacer las expectarivas de la ciudadanía y los grupos de interés.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</si>
</sst>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7" x14ac:knownFonts="1">
    <font>
      <sz val="10"/>
      <name val="Arial"/>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
      <b/>
      <u/>
      <sz val="10"/>
      <name val="Arial"/>
      <family val="2"/>
    </font>
    <font>
      <sz val="12"/>
      <name val="Arial"/>
      <family val="2"/>
    </font>
    <font>
      <b/>
      <sz val="12"/>
      <name val="Arial"/>
      <family val="2"/>
    </font>
    <font>
      <b/>
      <u/>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BDDEFF"/>
        <bgColor indexed="64"/>
      </patternFill>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2" fillId="0" borderId="0"/>
    <xf numFmtId="9" fontId="11" fillId="0" borderId="0" applyFont="0" applyFill="0" applyBorder="0" applyAlignment="0" applyProtection="0"/>
    <xf numFmtId="0" fontId="1" fillId="0" borderId="0"/>
  </cellStyleXfs>
  <cellXfs count="164">
    <xf numFmtId="0" fontId="0" fillId="0" borderId="0" xfId="0"/>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0" fillId="0" borderId="0" xfId="0" applyAlignment="1"/>
    <xf numFmtId="0" fontId="0"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6" xfId="0" applyFont="1" applyFill="1" applyBorder="1" applyAlignment="1">
      <alignment horizontal="center" wrapText="1"/>
    </xf>
    <xf numFmtId="0" fontId="0" fillId="2" borderId="12" xfId="0" applyFont="1" applyFill="1" applyBorder="1" applyAlignment="1">
      <alignment horizontal="left" wrapText="1"/>
    </xf>
    <xf numFmtId="0" fontId="9"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9" fontId="3" fillId="2" borderId="0" xfId="0" applyNumberFormat="1" applyFont="1" applyFill="1" applyAlignment="1">
      <alignment horizontal="center" vertical="center" wrapText="1"/>
    </xf>
    <xf numFmtId="9" fontId="4" fillId="2" borderId="10" xfId="0" applyNumberFormat="1" applyFont="1" applyFill="1" applyBorder="1" applyAlignment="1">
      <alignment horizontal="center" vertical="center" wrapText="1"/>
    </xf>
    <xf numFmtId="9" fontId="4" fillId="2" borderId="14" xfId="0" applyNumberFormat="1" applyFont="1" applyFill="1" applyBorder="1" applyAlignment="1">
      <alignment horizontal="center" vertical="center" wrapText="1"/>
    </xf>
    <xf numFmtId="9" fontId="4" fillId="2" borderId="10" xfId="1" applyFont="1" applyFill="1" applyBorder="1" applyAlignment="1">
      <alignment horizontal="center" vertical="center" wrapText="1"/>
    </xf>
    <xf numFmtId="0" fontId="4" fillId="2" borderId="18" xfId="0"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21" xfId="0" applyFont="1" applyFill="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5"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3" fillId="0" borderId="0" xfId="2" applyFont="1"/>
    <xf numFmtId="0" fontId="4" fillId="2" borderId="32"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4" fillId="5" borderId="33" xfId="0" applyFont="1" applyFill="1" applyBorder="1" applyAlignment="1">
      <alignment vertical="center"/>
    </xf>
    <xf numFmtId="0" fontId="4" fillId="5" borderId="34" xfId="0" applyFont="1" applyFill="1" applyBorder="1"/>
    <xf numFmtId="0" fontId="4" fillId="2" borderId="0" xfId="0" applyFont="1" applyFill="1" applyAlignment="1">
      <alignment horizontal="center" vertical="center" wrapText="1"/>
    </xf>
    <xf numFmtId="0" fontId="4" fillId="2" borderId="0" xfId="3" applyFont="1" applyFill="1" applyAlignment="1">
      <alignment wrapText="1"/>
    </xf>
    <xf numFmtId="0" fontId="4" fillId="2" borderId="0" xfId="3" applyFont="1" applyFill="1"/>
    <xf numFmtId="9" fontId="4" fillId="0" borderId="10" xfId="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wrapText="1"/>
    </xf>
    <xf numFmtId="0" fontId="13" fillId="6" borderId="0" xfId="0" applyFont="1" applyFill="1" applyAlignment="1">
      <alignment horizontal="center" vertical="center" wrapText="1"/>
    </xf>
    <xf numFmtId="1" fontId="13" fillId="6" borderId="0" xfId="0" applyNumberFormat="1" applyFont="1" applyFill="1" applyAlignment="1">
      <alignment horizontal="center" vertical="center" wrapText="1"/>
    </xf>
    <xf numFmtId="17" fontId="0" fillId="6" borderId="0" xfId="0" applyNumberFormat="1" applyFill="1" applyAlignment="1">
      <alignment horizontal="center" vertical="center"/>
    </xf>
    <xf numFmtId="1" fontId="4" fillId="2" borderId="10" xfId="0" applyNumberFormat="1" applyFont="1" applyFill="1" applyBorder="1" applyAlignment="1">
      <alignment horizontal="center" vertical="center" wrapText="1"/>
    </xf>
    <xf numFmtId="0" fontId="0" fillId="7" borderId="0" xfId="0" applyFill="1"/>
    <xf numFmtId="0" fontId="0" fillId="7" borderId="0" xfId="0" applyFill="1" applyAlignment="1">
      <alignment horizontal="center" vertical="center" wrapText="1"/>
    </xf>
    <xf numFmtId="1" fontId="13" fillId="7" borderId="0" xfId="0" applyNumberFormat="1" applyFont="1" applyFill="1" applyAlignment="1">
      <alignment horizontal="center" vertical="center" wrapText="1"/>
    </xf>
    <xf numFmtId="1" fontId="13" fillId="7" borderId="0" xfId="0" applyNumberFormat="1" applyFont="1" applyFill="1" applyAlignment="1">
      <alignment horizontal="center"/>
    </xf>
    <xf numFmtId="0" fontId="13" fillId="0" borderId="0" xfId="0" applyFont="1"/>
    <xf numFmtId="9" fontId="13" fillId="0" borderId="0" xfId="1" applyFont="1" applyAlignment="1">
      <alignment horizontal="center" vertical="center"/>
    </xf>
    <xf numFmtId="0" fontId="0" fillId="8" borderId="0" xfId="0" applyFill="1"/>
    <xf numFmtId="1" fontId="0" fillId="0" borderId="0" xfId="0" applyNumberFormat="1"/>
    <xf numFmtId="9" fontId="0" fillId="0" borderId="0" xfId="1" applyFont="1" applyAlignment="1">
      <alignment horizontal="center" vertical="center" wrapText="1"/>
    </xf>
    <xf numFmtId="9" fontId="0" fillId="0" borderId="0" xfId="1" applyFont="1"/>
    <xf numFmtId="1" fontId="10" fillId="0" borderId="0" xfId="0" applyNumberFormat="1" applyFont="1" applyAlignment="1">
      <alignment horizontal="center" vertical="center" wrapText="1"/>
    </xf>
    <xf numFmtId="1" fontId="16" fillId="7" borderId="0" xfId="0" applyNumberFormat="1" applyFont="1" applyFill="1" applyAlignment="1">
      <alignment horizontal="center" vertical="center" wrapText="1"/>
    </xf>
    <xf numFmtId="0" fontId="16" fillId="6" borderId="0" xfId="0" applyFont="1" applyFill="1" applyAlignment="1">
      <alignment horizontal="center" vertical="center" wrapText="1"/>
    </xf>
    <xf numFmtId="17" fontId="10" fillId="6"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0" fontId="8" fillId="0" borderId="11" xfId="0" applyNumberFormat="1" applyFont="1" applyBorder="1" applyAlignment="1">
      <alignment horizontal="center" vertical="center" wrapText="1"/>
    </xf>
    <xf numFmtId="10" fontId="8" fillId="0" borderId="12" xfId="0" applyNumberFormat="1" applyFont="1" applyBorder="1" applyAlignment="1">
      <alignment horizontal="center" vertical="center" wrapText="1"/>
    </xf>
    <xf numFmtId="10" fontId="8" fillId="0" borderId="15" xfId="0" applyNumberFormat="1" applyFont="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17" fontId="6" fillId="4" borderId="27" xfId="2" applyNumberFormat="1" applyFont="1" applyFill="1" applyBorder="1" applyAlignment="1">
      <alignment horizontal="center" vertical="center" wrapText="1"/>
    </xf>
    <xf numFmtId="17" fontId="6" fillId="4" borderId="29" xfId="2" applyNumberFormat="1" applyFont="1" applyFill="1" applyBorder="1" applyAlignment="1">
      <alignment horizontal="center" vertical="center" wrapText="1"/>
    </xf>
    <xf numFmtId="17" fontId="6" fillId="4" borderId="30" xfId="2" applyNumberFormat="1" applyFont="1" applyFill="1" applyBorder="1" applyAlignment="1">
      <alignment horizontal="center" vertical="center" wrapText="1"/>
    </xf>
    <xf numFmtId="0" fontId="14" fillId="0" borderId="28" xfId="2" applyFont="1" applyFill="1" applyBorder="1" applyAlignment="1">
      <alignment horizontal="left" vertical="top" wrapText="1"/>
    </xf>
    <xf numFmtId="0" fontId="14" fillId="0" borderId="23"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17"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8" xfId="2" applyFont="1" applyFill="1" applyBorder="1" applyAlignment="1">
      <alignment horizontal="left" vertical="top" wrapText="1"/>
    </xf>
    <xf numFmtId="0" fontId="14" fillId="0" borderId="31"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26" xfId="2" applyFont="1" applyFill="1" applyBorder="1" applyAlignment="1">
      <alignment horizontal="left" vertical="top" wrapText="1"/>
    </xf>
    <xf numFmtId="0" fontId="12" fillId="0" borderId="28" xfId="2" applyFont="1" applyFill="1" applyBorder="1" applyAlignment="1">
      <alignment horizontal="center" vertical="top" wrapText="1"/>
    </xf>
    <xf numFmtId="0" fontId="12" fillId="0" borderId="23" xfId="2" applyFont="1" applyFill="1" applyBorder="1" applyAlignment="1">
      <alignment horizontal="center" vertical="top" wrapText="1"/>
    </xf>
    <xf numFmtId="0" fontId="12" fillId="0" borderId="24" xfId="2" applyFont="1" applyFill="1" applyBorder="1" applyAlignment="1">
      <alignment horizontal="center" vertical="top" wrapText="1"/>
    </xf>
    <xf numFmtId="0" fontId="12" fillId="0" borderId="17" xfId="2" applyFont="1" applyFill="1" applyBorder="1" applyAlignment="1">
      <alignment horizontal="center" vertical="top" wrapText="1"/>
    </xf>
    <xf numFmtId="0" fontId="12" fillId="0" borderId="0" xfId="2" applyFont="1" applyFill="1" applyBorder="1" applyAlignment="1">
      <alignment horizontal="center" vertical="top" wrapText="1"/>
    </xf>
    <xf numFmtId="0" fontId="12" fillId="0" borderId="8" xfId="2" applyFont="1" applyFill="1" applyBorder="1" applyAlignment="1">
      <alignment horizontal="center" vertical="top" wrapText="1"/>
    </xf>
    <xf numFmtId="17" fontId="6" fillId="4" borderId="16" xfId="2"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9" fillId="8" borderId="0" xfId="0" applyFont="1" applyFill="1" applyAlignment="1">
      <alignment horizontal="left" vertical="center"/>
    </xf>
    <xf numFmtId="9" fontId="0" fillId="0" borderId="0" xfId="1" applyFont="1" applyAlignment="1">
      <alignment horizontal="center"/>
    </xf>
    <xf numFmtId="9" fontId="9" fillId="0" borderId="0" xfId="0" applyNumberFormat="1" applyFont="1" applyAlignment="1">
      <alignment horizontal="center" vertical="center"/>
    </xf>
    <xf numFmtId="1" fontId="9" fillId="7" borderId="0" xfId="0" applyNumberFormat="1" applyFont="1" applyFill="1" applyAlignment="1">
      <alignment horizontal="center" vertical="center"/>
    </xf>
    <xf numFmtId="0" fontId="9" fillId="0" borderId="0" xfId="0" applyFont="1" applyAlignment="1">
      <alignment horizontal="center" vertical="center"/>
    </xf>
    <xf numFmtId="9" fontId="13" fillId="0" borderId="0" xfId="0" applyNumberFormat="1" applyFont="1" applyAlignment="1">
      <alignment horizontal="center" vertical="center"/>
    </xf>
  </cellXfs>
  <cellStyles count="8">
    <cellStyle name="Euro" xfId="4"/>
    <cellStyle name="Normal" xfId="0" builtinId="0"/>
    <cellStyle name="Normal 2" xfId="2"/>
    <cellStyle name="Normal 3" xfId="5"/>
    <cellStyle name="Normal 3 2" xfId="7"/>
    <cellStyle name="Normal_PLANES DE MEJORAMIENTO POR PROCESOS" xfId="3"/>
    <cellStyle name="Porcentaje" xfId="1" builtinId="5"/>
    <cellStyle name="Porcentual 2" xfId="6"/>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Satisfaccion!$C$18</c:f>
              <c:strCache>
                <c:ptCount val="1"/>
                <c:pt idx="0">
                  <c:v>Resultados  (Ejecutado)</c:v>
                </c:pt>
              </c:strCache>
            </c:strRef>
          </c:tx>
          <c:trendline>
            <c:spPr>
              <a:ln>
                <a:noFill/>
              </a:ln>
            </c:spPr>
            <c:trendlineType val="linear"/>
            <c:dispRSqr val="0"/>
            <c:dispEq val="0"/>
          </c:trendline>
          <c:val>
            <c:numRef>
              <c:f>Satisfaccion!$E$18:$P$18</c:f>
              <c:numCache>
                <c:formatCode>0%</c:formatCode>
                <c:ptCount val="12"/>
                <c:pt idx="0">
                  <c:v>0.85925925925925939</c:v>
                </c:pt>
                <c:pt idx="1">
                  <c:v>0.96018518518518503</c:v>
                </c:pt>
                <c:pt idx="2">
                  <c:v>0.93005952380952372</c:v>
                </c:pt>
                <c:pt idx="3">
                  <c:v>0.91218637992831553</c:v>
                </c:pt>
                <c:pt idx="4">
                  <c:v>0.956989247311828</c:v>
                </c:pt>
                <c:pt idx="5">
                  <c:v>0.97222222222222232</c:v>
                </c:pt>
                <c:pt idx="6">
                  <c:v>0.96666666666666679</c:v>
                </c:pt>
                <c:pt idx="7">
                  <c:v>0.99242424242424254</c:v>
                </c:pt>
                <c:pt idx="8">
                  <c:v>0.95048309178743973</c:v>
                </c:pt>
                <c:pt idx="9">
                  <c:v>0.95753205128205132</c:v>
                </c:pt>
                <c:pt idx="10">
                  <c:v>0.97817460317460303</c:v>
                </c:pt>
                <c:pt idx="11">
                  <c:v>0.98571428571428577</c:v>
                </c:pt>
              </c:numCache>
            </c:numRef>
          </c:val>
          <c:smooth val="0"/>
          <c:extLst xmlns:c16r2="http://schemas.microsoft.com/office/drawing/2015/06/chart">
            <c:ext xmlns:c16="http://schemas.microsoft.com/office/drawing/2014/chart" uri="{C3380CC4-5D6E-409C-BE32-E72D297353CC}">
              <c16:uniqueId val="{00000001-82CC-4B08-A1BF-16070E3CF5EE}"/>
            </c:ext>
          </c:extLst>
        </c:ser>
        <c:ser>
          <c:idx val="2"/>
          <c:order val="1"/>
          <c:tx>
            <c:strRef>
              <c:f>Satisfaccion!$C$19</c:f>
              <c:strCache>
                <c:ptCount val="1"/>
                <c:pt idx="0">
                  <c:v>Meta</c:v>
                </c:pt>
              </c:strCache>
            </c:strRef>
          </c:tx>
          <c:marker>
            <c:spPr>
              <a:solidFill>
                <a:srgbClr val="66FF33"/>
              </a:solidFill>
            </c:spPr>
          </c:marker>
          <c:val>
            <c:numRef>
              <c:f>Satisfaccion!$E$19:$P$19</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82CC-4B08-A1BF-16070E3CF5EE}"/>
            </c:ext>
          </c:extLst>
        </c:ser>
        <c:ser>
          <c:idx val="3"/>
          <c:order val="2"/>
          <c:tx>
            <c:strRef>
              <c:f>Satisfaccion!$C$20</c:f>
              <c:strCache>
                <c:ptCount val="1"/>
                <c:pt idx="0">
                  <c:v>Cumplimiento</c:v>
                </c:pt>
              </c:strCache>
            </c:strRef>
          </c:tx>
          <c:marker>
            <c:spPr>
              <a:solidFill>
                <a:srgbClr val="9933FF"/>
              </a:solidFill>
            </c:spPr>
          </c:marker>
          <c:val>
            <c:numRef>
              <c:f>Satisfaccion!$E$20:$P$20</c:f>
              <c:numCache>
                <c:formatCode>0%</c:formatCode>
                <c:ptCount val="12"/>
                <c:pt idx="0">
                  <c:v>0.85925925925925939</c:v>
                </c:pt>
                <c:pt idx="1">
                  <c:v>0.96018518518518503</c:v>
                </c:pt>
                <c:pt idx="2">
                  <c:v>0.93005952380952372</c:v>
                </c:pt>
                <c:pt idx="3">
                  <c:v>0.91218637992831553</c:v>
                </c:pt>
                <c:pt idx="4">
                  <c:v>0.956989247311828</c:v>
                </c:pt>
                <c:pt idx="5">
                  <c:v>0.97222222222222232</c:v>
                </c:pt>
                <c:pt idx="6">
                  <c:v>0.96666666666666679</c:v>
                </c:pt>
                <c:pt idx="7">
                  <c:v>0.99242424242424254</c:v>
                </c:pt>
                <c:pt idx="8">
                  <c:v>0.95048309178743973</c:v>
                </c:pt>
                <c:pt idx="9">
                  <c:v>0.95753205128205132</c:v>
                </c:pt>
                <c:pt idx="10">
                  <c:v>0.97817460317460303</c:v>
                </c:pt>
                <c:pt idx="11">
                  <c:v>0.98571428571428577</c:v>
                </c:pt>
              </c:numCache>
            </c:numRef>
          </c:val>
          <c:smooth val="0"/>
          <c:extLst xmlns:c16r2="http://schemas.microsoft.com/office/drawing/2015/06/char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1662208"/>
        <c:axId val="71676672"/>
      </c:lineChart>
      <c:catAx>
        <c:axId val="71662208"/>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1676672"/>
        <c:crosses val="autoZero"/>
        <c:auto val="1"/>
        <c:lblAlgn val="ctr"/>
        <c:lblOffset val="100"/>
        <c:tickLblSkip val="1"/>
        <c:tickMarkSkip val="1"/>
        <c:noMultiLvlLbl val="0"/>
      </c:catAx>
      <c:valAx>
        <c:axId val="716766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1662208"/>
        <c:crosses val="autoZero"/>
        <c:crossBetween val="between"/>
      </c:valAx>
      <c:spPr>
        <a:noFill/>
        <a:ln w="25400">
          <a:noFill/>
        </a:ln>
      </c:spPr>
    </c:plotArea>
    <c:legend>
      <c:legendPos val="b"/>
      <c:legendEntry>
        <c:idx val="3"/>
        <c:delete val="1"/>
      </c:legendEntry>
      <c:layout/>
      <c:overlay val="0"/>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22</xdr:row>
      <xdr:rowOff>89647</xdr:rowOff>
    </xdr:from>
    <xdr:to>
      <xdr:col>13</xdr:col>
      <xdr:colOff>672353</xdr:colOff>
      <xdr:row>29</xdr:row>
      <xdr:rowOff>304800</xdr:rowOff>
    </xdr:to>
    <xdr:graphicFrame macro="">
      <xdr:nvGraphicFramePr>
        <xdr:cNvPr id="2" name="Chart 4">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0</xdr:rowOff>
    </xdr:to>
    <xdr:pic>
      <xdr:nvPicPr>
        <xdr:cNvPr id="3" name="3 Imagen" descr="Descripción: IDPCBY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12</xdr:row>
      <xdr:rowOff>34737</xdr:rowOff>
    </xdr:from>
    <xdr:to>
      <xdr:col>0</xdr:col>
      <xdr:colOff>592109</xdr:colOff>
      <xdr:row>12</xdr:row>
      <xdr:rowOff>282387</xdr:rowOff>
    </xdr:to>
    <xdr:sp macro="" textlink="">
      <xdr:nvSpPr>
        <xdr:cNvPr id="4" name="9 Rectángulo">
          <a:extLst>
            <a:ext uri="{FF2B5EF4-FFF2-40B4-BE49-F238E27FC236}">
              <a16:creationId xmlns:a16="http://schemas.microsoft.com/office/drawing/2014/main" xmlns=""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12</xdr:row>
      <xdr:rowOff>26502</xdr:rowOff>
    </xdr:from>
    <xdr:to>
      <xdr:col>5</xdr:col>
      <xdr:colOff>404128</xdr:colOff>
      <xdr:row>12</xdr:row>
      <xdr:rowOff>274152</xdr:rowOff>
    </xdr:to>
    <xdr:sp macro="" textlink="">
      <xdr:nvSpPr>
        <xdr:cNvPr id="5" name="10 Rectángulo">
          <a:extLst>
            <a:ext uri="{FF2B5EF4-FFF2-40B4-BE49-F238E27FC236}">
              <a16:creationId xmlns:a16="http://schemas.microsoft.com/office/drawing/2014/main" xmlns=""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12</xdr:row>
      <xdr:rowOff>46975</xdr:rowOff>
    </xdr:from>
    <xdr:to>
      <xdr:col>11</xdr:col>
      <xdr:colOff>338101</xdr:colOff>
      <xdr:row>12</xdr:row>
      <xdr:rowOff>294625</xdr:rowOff>
    </xdr:to>
    <xdr:sp macro="" textlink="">
      <xdr:nvSpPr>
        <xdr:cNvPr id="6" name="11 Rectángulo">
          <a:extLst>
            <a:ext uri="{FF2B5EF4-FFF2-40B4-BE49-F238E27FC236}">
              <a16:creationId xmlns:a16="http://schemas.microsoft.com/office/drawing/2014/main" xmlns=""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4</xdr:row>
          <xdr:rowOff>114300</xdr:rowOff>
        </xdr:from>
        <xdr:to>
          <xdr:col>5</xdr:col>
          <xdr:colOff>495300</xdr:colOff>
          <xdr:row>4</xdr:row>
          <xdr:rowOff>333375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495300</xdr:rowOff>
        </xdr:from>
        <xdr:to>
          <xdr:col>5</xdr:col>
          <xdr:colOff>495300</xdr:colOff>
          <xdr:row>4</xdr:row>
          <xdr:rowOff>714375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xdr:row>
          <xdr:rowOff>28575</xdr:rowOff>
        </xdr:from>
        <xdr:to>
          <xdr:col>15</xdr:col>
          <xdr:colOff>495300</xdr:colOff>
          <xdr:row>4</xdr:row>
          <xdr:rowOff>247650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xdr:row>
          <xdr:rowOff>514350</xdr:rowOff>
        </xdr:from>
        <xdr:to>
          <xdr:col>15</xdr:col>
          <xdr:colOff>495300</xdr:colOff>
          <xdr:row>5</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xdr:row>
          <xdr:rowOff>276225</xdr:rowOff>
        </xdr:from>
        <xdr:to>
          <xdr:col>15</xdr:col>
          <xdr:colOff>485775</xdr:colOff>
          <xdr:row>4</xdr:row>
          <xdr:rowOff>495300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xdr:row>
          <xdr:rowOff>28575</xdr:rowOff>
        </xdr:from>
        <xdr:to>
          <xdr:col>12</xdr:col>
          <xdr:colOff>495300</xdr:colOff>
          <xdr:row>4</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xdr:row>
          <xdr:rowOff>514350</xdr:rowOff>
        </xdr:from>
        <xdr:to>
          <xdr:col>12</xdr:col>
          <xdr:colOff>495300</xdr:colOff>
          <xdr:row>5</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3"/>
  <sheetViews>
    <sheetView tabSelected="1" topLeftCell="A40" zoomScale="90" zoomScaleNormal="90" zoomScaleSheetLayoutView="80" workbookViewId="0">
      <selection activeCell="B47" sqref="B47:P48"/>
    </sheetView>
  </sheetViews>
  <sheetFormatPr baseColWidth="10" defaultColWidth="11.42578125" defaultRowHeight="14.25" x14ac:dyDescent="0.2"/>
  <cols>
    <col min="1" max="1" width="13.85546875" style="43" customWidth="1"/>
    <col min="2" max="2" width="13.28515625" style="43" customWidth="1"/>
    <col min="3" max="3" width="12.28515625" style="43" customWidth="1"/>
    <col min="4" max="4" width="10.28515625" style="43" customWidth="1"/>
    <col min="5" max="5" width="10.7109375" style="43" customWidth="1"/>
    <col min="6" max="6" width="10.28515625" style="43" customWidth="1"/>
    <col min="7" max="11" width="10.7109375" style="43" customWidth="1"/>
    <col min="12" max="12" width="12.5703125" style="43" customWidth="1"/>
    <col min="13" max="13" width="11.7109375" style="43" customWidth="1"/>
    <col min="14" max="14" width="10.7109375" style="43" customWidth="1"/>
    <col min="15" max="15" width="11" style="43" customWidth="1"/>
    <col min="16" max="16" width="10.7109375" style="43" customWidth="1"/>
    <col min="17" max="17" width="11.42578125" style="1" hidden="1" customWidth="1"/>
    <col min="18" max="18" width="11.42578125" style="2" hidden="1" customWidth="1"/>
    <col min="19"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68"/>
      <c r="B1" s="69"/>
      <c r="C1" s="72" t="s">
        <v>3</v>
      </c>
      <c r="D1" s="73"/>
      <c r="E1" s="73"/>
      <c r="F1" s="73"/>
      <c r="G1" s="73"/>
      <c r="H1" s="73"/>
      <c r="I1" s="73"/>
      <c r="J1" s="73"/>
      <c r="K1" s="74"/>
      <c r="L1" s="69" t="s">
        <v>0</v>
      </c>
      <c r="M1" s="69"/>
      <c r="N1" s="69" t="s">
        <v>90</v>
      </c>
      <c r="O1" s="69"/>
      <c r="P1" s="78"/>
      <c r="U1" s="1" t="s">
        <v>1</v>
      </c>
      <c r="V1" s="3" t="s">
        <v>2</v>
      </c>
    </row>
    <row r="2" spans="1:25" ht="21" customHeight="1" x14ac:dyDescent="0.2">
      <c r="A2" s="70"/>
      <c r="B2" s="71"/>
      <c r="C2" s="75"/>
      <c r="D2" s="76"/>
      <c r="E2" s="76"/>
      <c r="F2" s="76"/>
      <c r="G2" s="76"/>
      <c r="H2" s="76"/>
      <c r="I2" s="76"/>
      <c r="J2" s="76"/>
      <c r="K2" s="77"/>
      <c r="L2" s="71" t="s">
        <v>4</v>
      </c>
      <c r="M2" s="71"/>
      <c r="N2" s="71">
        <v>4</v>
      </c>
      <c r="O2" s="71"/>
      <c r="P2" s="79"/>
      <c r="U2" s="4" t="s">
        <v>5</v>
      </c>
      <c r="V2" t="s">
        <v>6</v>
      </c>
    </row>
    <row r="3" spans="1:25" ht="12" customHeight="1" x14ac:dyDescent="0.2">
      <c r="A3" s="5"/>
      <c r="B3" s="6"/>
      <c r="C3" s="6"/>
      <c r="D3" s="6"/>
      <c r="E3" s="6"/>
      <c r="F3" s="6"/>
      <c r="G3" s="6"/>
      <c r="H3" s="6"/>
      <c r="I3" s="6"/>
      <c r="J3" s="6"/>
      <c r="K3" s="6"/>
      <c r="L3" s="6"/>
      <c r="M3" s="6"/>
      <c r="N3" s="6"/>
      <c r="O3" s="6"/>
      <c r="P3" s="7"/>
      <c r="U3" s="4" t="s">
        <v>8</v>
      </c>
      <c r="V3" t="s">
        <v>9</v>
      </c>
    </row>
    <row r="4" spans="1:25" ht="32.25" customHeight="1" x14ac:dyDescent="0.2">
      <c r="A4" s="80" t="s">
        <v>10</v>
      </c>
      <c r="B4" s="81"/>
      <c r="C4" s="82" t="s">
        <v>89</v>
      </c>
      <c r="D4" s="83"/>
      <c r="E4" s="83"/>
      <c r="F4" s="83"/>
      <c r="G4" s="83"/>
      <c r="H4" s="83"/>
      <c r="I4" s="83"/>
      <c r="J4" s="83"/>
      <c r="K4" s="83"/>
      <c r="L4" s="81" t="s">
        <v>11</v>
      </c>
      <c r="M4" s="81"/>
      <c r="N4" s="84" t="s">
        <v>86</v>
      </c>
      <c r="O4" s="84"/>
      <c r="P4" s="84"/>
      <c r="U4" s="4" t="s">
        <v>13</v>
      </c>
      <c r="V4" t="s">
        <v>14</v>
      </c>
    </row>
    <row r="5" spans="1:25" ht="57.75" customHeight="1" x14ac:dyDescent="0.2">
      <c r="A5" s="8" t="s">
        <v>15</v>
      </c>
      <c r="B5" s="85" t="s">
        <v>7</v>
      </c>
      <c r="C5" s="86"/>
      <c r="D5" s="87"/>
      <c r="E5" s="8" t="s">
        <v>16</v>
      </c>
      <c r="F5" s="9"/>
      <c r="G5" s="8" t="s">
        <v>17</v>
      </c>
      <c r="H5" s="85" t="s">
        <v>18</v>
      </c>
      <c r="I5" s="86"/>
      <c r="J5" s="87"/>
      <c r="K5" s="10" t="s">
        <v>19</v>
      </c>
      <c r="L5" s="11" t="s">
        <v>20</v>
      </c>
      <c r="M5" s="12"/>
      <c r="N5" s="10" t="s">
        <v>21</v>
      </c>
      <c r="O5" s="13" t="s">
        <v>22</v>
      </c>
      <c r="P5" s="14"/>
      <c r="U5" s="4" t="s">
        <v>23</v>
      </c>
      <c r="V5" t="s">
        <v>24</v>
      </c>
    </row>
    <row r="6" spans="1:25" ht="117.75" customHeight="1" x14ac:dyDescent="0.2">
      <c r="A6" s="80" t="s">
        <v>25</v>
      </c>
      <c r="B6" s="81"/>
      <c r="C6" s="88" t="s">
        <v>26</v>
      </c>
      <c r="D6" s="89"/>
      <c r="E6" s="89"/>
      <c r="F6" s="89"/>
      <c r="G6" s="90"/>
      <c r="H6" s="91" t="s">
        <v>27</v>
      </c>
      <c r="I6" s="92"/>
      <c r="J6" s="93"/>
      <c r="K6" s="94" t="s">
        <v>28</v>
      </c>
      <c r="L6" s="95"/>
      <c r="M6" s="95"/>
      <c r="N6" s="95"/>
      <c r="O6" s="95"/>
      <c r="P6" s="96"/>
      <c r="V6" t="s">
        <v>29</v>
      </c>
    </row>
    <row r="7" spans="1:25" ht="25.5" customHeight="1" x14ac:dyDescent="0.2">
      <c r="A7" s="80" t="s">
        <v>30</v>
      </c>
      <c r="B7" s="81"/>
      <c r="C7" s="85" t="s">
        <v>31</v>
      </c>
      <c r="D7" s="86"/>
      <c r="E7" s="86"/>
      <c r="F7" s="86"/>
      <c r="G7" s="87"/>
      <c r="H7" s="81" t="s">
        <v>32</v>
      </c>
      <c r="I7" s="81"/>
      <c r="J7" s="81"/>
      <c r="K7" s="97" t="s">
        <v>31</v>
      </c>
      <c r="L7" s="98"/>
      <c r="M7" s="98"/>
      <c r="N7" s="98"/>
      <c r="O7" s="98"/>
      <c r="P7" s="99"/>
      <c r="V7" t="s">
        <v>33</v>
      </c>
    </row>
    <row r="8" spans="1:25" ht="15.75" customHeight="1" x14ac:dyDescent="0.2">
      <c r="A8" s="102" t="s">
        <v>34</v>
      </c>
      <c r="B8" s="103"/>
      <c r="C8" s="103"/>
      <c r="D8" s="103"/>
      <c r="E8" s="103"/>
      <c r="F8" s="103"/>
      <c r="G8" s="103"/>
      <c r="H8" s="104" t="s">
        <v>35</v>
      </c>
      <c r="I8" s="103"/>
      <c r="J8" s="103"/>
      <c r="K8" s="103"/>
      <c r="L8" s="103"/>
      <c r="M8" s="103"/>
      <c r="N8" s="103"/>
      <c r="O8" s="103"/>
      <c r="P8" s="105"/>
      <c r="V8" t="s">
        <v>36</v>
      </c>
    </row>
    <row r="9" spans="1:25" ht="129.75" customHeight="1" x14ac:dyDescent="0.2">
      <c r="A9" s="106" t="s">
        <v>91</v>
      </c>
      <c r="B9" s="107"/>
      <c r="C9" s="107"/>
      <c r="D9" s="107"/>
      <c r="E9" s="107"/>
      <c r="F9" s="107"/>
      <c r="G9" s="108"/>
      <c r="H9" s="109" t="s">
        <v>37</v>
      </c>
      <c r="I9" s="110"/>
      <c r="J9" s="110"/>
      <c r="K9" s="110"/>
      <c r="L9" s="110"/>
      <c r="M9" s="110"/>
      <c r="N9" s="110"/>
      <c r="O9" s="110"/>
      <c r="P9" s="111"/>
      <c r="V9" t="s">
        <v>33</v>
      </c>
      <c r="X9" s="15"/>
    </row>
    <row r="10" spans="1:25" ht="22.5" customHeight="1" x14ac:dyDescent="0.2">
      <c r="A10" s="112" t="s">
        <v>38</v>
      </c>
      <c r="B10" s="113"/>
      <c r="C10" s="113"/>
      <c r="D10" s="113" t="s">
        <v>39</v>
      </c>
      <c r="E10" s="113"/>
      <c r="F10" s="113"/>
      <c r="G10" s="113"/>
      <c r="H10" s="113"/>
      <c r="I10" s="113"/>
      <c r="J10" s="113"/>
      <c r="K10" s="113" t="s">
        <v>40</v>
      </c>
      <c r="L10" s="113"/>
      <c r="M10" s="113"/>
      <c r="N10" s="113" t="s">
        <v>41</v>
      </c>
      <c r="O10" s="113"/>
      <c r="P10" s="114"/>
      <c r="V10" t="s">
        <v>36</v>
      </c>
    </row>
    <row r="11" spans="1:25" ht="73.5" customHeight="1" x14ac:dyDescent="0.2">
      <c r="A11" s="115" t="s">
        <v>42</v>
      </c>
      <c r="B11" s="86"/>
      <c r="C11" s="87"/>
      <c r="D11" s="116" t="s">
        <v>43</v>
      </c>
      <c r="E11" s="117"/>
      <c r="F11" s="117"/>
      <c r="G11" s="117"/>
      <c r="H11" s="117"/>
      <c r="I11" s="117"/>
      <c r="J11" s="118"/>
      <c r="K11" s="119" t="s">
        <v>92</v>
      </c>
      <c r="L11" s="120"/>
      <c r="M11" s="120"/>
      <c r="N11" s="121" t="s">
        <v>44</v>
      </c>
      <c r="O11" s="122"/>
      <c r="P11" s="123"/>
      <c r="V11" t="s">
        <v>45</v>
      </c>
      <c r="X11" s="15"/>
    </row>
    <row r="12" spans="1:25" ht="17.25" customHeight="1" x14ac:dyDescent="0.2">
      <c r="A12" s="102" t="s">
        <v>46</v>
      </c>
      <c r="B12" s="103"/>
      <c r="C12" s="103"/>
      <c r="D12" s="103"/>
      <c r="E12" s="103"/>
      <c r="F12" s="103"/>
      <c r="G12" s="103"/>
      <c r="H12" s="103"/>
      <c r="I12" s="103"/>
      <c r="J12" s="103"/>
      <c r="K12" s="103"/>
      <c r="L12" s="103"/>
      <c r="M12" s="103"/>
      <c r="N12" s="103"/>
      <c r="O12" s="103"/>
      <c r="P12" s="105"/>
      <c r="V12" t="s">
        <v>47</v>
      </c>
    </row>
    <row r="13" spans="1:25" ht="36" customHeight="1" x14ac:dyDescent="0.2">
      <c r="A13" s="16" t="s">
        <v>48</v>
      </c>
      <c r="B13" s="100" t="s">
        <v>49</v>
      </c>
      <c r="C13" s="100"/>
      <c r="D13" s="100"/>
      <c r="E13" s="100"/>
      <c r="F13" s="17" t="s">
        <v>50</v>
      </c>
      <c r="G13" s="100" t="s">
        <v>51</v>
      </c>
      <c r="H13" s="100"/>
      <c r="I13" s="100"/>
      <c r="J13" s="100"/>
      <c r="K13" s="100"/>
      <c r="L13" s="17" t="s">
        <v>52</v>
      </c>
      <c r="M13" s="100" t="s">
        <v>53</v>
      </c>
      <c r="N13" s="100"/>
      <c r="O13" s="100"/>
      <c r="P13" s="101"/>
      <c r="V13" s="1" t="s">
        <v>54</v>
      </c>
    </row>
    <row r="14" spans="1:25" ht="15" customHeight="1" x14ac:dyDescent="0.2">
      <c r="A14" s="112" t="s">
        <v>55</v>
      </c>
      <c r="B14" s="113"/>
      <c r="C14" s="113"/>
      <c r="D14" s="113"/>
      <c r="E14" s="113"/>
      <c r="F14" s="113"/>
      <c r="G14" s="113"/>
      <c r="H14" s="113"/>
      <c r="I14" s="113"/>
      <c r="J14" s="113"/>
      <c r="K14" s="113"/>
      <c r="L14" s="113"/>
      <c r="M14" s="113"/>
      <c r="N14" s="113"/>
      <c r="O14" s="113"/>
      <c r="P14" s="114"/>
      <c r="V14" s="1" t="s">
        <v>56</v>
      </c>
      <c r="Y14" s="4"/>
    </row>
    <row r="15" spans="1:25" ht="16.5" customHeight="1" x14ac:dyDescent="0.2">
      <c r="A15" s="112" t="s">
        <v>57</v>
      </c>
      <c r="B15" s="113"/>
      <c r="C15" s="113"/>
      <c r="D15" s="113"/>
      <c r="E15" s="18" t="s">
        <v>58</v>
      </c>
      <c r="F15" s="18" t="s">
        <v>59</v>
      </c>
      <c r="G15" s="18" t="s">
        <v>60</v>
      </c>
      <c r="H15" s="18" t="s">
        <v>61</v>
      </c>
      <c r="I15" s="18" t="s">
        <v>62</v>
      </c>
      <c r="J15" s="18" t="s">
        <v>63</v>
      </c>
      <c r="K15" s="18" t="s">
        <v>64</v>
      </c>
      <c r="L15" s="18" t="s">
        <v>65</v>
      </c>
      <c r="M15" s="18" t="s">
        <v>66</v>
      </c>
      <c r="N15" s="18" t="s">
        <v>67</v>
      </c>
      <c r="O15" s="18" t="s">
        <v>68</v>
      </c>
      <c r="P15" s="19" t="s">
        <v>69</v>
      </c>
      <c r="V15" s="1" t="s">
        <v>70</v>
      </c>
      <c r="Y15" s="4"/>
    </row>
    <row r="16" spans="1:25" ht="40.5" customHeight="1" x14ac:dyDescent="0.2">
      <c r="A16" s="112" t="s">
        <v>87</v>
      </c>
      <c r="B16" s="113"/>
      <c r="C16" s="113"/>
      <c r="D16" s="113"/>
      <c r="E16" s="53">
        <f>+RESULTADOS!G10</f>
        <v>38.666666666666671</v>
      </c>
      <c r="F16" s="53">
        <f>+RESULTADOS!G18</f>
        <v>86.416666666666657</v>
      </c>
      <c r="G16" s="53">
        <f>+RESULTADOS!G26</f>
        <v>104.16666666666666</v>
      </c>
      <c r="H16" s="53">
        <f>+RESULTADOS!G39</f>
        <v>84.833333333333343</v>
      </c>
      <c r="I16" s="53">
        <f>+RESULTADOS!G47</f>
        <v>89</v>
      </c>
      <c r="J16" s="53">
        <f>+RESULTADOS!G55</f>
        <v>75.833333333333343</v>
      </c>
      <c r="K16" s="53">
        <f>+RESULTADOS!G70</f>
        <v>106.33333333333334</v>
      </c>
      <c r="L16" s="53">
        <f>+RESULTADOS!G78</f>
        <v>87.333333333333343</v>
      </c>
      <c r="M16" s="53">
        <f>+RESULTADOS!G86</f>
        <v>65.583333333333343</v>
      </c>
      <c r="N16" s="53">
        <f>+RESULTADOS!G101</f>
        <v>99.583333333333343</v>
      </c>
      <c r="O16" s="53">
        <f>+RESULTADOS!G109</f>
        <v>82.166666666666657</v>
      </c>
      <c r="P16" s="14">
        <v>69</v>
      </c>
      <c r="S16" s="20">
        <v>0</v>
      </c>
      <c r="V16" s="1" t="s">
        <v>12</v>
      </c>
      <c r="Y16" s="4"/>
    </row>
    <row r="17" spans="1:27" ht="26.25" customHeight="1" x14ac:dyDescent="0.2">
      <c r="A17" s="112" t="s">
        <v>71</v>
      </c>
      <c r="B17" s="113"/>
      <c r="C17" s="113"/>
      <c r="D17" s="113"/>
      <c r="E17" s="9">
        <f>+RESULTADOS!J10</f>
        <v>45</v>
      </c>
      <c r="F17" s="9">
        <f>+RESULTADOS!J18</f>
        <v>90</v>
      </c>
      <c r="G17" s="9">
        <f>+RESULTADOS!J26</f>
        <v>112</v>
      </c>
      <c r="H17" s="9">
        <f>+RESULTADOS!J39</f>
        <v>93</v>
      </c>
      <c r="I17" s="9">
        <f>+RESULTADOS!J47</f>
        <v>93</v>
      </c>
      <c r="J17" s="9">
        <f>+RESULTADOS!J55</f>
        <v>78</v>
      </c>
      <c r="K17" s="9">
        <f>+RESULTADOS!J70</f>
        <v>110</v>
      </c>
      <c r="L17" s="9">
        <f>+RESULTADOS!J78</f>
        <v>88</v>
      </c>
      <c r="M17" s="9">
        <f>+RESULTADOS!J86</f>
        <v>69</v>
      </c>
      <c r="N17" s="9">
        <f>+RESULTADOS!J101</f>
        <v>104</v>
      </c>
      <c r="O17" s="9">
        <f>+RESULTADOS!J109</f>
        <v>84</v>
      </c>
      <c r="P17" s="14">
        <v>70</v>
      </c>
      <c r="S17" s="20">
        <v>0.69</v>
      </c>
      <c r="V17" s="1" t="s">
        <v>72</v>
      </c>
      <c r="Y17" s="4"/>
    </row>
    <row r="18" spans="1:27" ht="28.5" customHeight="1" x14ac:dyDescent="0.2">
      <c r="A18" s="124" t="s">
        <v>73</v>
      </c>
      <c r="B18" s="125"/>
      <c r="C18" s="113" t="s">
        <v>74</v>
      </c>
      <c r="D18" s="113"/>
      <c r="E18" s="21">
        <f>E16/E17</f>
        <v>0.85925925925925939</v>
      </c>
      <c r="F18" s="21">
        <f t="shared" ref="F18" si="0">F16/F17</f>
        <v>0.96018518518518503</v>
      </c>
      <c r="G18" s="21">
        <f t="shared" ref="G18:P18" si="1">G16/G17</f>
        <v>0.93005952380952372</v>
      </c>
      <c r="H18" s="21">
        <f t="shared" si="1"/>
        <v>0.91218637992831553</v>
      </c>
      <c r="I18" s="21">
        <f t="shared" si="1"/>
        <v>0.956989247311828</v>
      </c>
      <c r="J18" s="21">
        <f t="shared" si="1"/>
        <v>0.97222222222222232</v>
      </c>
      <c r="K18" s="21">
        <f t="shared" si="1"/>
        <v>0.96666666666666679</v>
      </c>
      <c r="L18" s="21">
        <f t="shared" si="1"/>
        <v>0.99242424242424254</v>
      </c>
      <c r="M18" s="21">
        <f t="shared" si="1"/>
        <v>0.95048309178743973</v>
      </c>
      <c r="N18" s="21">
        <f t="shared" si="1"/>
        <v>0.95753205128205132</v>
      </c>
      <c r="O18" s="21">
        <f t="shared" si="1"/>
        <v>0.97817460317460303</v>
      </c>
      <c r="P18" s="21">
        <f t="shared" si="1"/>
        <v>0.98571428571428577</v>
      </c>
      <c r="S18" s="20">
        <v>0.7</v>
      </c>
      <c r="T18" s="20">
        <v>0.89</v>
      </c>
      <c r="V18" s="1" t="s">
        <v>75</v>
      </c>
      <c r="Y18" s="4"/>
    </row>
    <row r="19" spans="1:27" ht="23.25" customHeight="1" x14ac:dyDescent="0.2">
      <c r="A19" s="126"/>
      <c r="B19" s="127"/>
      <c r="C19" s="104" t="s">
        <v>76</v>
      </c>
      <c r="D19" s="130"/>
      <c r="E19" s="21">
        <v>1</v>
      </c>
      <c r="F19" s="21">
        <v>1</v>
      </c>
      <c r="G19" s="21">
        <v>1</v>
      </c>
      <c r="H19" s="21">
        <v>1</v>
      </c>
      <c r="I19" s="21">
        <v>1</v>
      </c>
      <c r="J19" s="21">
        <v>1</v>
      </c>
      <c r="K19" s="21">
        <v>1</v>
      </c>
      <c r="L19" s="21">
        <v>1</v>
      </c>
      <c r="M19" s="21">
        <v>1</v>
      </c>
      <c r="N19" s="21">
        <v>1</v>
      </c>
      <c r="O19" s="21">
        <v>1</v>
      </c>
      <c r="P19" s="22">
        <v>1</v>
      </c>
      <c r="S19" s="20">
        <v>0.9</v>
      </c>
      <c r="T19" s="20">
        <v>1</v>
      </c>
      <c r="Y19" s="4"/>
    </row>
    <row r="20" spans="1:27" ht="24.75" customHeight="1" x14ac:dyDescent="0.2">
      <c r="A20" s="128"/>
      <c r="B20" s="129"/>
      <c r="C20" s="113" t="s">
        <v>77</v>
      </c>
      <c r="D20" s="113"/>
      <c r="E20" s="23">
        <f t="shared" ref="E20:P20" si="2">E18/E19</f>
        <v>0.85925925925925939</v>
      </c>
      <c r="F20" s="23">
        <f t="shared" si="2"/>
        <v>0.96018518518518503</v>
      </c>
      <c r="G20" s="23">
        <f t="shared" si="2"/>
        <v>0.93005952380952372</v>
      </c>
      <c r="H20" s="23">
        <f t="shared" si="2"/>
        <v>0.91218637992831553</v>
      </c>
      <c r="I20" s="46">
        <f t="shared" si="2"/>
        <v>0.956989247311828</v>
      </c>
      <c r="J20" s="46">
        <f t="shared" si="2"/>
        <v>0.97222222222222232</v>
      </c>
      <c r="K20" s="46">
        <f t="shared" si="2"/>
        <v>0.96666666666666679</v>
      </c>
      <c r="L20" s="46">
        <f t="shared" si="2"/>
        <v>0.99242424242424254</v>
      </c>
      <c r="M20" s="46">
        <f t="shared" si="2"/>
        <v>0.95048309178743973</v>
      </c>
      <c r="N20" s="46">
        <f t="shared" si="2"/>
        <v>0.95753205128205132</v>
      </c>
      <c r="O20" s="46">
        <f t="shared" si="2"/>
        <v>0.97817460317460303</v>
      </c>
      <c r="P20" s="46">
        <f t="shared" si="2"/>
        <v>0.98571428571428577</v>
      </c>
      <c r="Y20" s="4"/>
    </row>
    <row r="21" spans="1:27" ht="12.75" customHeight="1" x14ac:dyDescent="0.2">
      <c r="A21" s="102" t="s">
        <v>78</v>
      </c>
      <c r="B21" s="103"/>
      <c r="C21" s="103"/>
      <c r="D21" s="103"/>
      <c r="E21" s="103"/>
      <c r="F21" s="103"/>
      <c r="G21" s="103"/>
      <c r="H21" s="103"/>
      <c r="I21" s="103"/>
      <c r="J21" s="103"/>
      <c r="K21" s="103"/>
      <c r="L21" s="103"/>
      <c r="M21" s="103"/>
      <c r="N21" s="103"/>
      <c r="O21" s="103"/>
      <c r="P21" s="105"/>
    </row>
    <row r="22" spans="1:27" ht="16.5" customHeight="1" x14ac:dyDescent="0.2">
      <c r="A22" s="131" t="str">
        <f>C4</f>
        <v>MEDICIÓN DE LA SATISFACCIÓN CIUDADANA - ATENCIÓN A LA CIUDADANÍA</v>
      </c>
      <c r="B22" s="132"/>
      <c r="C22" s="132"/>
      <c r="D22" s="132"/>
      <c r="E22" s="132"/>
      <c r="F22" s="132"/>
      <c r="G22" s="132"/>
      <c r="H22" s="132"/>
      <c r="I22" s="132"/>
      <c r="J22" s="132"/>
      <c r="K22" s="132"/>
      <c r="L22" s="132"/>
      <c r="M22" s="132"/>
      <c r="N22" s="132"/>
      <c r="O22" s="132"/>
      <c r="P22" s="133"/>
    </row>
    <row r="23" spans="1:27" ht="34.5" customHeight="1" x14ac:dyDescent="0.2">
      <c r="A23" s="24"/>
      <c r="B23" s="25"/>
      <c r="C23" s="25"/>
      <c r="D23" s="25"/>
      <c r="E23" s="25"/>
      <c r="F23" s="25"/>
      <c r="G23" s="25"/>
      <c r="H23" s="25"/>
      <c r="I23" s="25"/>
      <c r="J23" s="25"/>
      <c r="K23" s="25"/>
      <c r="L23" s="25"/>
      <c r="M23" s="25"/>
      <c r="N23" s="25"/>
      <c r="O23" s="25"/>
      <c r="P23" s="26"/>
    </row>
    <row r="24" spans="1:27" ht="34.5" customHeight="1" x14ac:dyDescent="0.2">
      <c r="A24" s="27"/>
      <c r="B24" s="28"/>
      <c r="C24" s="28"/>
      <c r="D24" s="28"/>
      <c r="E24" s="28"/>
      <c r="F24" s="28"/>
      <c r="G24" s="28"/>
      <c r="H24" s="28"/>
      <c r="I24" s="28"/>
      <c r="J24" s="28"/>
      <c r="K24" s="28"/>
      <c r="L24" s="28"/>
      <c r="M24" s="28"/>
      <c r="N24" s="28"/>
      <c r="O24" s="28"/>
      <c r="P24" s="29"/>
    </row>
    <row r="25" spans="1:27" ht="34.5" customHeight="1" x14ac:dyDescent="0.2">
      <c r="A25" s="27"/>
      <c r="B25" s="28"/>
      <c r="C25" s="28"/>
      <c r="D25" s="28"/>
      <c r="E25" s="28"/>
      <c r="F25" s="28"/>
      <c r="G25" s="28"/>
      <c r="H25" s="28"/>
      <c r="I25" s="28"/>
      <c r="J25" s="28"/>
      <c r="K25" s="28"/>
      <c r="L25" s="28"/>
      <c r="M25" s="28"/>
      <c r="N25" s="28"/>
      <c r="O25" s="28"/>
      <c r="P25" s="29"/>
    </row>
    <row r="26" spans="1:27" ht="34.5" customHeight="1" x14ac:dyDescent="0.2">
      <c r="A26" s="27"/>
      <c r="B26" s="28"/>
      <c r="C26" s="28"/>
      <c r="D26" s="28"/>
      <c r="E26" s="28"/>
      <c r="F26" s="28"/>
      <c r="G26" s="28"/>
      <c r="H26" s="28"/>
      <c r="I26" s="28"/>
      <c r="J26" s="28"/>
      <c r="K26" s="28"/>
      <c r="L26" s="6"/>
      <c r="M26" s="6"/>
      <c r="N26" s="6"/>
      <c r="O26" s="6"/>
      <c r="P26" s="7"/>
      <c r="W26" s="134"/>
      <c r="X26" s="134"/>
      <c r="Y26" s="134"/>
      <c r="Z26" s="134"/>
      <c r="AA26" s="134"/>
    </row>
    <row r="27" spans="1:27" ht="34.5" customHeight="1" x14ac:dyDescent="0.2">
      <c r="A27" s="27"/>
      <c r="B27" s="28"/>
      <c r="C27" s="28"/>
      <c r="D27" s="28"/>
      <c r="E27" s="28"/>
      <c r="F27" s="28"/>
      <c r="G27" s="28"/>
      <c r="H27" s="28"/>
      <c r="I27" s="28"/>
      <c r="J27" s="28"/>
      <c r="K27" s="28"/>
      <c r="L27" s="28"/>
      <c r="M27" s="28"/>
      <c r="N27" s="28"/>
      <c r="O27" s="28"/>
      <c r="P27" s="29"/>
    </row>
    <row r="28" spans="1:27" ht="30" customHeight="1" x14ac:dyDescent="0.2">
      <c r="A28" s="27"/>
      <c r="B28" s="28"/>
      <c r="C28" s="28"/>
      <c r="D28" s="28"/>
      <c r="E28" s="28"/>
      <c r="F28" s="28"/>
      <c r="G28" s="28"/>
      <c r="H28" s="28"/>
      <c r="I28" s="28"/>
      <c r="J28" s="28"/>
      <c r="K28" s="28"/>
      <c r="L28" s="28"/>
      <c r="M28" s="28"/>
      <c r="N28" s="28"/>
      <c r="O28" s="28"/>
      <c r="P28" s="29"/>
    </row>
    <row r="29" spans="1:27" ht="34.5" customHeight="1" x14ac:dyDescent="0.2">
      <c r="A29" s="27"/>
      <c r="B29" s="28"/>
      <c r="C29" s="28"/>
      <c r="D29" s="28"/>
      <c r="E29" s="28"/>
      <c r="F29" s="28"/>
      <c r="G29" s="28"/>
      <c r="H29" s="28"/>
      <c r="I29" s="28"/>
      <c r="J29" s="28"/>
      <c r="K29" s="28"/>
      <c r="L29" s="28"/>
      <c r="M29" s="28"/>
      <c r="N29" s="28"/>
      <c r="O29" s="28"/>
      <c r="P29" s="29"/>
    </row>
    <row r="30" spans="1:27" ht="27.75" customHeight="1" x14ac:dyDescent="0.2">
      <c r="A30" s="30"/>
      <c r="B30" s="31"/>
      <c r="C30" s="31"/>
      <c r="D30" s="31"/>
      <c r="E30" s="31"/>
      <c r="F30" s="31"/>
      <c r="G30" s="31"/>
      <c r="H30" s="31"/>
      <c r="I30" s="31"/>
      <c r="J30" s="31"/>
      <c r="K30" s="31"/>
      <c r="L30" s="31"/>
      <c r="M30" s="31"/>
      <c r="N30" s="31"/>
      <c r="O30" s="31"/>
      <c r="P30" s="32"/>
    </row>
    <row r="31" spans="1:27" ht="5.25" customHeight="1" x14ac:dyDescent="0.2">
      <c r="A31" s="33"/>
      <c r="B31" s="34"/>
      <c r="C31" s="35"/>
      <c r="D31" s="35"/>
      <c r="E31" s="35"/>
      <c r="F31" s="35"/>
      <c r="G31" s="35"/>
      <c r="H31" s="35"/>
      <c r="I31" s="35"/>
      <c r="J31" s="35"/>
      <c r="K31" s="35"/>
      <c r="L31" s="35"/>
      <c r="M31" s="35"/>
      <c r="N31" s="35"/>
      <c r="O31" s="35"/>
      <c r="P31" s="36"/>
      <c r="R31" s="1"/>
    </row>
    <row r="32" spans="1:27" s="38" customFormat="1" ht="18" customHeight="1" x14ac:dyDescent="0.2">
      <c r="A32" s="37" t="s">
        <v>79</v>
      </c>
      <c r="B32" s="135" t="s">
        <v>88</v>
      </c>
      <c r="C32" s="136"/>
      <c r="D32" s="136"/>
      <c r="E32" s="136"/>
      <c r="F32" s="136"/>
      <c r="G32" s="136"/>
      <c r="H32" s="136"/>
      <c r="I32" s="136"/>
      <c r="J32" s="136"/>
      <c r="K32" s="136"/>
      <c r="L32" s="136"/>
      <c r="M32" s="136"/>
      <c r="N32" s="136"/>
      <c r="O32" s="136"/>
      <c r="P32" s="137"/>
    </row>
    <row r="33" spans="1:16" s="38" customFormat="1" ht="8.25" customHeight="1" x14ac:dyDescent="0.2">
      <c r="A33" s="138" t="s">
        <v>80</v>
      </c>
      <c r="B33" s="141" t="s">
        <v>114</v>
      </c>
      <c r="C33" s="142"/>
      <c r="D33" s="142"/>
      <c r="E33" s="142"/>
      <c r="F33" s="142"/>
      <c r="G33" s="142"/>
      <c r="H33" s="142"/>
      <c r="I33" s="142"/>
      <c r="J33" s="142"/>
      <c r="K33" s="142"/>
      <c r="L33" s="142"/>
      <c r="M33" s="142"/>
      <c r="N33" s="142"/>
      <c r="O33" s="142"/>
      <c r="P33" s="143"/>
    </row>
    <row r="34" spans="1:16" s="38" customFormat="1" ht="6" customHeight="1" x14ac:dyDescent="0.2">
      <c r="A34" s="139"/>
      <c r="B34" s="144"/>
      <c r="C34" s="145"/>
      <c r="D34" s="145"/>
      <c r="E34" s="145"/>
      <c r="F34" s="145"/>
      <c r="G34" s="145"/>
      <c r="H34" s="145"/>
      <c r="I34" s="145"/>
      <c r="J34" s="145"/>
      <c r="K34" s="145"/>
      <c r="L34" s="145"/>
      <c r="M34" s="145"/>
      <c r="N34" s="145"/>
      <c r="O34" s="145"/>
      <c r="P34" s="146"/>
    </row>
    <row r="35" spans="1:16" s="38" customFormat="1" ht="51" customHeight="1" x14ac:dyDescent="0.2">
      <c r="A35" s="140"/>
      <c r="B35" s="147"/>
      <c r="C35" s="148"/>
      <c r="D35" s="148"/>
      <c r="E35" s="148"/>
      <c r="F35" s="148"/>
      <c r="G35" s="148"/>
      <c r="H35" s="148"/>
      <c r="I35" s="148"/>
      <c r="J35" s="148"/>
      <c r="K35" s="148"/>
      <c r="L35" s="148"/>
      <c r="M35" s="148"/>
      <c r="N35" s="148"/>
      <c r="O35" s="148"/>
      <c r="P35" s="149"/>
    </row>
    <row r="36" spans="1:16" s="38" customFormat="1" ht="23.25" customHeight="1" x14ac:dyDescent="0.2">
      <c r="A36" s="138" t="s">
        <v>81</v>
      </c>
      <c r="B36" s="141" t="s">
        <v>113</v>
      </c>
      <c r="C36" s="142"/>
      <c r="D36" s="142"/>
      <c r="E36" s="142"/>
      <c r="F36" s="142"/>
      <c r="G36" s="142"/>
      <c r="H36" s="142"/>
      <c r="I36" s="142"/>
      <c r="J36" s="142"/>
      <c r="K36" s="142"/>
      <c r="L36" s="142"/>
      <c r="M36" s="142"/>
      <c r="N36" s="142"/>
      <c r="O36" s="142"/>
      <c r="P36" s="143"/>
    </row>
    <row r="37" spans="1:16" s="38" customFormat="1" ht="24" customHeight="1" x14ac:dyDescent="0.2">
      <c r="A37" s="139"/>
      <c r="B37" s="144"/>
      <c r="C37" s="145"/>
      <c r="D37" s="145"/>
      <c r="E37" s="145"/>
      <c r="F37" s="145"/>
      <c r="G37" s="145"/>
      <c r="H37" s="145"/>
      <c r="I37" s="145"/>
      <c r="J37" s="145"/>
      <c r="K37" s="145"/>
      <c r="L37" s="145"/>
      <c r="M37" s="145"/>
      <c r="N37" s="145"/>
      <c r="O37" s="145"/>
      <c r="P37" s="146"/>
    </row>
    <row r="38" spans="1:16" s="38" customFormat="1" ht="31.5" customHeight="1" x14ac:dyDescent="0.2">
      <c r="A38" s="140"/>
      <c r="B38" s="147"/>
      <c r="C38" s="148"/>
      <c r="D38" s="148"/>
      <c r="E38" s="148"/>
      <c r="F38" s="148"/>
      <c r="G38" s="148"/>
      <c r="H38" s="148"/>
      <c r="I38" s="148"/>
      <c r="J38" s="148"/>
      <c r="K38" s="148"/>
      <c r="L38" s="148"/>
      <c r="M38" s="148"/>
      <c r="N38" s="148"/>
      <c r="O38" s="148"/>
      <c r="P38" s="149"/>
    </row>
    <row r="39" spans="1:16" s="38" customFormat="1" ht="12" customHeight="1" x14ac:dyDescent="0.2">
      <c r="A39" s="138" t="s">
        <v>82</v>
      </c>
      <c r="B39" s="141" t="s">
        <v>115</v>
      </c>
      <c r="C39" s="142"/>
      <c r="D39" s="142"/>
      <c r="E39" s="142"/>
      <c r="F39" s="142"/>
      <c r="G39" s="142"/>
      <c r="H39" s="142"/>
      <c r="I39" s="142"/>
      <c r="J39" s="142"/>
      <c r="K39" s="142"/>
      <c r="L39" s="142"/>
      <c r="M39" s="142"/>
      <c r="N39" s="142"/>
      <c r="O39" s="142"/>
      <c r="P39" s="143"/>
    </row>
    <row r="40" spans="1:16" s="38" customFormat="1" ht="12.75" customHeight="1" x14ac:dyDescent="0.2">
      <c r="A40" s="139"/>
      <c r="B40" s="144"/>
      <c r="C40" s="145"/>
      <c r="D40" s="145"/>
      <c r="E40" s="145"/>
      <c r="F40" s="145"/>
      <c r="G40" s="145"/>
      <c r="H40" s="145"/>
      <c r="I40" s="145"/>
      <c r="J40" s="145"/>
      <c r="K40" s="145"/>
      <c r="L40" s="145"/>
      <c r="M40" s="145"/>
      <c r="N40" s="145"/>
      <c r="O40" s="145"/>
      <c r="P40" s="146"/>
    </row>
    <row r="41" spans="1:16" s="38" customFormat="1" ht="75.75" customHeight="1" x14ac:dyDescent="0.2">
      <c r="A41" s="140"/>
      <c r="B41" s="147"/>
      <c r="C41" s="148"/>
      <c r="D41" s="148"/>
      <c r="E41" s="148"/>
      <c r="F41" s="148"/>
      <c r="G41" s="148"/>
      <c r="H41" s="148"/>
      <c r="I41" s="148"/>
      <c r="J41" s="148"/>
      <c r="K41" s="148"/>
      <c r="L41" s="148"/>
      <c r="M41" s="148"/>
      <c r="N41" s="148"/>
      <c r="O41" s="148"/>
      <c r="P41" s="149"/>
    </row>
    <row r="42" spans="1:16" s="38" customFormat="1" ht="23.25" hidden="1" customHeight="1" x14ac:dyDescent="0.2">
      <c r="A42" s="138" t="s">
        <v>82</v>
      </c>
      <c r="B42" s="150"/>
      <c r="C42" s="151"/>
      <c r="D42" s="151"/>
      <c r="E42" s="151"/>
      <c r="F42" s="151"/>
      <c r="G42" s="151"/>
      <c r="H42" s="151"/>
      <c r="I42" s="151"/>
      <c r="J42" s="151"/>
      <c r="K42" s="151"/>
      <c r="L42" s="151"/>
      <c r="M42" s="151"/>
      <c r="N42" s="151"/>
      <c r="O42" s="151"/>
      <c r="P42" s="152"/>
    </row>
    <row r="43" spans="1:16" s="38" customFormat="1" ht="23.25" hidden="1" customHeight="1" x14ac:dyDescent="0.2">
      <c r="A43" s="139"/>
      <c r="B43" s="153"/>
      <c r="C43" s="154"/>
      <c r="D43" s="154"/>
      <c r="E43" s="154"/>
      <c r="F43" s="154"/>
      <c r="G43" s="154"/>
      <c r="H43" s="154"/>
      <c r="I43" s="154"/>
      <c r="J43" s="154"/>
      <c r="K43" s="154"/>
      <c r="L43" s="154"/>
      <c r="M43" s="154"/>
      <c r="N43" s="154"/>
      <c r="O43" s="154"/>
      <c r="P43" s="155"/>
    </row>
    <row r="44" spans="1:16" s="38" customFormat="1" ht="33.75" customHeight="1" x14ac:dyDescent="0.2">
      <c r="A44" s="138" t="s">
        <v>83</v>
      </c>
      <c r="B44" s="141" t="s">
        <v>118</v>
      </c>
      <c r="C44" s="142"/>
      <c r="D44" s="142"/>
      <c r="E44" s="142"/>
      <c r="F44" s="142"/>
      <c r="G44" s="142"/>
      <c r="H44" s="142"/>
      <c r="I44" s="142"/>
      <c r="J44" s="142"/>
      <c r="K44" s="142"/>
      <c r="L44" s="142"/>
      <c r="M44" s="142"/>
      <c r="N44" s="142"/>
      <c r="O44" s="142"/>
      <c r="P44" s="143"/>
    </row>
    <row r="45" spans="1:16" s="38" customFormat="1" ht="27" customHeight="1" x14ac:dyDescent="0.2">
      <c r="A45" s="139"/>
      <c r="B45" s="144"/>
      <c r="C45" s="145"/>
      <c r="D45" s="145"/>
      <c r="E45" s="145"/>
      <c r="F45" s="145"/>
      <c r="G45" s="145"/>
      <c r="H45" s="145"/>
      <c r="I45" s="145"/>
      <c r="J45" s="145"/>
      <c r="K45" s="145"/>
      <c r="L45" s="145"/>
      <c r="M45" s="145"/>
      <c r="N45" s="145"/>
      <c r="O45" s="145"/>
      <c r="P45" s="146"/>
    </row>
    <row r="46" spans="1:16" s="38" customFormat="1" ht="36" customHeight="1" x14ac:dyDescent="0.2">
      <c r="A46" s="140"/>
      <c r="B46" s="144"/>
      <c r="C46" s="145"/>
      <c r="D46" s="145"/>
      <c r="E46" s="145"/>
      <c r="F46" s="145"/>
      <c r="G46" s="145"/>
      <c r="H46" s="145"/>
      <c r="I46" s="145"/>
      <c r="J46" s="145"/>
      <c r="K46" s="145"/>
      <c r="L46" s="145"/>
      <c r="M46" s="145"/>
      <c r="N46" s="145"/>
      <c r="O46" s="145"/>
      <c r="P46" s="146"/>
    </row>
    <row r="47" spans="1:16" s="38" customFormat="1" ht="66.75" customHeight="1" x14ac:dyDescent="0.2">
      <c r="A47" s="156" t="s">
        <v>84</v>
      </c>
      <c r="B47" s="141" t="s">
        <v>119</v>
      </c>
      <c r="C47" s="142"/>
      <c r="D47" s="142"/>
      <c r="E47" s="142"/>
      <c r="F47" s="142"/>
      <c r="G47" s="142"/>
      <c r="H47" s="142"/>
      <c r="I47" s="142"/>
      <c r="J47" s="142"/>
      <c r="K47" s="142"/>
      <c r="L47" s="142"/>
      <c r="M47" s="142"/>
      <c r="N47" s="142"/>
      <c r="O47" s="142"/>
      <c r="P47" s="143"/>
    </row>
    <row r="48" spans="1:16" s="38" customFormat="1" ht="47.25" customHeight="1" x14ac:dyDescent="0.2">
      <c r="A48" s="156"/>
      <c r="B48" s="144"/>
      <c r="C48" s="145"/>
      <c r="D48" s="145"/>
      <c r="E48" s="145"/>
      <c r="F48" s="145"/>
      <c r="G48" s="145"/>
      <c r="H48" s="145"/>
      <c r="I48" s="145"/>
      <c r="J48" s="145"/>
      <c r="K48" s="145"/>
      <c r="L48" s="145"/>
      <c r="M48" s="145"/>
      <c r="N48" s="145"/>
      <c r="O48" s="145"/>
      <c r="P48" s="146"/>
    </row>
    <row r="49" spans="1:18" ht="6" customHeight="1" thickBot="1" x14ac:dyDescent="0.25">
      <c r="A49" s="39"/>
      <c r="B49" s="40"/>
      <c r="C49" s="40"/>
      <c r="D49" s="40"/>
      <c r="E49" s="40"/>
      <c r="F49" s="41"/>
      <c r="G49" s="41"/>
      <c r="H49" s="41"/>
      <c r="I49" s="41"/>
      <c r="J49" s="41"/>
      <c r="K49" s="41"/>
      <c r="L49" s="41"/>
      <c r="M49" s="41"/>
      <c r="N49" s="41"/>
      <c r="O49" s="41"/>
      <c r="P49" s="42"/>
      <c r="R49" s="1"/>
    </row>
    <row r="54" spans="1:18" ht="24" customHeight="1" x14ac:dyDescent="0.2">
      <c r="A54" s="157" t="s">
        <v>85</v>
      </c>
      <c r="B54" s="157"/>
    </row>
    <row r="261" spans="4:18" x14ac:dyDescent="0.2">
      <c r="E261" s="44"/>
      <c r="F261" s="44"/>
      <c r="R261" s="1"/>
    </row>
    <row r="262" spans="4:18" x14ac:dyDescent="0.2">
      <c r="E262" s="44"/>
      <c r="F262" s="44"/>
      <c r="R262" s="1"/>
    </row>
    <row r="263" spans="4:18" x14ac:dyDescent="0.2">
      <c r="E263" s="44"/>
      <c r="F263" s="44"/>
      <c r="R263" s="1"/>
    </row>
    <row r="264" spans="4:18" x14ac:dyDescent="0.2">
      <c r="E264" s="44"/>
      <c r="F264" s="44"/>
      <c r="R264" s="1"/>
    </row>
    <row r="265" spans="4:18" x14ac:dyDescent="0.2">
      <c r="E265" s="44"/>
      <c r="F265" s="44"/>
      <c r="R265" s="1"/>
    </row>
    <row r="266" spans="4:18" x14ac:dyDescent="0.2">
      <c r="E266" s="44"/>
      <c r="F266" s="44"/>
      <c r="R266" s="1"/>
    </row>
    <row r="267" spans="4:18" ht="15" customHeight="1" x14ac:dyDescent="0.2">
      <c r="D267" s="45"/>
      <c r="E267" s="44"/>
      <c r="F267" s="44"/>
      <c r="R267" s="1"/>
    </row>
    <row r="268" spans="4:18" x14ac:dyDescent="0.2">
      <c r="D268" s="45"/>
      <c r="E268" s="44"/>
      <c r="F268" s="44"/>
      <c r="R268" s="1"/>
    </row>
    <row r="270" spans="4:18" ht="21.75" customHeight="1" x14ac:dyDescent="0.2">
      <c r="R270" s="1"/>
    </row>
    <row r="271" spans="4:18" ht="18.75" customHeight="1" x14ac:dyDescent="0.2">
      <c r="R271" s="1"/>
    </row>
    <row r="272" spans="4:18" ht="25.5" customHeight="1" x14ac:dyDescent="0.2">
      <c r="R272" s="1"/>
    </row>
    <row r="273" spans="18:18" ht="23.25" customHeight="1" x14ac:dyDescent="0.2">
      <c r="R273" s="1"/>
    </row>
  </sheetData>
  <dataConsolidate/>
  <mergeCells count="61">
    <mergeCell ref="A44:A46"/>
    <mergeCell ref="B44:P46"/>
    <mergeCell ref="A47:A48"/>
    <mergeCell ref="B47:P48"/>
    <mergeCell ref="A54:B54"/>
    <mergeCell ref="A36:A38"/>
    <mergeCell ref="B36:P38"/>
    <mergeCell ref="A39:A41"/>
    <mergeCell ref="B39:P41"/>
    <mergeCell ref="A42:A43"/>
    <mergeCell ref="B42:P43"/>
    <mergeCell ref="A21:P21"/>
    <mergeCell ref="A22:P22"/>
    <mergeCell ref="W26:AA26"/>
    <mergeCell ref="B32:P32"/>
    <mergeCell ref="A33:A35"/>
    <mergeCell ref="B33:P35"/>
    <mergeCell ref="A14:P14"/>
    <mergeCell ref="A15:D15"/>
    <mergeCell ref="A16:D16"/>
    <mergeCell ref="A17:D17"/>
    <mergeCell ref="A18:B20"/>
    <mergeCell ref="C18:D18"/>
    <mergeCell ref="C19:D19"/>
    <mergeCell ref="C20:D20"/>
    <mergeCell ref="B13:E13"/>
    <mergeCell ref="G13:K13"/>
    <mergeCell ref="M13:P13"/>
    <mergeCell ref="A8:G8"/>
    <mergeCell ref="H8:P8"/>
    <mergeCell ref="A9:G9"/>
    <mergeCell ref="H9:P9"/>
    <mergeCell ref="A10:C10"/>
    <mergeCell ref="D10:J10"/>
    <mergeCell ref="K10:M10"/>
    <mergeCell ref="N10:P10"/>
    <mergeCell ref="A11:C11"/>
    <mergeCell ref="D11:J11"/>
    <mergeCell ref="K11:M11"/>
    <mergeCell ref="N11:P11"/>
    <mergeCell ref="A12:P12"/>
    <mergeCell ref="A6:B6"/>
    <mergeCell ref="C6:G6"/>
    <mergeCell ref="H6:J6"/>
    <mergeCell ref="K6:P6"/>
    <mergeCell ref="A7:B7"/>
    <mergeCell ref="C7:G7"/>
    <mergeCell ref="H7:J7"/>
    <mergeCell ref="K7:P7"/>
    <mergeCell ref="A4:B4"/>
    <mergeCell ref="C4:K4"/>
    <mergeCell ref="L4:M4"/>
    <mergeCell ref="N4:P4"/>
    <mergeCell ref="B5:D5"/>
    <mergeCell ref="H5:J5"/>
    <mergeCell ref="A1:B2"/>
    <mergeCell ref="L1:M1"/>
    <mergeCell ref="L2:M2"/>
    <mergeCell ref="C1:K2"/>
    <mergeCell ref="N1:P1"/>
    <mergeCell ref="N2:P2"/>
  </mergeCells>
  <conditionalFormatting sqref="E20:P20">
    <cfRule type="cellIs" dxfId="3" priority="3" stopIfTrue="1" operator="lessThan">
      <formula>$S$17</formula>
    </cfRule>
    <cfRule type="cellIs" dxfId="2" priority="4" stopIfTrue="1" operator="between">
      <formula>$S$18</formula>
      <formula>$T$18</formula>
    </cfRule>
    <cfRule type="cellIs" dxfId="1" priority="5" stopIfTrue="1" operator="between">
      <formula>$S$19</formula>
      <formula>$T$19</formula>
    </cfRule>
  </conditionalFormatting>
  <conditionalFormatting sqref="S16">
    <cfRule type="expression" dxfId="0" priority="1">
      <formula>$S$16</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5">
      <formula1>$U$1:$U$6</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4</xdr:row>
                    <xdr:rowOff>114300</xdr:rowOff>
                  </from>
                  <to>
                    <xdr:col>5</xdr:col>
                    <xdr:colOff>495300</xdr:colOff>
                    <xdr:row>4</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4</xdr:row>
                    <xdr:rowOff>495300</xdr:rowOff>
                  </from>
                  <to>
                    <xdr:col>5</xdr:col>
                    <xdr:colOff>495300</xdr:colOff>
                    <xdr:row>4</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4</xdr:row>
                    <xdr:rowOff>28575</xdr:rowOff>
                  </from>
                  <to>
                    <xdr:col>15</xdr:col>
                    <xdr:colOff>495300</xdr:colOff>
                    <xdr:row>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4</xdr:row>
                    <xdr:rowOff>514350</xdr:rowOff>
                  </from>
                  <to>
                    <xdr:col>15</xdr:col>
                    <xdr:colOff>495300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4</xdr:row>
                    <xdr:rowOff>276225</xdr:rowOff>
                  </from>
                  <to>
                    <xdr:col>15</xdr:col>
                    <xdr:colOff>485775</xdr:colOff>
                    <xdr:row>4</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4</xdr:row>
                    <xdr:rowOff>28575</xdr:rowOff>
                  </from>
                  <to>
                    <xdr:col>12</xdr:col>
                    <xdr:colOff>495300</xdr:colOff>
                    <xdr:row>4</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4</xdr:row>
                    <xdr:rowOff>514350</xdr:rowOff>
                  </from>
                  <to>
                    <xdr:col>12</xdr:col>
                    <xdr:colOff>495300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opLeftCell="A105" zoomScale="80" zoomScaleNormal="80" workbookViewId="0">
      <selection activeCell="K122" sqref="K122"/>
    </sheetView>
  </sheetViews>
  <sheetFormatPr baseColWidth="10" defaultRowHeight="12.75" x14ac:dyDescent="0.2"/>
  <cols>
    <col min="1" max="1" width="8" style="47" customWidth="1"/>
    <col min="2" max="2" width="11.42578125" style="47"/>
    <col min="3" max="3" width="28.7109375" customWidth="1"/>
    <col min="4" max="6" width="20.7109375" customWidth="1"/>
    <col min="7" max="7" width="17.5703125" customWidth="1"/>
    <col min="8" max="8" width="12.140625" customWidth="1"/>
    <col min="9" max="9" width="18.5703125" style="54" customWidth="1"/>
    <col min="10" max="10" width="16.85546875" customWidth="1"/>
  </cols>
  <sheetData>
    <row r="1" spans="1:11" s="60" customFormat="1" x14ac:dyDescent="0.2">
      <c r="A1" s="158" t="s">
        <v>109</v>
      </c>
      <c r="B1" s="158"/>
      <c r="C1" s="158"/>
    </row>
    <row r="2" spans="1:11" x14ac:dyDescent="0.2">
      <c r="C2" s="48"/>
      <c r="D2" s="48"/>
      <c r="E2" s="48"/>
      <c r="F2" s="48"/>
      <c r="G2" s="48"/>
      <c r="J2" s="48"/>
    </row>
    <row r="3" spans="1:11" x14ac:dyDescent="0.2">
      <c r="B3" s="47" t="s">
        <v>99</v>
      </c>
      <c r="C3" s="48" t="s">
        <v>35</v>
      </c>
      <c r="D3" s="48"/>
      <c r="E3" s="48"/>
      <c r="F3" s="48"/>
      <c r="G3" s="48"/>
      <c r="J3" s="48"/>
    </row>
    <row r="4" spans="1:11" ht="51" x14ac:dyDescent="0.2">
      <c r="A4" s="47">
        <v>1</v>
      </c>
      <c r="B4" s="52">
        <v>43466</v>
      </c>
      <c r="C4" s="48" t="s">
        <v>93</v>
      </c>
      <c r="D4" s="48" t="s">
        <v>94</v>
      </c>
      <c r="E4" s="48" t="s">
        <v>95</v>
      </c>
      <c r="F4" s="48" t="s">
        <v>96</v>
      </c>
      <c r="G4" s="48" t="s">
        <v>98</v>
      </c>
      <c r="I4" s="55" t="s">
        <v>104</v>
      </c>
      <c r="J4" s="48" t="s">
        <v>106</v>
      </c>
      <c r="K4" s="48" t="s">
        <v>107</v>
      </c>
    </row>
    <row r="5" spans="1:11" ht="25.5" x14ac:dyDescent="0.2">
      <c r="C5" s="48" t="s">
        <v>97</v>
      </c>
      <c r="D5" s="49">
        <v>42</v>
      </c>
      <c r="E5" s="49">
        <v>40</v>
      </c>
      <c r="F5" s="49">
        <v>39</v>
      </c>
      <c r="G5" s="49">
        <f>SUM(D5:F5)/3</f>
        <v>40.333333333333336</v>
      </c>
      <c r="J5" s="48"/>
    </row>
    <row r="6" spans="1:11" x14ac:dyDescent="0.2">
      <c r="C6" s="48"/>
      <c r="D6" s="48"/>
      <c r="E6" s="48"/>
      <c r="F6" s="48"/>
      <c r="G6" s="48"/>
      <c r="J6" s="48"/>
    </row>
    <row r="7" spans="1:11" ht="38.25" x14ac:dyDescent="0.2">
      <c r="C7" s="48" t="s">
        <v>100</v>
      </c>
      <c r="D7" s="48" t="s">
        <v>101</v>
      </c>
      <c r="E7" s="48" t="s">
        <v>102</v>
      </c>
      <c r="F7" s="48"/>
      <c r="G7" s="48"/>
      <c r="J7" s="48"/>
    </row>
    <row r="8" spans="1:11" ht="25.5" x14ac:dyDescent="0.2">
      <c r="C8" s="48" t="s">
        <v>97</v>
      </c>
      <c r="D8" s="49">
        <v>36</v>
      </c>
      <c r="E8" s="49">
        <v>38</v>
      </c>
      <c r="F8" s="49"/>
      <c r="G8" s="49">
        <f>SUM(D8:E8)/2</f>
        <v>37</v>
      </c>
      <c r="J8" s="48"/>
    </row>
    <row r="9" spans="1:11" x14ac:dyDescent="0.2">
      <c r="C9" s="48"/>
      <c r="D9" s="48"/>
      <c r="E9" s="48"/>
      <c r="F9" s="48"/>
      <c r="G9" s="48"/>
      <c r="J9" s="48"/>
    </row>
    <row r="10" spans="1:11" x14ac:dyDescent="0.2">
      <c r="C10" s="50" t="s">
        <v>103</v>
      </c>
      <c r="D10" s="50"/>
      <c r="E10" s="50"/>
      <c r="F10" s="50"/>
      <c r="G10" s="51">
        <f>SUM(G5:G8)/2</f>
        <v>38.666666666666671</v>
      </c>
      <c r="H10" s="62">
        <f>+G10/J10</f>
        <v>0.85925925925925939</v>
      </c>
      <c r="I10" s="56">
        <v>144</v>
      </c>
      <c r="J10" s="50">
        <v>45</v>
      </c>
      <c r="K10" s="59">
        <f>+J10/I10</f>
        <v>0.3125</v>
      </c>
    </row>
    <row r="12" spans="1:11" ht="38.25" x14ac:dyDescent="0.2">
      <c r="A12" s="47">
        <v>2</v>
      </c>
      <c r="B12" s="52">
        <v>43497</v>
      </c>
      <c r="C12" s="48" t="s">
        <v>93</v>
      </c>
      <c r="D12" s="48" t="s">
        <v>94</v>
      </c>
      <c r="E12" s="48" t="s">
        <v>95</v>
      </c>
      <c r="F12" s="48" t="s">
        <v>96</v>
      </c>
      <c r="G12" s="48" t="s">
        <v>98</v>
      </c>
      <c r="J12" s="48"/>
    </row>
    <row r="13" spans="1:11" ht="25.5" x14ac:dyDescent="0.2">
      <c r="C13" s="48" t="s">
        <v>97</v>
      </c>
      <c r="D13" s="49">
        <v>89</v>
      </c>
      <c r="E13" s="49">
        <v>85</v>
      </c>
      <c r="F13" s="49">
        <v>88</v>
      </c>
      <c r="G13" s="49">
        <f>SUM(D13:F13)/3</f>
        <v>87.333333333333329</v>
      </c>
      <c r="J13" s="48"/>
    </row>
    <row r="14" spans="1:11" x14ac:dyDescent="0.2">
      <c r="C14" s="48"/>
      <c r="D14" s="48"/>
      <c r="E14" s="48"/>
      <c r="F14" s="48"/>
      <c r="G14" s="48"/>
      <c r="J14" s="48"/>
    </row>
    <row r="15" spans="1:11" ht="38.25" x14ac:dyDescent="0.2">
      <c r="C15" s="48" t="s">
        <v>100</v>
      </c>
      <c r="D15" s="48" t="s">
        <v>101</v>
      </c>
      <c r="E15" s="48" t="s">
        <v>102</v>
      </c>
      <c r="F15" s="48"/>
      <c r="G15" s="48"/>
      <c r="J15" s="48"/>
    </row>
    <row r="16" spans="1:11" ht="25.5" x14ac:dyDescent="0.2">
      <c r="C16" s="48" t="s">
        <v>97</v>
      </c>
      <c r="D16" s="49">
        <v>85</v>
      </c>
      <c r="E16" s="49">
        <v>86</v>
      </c>
      <c r="F16" s="49"/>
      <c r="G16" s="49">
        <f>SUM(D16:E16)/2</f>
        <v>85.5</v>
      </c>
      <c r="J16" s="48"/>
    </row>
    <row r="17" spans="1:11" x14ac:dyDescent="0.2">
      <c r="C17" s="48"/>
      <c r="D17" s="48"/>
      <c r="E17" s="48"/>
      <c r="F17" s="48"/>
      <c r="G17" s="48"/>
      <c r="J17" s="48"/>
    </row>
    <row r="18" spans="1:11" x14ac:dyDescent="0.2">
      <c r="C18" s="50" t="s">
        <v>103</v>
      </c>
      <c r="D18" s="50"/>
      <c r="E18" s="50"/>
      <c r="F18" s="50"/>
      <c r="G18" s="51">
        <f>SUM(G13:G16)/2</f>
        <v>86.416666666666657</v>
      </c>
      <c r="H18" s="62">
        <f>+G18/J18</f>
        <v>0.96018518518518503</v>
      </c>
      <c r="I18" s="56">
        <v>256</v>
      </c>
      <c r="J18" s="50">
        <v>90</v>
      </c>
      <c r="K18" s="59">
        <f>+J18/I18</f>
        <v>0.3515625</v>
      </c>
    </row>
    <row r="20" spans="1:11" ht="38.25" x14ac:dyDescent="0.2">
      <c r="A20" s="47">
        <v>3</v>
      </c>
      <c r="B20" s="52">
        <v>43525</v>
      </c>
      <c r="C20" s="48" t="s">
        <v>93</v>
      </c>
      <c r="D20" s="48" t="s">
        <v>94</v>
      </c>
      <c r="E20" s="48" t="s">
        <v>95</v>
      </c>
      <c r="F20" s="48" t="s">
        <v>96</v>
      </c>
      <c r="G20" s="48" t="s">
        <v>98</v>
      </c>
      <c r="J20" s="48"/>
    </row>
    <row r="21" spans="1:11" ht="25.5" x14ac:dyDescent="0.2">
      <c r="C21" s="48" t="s">
        <v>97</v>
      </c>
      <c r="D21" s="49">
        <v>110</v>
      </c>
      <c r="E21" s="49">
        <v>111</v>
      </c>
      <c r="F21" s="49">
        <v>104</v>
      </c>
      <c r="G21" s="49">
        <f>SUM(D21:F21)/3</f>
        <v>108.33333333333333</v>
      </c>
      <c r="J21" s="48"/>
    </row>
    <row r="22" spans="1:11" x14ac:dyDescent="0.2">
      <c r="C22" s="48"/>
      <c r="D22" s="48"/>
      <c r="E22" s="48"/>
      <c r="F22" s="48"/>
      <c r="G22" s="48"/>
      <c r="J22" s="48"/>
    </row>
    <row r="23" spans="1:11" ht="38.25" x14ac:dyDescent="0.2">
      <c r="C23" s="48" t="s">
        <v>100</v>
      </c>
      <c r="D23" s="48" t="s">
        <v>101</v>
      </c>
      <c r="E23" s="48" t="s">
        <v>102</v>
      </c>
      <c r="F23" s="48"/>
      <c r="G23" s="48"/>
      <c r="J23" s="48"/>
    </row>
    <row r="24" spans="1:11" ht="25.5" x14ac:dyDescent="0.2">
      <c r="C24" s="48" t="s">
        <v>97</v>
      </c>
      <c r="D24" s="49">
        <v>100</v>
      </c>
      <c r="E24" s="49">
        <v>100</v>
      </c>
      <c r="F24" s="49"/>
      <c r="G24" s="49">
        <f>SUM(D24:E24)/2</f>
        <v>100</v>
      </c>
      <c r="J24" s="48"/>
    </row>
    <row r="25" spans="1:11" x14ac:dyDescent="0.2">
      <c r="C25" s="48"/>
      <c r="D25" s="48"/>
      <c r="E25" s="48"/>
      <c r="F25" s="48"/>
      <c r="G25" s="48"/>
      <c r="J25" s="48"/>
    </row>
    <row r="26" spans="1:11" x14ac:dyDescent="0.2">
      <c r="C26" s="50" t="s">
        <v>103</v>
      </c>
      <c r="D26" s="50"/>
      <c r="E26" s="50"/>
      <c r="F26" s="50"/>
      <c r="G26" s="51">
        <f>SUM(G21:G24)/2</f>
        <v>104.16666666666666</v>
      </c>
      <c r="H26" s="62">
        <f>+G26/J26</f>
        <v>0.93005952380952372</v>
      </c>
      <c r="I26" s="56">
        <v>216</v>
      </c>
      <c r="J26" s="50">
        <v>112</v>
      </c>
      <c r="K26" s="59">
        <f>+J26/I26</f>
        <v>0.51851851851851849</v>
      </c>
    </row>
    <row r="27" spans="1:11" x14ac:dyDescent="0.2">
      <c r="H27" s="159">
        <f>SUM(H10:H26)/3</f>
        <v>0.91650132275132279</v>
      </c>
    </row>
    <row r="28" spans="1:11" x14ac:dyDescent="0.2">
      <c r="F28" s="58" t="s">
        <v>105</v>
      </c>
      <c r="I28" s="57">
        <f>SUM(I10:I26)</f>
        <v>616</v>
      </c>
      <c r="J28" s="50">
        <f>SUM(J10:J26)</f>
        <v>247</v>
      </c>
      <c r="K28" s="59">
        <f>+J28/I28</f>
        <v>0.40097402597402598</v>
      </c>
    </row>
    <row r="30" spans="1:11" s="60" customFormat="1" x14ac:dyDescent="0.2">
      <c r="A30" s="158" t="s">
        <v>108</v>
      </c>
      <c r="B30" s="158"/>
      <c r="C30" s="158"/>
    </row>
    <row r="32" spans="1:11" x14ac:dyDescent="0.2">
      <c r="B32" s="47" t="s">
        <v>99</v>
      </c>
      <c r="C32" s="48" t="s">
        <v>35</v>
      </c>
      <c r="D32" s="48"/>
      <c r="E32" s="48"/>
      <c r="F32" s="48"/>
      <c r="G32" s="48"/>
      <c r="J32" s="48"/>
    </row>
    <row r="33" spans="1:11" ht="51" x14ac:dyDescent="0.2">
      <c r="A33" s="47">
        <v>1</v>
      </c>
      <c r="B33" s="52">
        <v>43556</v>
      </c>
      <c r="C33" s="48" t="s">
        <v>93</v>
      </c>
      <c r="D33" s="48" t="s">
        <v>94</v>
      </c>
      <c r="E33" s="48" t="s">
        <v>95</v>
      </c>
      <c r="F33" s="48" t="s">
        <v>96</v>
      </c>
      <c r="G33" s="48" t="s">
        <v>98</v>
      </c>
      <c r="I33" s="55" t="s">
        <v>104</v>
      </c>
      <c r="J33" s="48" t="s">
        <v>106</v>
      </c>
      <c r="K33" s="48" t="s">
        <v>107</v>
      </c>
    </row>
    <row r="34" spans="1:11" ht="25.5" x14ac:dyDescent="0.2">
      <c r="C34" s="48" t="s">
        <v>97</v>
      </c>
      <c r="D34" s="49">
        <v>90</v>
      </c>
      <c r="E34" s="49">
        <v>86</v>
      </c>
      <c r="F34" s="49">
        <v>87</v>
      </c>
      <c r="G34" s="49">
        <f>SUM(D34:F34)/3</f>
        <v>87.666666666666671</v>
      </c>
      <c r="J34" s="48"/>
    </row>
    <row r="35" spans="1:11" x14ac:dyDescent="0.2">
      <c r="C35" s="48"/>
      <c r="D35" s="48"/>
      <c r="E35" s="48"/>
      <c r="F35" s="48"/>
      <c r="G35" s="48"/>
      <c r="J35" s="48"/>
    </row>
    <row r="36" spans="1:11" ht="38.25" x14ac:dyDescent="0.2">
      <c r="C36" s="48" t="s">
        <v>100</v>
      </c>
      <c r="D36" s="48" t="s">
        <v>101</v>
      </c>
      <c r="E36" s="48" t="s">
        <v>102</v>
      </c>
      <c r="F36" s="48"/>
      <c r="G36" s="48"/>
      <c r="J36" s="48"/>
    </row>
    <row r="37" spans="1:11" ht="25.5" x14ac:dyDescent="0.2">
      <c r="C37" s="48" t="s">
        <v>97</v>
      </c>
      <c r="D37" s="49">
        <v>84</v>
      </c>
      <c r="E37" s="49">
        <v>80</v>
      </c>
      <c r="F37" s="49"/>
      <c r="G37" s="49">
        <f>SUM(D37:F37)/2</f>
        <v>82</v>
      </c>
      <c r="J37" s="48"/>
    </row>
    <row r="38" spans="1:11" x14ac:dyDescent="0.2">
      <c r="C38" s="48"/>
      <c r="D38" s="48"/>
      <c r="E38" s="48"/>
      <c r="F38" s="48"/>
      <c r="G38" s="48"/>
      <c r="J38" s="48"/>
    </row>
    <row r="39" spans="1:11" x14ac:dyDescent="0.2">
      <c r="C39" s="50" t="s">
        <v>103</v>
      </c>
      <c r="D39" s="50"/>
      <c r="E39" s="50"/>
      <c r="F39" s="50"/>
      <c r="G39" s="51">
        <f>SUM(G34:G37)/2</f>
        <v>84.833333333333343</v>
      </c>
      <c r="H39" s="62">
        <f>+G39/J39</f>
        <v>0.91218637992831553</v>
      </c>
      <c r="I39" s="56">
        <v>192</v>
      </c>
      <c r="J39" s="50">
        <v>93</v>
      </c>
      <c r="K39" s="59">
        <f>+J39/I39</f>
        <v>0.484375</v>
      </c>
    </row>
    <row r="41" spans="1:11" ht="38.25" x14ac:dyDescent="0.2">
      <c r="A41" s="47">
        <v>2</v>
      </c>
      <c r="B41" s="52">
        <v>43586</v>
      </c>
      <c r="C41" s="48" t="s">
        <v>93</v>
      </c>
      <c r="D41" s="48" t="s">
        <v>94</v>
      </c>
      <c r="E41" s="48" t="s">
        <v>95</v>
      </c>
      <c r="F41" s="48" t="s">
        <v>96</v>
      </c>
      <c r="G41" s="48" t="s">
        <v>98</v>
      </c>
      <c r="J41" s="48"/>
    </row>
    <row r="42" spans="1:11" ht="25.5" x14ac:dyDescent="0.2">
      <c r="C42" s="48" t="s">
        <v>97</v>
      </c>
      <c r="D42" s="49">
        <v>91</v>
      </c>
      <c r="E42" s="49">
        <v>89</v>
      </c>
      <c r="F42" s="49">
        <v>90</v>
      </c>
      <c r="G42" s="49">
        <f>SUM(D42:F42)/3</f>
        <v>90</v>
      </c>
      <c r="J42" s="48"/>
    </row>
    <row r="43" spans="1:11" x14ac:dyDescent="0.2">
      <c r="C43" s="48"/>
      <c r="D43" s="48"/>
      <c r="E43" s="48"/>
      <c r="F43" s="48"/>
      <c r="G43" s="48"/>
      <c r="J43" s="48"/>
    </row>
    <row r="44" spans="1:11" ht="38.25" x14ac:dyDescent="0.2">
      <c r="C44" s="48" t="s">
        <v>100</v>
      </c>
      <c r="D44" s="48" t="s">
        <v>101</v>
      </c>
      <c r="E44" s="48" t="s">
        <v>102</v>
      </c>
      <c r="F44" s="48"/>
      <c r="G44" s="48"/>
      <c r="J44" s="48"/>
    </row>
    <row r="45" spans="1:11" ht="25.5" x14ac:dyDescent="0.2">
      <c r="C45" s="48" t="s">
        <v>97</v>
      </c>
      <c r="D45" s="49">
        <v>88</v>
      </c>
      <c r="E45" s="49">
        <v>88</v>
      </c>
      <c r="F45" s="49"/>
      <c r="G45" s="49">
        <f>SUM(D45:F45)/2</f>
        <v>88</v>
      </c>
      <c r="J45" s="48"/>
    </row>
    <row r="46" spans="1:11" x14ac:dyDescent="0.2">
      <c r="C46" s="48"/>
      <c r="D46" s="48"/>
      <c r="E46" s="48"/>
      <c r="F46" s="48"/>
      <c r="G46" s="48"/>
      <c r="J46" s="48"/>
    </row>
    <row r="47" spans="1:11" x14ac:dyDescent="0.2">
      <c r="C47" s="50" t="s">
        <v>103</v>
      </c>
      <c r="D47" s="50"/>
      <c r="E47" s="50"/>
      <c r="F47" s="50"/>
      <c r="G47" s="51">
        <f>SUM(G42:G45)/2</f>
        <v>89</v>
      </c>
      <c r="H47" s="62">
        <f>+G47/J47</f>
        <v>0.956989247311828</v>
      </c>
      <c r="I47" s="56">
        <v>231</v>
      </c>
      <c r="J47" s="50">
        <v>93</v>
      </c>
      <c r="K47" s="59">
        <f>+J47/I47</f>
        <v>0.40259740259740262</v>
      </c>
    </row>
    <row r="49" spans="1:12" ht="38.25" x14ac:dyDescent="0.2">
      <c r="A49" s="47">
        <v>3</v>
      </c>
      <c r="B49" s="52">
        <v>43617</v>
      </c>
      <c r="C49" s="48" t="s">
        <v>93</v>
      </c>
      <c r="D49" s="48" t="s">
        <v>94</v>
      </c>
      <c r="E49" s="48" t="s">
        <v>95</v>
      </c>
      <c r="F49" s="48" t="s">
        <v>96</v>
      </c>
      <c r="G49" s="48" t="s">
        <v>98</v>
      </c>
      <c r="J49" s="48"/>
    </row>
    <row r="50" spans="1:12" ht="25.5" x14ac:dyDescent="0.2">
      <c r="C50" s="48" t="s">
        <v>97</v>
      </c>
      <c r="D50" s="49">
        <v>76</v>
      </c>
      <c r="E50" s="49">
        <v>75</v>
      </c>
      <c r="F50" s="49">
        <v>76</v>
      </c>
      <c r="G50" s="49">
        <f>SUM(D50:F50)/3</f>
        <v>75.666666666666671</v>
      </c>
      <c r="J50" s="48"/>
    </row>
    <row r="51" spans="1:12" x14ac:dyDescent="0.2">
      <c r="C51" s="48"/>
      <c r="D51" s="48"/>
      <c r="E51" s="48"/>
      <c r="F51" s="48"/>
      <c r="G51" s="48"/>
      <c r="J51" s="48"/>
    </row>
    <row r="52" spans="1:12" ht="38.25" x14ac:dyDescent="0.2">
      <c r="C52" s="48" t="s">
        <v>100</v>
      </c>
      <c r="D52" s="48" t="s">
        <v>101</v>
      </c>
      <c r="E52" s="48" t="s">
        <v>102</v>
      </c>
      <c r="F52" s="48"/>
      <c r="G52" s="48"/>
      <c r="J52" s="48"/>
    </row>
    <row r="53" spans="1:12" ht="25.5" x14ac:dyDescent="0.2">
      <c r="C53" s="48" t="s">
        <v>97</v>
      </c>
      <c r="D53" s="49">
        <v>76</v>
      </c>
      <c r="E53" s="49">
        <v>76</v>
      </c>
      <c r="F53" s="49"/>
      <c r="G53" s="49">
        <f>SUM(D53:F53)/2</f>
        <v>76</v>
      </c>
      <c r="J53" s="48"/>
    </row>
    <row r="54" spans="1:12" x14ac:dyDescent="0.2">
      <c r="C54" s="48"/>
      <c r="D54" s="48"/>
      <c r="E54" s="48"/>
      <c r="F54" s="48"/>
      <c r="G54" s="48"/>
      <c r="J54" s="48"/>
    </row>
    <row r="55" spans="1:12" x14ac:dyDescent="0.2">
      <c r="C55" s="50" t="s">
        <v>103</v>
      </c>
      <c r="D55" s="50"/>
      <c r="E55" s="50"/>
      <c r="F55" s="50"/>
      <c r="G55" s="51">
        <f>SUM(G50:G53)/2</f>
        <v>75.833333333333343</v>
      </c>
      <c r="H55" s="62">
        <f>+G55/J55</f>
        <v>0.97222222222222232</v>
      </c>
      <c r="I55" s="56">
        <v>205</v>
      </c>
      <c r="J55" s="50">
        <v>78</v>
      </c>
      <c r="K55" s="59">
        <f>+J55/I55</f>
        <v>0.38048780487804879</v>
      </c>
      <c r="L55" s="61"/>
    </row>
    <row r="56" spans="1:12" x14ac:dyDescent="0.2">
      <c r="H56" s="159">
        <f>SUM(H39:H55)/3</f>
        <v>0.94713261648745528</v>
      </c>
    </row>
    <row r="57" spans="1:12" x14ac:dyDescent="0.2">
      <c r="F57" s="58" t="s">
        <v>110</v>
      </c>
      <c r="I57" s="57">
        <f>SUM(I39:I55)</f>
        <v>628</v>
      </c>
      <c r="J57" s="50">
        <f>SUM(J39:J55)</f>
        <v>264</v>
      </c>
      <c r="K57" s="59">
        <f>+J57/I57</f>
        <v>0.42038216560509556</v>
      </c>
    </row>
    <row r="61" spans="1:12" s="60" customFormat="1" x14ac:dyDescent="0.2">
      <c r="A61" s="158" t="s">
        <v>111</v>
      </c>
      <c r="B61" s="158"/>
      <c r="C61" s="158"/>
    </row>
    <row r="63" spans="1:12" x14ac:dyDescent="0.2">
      <c r="B63" s="47" t="s">
        <v>99</v>
      </c>
      <c r="C63" s="48" t="s">
        <v>35</v>
      </c>
      <c r="D63" s="48"/>
      <c r="E63" s="48"/>
      <c r="F63" s="48"/>
      <c r="G63" s="48"/>
      <c r="J63" s="48"/>
    </row>
    <row r="64" spans="1:12" ht="51" x14ac:dyDescent="0.2">
      <c r="A64" s="47">
        <v>1</v>
      </c>
      <c r="B64" s="52">
        <v>43647</v>
      </c>
      <c r="C64" s="48" t="s">
        <v>93</v>
      </c>
      <c r="D64" s="48" t="s">
        <v>94</v>
      </c>
      <c r="E64" s="48" t="s">
        <v>95</v>
      </c>
      <c r="F64" s="48" t="s">
        <v>96</v>
      </c>
      <c r="G64" s="48" t="s">
        <v>98</v>
      </c>
      <c r="I64" s="55" t="s">
        <v>104</v>
      </c>
      <c r="J64" s="48" t="s">
        <v>106</v>
      </c>
      <c r="K64" s="48" t="s">
        <v>107</v>
      </c>
    </row>
    <row r="65" spans="1:11" ht="25.5" x14ac:dyDescent="0.2">
      <c r="C65" s="48" t="s">
        <v>97</v>
      </c>
      <c r="D65" s="49">
        <v>108</v>
      </c>
      <c r="E65" s="49">
        <v>108</v>
      </c>
      <c r="F65" s="49">
        <v>107</v>
      </c>
      <c r="G65" s="49">
        <f>SUM(D65:F65)/3</f>
        <v>107.66666666666667</v>
      </c>
      <c r="J65" s="48"/>
    </row>
    <row r="66" spans="1:11" x14ac:dyDescent="0.2">
      <c r="C66" s="48"/>
      <c r="D66" s="48"/>
      <c r="E66" s="48"/>
      <c r="F66" s="48"/>
      <c r="G66" s="48"/>
      <c r="J66" s="48"/>
    </row>
    <row r="67" spans="1:11" ht="38.25" x14ac:dyDescent="0.2">
      <c r="C67" s="48" t="s">
        <v>100</v>
      </c>
      <c r="D67" s="48" t="s">
        <v>101</v>
      </c>
      <c r="E67" s="48" t="s">
        <v>102</v>
      </c>
      <c r="F67" s="48"/>
      <c r="G67" s="48"/>
      <c r="J67" s="48"/>
    </row>
    <row r="68" spans="1:11" ht="25.5" x14ac:dyDescent="0.2">
      <c r="C68" s="48" t="s">
        <v>97</v>
      </c>
      <c r="D68" s="49">
        <v>107</v>
      </c>
      <c r="E68" s="49">
        <v>103</v>
      </c>
      <c r="F68" s="49"/>
      <c r="G68" s="49">
        <f>SUM(D68:F68)/2</f>
        <v>105</v>
      </c>
      <c r="J68" s="48"/>
    </row>
    <row r="69" spans="1:11" x14ac:dyDescent="0.2">
      <c r="C69" s="48"/>
      <c r="D69" s="48"/>
      <c r="E69" s="48"/>
      <c r="F69" s="48"/>
      <c r="G69" s="48"/>
      <c r="J69" s="48"/>
    </row>
    <row r="70" spans="1:11" x14ac:dyDescent="0.2">
      <c r="C70" s="50" t="s">
        <v>103</v>
      </c>
      <c r="D70" s="50"/>
      <c r="E70" s="50"/>
      <c r="F70" s="50"/>
      <c r="G70" s="51">
        <f>SUM(G65:G68)/2</f>
        <v>106.33333333333334</v>
      </c>
      <c r="H70" s="62">
        <f>+G70/J70</f>
        <v>0.96666666666666679</v>
      </c>
      <c r="I70" s="56">
        <v>265</v>
      </c>
      <c r="J70" s="50">
        <v>110</v>
      </c>
      <c r="K70" s="59">
        <f>+J70/I70</f>
        <v>0.41509433962264153</v>
      </c>
    </row>
    <row r="72" spans="1:11" ht="38.25" x14ac:dyDescent="0.2">
      <c r="A72" s="47">
        <v>2</v>
      </c>
      <c r="B72" s="52">
        <v>43678</v>
      </c>
      <c r="C72" s="48" t="s">
        <v>93</v>
      </c>
      <c r="D72" s="48" t="s">
        <v>94</v>
      </c>
      <c r="E72" s="48" t="s">
        <v>95</v>
      </c>
      <c r="F72" s="48" t="s">
        <v>96</v>
      </c>
      <c r="G72" s="48" t="s">
        <v>98</v>
      </c>
      <c r="J72" s="48"/>
    </row>
    <row r="73" spans="1:11" ht="25.5" x14ac:dyDescent="0.2">
      <c r="C73" s="48" t="s">
        <v>97</v>
      </c>
      <c r="D73" s="49">
        <v>88</v>
      </c>
      <c r="E73" s="49">
        <v>87</v>
      </c>
      <c r="F73" s="49">
        <v>88</v>
      </c>
      <c r="G73" s="49">
        <f>SUM(D73:F73)/3</f>
        <v>87.666666666666671</v>
      </c>
      <c r="J73" s="48"/>
    </row>
    <row r="74" spans="1:11" x14ac:dyDescent="0.2">
      <c r="C74" s="48"/>
      <c r="D74" s="48"/>
      <c r="E74" s="48"/>
      <c r="F74" s="48"/>
      <c r="G74" s="48"/>
      <c r="J74" s="48"/>
    </row>
    <row r="75" spans="1:11" ht="38.25" x14ac:dyDescent="0.2">
      <c r="C75" s="48" t="s">
        <v>100</v>
      </c>
      <c r="D75" s="48" t="s">
        <v>101</v>
      </c>
      <c r="E75" s="48" t="s">
        <v>102</v>
      </c>
      <c r="F75" s="48"/>
      <c r="G75" s="48"/>
      <c r="J75" s="48"/>
    </row>
    <row r="76" spans="1:11" ht="25.5" x14ac:dyDescent="0.2">
      <c r="C76" s="48" t="s">
        <v>97</v>
      </c>
      <c r="D76" s="49">
        <v>87</v>
      </c>
      <c r="E76" s="49">
        <v>87</v>
      </c>
      <c r="F76" s="49"/>
      <c r="G76" s="49">
        <f>SUM(D76:F76)/2</f>
        <v>87</v>
      </c>
      <c r="J76" s="48"/>
    </row>
    <row r="77" spans="1:11" x14ac:dyDescent="0.2">
      <c r="C77" s="48"/>
      <c r="D77" s="48"/>
      <c r="E77" s="48"/>
      <c r="F77" s="48"/>
      <c r="G77" s="48"/>
      <c r="J77" s="48"/>
    </row>
    <row r="78" spans="1:11" x14ac:dyDescent="0.2">
      <c r="C78" s="50" t="s">
        <v>103</v>
      </c>
      <c r="D78" s="50"/>
      <c r="E78" s="50"/>
      <c r="F78" s="50"/>
      <c r="G78" s="51">
        <f>SUM(G73:G76)/2</f>
        <v>87.333333333333343</v>
      </c>
      <c r="H78" s="62">
        <f>+G78/J78</f>
        <v>0.99242424242424254</v>
      </c>
      <c r="I78" s="56">
        <v>208</v>
      </c>
      <c r="J78" s="50">
        <v>88</v>
      </c>
      <c r="K78" s="59">
        <f>+J78/I78</f>
        <v>0.42307692307692307</v>
      </c>
    </row>
    <row r="80" spans="1:11" ht="38.25" x14ac:dyDescent="0.2">
      <c r="A80" s="47">
        <v>3</v>
      </c>
      <c r="B80" s="52">
        <v>43709</v>
      </c>
      <c r="C80" s="48" t="s">
        <v>93</v>
      </c>
      <c r="D80" s="48" t="s">
        <v>94</v>
      </c>
      <c r="E80" s="48" t="s">
        <v>95</v>
      </c>
      <c r="F80" s="48" t="s">
        <v>96</v>
      </c>
      <c r="G80" s="48" t="s">
        <v>98</v>
      </c>
      <c r="J80" s="48"/>
    </row>
    <row r="81" spans="1:12" ht="25.5" x14ac:dyDescent="0.2">
      <c r="C81" s="48" t="s">
        <v>97</v>
      </c>
      <c r="D81" s="49">
        <v>65</v>
      </c>
      <c r="E81" s="49">
        <v>66</v>
      </c>
      <c r="F81" s="49">
        <v>66</v>
      </c>
      <c r="G81" s="49">
        <f>SUM(D81:F81)/3</f>
        <v>65.666666666666671</v>
      </c>
      <c r="J81" s="48"/>
    </row>
    <row r="82" spans="1:12" x14ac:dyDescent="0.2">
      <c r="C82" s="48"/>
      <c r="D82" s="48"/>
      <c r="E82" s="48"/>
      <c r="F82" s="48"/>
      <c r="G82" s="48"/>
      <c r="J82" s="48"/>
    </row>
    <row r="83" spans="1:12" ht="38.25" x14ac:dyDescent="0.2">
      <c r="C83" s="48" t="s">
        <v>100</v>
      </c>
      <c r="D83" s="48" t="s">
        <v>101</v>
      </c>
      <c r="E83" s="48" t="s">
        <v>102</v>
      </c>
      <c r="F83" s="48"/>
      <c r="G83" s="48"/>
      <c r="J83" s="48"/>
    </row>
    <row r="84" spans="1:12" ht="25.5" x14ac:dyDescent="0.2">
      <c r="C84" s="48" t="s">
        <v>97</v>
      </c>
      <c r="D84" s="49">
        <v>65</v>
      </c>
      <c r="E84" s="49">
        <v>66</v>
      </c>
      <c r="F84" s="49"/>
      <c r="G84" s="49">
        <f>SUM(D84:F84)/2</f>
        <v>65.5</v>
      </c>
      <c r="J84" s="48"/>
    </row>
    <row r="85" spans="1:12" x14ac:dyDescent="0.2">
      <c r="C85" s="48"/>
      <c r="D85" s="48"/>
      <c r="E85" s="48"/>
      <c r="F85" s="48"/>
      <c r="G85" s="48"/>
      <c r="J85" s="48"/>
    </row>
    <row r="86" spans="1:12" x14ac:dyDescent="0.2">
      <c r="C86" s="50" t="s">
        <v>103</v>
      </c>
      <c r="D86" s="50"/>
      <c r="E86" s="50"/>
      <c r="F86" s="50"/>
      <c r="G86" s="51">
        <f>SUM(G81:G84)/2</f>
        <v>65.583333333333343</v>
      </c>
      <c r="H86" s="62">
        <f>+G86/J86</f>
        <v>0.95048309178743973</v>
      </c>
      <c r="I86" s="56">
        <v>272</v>
      </c>
      <c r="J86" s="50">
        <v>69</v>
      </c>
      <c r="K86" s="59">
        <f>+J86/I86</f>
        <v>0.25367647058823528</v>
      </c>
      <c r="L86" s="61"/>
    </row>
    <row r="87" spans="1:12" x14ac:dyDescent="0.2">
      <c r="H87" s="63">
        <f>SUM(H70:H86)/3</f>
        <v>0.96985800029278302</v>
      </c>
    </row>
    <row r="88" spans="1:12" x14ac:dyDescent="0.2">
      <c r="F88" s="58" t="s">
        <v>112</v>
      </c>
      <c r="I88" s="57">
        <f>SUM(I70:I86)</f>
        <v>745</v>
      </c>
      <c r="J88" s="50">
        <f>SUM(J70:J86)</f>
        <v>267</v>
      </c>
      <c r="K88" s="59">
        <f>+J88/I88</f>
        <v>0.35838926174496644</v>
      </c>
    </row>
    <row r="92" spans="1:12" s="60" customFormat="1" x14ac:dyDescent="0.2">
      <c r="A92" s="158" t="s">
        <v>116</v>
      </c>
      <c r="B92" s="158"/>
      <c r="C92" s="158"/>
    </row>
    <row r="94" spans="1:12" x14ac:dyDescent="0.2">
      <c r="B94" s="47" t="s">
        <v>99</v>
      </c>
      <c r="C94" s="48" t="s">
        <v>35</v>
      </c>
      <c r="D94" s="48"/>
      <c r="E94" s="48"/>
      <c r="F94" s="48"/>
      <c r="G94" s="48"/>
      <c r="J94" s="48"/>
    </row>
    <row r="95" spans="1:12" ht="51" x14ac:dyDescent="0.2">
      <c r="A95" s="47">
        <v>1</v>
      </c>
      <c r="B95" s="52">
        <v>43739</v>
      </c>
      <c r="C95" s="48" t="s">
        <v>93</v>
      </c>
      <c r="D95" s="48" t="s">
        <v>94</v>
      </c>
      <c r="E95" s="48" t="s">
        <v>95</v>
      </c>
      <c r="F95" s="48" t="s">
        <v>96</v>
      </c>
      <c r="G95" s="48" t="s">
        <v>98</v>
      </c>
      <c r="I95" s="55" t="s">
        <v>104</v>
      </c>
      <c r="J95" s="48" t="s">
        <v>106</v>
      </c>
      <c r="K95" s="48" t="s">
        <v>107</v>
      </c>
    </row>
    <row r="96" spans="1:12" ht="25.5" x14ac:dyDescent="0.2">
      <c r="C96" s="48" t="s">
        <v>97</v>
      </c>
      <c r="D96" s="49">
        <f>84+19</f>
        <v>103</v>
      </c>
      <c r="E96" s="49">
        <f>75+25</f>
        <v>100</v>
      </c>
      <c r="F96" s="49">
        <f>81+21</f>
        <v>102</v>
      </c>
      <c r="G96" s="49">
        <f>SUM(D96:F96)/3</f>
        <v>101.66666666666667</v>
      </c>
      <c r="J96" s="48"/>
    </row>
    <row r="97" spans="1:11" x14ac:dyDescent="0.2">
      <c r="C97" s="48"/>
      <c r="D97" s="48"/>
      <c r="E97" s="48"/>
      <c r="F97" s="48"/>
      <c r="G97" s="48"/>
      <c r="J97" s="48"/>
    </row>
    <row r="98" spans="1:11" ht="38.25" x14ac:dyDescent="0.2">
      <c r="C98" s="48" t="s">
        <v>100</v>
      </c>
      <c r="D98" s="48" t="s">
        <v>101</v>
      </c>
      <c r="E98" s="48" t="s">
        <v>102</v>
      </c>
      <c r="F98" s="48"/>
      <c r="G98" s="48"/>
      <c r="J98" s="48"/>
    </row>
    <row r="99" spans="1:11" ht="25.5" x14ac:dyDescent="0.2">
      <c r="C99" s="48" t="s">
        <v>97</v>
      </c>
      <c r="D99" s="49">
        <f>72+24</f>
        <v>96</v>
      </c>
      <c r="E99" s="49">
        <f>79+20</f>
        <v>99</v>
      </c>
      <c r="F99" s="49"/>
      <c r="G99" s="49">
        <f>SUM(D99:E99)/2</f>
        <v>97.5</v>
      </c>
      <c r="J99" s="48"/>
    </row>
    <row r="100" spans="1:11" x14ac:dyDescent="0.2">
      <c r="C100" s="48"/>
      <c r="D100" s="48"/>
      <c r="E100" s="48"/>
      <c r="F100" s="48"/>
      <c r="G100" s="48"/>
      <c r="J100" s="48"/>
    </row>
    <row r="101" spans="1:11" x14ac:dyDescent="0.2">
      <c r="C101" s="50" t="s">
        <v>103</v>
      </c>
      <c r="D101" s="50"/>
      <c r="E101" s="50"/>
      <c r="F101" s="50"/>
      <c r="G101" s="51">
        <f>SUM(G96:G99)/2</f>
        <v>99.583333333333343</v>
      </c>
      <c r="H101" s="62">
        <f>+G101/J101</f>
        <v>0.95753205128205132</v>
      </c>
      <c r="I101" s="56">
        <v>290</v>
      </c>
      <c r="J101" s="50">
        <v>104</v>
      </c>
      <c r="K101" s="59">
        <f>+J101/I101</f>
        <v>0.35862068965517241</v>
      </c>
    </row>
    <row r="103" spans="1:11" ht="38.25" x14ac:dyDescent="0.2">
      <c r="A103" s="47">
        <v>2</v>
      </c>
      <c r="B103" s="52">
        <v>43770</v>
      </c>
      <c r="C103" s="48" t="s">
        <v>93</v>
      </c>
      <c r="D103" s="48" t="s">
        <v>94</v>
      </c>
      <c r="E103" s="48" t="s">
        <v>95</v>
      </c>
      <c r="F103" s="48" t="s">
        <v>96</v>
      </c>
      <c r="G103" s="48" t="s">
        <v>98</v>
      </c>
      <c r="J103" s="48"/>
    </row>
    <row r="104" spans="1:11" ht="25.5" x14ac:dyDescent="0.2">
      <c r="C104" s="48" t="s">
        <v>97</v>
      </c>
      <c r="D104" s="49">
        <f>74+10</f>
        <v>84</v>
      </c>
      <c r="E104" s="49">
        <f>68+15</f>
        <v>83</v>
      </c>
      <c r="F104" s="49">
        <f>70+13</f>
        <v>83</v>
      </c>
      <c r="G104" s="49">
        <f>SUM(D104:F104)/3</f>
        <v>83.333333333333329</v>
      </c>
      <c r="J104" s="48"/>
    </row>
    <row r="105" spans="1:11" x14ac:dyDescent="0.2">
      <c r="C105" s="48"/>
      <c r="D105" s="48"/>
      <c r="E105" s="48"/>
      <c r="F105" s="48"/>
      <c r="G105" s="48"/>
      <c r="J105" s="48"/>
    </row>
    <row r="106" spans="1:11" ht="38.25" x14ac:dyDescent="0.2">
      <c r="C106" s="48" t="s">
        <v>100</v>
      </c>
      <c r="D106" s="48" t="s">
        <v>101</v>
      </c>
      <c r="E106" s="48" t="s">
        <v>102</v>
      </c>
      <c r="F106" s="48"/>
      <c r="G106" s="48"/>
      <c r="J106" s="48"/>
    </row>
    <row r="107" spans="1:11" ht="25.5" x14ac:dyDescent="0.2">
      <c r="C107" s="48" t="s">
        <v>97</v>
      </c>
      <c r="D107" s="49">
        <f>71+12</f>
        <v>83</v>
      </c>
      <c r="E107" s="49">
        <f>66+13</f>
        <v>79</v>
      </c>
      <c r="F107" s="49"/>
      <c r="G107" s="49">
        <f>SUM(D107:E107)/2</f>
        <v>81</v>
      </c>
      <c r="J107" s="48"/>
    </row>
    <row r="108" spans="1:11" x14ac:dyDescent="0.2">
      <c r="C108" s="48"/>
      <c r="D108" s="48"/>
      <c r="E108" s="48"/>
      <c r="F108" s="48"/>
      <c r="G108" s="48"/>
      <c r="J108" s="48"/>
    </row>
    <row r="109" spans="1:11" x14ac:dyDescent="0.2">
      <c r="C109" s="50" t="s">
        <v>103</v>
      </c>
      <c r="D109" s="50"/>
      <c r="E109" s="50"/>
      <c r="F109" s="50"/>
      <c r="G109" s="51">
        <f>SUM(G104:G107)/2</f>
        <v>82.166666666666657</v>
      </c>
      <c r="H109" s="62">
        <f>+G109/J109</f>
        <v>0.97817460317460303</v>
      </c>
      <c r="I109" s="56">
        <v>196</v>
      </c>
      <c r="J109" s="50">
        <v>84</v>
      </c>
      <c r="K109" s="59">
        <f>+J109/I109</f>
        <v>0.42857142857142855</v>
      </c>
    </row>
    <row r="111" spans="1:11" ht="38.25" x14ac:dyDescent="0.2">
      <c r="A111" s="47">
        <v>3</v>
      </c>
      <c r="B111" s="67">
        <v>43800</v>
      </c>
      <c r="C111" s="48" t="s">
        <v>93</v>
      </c>
      <c r="D111" s="48" t="s">
        <v>94</v>
      </c>
      <c r="E111" s="48" t="s">
        <v>95</v>
      </c>
      <c r="F111" s="48" t="s">
        <v>96</v>
      </c>
      <c r="G111" s="48" t="s">
        <v>98</v>
      </c>
      <c r="J111" s="48"/>
    </row>
    <row r="112" spans="1:11" ht="25.5" x14ac:dyDescent="0.2">
      <c r="C112" s="48" t="s">
        <v>97</v>
      </c>
      <c r="D112" s="64">
        <v>70</v>
      </c>
      <c r="E112" s="64">
        <v>69</v>
      </c>
      <c r="F112" s="64">
        <v>69</v>
      </c>
      <c r="G112" s="49">
        <f>SUM(D112:F112)/3</f>
        <v>69.333333333333329</v>
      </c>
      <c r="J112" s="48"/>
    </row>
    <row r="113" spans="3:12" x14ac:dyDescent="0.2">
      <c r="C113" s="48"/>
      <c r="D113" s="48"/>
      <c r="E113" s="48"/>
      <c r="F113" s="48"/>
      <c r="G113" s="48"/>
      <c r="J113" s="48"/>
    </row>
    <row r="114" spans="3:12" ht="38.25" x14ac:dyDescent="0.2">
      <c r="C114" s="48" t="s">
        <v>100</v>
      </c>
      <c r="D114" s="48" t="s">
        <v>101</v>
      </c>
      <c r="E114" s="48" t="s">
        <v>102</v>
      </c>
      <c r="F114" s="48"/>
      <c r="G114" s="48"/>
      <c r="J114" s="48"/>
    </row>
    <row r="115" spans="3:12" ht="25.5" x14ac:dyDescent="0.2">
      <c r="C115" s="48" t="s">
        <v>97</v>
      </c>
      <c r="D115" s="64">
        <v>68</v>
      </c>
      <c r="E115" s="64">
        <v>69</v>
      </c>
      <c r="F115" s="49"/>
      <c r="G115" s="49">
        <f>SUM(D115:E115)/2</f>
        <v>68.5</v>
      </c>
      <c r="J115" s="48"/>
    </row>
    <row r="116" spans="3:12" x14ac:dyDescent="0.2">
      <c r="C116" s="48"/>
      <c r="D116" s="48"/>
      <c r="E116" s="48"/>
      <c r="F116" s="48"/>
      <c r="G116" s="48"/>
      <c r="J116" s="48"/>
    </row>
    <row r="117" spans="3:12" x14ac:dyDescent="0.2">
      <c r="C117" s="50" t="s">
        <v>103</v>
      </c>
      <c r="D117" s="50"/>
      <c r="E117" s="50"/>
      <c r="F117" s="50"/>
      <c r="G117" s="51">
        <f>SUM(G112:G115)/2</f>
        <v>68.916666666666657</v>
      </c>
      <c r="H117" s="62">
        <f>+G117/J117</f>
        <v>0.98452380952380936</v>
      </c>
      <c r="I117" s="65">
        <v>150</v>
      </c>
      <c r="J117" s="66">
        <v>70</v>
      </c>
      <c r="K117" s="59">
        <f>+J117/I117</f>
        <v>0.46666666666666667</v>
      </c>
      <c r="L117" s="61"/>
    </row>
    <row r="118" spans="3:12" x14ac:dyDescent="0.2">
      <c r="H118" s="62">
        <f>SUM(H101:H117)/3</f>
        <v>0.97341015466015468</v>
      </c>
    </row>
    <row r="119" spans="3:12" x14ac:dyDescent="0.2">
      <c r="F119" s="58" t="s">
        <v>117</v>
      </c>
      <c r="I119" s="57">
        <f>SUM(I101:I117)</f>
        <v>636</v>
      </c>
      <c r="J119" s="50">
        <f>SUM(J101:J117)</f>
        <v>258</v>
      </c>
      <c r="K119" s="59">
        <f>+J119/I119</f>
        <v>0.40566037735849059</v>
      </c>
    </row>
    <row r="122" spans="3:12" x14ac:dyDescent="0.2">
      <c r="H122" s="160">
        <f>SUM(+H27+H56+H87+H118)/4</f>
        <v>0.95172552354792894</v>
      </c>
      <c r="I122" s="161">
        <f>+I119+I88+I57+I28</f>
        <v>2625</v>
      </c>
      <c r="J122" s="162">
        <f>+J28+J57+J88+J119</f>
        <v>1036</v>
      </c>
      <c r="K122" s="163">
        <f>SUM(+K28+K57+K88+K119)/4</f>
        <v>0.39635145767064467</v>
      </c>
    </row>
  </sheetData>
  <mergeCells count="4">
    <mergeCell ref="A30:C30"/>
    <mergeCell ref="A1:C1"/>
    <mergeCell ref="A61:C61"/>
    <mergeCell ref="A92:C9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RESULTADOS</vt:lpstr>
      <vt:lpstr>Satisfaccion!Área_de_impresión</vt:lpstr>
      <vt:lpstr>Satisfaccion!Títulos_a_imprimir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Angela Castro</cp:lastModifiedBy>
  <cp:lastPrinted>2018-01-12T14:05:06Z</cp:lastPrinted>
  <dcterms:created xsi:type="dcterms:W3CDTF">2017-11-27T13:54:59Z</dcterms:created>
  <dcterms:modified xsi:type="dcterms:W3CDTF">2020-01-09T20:59:09Z</dcterms:modified>
</cp:coreProperties>
</file>