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NILO\OneDrive\Escritorio\"/>
    </mc:Choice>
  </mc:AlternateContent>
  <bookViews>
    <workbookView xWindow="0" yWindow="0" windowWidth="20490" windowHeight="7755"/>
  </bookViews>
  <sheets>
    <sheet name="2021" sheetId="1" r:id="rId1"/>
    <sheet name="resultados" sheetId="2" r:id="rId2"/>
  </sheets>
  <externalReferences>
    <externalReference r:id="rId3"/>
  </externalReferences>
  <definedNames>
    <definedName name="ai">[1]REGISTRO!$AH$2</definedName>
    <definedName name="_xlnm.Print_Area" localSheetId="0">'2021'!$A$1:$Q$46</definedName>
    <definedName name="ff" localSheetId="0">[1]NOMBRES!#REF!</definedName>
    <definedName name="ff">[1]NOMBRES!#REF!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'2021'!$1:$2</definedName>
    <definedName name="VALOR" localSheetId="0">[1]NOMBRES!#REF!</definedName>
    <definedName name="VALOR">[1]NOMBRES!#REF!</definedName>
    <definedName name="x" localSheetId="0">[1]NOMBRES!#REF!</definedName>
    <definedName name="x">[1]NOMBRES!#REF!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 i="2" l="1"/>
  <c r="N6" i="2"/>
  <c r="F17" i="2"/>
  <c r="F4" i="2"/>
  <c r="D48" i="2" l="1"/>
  <c r="E48" i="2"/>
  <c r="C48" i="2"/>
  <c r="E45" i="2"/>
  <c r="C45" i="2"/>
  <c r="F44" i="2"/>
  <c r="D45" i="2"/>
  <c r="F42" i="2"/>
  <c r="E51" i="2" l="1"/>
  <c r="D51" i="2"/>
  <c r="C51" i="2"/>
  <c r="F51" i="2" s="1"/>
  <c r="E50" i="2"/>
  <c r="C50" i="2"/>
  <c r="F48" i="2"/>
  <c r="D50" i="2"/>
  <c r="F43" i="2"/>
  <c r="F45" i="2"/>
  <c r="F50" i="2" l="1"/>
  <c r="F31" i="2" l="1"/>
  <c r="E33" i="2"/>
  <c r="E35" i="2" s="1"/>
  <c r="E30" i="2"/>
  <c r="E29" i="2"/>
  <c r="D33" i="2"/>
  <c r="D35" i="2" s="1"/>
  <c r="D30" i="2"/>
  <c r="D32" i="2" s="1"/>
  <c r="D29" i="2"/>
  <c r="C33" i="2"/>
  <c r="C35" i="2" s="1"/>
  <c r="C30" i="2"/>
  <c r="C32" i="2" s="1"/>
  <c r="C29" i="2"/>
  <c r="E32" i="2"/>
  <c r="F29" i="2" l="1"/>
  <c r="F30" i="2"/>
  <c r="E38" i="2"/>
  <c r="E37" i="2"/>
  <c r="D37" i="2"/>
  <c r="F35" i="2"/>
  <c r="D38" i="2"/>
  <c r="F32" i="2"/>
  <c r="C37" i="2"/>
  <c r="C38" i="2"/>
  <c r="F38" i="2" l="1"/>
  <c r="F37" i="2"/>
  <c r="E22" i="2"/>
  <c r="D22" i="2"/>
  <c r="C22" i="2"/>
  <c r="E19" i="2"/>
  <c r="D19" i="2"/>
  <c r="C19" i="2"/>
  <c r="F16" i="2"/>
  <c r="D25" i="2" l="1"/>
  <c r="C25" i="2"/>
  <c r="E25" i="2"/>
  <c r="E24" i="2"/>
  <c r="D24" i="2"/>
  <c r="C24" i="2"/>
  <c r="F19" i="2"/>
  <c r="F22" i="2"/>
  <c r="H6" i="2"/>
  <c r="F25" i="2" l="1"/>
  <c r="F24" i="2"/>
  <c r="F3" i="2"/>
  <c r="D9" i="2"/>
  <c r="E9" i="2"/>
  <c r="D6" i="2"/>
  <c r="E6" i="2"/>
  <c r="G3" i="2" l="1"/>
  <c r="J3" i="2"/>
  <c r="E12" i="2"/>
  <c r="D12" i="2"/>
  <c r="D11" i="2"/>
  <c r="E11" i="2"/>
  <c r="C9" i="2"/>
  <c r="C6" i="2"/>
  <c r="C12" i="2" l="1"/>
  <c r="F12" i="2" s="1"/>
  <c r="L12" i="2" s="1"/>
  <c r="F6" i="2"/>
  <c r="J4" i="2" s="1"/>
  <c r="C11" i="2"/>
  <c r="F9" i="2"/>
  <c r="J5" i="2" s="1"/>
  <c r="E19" i="1"/>
  <c r="F19" i="1"/>
  <c r="G19" i="1"/>
  <c r="F11" i="2" l="1"/>
  <c r="G21" i="1"/>
  <c r="A23" i="1" l="1"/>
  <c r="R16" i="1" l="1"/>
  <c r="E21" i="1"/>
  <c r="D19" i="1"/>
  <c r="D21" i="1" s="1"/>
  <c r="F21" i="1" l="1"/>
  <c r="P21" i="1" s="1"/>
</calcChain>
</file>

<file path=xl/sharedStrings.xml><?xml version="1.0" encoding="utf-8"?>
<sst xmlns="http://schemas.openxmlformats.org/spreadsheetml/2006/main" count="141" uniqueCount="112">
  <si>
    <t>º</t>
  </si>
  <si>
    <t>Código</t>
  </si>
  <si>
    <t>Seleccione el Área</t>
  </si>
  <si>
    <t>Seleccione el Proceso</t>
  </si>
  <si>
    <t xml:space="preserve"> HOJA DE VIDA INDICADORES</t>
  </si>
  <si>
    <t>Versión</t>
  </si>
  <si>
    <t>Subdirección General</t>
  </si>
  <si>
    <t>Direccionamiento Estratégico</t>
  </si>
  <si>
    <t>Subdirección de Gestión Corporativa</t>
  </si>
  <si>
    <t>Subdirección De Intervención del Patrimonio Cultural</t>
  </si>
  <si>
    <t>Divulgación del Patrimonio Cultural</t>
  </si>
  <si>
    <t>Nombre del indicador:</t>
  </si>
  <si>
    <t>SOLICITUDES Y REQUERIMIENTOS RESUELTOS EN TÉRMINO</t>
  </si>
  <si>
    <t xml:space="preserve">Proceso </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</si>
  <si>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</si>
  <si>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</si>
  <si>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</si>
  <si>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</si>
  <si>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</si>
  <si>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</si>
  <si>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</si>
  <si>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</si>
  <si>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</si>
  <si>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</si>
  <si>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</si>
  <si>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</si>
  <si>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</si>
  <si>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</si>
  <si>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</si>
  <si>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</si>
  <si>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</si>
  <si>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</si>
  <si>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Administrador central SDQS</t>
  </si>
  <si>
    <t xml:space="preserve">Responsable del análisis: </t>
  </si>
  <si>
    <t>Equipo de Transparencia y Atención a la Ciudadanía</t>
  </si>
  <si>
    <t>Gestión Jurídica</t>
  </si>
  <si>
    <t>Criterios para hacer la medición</t>
  </si>
  <si>
    <t>Variables</t>
  </si>
  <si>
    <t>Gestión Documental</t>
  </si>
  <si>
    <t>● Número de requerimientos a responder durante el periodo. 
● Número de requerimientos resueltos en término.</t>
  </si>
  <si>
    <t xml:space="preserve">Fuente de Información. </t>
  </si>
  <si>
    <t>Fórmula del Indicador</t>
  </si>
  <si>
    <t>Frecuencia de Medición</t>
  </si>
  <si>
    <t>Unidad de medida</t>
  </si>
  <si>
    <t>Matriz de seguimiento y control al SDQS</t>
  </si>
  <si>
    <t>%</t>
  </si>
  <si>
    <t>Control Interno Disciplinario</t>
  </si>
  <si>
    <t>Convenciones</t>
  </si>
  <si>
    <t>Administración de Bienes de Infraestructura</t>
  </si>
  <si>
    <t>Rojo</t>
  </si>
  <si>
    <t>&lt; 69 % de la meta programada para el periodo</t>
  </si>
  <si>
    <t xml:space="preserve">                            Amarillo </t>
  </si>
  <si>
    <t>Verde</t>
  </si>
  <si>
    <t>Gestión del Talento Humano</t>
  </si>
  <si>
    <t>Medición del Indicador</t>
  </si>
  <si>
    <t>Adquisición de bienes y servicios</t>
  </si>
  <si>
    <t>Periodo</t>
  </si>
  <si>
    <t>Gestión de sistemas de información y tecnología</t>
  </si>
  <si>
    <t>Atención al cliente y usuarios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</si>
  <si>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</si>
  <si>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</si>
  <si>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</si>
  <si>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</si>
  <si>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</si>
  <si>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</si>
  <si>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</si>
  <si>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</si>
  <si>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</si>
  <si>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</si>
  <si>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</si>
  <si>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 xml:space="preserve">IV TRIMESTRE </t>
  </si>
  <si>
    <t>Promedio anual</t>
  </si>
  <si>
    <t>Atención a la Ciudadanía y grupos de interés.</t>
  </si>
  <si>
    <t>entre el 70 % y el 95 % de la meta programada para el periodo</t>
  </si>
  <si>
    <t>&gt; del 96 % de la meta de la meta programada para el periodo</t>
  </si>
  <si>
    <t xml:space="preserve">enero </t>
  </si>
  <si>
    <t xml:space="preserve">febrero </t>
  </si>
  <si>
    <t>marzo</t>
  </si>
  <si>
    <t>abril</t>
  </si>
  <si>
    <t>mayo</t>
  </si>
  <si>
    <t>junio</t>
  </si>
  <si>
    <t>julio</t>
  </si>
  <si>
    <t>agosto</t>
  </si>
  <si>
    <t>septiembre</t>
  </si>
  <si>
    <t>octubre</t>
  </si>
  <si>
    <t>noviembre</t>
  </si>
  <si>
    <t>diciembre</t>
  </si>
  <si>
    <t>VIGENCIA 2019</t>
  </si>
  <si>
    <t>FS-F5</t>
  </si>
  <si>
    <t>Número de Requerimientos a resolver en el periodo</t>
  </si>
  <si>
    <t>Número de Requerimientos recibidos durante el periodo</t>
  </si>
  <si>
    <t>Número de Requerimientos resueltos en término</t>
  </si>
  <si>
    <t>ANÁLISIS DE RESULTADOS Y TOMA DE DECISIONES</t>
  </si>
  <si>
    <t>Trimestral</t>
  </si>
  <si>
    <t>● La información para la medición se obtiene de la matriz de seguimiento y control interno del SDQS y no del reporte generado del SDQS, teniendo en cuenta que el informe generado por el SDQS contiene información duplicada, los términos para brindar respuesta no son los indicados en la Ley 1755 de 2015. 
● Las fechas para el cálculo de ingreso y respuesta son las registradas en la matriz de seguimiento y control  interna del SDQS, teniendo en cuenta que el SDQS registra los días corrientes y no hábiles como lo señala la Ley 1755 de 2015.
● La información de las variables está consignada en los Informes mensuales del SDQS. 
● La medición se hará con corte al último día del mes a evaluar. 
● La tendencia del indicador es creciente.
● El indicador no es acumulable, es decir que el dato de cada mes corresponde a ese período y no.</t>
  </si>
  <si>
    <t>Número de Requerimientos recibidos durante el periodo:</t>
  </si>
  <si>
    <t>Número de Requerimientos a resolver en el periodo:</t>
  </si>
  <si>
    <t>Número de Requerimientos a resolver de periodos anteriores:</t>
  </si>
  <si>
    <t>TOTAL DE REQUERIMIENTOS A RESOLVER</t>
  </si>
  <si>
    <t>Número de Requerimientos resueltos en término - MES:</t>
  </si>
  <si>
    <t>Número de Requerimientos resueltos en término - ANT:</t>
  </si>
  <si>
    <t>TOTAL REQUERIMIENTOS RESUELTOS EN TÈRMINO</t>
  </si>
  <si>
    <t>MES</t>
  </si>
  <si>
    <t>POR FUERA DE TÉRMINO</t>
  </si>
  <si>
    <t>Número de Requerimientos registrados, recibidos e ingresados durante el periodo:</t>
  </si>
  <si>
    <t xml:space="preserve">Número de requerimientos resueltos en término/ Número de requerimientos a responder durante el periodo x 100. </t>
  </si>
  <si>
    <t>TOTAL</t>
  </si>
  <si>
    <t>Fuera de Término</t>
  </si>
  <si>
    <t>En término</t>
  </si>
  <si>
    <t>A resolver</t>
  </si>
  <si>
    <t>Ingresaron</t>
  </si>
  <si>
    <r>
      <t xml:space="preserve">*En el primer trimeste del año 2021, el Instituto Distrital de Patrimonio Cultural recibió un total de </t>
    </r>
    <r>
      <rPr>
        <b/>
        <sz val="11"/>
        <rFont val="Arial"/>
        <family val="2"/>
      </rPr>
      <t>341</t>
    </r>
    <r>
      <rPr>
        <sz val="11"/>
        <rFont val="Arial"/>
        <family val="2"/>
      </rPr>
      <t xml:space="preserve"> solicitudes, de las cuales </t>
    </r>
    <r>
      <rPr>
        <b/>
        <sz val="11"/>
        <rFont val="Arial"/>
        <family val="2"/>
      </rPr>
      <t>329</t>
    </r>
    <r>
      <rPr>
        <sz val="11"/>
        <rFont val="Arial"/>
        <family val="2"/>
      </rPr>
      <t xml:space="preserve"> debían ser atendidas durante el período.
*De estas </t>
    </r>
    <r>
      <rPr>
        <b/>
        <sz val="11"/>
        <rFont val="Arial"/>
        <family val="2"/>
      </rPr>
      <t>329</t>
    </r>
    <r>
      <rPr>
        <sz val="11"/>
        <rFont val="Arial"/>
        <family val="2"/>
      </rPr>
      <t xml:space="preserve"> solicitudes, el Instituto resolvió </t>
    </r>
    <r>
      <rPr>
        <b/>
        <sz val="11"/>
        <rFont val="Arial"/>
        <family val="2"/>
      </rPr>
      <t>328</t>
    </r>
    <r>
      <rPr>
        <sz val="11"/>
        <rFont val="Arial"/>
        <family val="2"/>
      </rPr>
      <t xml:space="preserve"> en término, lo cual corresponde al </t>
    </r>
    <r>
      <rPr>
        <b/>
        <sz val="11"/>
        <rFont val="Arial"/>
        <family val="2"/>
      </rPr>
      <t>99% de cumplimiento</t>
    </r>
    <r>
      <rPr>
        <sz val="11"/>
        <rFont val="Arial"/>
        <family val="2"/>
      </rPr>
      <t>; y 1 solicitudes por fuera de término, correspondientes al 1%. 
*Durante este primer trimestre se continuó con el seguimiento semanal de los requerimientos registrados en el cuadro de control y seguimiento a cada una de las áreas responsables, creando alertas vía correo electrónico en las que se indica el estado del requerimiento.
*Durante este primer trimestre se continuó con el seguimiento semanal de los requerimientos registrados, creando alertas vía correo electrónico informado  dos días antes  las peticiones que están próximas a vencer.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</si>
</sst>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0.0"/>
  </numFmts>
  <fonts count="10"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b/>
      <sz val="10"/>
      <name val="Arial"/>
      <family val="2"/>
    </font>
    <font>
      <sz val="10"/>
      <color rgb="FFFF0000"/>
      <name val="Arial"/>
      <family val="2"/>
    </font>
    <font>
      <sz val="11"/>
      <color indexed="8"/>
      <name val="Calibri"/>
      <family val="2"/>
    </font>
  </fonts>
  <fills count="10">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BDDEFF"/>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rgb="FFFFFF00"/>
        <bgColor indexed="64"/>
      </patternFill>
    </fill>
    <fill>
      <patternFill patternType="solid">
        <fgColor theme="6"/>
        <bgColor indexed="64"/>
      </patternFill>
    </fill>
    <fill>
      <patternFill patternType="solid">
        <fgColor theme="6" tint="0.39997558519241921"/>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9" fillId="0" borderId="0" applyFont="0" applyFill="0" applyBorder="0" applyAlignment="0" applyProtection="0"/>
  </cellStyleXfs>
  <cellXfs count="165">
    <xf numFmtId="0" fontId="0" fillId="0" borderId="0" xfId="0"/>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xf numFmtId="0" fontId="0"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2" borderId="16" xfId="0" applyFont="1" applyFill="1" applyBorder="1" applyAlignment="1">
      <alignment horizontal="center" wrapText="1"/>
    </xf>
    <xf numFmtId="0" fontId="0" fillId="2" borderId="12" xfId="0" applyFont="1" applyFill="1" applyBorder="1" applyAlignment="1">
      <alignment horizontal="center" wrapText="1"/>
    </xf>
    <xf numFmtId="9" fontId="2"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5" fillId="3" borderId="11" xfId="0" applyFont="1" applyFill="1" applyBorder="1" applyAlignment="1">
      <alignment vertical="center" wrapText="1"/>
    </xf>
    <xf numFmtId="9" fontId="3" fillId="2" borderId="11" xfId="0" applyNumberFormat="1" applyFont="1" applyFill="1" applyBorder="1" applyAlignment="1">
      <alignment vertical="center" wrapText="1"/>
    </xf>
    <xf numFmtId="9" fontId="3" fillId="2" borderId="10" xfId="0" applyNumberFormat="1" applyFont="1" applyFill="1" applyBorder="1" applyAlignment="1">
      <alignment vertical="center" wrapText="1"/>
    </xf>
    <xf numFmtId="0" fontId="3" fillId="2" borderId="20" xfId="0" applyFont="1" applyFill="1" applyBorder="1" applyAlignment="1">
      <alignment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0" fillId="2" borderId="0" xfId="0" applyFont="1" applyFill="1" applyBorder="1" applyAlignment="1">
      <alignment horizontal="center" vertical="center" wrapText="1"/>
    </xf>
    <xf numFmtId="0" fontId="3" fillId="2" borderId="23"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2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0" borderId="0" xfId="2" applyFont="1"/>
    <xf numFmtId="0" fontId="3" fillId="2" borderId="0" xfId="0" applyFont="1" applyFill="1" applyAlignment="1">
      <alignment horizontal="center" vertical="center" wrapText="1"/>
    </xf>
    <xf numFmtId="0" fontId="3" fillId="2" borderId="0" xfId="3" applyFont="1" applyFill="1" applyAlignment="1">
      <alignment wrapText="1"/>
    </xf>
    <xf numFmtId="0" fontId="3" fillId="2" borderId="0" xfId="3" applyFont="1" applyFill="1"/>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9" fontId="5" fillId="2" borderId="11" xfId="1" applyFont="1" applyFill="1" applyBorder="1" applyAlignment="1">
      <alignment vertical="center" wrapText="1"/>
    </xf>
    <xf numFmtId="0" fontId="7" fillId="3" borderId="18" xfId="0" applyFont="1" applyFill="1" applyBorder="1" applyAlignment="1">
      <alignment vertical="center" wrapText="1"/>
    </xf>
    <xf numFmtId="0" fontId="7" fillId="3" borderId="19" xfId="0" applyFont="1" applyFill="1" applyBorder="1" applyAlignment="1">
      <alignment vertical="center" wrapText="1"/>
    </xf>
    <xf numFmtId="0" fontId="7" fillId="3" borderId="0" xfId="0" applyFont="1" applyFill="1" applyBorder="1" applyAlignment="1">
      <alignment vertical="center" wrapText="1"/>
    </xf>
    <xf numFmtId="0" fontId="7" fillId="3" borderId="8" xfId="0" applyFont="1" applyFill="1" applyBorder="1" applyAlignment="1">
      <alignment vertical="center" wrapText="1"/>
    </xf>
    <xf numFmtId="0" fontId="5" fillId="4" borderId="5"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0" fillId="0" borderId="0" xfId="0" applyAlignment="1">
      <alignment wrapText="1"/>
    </xf>
    <xf numFmtId="0" fontId="0" fillId="5" borderId="0" xfId="0" applyFill="1" applyAlignment="1">
      <alignment wrapText="1"/>
    </xf>
    <xf numFmtId="0" fontId="0" fillId="0" borderId="0" xfId="0" applyFill="1" applyAlignment="1">
      <alignment wrapText="1"/>
    </xf>
    <xf numFmtId="0" fontId="7" fillId="5" borderId="0" xfId="0" applyFont="1" applyFill="1" applyAlignment="1">
      <alignment wrapText="1"/>
    </xf>
    <xf numFmtId="0" fontId="0" fillId="0" borderId="0" xfId="0" applyAlignment="1">
      <alignment horizontal="center" vertical="center"/>
    </xf>
    <xf numFmtId="9" fontId="0" fillId="0" borderId="0" xfId="1" applyFont="1"/>
    <xf numFmtId="9" fontId="5" fillId="7" borderId="11" xfId="1" applyFont="1" applyFill="1" applyBorder="1" applyAlignment="1">
      <alignment vertical="center" wrapText="1"/>
    </xf>
    <xf numFmtId="0" fontId="0" fillId="8" borderId="0" xfId="0" applyFill="1"/>
    <xf numFmtId="17" fontId="0" fillId="8" borderId="0" xfId="0" applyNumberFormat="1" applyFill="1"/>
    <xf numFmtId="0" fontId="5"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9" borderId="0" xfId="0" applyFill="1" applyAlignment="1">
      <alignment horizontal="center" vertical="center"/>
    </xf>
    <xf numFmtId="0" fontId="7" fillId="5" borderId="0" xfId="0" applyFont="1" applyFill="1" applyAlignment="1">
      <alignment horizontal="center" vertical="center" wrapText="1"/>
    </xf>
    <xf numFmtId="0" fontId="0" fillId="0" borderId="0" xfId="0" applyFill="1" applyAlignment="1">
      <alignment horizontal="left" vertical="center" wrapText="1"/>
    </xf>
    <xf numFmtId="0" fontId="5" fillId="2" borderId="10" xfId="0" applyFont="1" applyFill="1" applyBorder="1" applyAlignment="1">
      <alignment horizontal="center" vertical="center" wrapText="1"/>
    </xf>
    <xf numFmtId="0" fontId="0" fillId="2" borderId="0" xfId="0" applyFill="1" applyAlignment="1">
      <alignment horizontal="center" vertical="center"/>
    </xf>
    <xf numFmtId="9" fontId="5" fillId="2" borderId="11" xfId="0" applyNumberFormat="1" applyFont="1" applyFill="1" applyBorder="1" applyAlignment="1">
      <alignment horizontal="center" vertical="center" wrapText="1"/>
    </xf>
    <xf numFmtId="9" fontId="3" fillId="2" borderId="10" xfId="0" applyNumberFormat="1" applyFont="1" applyFill="1" applyBorder="1" applyAlignment="1">
      <alignment horizontal="center" vertical="center" wrapText="1"/>
    </xf>
    <xf numFmtId="9" fontId="5" fillId="2" borderId="11" xfId="1" applyFont="1" applyFill="1" applyBorder="1" applyAlignment="1">
      <alignment horizontal="center" vertical="center" wrapText="1"/>
    </xf>
    <xf numFmtId="9" fontId="7" fillId="3" borderId="25"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0" borderId="0" xfId="0" applyFont="1" applyAlignment="1">
      <alignment horizontal="center" vertical="center"/>
    </xf>
    <xf numFmtId="9" fontId="0" fillId="0" borderId="0" xfId="0" applyNumberFormat="1"/>
    <xf numFmtId="9" fontId="0" fillId="0" borderId="0" xfId="1" applyFont="1"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165" fontId="0" fillId="0" borderId="0" xfId="0" applyNumberFormat="1" applyAlignment="1">
      <alignment vertical="center" wrapText="1"/>
    </xf>
    <xf numFmtId="0" fontId="0" fillId="6" borderId="0" xfId="0" applyFill="1" applyAlignment="1">
      <alignment horizontal="center" vertical="center"/>
    </xf>
    <xf numFmtId="0" fontId="3" fillId="2"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3" fillId="0" borderId="15" xfId="0" applyNumberFormat="1" applyFont="1" applyBorder="1" applyAlignment="1">
      <alignment horizontal="center" vertical="center"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5" fillId="4" borderId="5" xfId="0" applyFont="1" applyFill="1" applyBorder="1" applyAlignment="1">
      <alignment horizontal="center" vertical="center" wrapText="1"/>
    </xf>
    <xf numFmtId="17" fontId="5" fillId="4" borderId="28" xfId="2" applyNumberFormat="1" applyFont="1" applyFill="1" applyBorder="1" applyAlignment="1">
      <alignment horizontal="center" vertical="center" wrapText="1"/>
    </xf>
    <xf numFmtId="17" fontId="5" fillId="4" borderId="29" xfId="2" applyNumberFormat="1" applyFont="1" applyFill="1" applyBorder="1" applyAlignment="1">
      <alignment horizontal="center" vertical="center" wrapText="1"/>
    </xf>
    <xf numFmtId="17" fontId="5" fillId="4" borderId="30" xfId="2" applyNumberFormat="1" applyFont="1" applyFill="1" applyBorder="1" applyAlignment="1">
      <alignment horizontal="center" vertical="center" wrapText="1"/>
    </xf>
    <xf numFmtId="0" fontId="3" fillId="0" borderId="31" xfId="2" applyFont="1" applyFill="1" applyBorder="1" applyAlignment="1">
      <alignment horizontal="left" vertical="center" wrapText="1"/>
    </xf>
    <xf numFmtId="0" fontId="3" fillId="0" borderId="32" xfId="2" applyFont="1" applyFill="1" applyBorder="1" applyAlignment="1">
      <alignment horizontal="left" vertical="center" wrapText="1"/>
    </xf>
    <xf numFmtId="0" fontId="3" fillId="0" borderId="33" xfId="2" applyFont="1" applyFill="1" applyBorder="1" applyAlignment="1">
      <alignment horizontal="left" vertical="center" wrapText="1"/>
    </xf>
    <xf numFmtId="0" fontId="3" fillId="0" borderId="34"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35" xfId="2" applyFont="1" applyFill="1" applyBorder="1" applyAlignment="1">
      <alignment horizontal="left" vertical="center" wrapText="1"/>
    </xf>
    <xf numFmtId="0" fontId="3" fillId="0" borderId="36" xfId="2" applyFont="1" applyFill="1" applyBorder="1" applyAlignment="1">
      <alignment horizontal="left" vertical="center" wrapText="1"/>
    </xf>
    <xf numFmtId="0" fontId="3" fillId="0" borderId="37" xfId="2" applyFont="1" applyFill="1" applyBorder="1" applyAlignment="1">
      <alignment horizontal="left" vertical="center" wrapText="1"/>
    </xf>
    <xf numFmtId="0" fontId="3" fillId="0" borderId="38" xfId="2"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cellXfs>
  <cellStyles count="7">
    <cellStyle name="Euro" xfId="4"/>
    <cellStyle name="Normal" xfId="0" builtinId="0"/>
    <cellStyle name="Normal 2" xfId="2"/>
    <cellStyle name="Normal 3" xfId="5"/>
    <cellStyle name="Normal_PLANES DE MEJORAMIENTO POR PROCESOS" xfId="3"/>
    <cellStyle name="Porcentaje" xfId="1" builtinId="5"/>
    <cellStyle name="Porcentual 2" xfId="6"/>
  </cellStyles>
  <dxfs count="27">
    <dxf>
      <fill>
        <patternFill>
          <bgColor rgb="FFFF0000"/>
        </patternFill>
      </fill>
    </dxf>
    <dxf>
      <fill>
        <patternFill>
          <bgColor rgb="FF00B050"/>
        </patternFill>
      </fill>
    </dxf>
    <dxf>
      <fill>
        <patternFill>
          <bgColor rgb="FF00B050"/>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layout/>
      <c:overlay val="0"/>
    </c:title>
    <c:autoTitleDeleted val="0"/>
    <c:plotArea>
      <c:layout/>
      <c:barChart>
        <c:barDir val="col"/>
        <c:grouping val="clustered"/>
        <c:varyColors val="0"/>
        <c:ser>
          <c:idx val="0"/>
          <c:order val="0"/>
          <c:tx>
            <c:strRef>
              <c:f>'2021'!$C$20</c:f>
              <c:strCache>
                <c:ptCount val="1"/>
                <c:pt idx="0">
                  <c:v>Meta</c:v>
                </c:pt>
              </c:strCache>
            </c:strRef>
          </c:tx>
          <c:spPr>
            <a:solidFill>
              <a:srgbClr val="92D050">
                <a:alpha val="40000"/>
              </a:srgbClr>
            </a:solidFill>
            <a:ln>
              <a:solidFill>
                <a:srgbClr val="92D050"/>
              </a:solidFill>
            </a:ln>
          </c:spPr>
          <c:invertIfNegative val="0"/>
          <c:dPt>
            <c:idx val="0"/>
            <c:invertIfNegative val="0"/>
            <c:bubble3D val="0"/>
            <c:spPr>
              <a:solidFill>
                <a:srgbClr val="92D050">
                  <a:alpha val="15000"/>
                </a:srgbClr>
              </a:solidFill>
              <a:ln>
                <a:solidFill>
                  <a:srgbClr val="92D050"/>
                </a:solidFill>
              </a:ln>
            </c:spPr>
            <c:extLst xmlns:c16r2="http://schemas.microsoft.com/office/drawing/2015/06/chart">
              <c:ext xmlns:c16="http://schemas.microsoft.com/office/drawing/2014/chart" uri="{C3380CC4-5D6E-409C-BE32-E72D297353CC}">
                <c16:uniqueId val="{00000001-6F7D-43DC-A650-30958F0F9B1D}"/>
              </c:ext>
            </c:extLst>
          </c:dPt>
          <c:dPt>
            <c:idx val="1"/>
            <c:invertIfNegative val="0"/>
            <c:bubble3D val="0"/>
            <c:spPr>
              <a:solidFill>
                <a:srgbClr val="92D050">
                  <a:alpha val="15000"/>
                </a:srgbClr>
              </a:solidFill>
              <a:ln>
                <a:solidFill>
                  <a:srgbClr val="92D050"/>
                </a:solidFill>
              </a:ln>
            </c:spPr>
            <c:extLst xmlns:c16r2="http://schemas.microsoft.com/office/drawing/2015/06/chart">
              <c:ext xmlns:c16="http://schemas.microsoft.com/office/drawing/2014/chart" uri="{C3380CC4-5D6E-409C-BE32-E72D297353CC}">
                <c16:uniqueId val="{00000003-6F7D-43DC-A650-30958F0F9B1D}"/>
              </c:ext>
            </c:extLst>
          </c:dPt>
          <c:dPt>
            <c:idx val="2"/>
            <c:invertIfNegative val="0"/>
            <c:bubble3D val="0"/>
            <c:spPr>
              <a:solidFill>
                <a:srgbClr val="92D050">
                  <a:alpha val="15000"/>
                </a:srgbClr>
              </a:solidFill>
              <a:ln>
                <a:solidFill>
                  <a:srgbClr val="92D050"/>
                </a:solidFill>
              </a:ln>
            </c:spPr>
            <c:extLst xmlns:c16r2="http://schemas.microsoft.com/office/drawing/2015/06/chart">
              <c:ext xmlns:c16="http://schemas.microsoft.com/office/drawing/2014/chart" uri="{C3380CC4-5D6E-409C-BE32-E72D297353CC}">
                <c16:uniqueId val="{00000005-6F7D-43DC-A650-30958F0F9B1D}"/>
              </c:ext>
            </c:extLst>
          </c:dPt>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'2021'!$D$20:$O$20</c:f>
              <c:numCache>
                <c:formatCode>0%</c:formatCode>
                <c:ptCount val="12"/>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6-6F7D-43DC-A650-30958F0F9B1D}"/>
            </c:ext>
          </c:extLst>
        </c:ser>
        <c:ser>
          <c:idx val="1"/>
          <c:order val="1"/>
          <c:tx>
            <c:strRef>
              <c:f>'2021'!$C$21</c:f>
              <c:strCache>
                <c:ptCount val="1"/>
                <c:pt idx="0">
                  <c:v>Cumplimiento</c:v>
                </c:pt>
              </c:strCache>
            </c:strRef>
          </c:tx>
          <c:spPr>
            <a:solidFill>
              <a:srgbClr val="92D050"/>
            </a:solidFill>
          </c:spPr>
          <c:invertIfNegative val="0"/>
          <c:dPt>
            <c:idx val="1"/>
            <c:invertIfNegative val="0"/>
            <c:bubble3D val="0"/>
            <c:spPr>
              <a:solidFill>
                <a:srgbClr val="FFFF00"/>
              </a:solidFill>
            </c:spPr>
            <c:extLst xmlns:c16r2="http://schemas.microsoft.com/office/drawing/2015/06/chart">
              <c:ext xmlns:c16="http://schemas.microsoft.com/office/drawing/2014/chart" uri="{C3380CC4-5D6E-409C-BE32-E72D297353CC}">
                <c16:uniqueId val="{00000007-8FEF-49C4-82AF-C71CBDC4F581}"/>
              </c:ext>
            </c:extLst>
          </c:dPt>
          <c:dPt>
            <c:idx val="2"/>
            <c:invertIfNegative val="0"/>
            <c:bubble3D val="0"/>
            <c:extLst xmlns:c16r2="http://schemas.microsoft.com/office/drawing/2015/06/chart">
              <c:ext xmlns:c16="http://schemas.microsoft.com/office/drawing/2014/chart" uri="{C3380CC4-5D6E-409C-BE32-E72D297353CC}">
                <c16:uniqueId val="{00000008-6F7D-43DC-A650-30958F0F9B1D}"/>
              </c:ext>
            </c:extLst>
          </c:dPt>
          <c:dPt>
            <c:idx val="3"/>
            <c:invertIfNegative val="0"/>
            <c:bubble3D val="0"/>
            <c:extLst xmlns:c16r2="http://schemas.microsoft.com/office/drawing/2015/06/chart">
              <c:ext xmlns:c16="http://schemas.microsoft.com/office/drawing/2014/chart" uri="{C3380CC4-5D6E-409C-BE32-E72D297353CC}">
                <c16:uniqueId val="{0000000A-6F7D-43DC-A650-30958F0F9B1D}"/>
              </c:ext>
            </c:extLst>
          </c:dPt>
          <c:dLbls>
            <c:spPr>
              <a:noFill/>
              <a:ln>
                <a:noFill/>
              </a:ln>
              <a:effectLst/>
            </c:spPr>
            <c:txPr>
              <a:bodyPr/>
              <a:lstStyle/>
              <a:p>
                <a:pPr>
                  <a:defRPr sz="1100" b="1"/>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'2021'!$D$21:$O$21</c:f>
              <c:numCache>
                <c:formatCode>0%</c:formatCode>
                <c:ptCount val="12"/>
                <c:pt idx="0">
                  <c:v>1</c:v>
                </c:pt>
                <c:pt idx="1">
                  <c:v>1</c:v>
                </c:pt>
                <c:pt idx="2">
                  <c:v>0.99264705882352944</c:v>
                </c:pt>
                <c:pt idx="3">
                  <c:v>1</c:v>
                </c:pt>
              </c:numCache>
            </c:numRef>
          </c:val>
          <c:extLst xmlns:c16r2="http://schemas.microsoft.com/office/drawing/2015/06/chart">
            <c:ext xmlns:c16="http://schemas.microsoft.com/office/drawing/2014/chart" uri="{C3380CC4-5D6E-409C-BE32-E72D297353CC}">
              <c16:uniqueId val="{00000009-6F7D-43DC-A650-30958F0F9B1D}"/>
            </c:ext>
          </c:extLst>
        </c:ser>
        <c:dLbls>
          <c:showLegendKey val="0"/>
          <c:showVal val="0"/>
          <c:showCatName val="0"/>
          <c:showSerName val="0"/>
          <c:showPercent val="0"/>
          <c:showBubbleSize val="0"/>
        </c:dLbls>
        <c:gapWidth val="75"/>
        <c:overlap val="40"/>
        <c:axId val="546305920"/>
        <c:axId val="546301568"/>
      </c:barChart>
      <c:catAx>
        <c:axId val="546305920"/>
        <c:scaling>
          <c:orientation val="minMax"/>
        </c:scaling>
        <c:delete val="0"/>
        <c:axPos val="b"/>
        <c:numFmt formatCode="@" sourceLinked="0"/>
        <c:majorTickMark val="none"/>
        <c:minorTickMark val="none"/>
        <c:tickLblPos val="nextTo"/>
        <c:crossAx val="546301568"/>
        <c:crosses val="autoZero"/>
        <c:auto val="1"/>
        <c:lblAlgn val="ctr"/>
        <c:lblOffset val="1"/>
        <c:tickLblSkip val="1"/>
        <c:tickMarkSkip val="1"/>
        <c:noMultiLvlLbl val="0"/>
      </c:catAx>
      <c:valAx>
        <c:axId val="546301568"/>
        <c:scaling>
          <c:orientation val="minMax"/>
          <c:max val="1"/>
          <c:min val="0"/>
        </c:scaling>
        <c:delete val="0"/>
        <c:axPos val="l"/>
        <c:majorGridlines/>
        <c:numFmt formatCode="0%" sourceLinked="1"/>
        <c:majorTickMark val="none"/>
        <c:minorTickMark val="none"/>
        <c:tickLblPos val="nextTo"/>
        <c:crossAx val="5463059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257735</xdr:colOff>
      <xdr:row>0</xdr:row>
      <xdr:rowOff>124480</xdr:rowOff>
    </xdr:from>
    <xdr:to>
      <xdr:col>1</xdr:col>
      <xdr:colOff>353624</xdr:colOff>
      <xdr:row>2</xdr:row>
      <xdr:rowOff>0</xdr:rowOff>
    </xdr:to>
    <xdr:pic>
      <xdr:nvPicPr>
        <xdr:cNvPr id="2" name="3 Imagen" descr="Descripción: IDPCBY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4480"/>
          <a:ext cx="1080139" cy="584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336364</xdr:colOff>
      <xdr:row>12</xdr:row>
      <xdr:rowOff>81304</xdr:rowOff>
    </xdr:from>
    <xdr:to>
      <xdr:col>0</xdr:col>
      <xdr:colOff>578971</xdr:colOff>
      <xdr:row>12</xdr:row>
      <xdr:rowOff>328954</xdr:rowOff>
    </xdr:to>
    <xdr:sp macro="" textlink="">
      <xdr:nvSpPr>
        <xdr:cNvPr id="3" name="9 Rectángulo">
          <a:extLst>
            <a:ext uri="{FF2B5EF4-FFF2-40B4-BE49-F238E27FC236}">
              <a16:creationId xmlns:a16="http://schemas.microsoft.com/office/drawing/2014/main" xmlns="" id="{00000000-0008-0000-0000-000003000000}"/>
            </a:ext>
          </a:extLst>
        </xdr:cNvPr>
        <xdr:cNvSpPr>
          <a:spLocks noChangeArrowheads="1"/>
        </xdr:cNvSpPr>
      </xdr:nvSpPr>
      <xdr:spPr bwMode="auto">
        <a:xfrm>
          <a:off x="336364" y="8444254"/>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226546</xdr:colOff>
      <xdr:row>12</xdr:row>
      <xdr:rowOff>138393</xdr:rowOff>
    </xdr:from>
    <xdr:to>
      <xdr:col>5</xdr:col>
      <xdr:colOff>474196</xdr:colOff>
      <xdr:row>12</xdr:row>
      <xdr:rowOff>386043</xdr:rowOff>
    </xdr:to>
    <xdr:sp macro="" textlink="">
      <xdr:nvSpPr>
        <xdr:cNvPr id="4" name="10 Rectángulo">
          <a:extLst>
            <a:ext uri="{FF2B5EF4-FFF2-40B4-BE49-F238E27FC236}">
              <a16:creationId xmlns:a16="http://schemas.microsoft.com/office/drawing/2014/main" xmlns="" id="{00000000-0008-0000-0000-000004000000}"/>
            </a:ext>
          </a:extLst>
        </xdr:cNvPr>
        <xdr:cNvSpPr>
          <a:spLocks noChangeArrowheads="1"/>
        </xdr:cNvSpPr>
      </xdr:nvSpPr>
      <xdr:spPr bwMode="auto">
        <a:xfrm>
          <a:off x="5131921" y="8501343"/>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243726</xdr:colOff>
      <xdr:row>12</xdr:row>
      <xdr:rowOff>138393</xdr:rowOff>
    </xdr:from>
    <xdr:to>
      <xdr:col>11</xdr:col>
      <xdr:colOff>491376</xdr:colOff>
      <xdr:row>12</xdr:row>
      <xdr:rowOff>386043</xdr:rowOff>
    </xdr:to>
    <xdr:sp macro="" textlink="">
      <xdr:nvSpPr>
        <xdr:cNvPr id="5" name="11 Rectángulo">
          <a:extLst>
            <a:ext uri="{FF2B5EF4-FFF2-40B4-BE49-F238E27FC236}">
              <a16:creationId xmlns:a16="http://schemas.microsoft.com/office/drawing/2014/main" xmlns="" id="{00000000-0008-0000-0000-000005000000}"/>
            </a:ext>
          </a:extLst>
        </xdr:cNvPr>
        <xdr:cNvSpPr>
          <a:spLocks noChangeArrowheads="1"/>
        </xdr:cNvSpPr>
      </xdr:nvSpPr>
      <xdr:spPr bwMode="auto">
        <a:xfrm>
          <a:off x="9854451" y="8501343"/>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4</xdr:row>
          <xdr:rowOff>142875</xdr:rowOff>
        </xdr:from>
        <xdr:to>
          <xdr:col>5</xdr:col>
          <xdr:colOff>495300</xdr:colOff>
          <xdr:row>4</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xdr:row>
          <xdr:rowOff>523875</xdr:rowOff>
        </xdr:from>
        <xdr:to>
          <xdr:col>5</xdr:col>
          <xdr:colOff>495300</xdr:colOff>
          <xdr:row>4</xdr:row>
          <xdr:rowOff>742950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4</xdr:row>
          <xdr:rowOff>57150</xdr:rowOff>
        </xdr:from>
        <xdr:to>
          <xdr:col>16</xdr:col>
          <xdr:colOff>495300</xdr:colOff>
          <xdr:row>4</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4</xdr:row>
          <xdr:rowOff>542925</xdr:rowOff>
        </xdr:from>
        <xdr:to>
          <xdr:col>16</xdr:col>
          <xdr:colOff>495300</xdr:colOff>
          <xdr:row>4</xdr:row>
          <xdr:rowOff>762000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304800</xdr:rowOff>
        </xdr:from>
        <xdr:to>
          <xdr:col>16</xdr:col>
          <xdr:colOff>495300</xdr:colOff>
          <xdr:row>4</xdr:row>
          <xdr:rowOff>523875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xdr:row>
          <xdr:rowOff>57150</xdr:rowOff>
        </xdr:from>
        <xdr:to>
          <xdr:col>12</xdr:col>
          <xdr:colOff>495300</xdr:colOff>
          <xdr:row>4</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xdr:row>
          <xdr:rowOff>542925</xdr:rowOff>
        </xdr:from>
        <xdr:to>
          <xdr:col>12</xdr:col>
          <xdr:colOff>495300</xdr:colOff>
          <xdr:row>4</xdr:row>
          <xdr:rowOff>762000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217713</xdr:colOff>
      <xdr:row>23</xdr:row>
      <xdr:rowOff>190500</xdr:rowOff>
    </xdr:from>
    <xdr:to>
      <xdr:col>16</xdr:col>
      <xdr:colOff>489856</xdr:colOff>
      <xdr:row>30</xdr:row>
      <xdr:rowOff>344260</xdr:rowOff>
    </xdr:to>
    <xdr:graphicFrame macro="">
      <xdr:nvGraphicFramePr>
        <xdr:cNvPr id="13" name="12 Gráfico">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62"/>
  <sheetViews>
    <sheetView tabSelected="1" zoomScale="80" zoomScaleNormal="80" zoomScaleSheetLayoutView="91" workbookViewId="0">
      <selection activeCell="B38" sqref="B38:Q41"/>
    </sheetView>
  </sheetViews>
  <sheetFormatPr baseColWidth="10" defaultColWidth="11.42578125" defaultRowHeight="14.25" x14ac:dyDescent="0.2"/>
  <cols>
    <col min="1" max="1" width="14.7109375" style="39" customWidth="1"/>
    <col min="2" max="2" width="13.28515625" style="39" customWidth="1"/>
    <col min="3" max="3" width="18" style="39" customWidth="1"/>
    <col min="4" max="4" width="8.7109375" style="39" bestFit="1" customWidth="1"/>
    <col min="5" max="5" width="9.7109375" style="39" customWidth="1"/>
    <col min="6" max="6" width="8.7109375" style="39" bestFit="1" customWidth="1"/>
    <col min="7" max="7" width="11" style="39" bestFit="1" customWidth="1"/>
    <col min="8" max="10" width="8.7109375" style="39" bestFit="1" customWidth="1"/>
    <col min="11" max="11" width="11" style="39" bestFit="1" customWidth="1"/>
    <col min="12" max="12" width="14" style="39" customWidth="1"/>
    <col min="13" max="13" width="9.85546875" style="39" bestFit="1" customWidth="1"/>
    <col min="14" max="14" width="12.5703125" style="39" bestFit="1" customWidth="1"/>
    <col min="15" max="16" width="12.28515625" style="39" customWidth="1"/>
    <col min="17" max="17" width="12.5703125" style="39" customWidth="1"/>
    <col min="18" max="18" width="0" style="1" hidden="1" customWidth="1"/>
    <col min="19" max="19" width="11.42578125" style="2" hidden="1" customWidth="1"/>
    <col min="20" max="21" width="11.42578125" style="1" hidden="1" customWidth="1"/>
    <col min="22" max="22" width="22.42578125" style="1" hidden="1" customWidth="1"/>
    <col min="23" max="25" width="11.42578125" style="1" hidden="1" customWidth="1"/>
    <col min="26" max="27" width="0" style="1" hidden="1" customWidth="1"/>
    <col min="28" max="16384" width="11.42578125" style="1"/>
  </cols>
  <sheetData>
    <row r="1" spans="1:26" ht="26.25" customHeight="1" x14ac:dyDescent="0.2">
      <c r="A1" s="81" t="s">
        <v>0</v>
      </c>
      <c r="B1" s="82"/>
      <c r="C1" s="89" t="s">
        <v>4</v>
      </c>
      <c r="D1" s="90"/>
      <c r="E1" s="90"/>
      <c r="F1" s="90"/>
      <c r="G1" s="90"/>
      <c r="H1" s="90"/>
      <c r="I1" s="90"/>
      <c r="J1" s="90"/>
      <c r="K1" s="91"/>
      <c r="L1" s="82" t="s">
        <v>1</v>
      </c>
      <c r="M1" s="82"/>
      <c r="N1" s="82" t="s">
        <v>88</v>
      </c>
      <c r="O1" s="82"/>
      <c r="P1" s="85"/>
      <c r="Q1" s="86"/>
      <c r="V1" s="1" t="s">
        <v>2</v>
      </c>
      <c r="W1" s="3" t="s">
        <v>3</v>
      </c>
    </row>
    <row r="2" spans="1:26" ht="21" customHeight="1" x14ac:dyDescent="0.2">
      <c r="A2" s="83"/>
      <c r="B2" s="84"/>
      <c r="C2" s="92"/>
      <c r="D2" s="93"/>
      <c r="E2" s="93"/>
      <c r="F2" s="93"/>
      <c r="G2" s="93"/>
      <c r="H2" s="93"/>
      <c r="I2" s="93"/>
      <c r="J2" s="93"/>
      <c r="K2" s="94"/>
      <c r="L2" s="84" t="s">
        <v>5</v>
      </c>
      <c r="M2" s="84"/>
      <c r="N2" s="84">
        <v>4</v>
      </c>
      <c r="O2" s="84"/>
      <c r="P2" s="87"/>
      <c r="Q2" s="88"/>
      <c r="V2" s="4" t="s">
        <v>6</v>
      </c>
      <c r="W2" t="s">
        <v>7</v>
      </c>
    </row>
    <row r="3" spans="1:26" ht="12" customHeight="1" x14ac:dyDescent="0.2">
      <c r="A3" s="5"/>
      <c r="B3" s="6"/>
      <c r="C3" s="6"/>
      <c r="D3" s="6"/>
      <c r="E3" s="6"/>
      <c r="F3" s="6"/>
      <c r="G3" s="6"/>
      <c r="H3" s="6"/>
      <c r="I3" s="6"/>
      <c r="J3" s="6"/>
      <c r="K3" s="6"/>
      <c r="L3" s="6"/>
      <c r="M3" s="6"/>
      <c r="N3" s="6"/>
      <c r="O3" s="6"/>
      <c r="P3" s="6"/>
      <c r="Q3" s="7"/>
      <c r="V3" s="4" t="s">
        <v>9</v>
      </c>
      <c r="W3" t="s">
        <v>10</v>
      </c>
    </row>
    <row r="4" spans="1:26" ht="33.75" customHeight="1" x14ac:dyDescent="0.2">
      <c r="A4" s="95" t="s">
        <v>11</v>
      </c>
      <c r="B4" s="96"/>
      <c r="C4" s="97" t="s">
        <v>12</v>
      </c>
      <c r="D4" s="98"/>
      <c r="E4" s="98"/>
      <c r="F4" s="98"/>
      <c r="G4" s="98"/>
      <c r="H4" s="98"/>
      <c r="I4" s="98"/>
      <c r="J4" s="98"/>
      <c r="K4" s="98"/>
      <c r="L4" s="96" t="s">
        <v>13</v>
      </c>
      <c r="M4" s="96"/>
      <c r="N4" s="99" t="s">
        <v>72</v>
      </c>
      <c r="O4" s="99"/>
      <c r="P4" s="100"/>
      <c r="Q4" s="101"/>
      <c r="V4" s="4" t="s">
        <v>14</v>
      </c>
      <c r="W4" t="s">
        <v>15</v>
      </c>
    </row>
    <row r="5" spans="1:26" ht="63.75" customHeight="1" x14ac:dyDescent="0.2">
      <c r="A5" s="8" t="s">
        <v>16</v>
      </c>
      <c r="B5" s="100" t="s">
        <v>8</v>
      </c>
      <c r="C5" s="98"/>
      <c r="D5" s="102"/>
      <c r="E5" s="9" t="s">
        <v>17</v>
      </c>
      <c r="F5" s="10"/>
      <c r="G5" s="9" t="s">
        <v>18</v>
      </c>
      <c r="H5" s="100" t="s">
        <v>19</v>
      </c>
      <c r="I5" s="98"/>
      <c r="J5" s="102"/>
      <c r="K5" s="11" t="s">
        <v>20</v>
      </c>
      <c r="L5" s="12" t="s">
        <v>21</v>
      </c>
      <c r="M5" s="13"/>
      <c r="N5" s="11" t="s">
        <v>22</v>
      </c>
      <c r="O5" s="14" t="s">
        <v>23</v>
      </c>
      <c r="P5" s="50"/>
      <c r="Q5" s="15"/>
      <c r="V5" s="4" t="s">
        <v>24</v>
      </c>
      <c r="W5" t="s">
        <v>25</v>
      </c>
    </row>
    <row r="6" spans="1:26" ht="116.25" customHeight="1" x14ac:dyDescent="0.2">
      <c r="A6" s="95" t="s">
        <v>26</v>
      </c>
      <c r="B6" s="96"/>
      <c r="C6" s="103" t="s">
        <v>27</v>
      </c>
      <c r="D6" s="104"/>
      <c r="E6" s="104"/>
      <c r="F6" s="104"/>
      <c r="G6" s="105"/>
      <c r="H6" s="106" t="s">
        <v>28</v>
      </c>
      <c r="I6" s="107"/>
      <c r="J6" s="108"/>
      <c r="K6" s="109" t="s">
        <v>29</v>
      </c>
      <c r="L6" s="110"/>
      <c r="M6" s="110"/>
      <c r="N6" s="110"/>
      <c r="O6" s="110"/>
      <c r="P6" s="110"/>
      <c r="Q6" s="111"/>
      <c r="W6" t="s">
        <v>30</v>
      </c>
    </row>
    <row r="7" spans="1:26" ht="32.25" customHeight="1" x14ac:dyDescent="0.2">
      <c r="A7" s="95" t="s">
        <v>31</v>
      </c>
      <c r="B7" s="96"/>
      <c r="C7" s="100" t="s">
        <v>32</v>
      </c>
      <c r="D7" s="98"/>
      <c r="E7" s="98"/>
      <c r="F7" s="98"/>
      <c r="G7" s="102"/>
      <c r="H7" s="96" t="s">
        <v>33</v>
      </c>
      <c r="I7" s="96"/>
      <c r="J7" s="96"/>
      <c r="K7" s="100" t="s">
        <v>34</v>
      </c>
      <c r="L7" s="98"/>
      <c r="M7" s="98"/>
      <c r="N7" s="98"/>
      <c r="O7" s="98"/>
      <c r="P7" s="98"/>
      <c r="Q7" s="112"/>
      <c r="W7" t="s">
        <v>35</v>
      </c>
    </row>
    <row r="8" spans="1:26" ht="22.5" customHeight="1" x14ac:dyDescent="0.2">
      <c r="A8" s="120" t="s">
        <v>36</v>
      </c>
      <c r="B8" s="121"/>
      <c r="C8" s="121"/>
      <c r="D8" s="121"/>
      <c r="E8" s="121"/>
      <c r="F8" s="121"/>
      <c r="G8" s="121"/>
      <c r="H8" s="123" t="s">
        <v>37</v>
      </c>
      <c r="I8" s="121"/>
      <c r="J8" s="121"/>
      <c r="K8" s="121"/>
      <c r="L8" s="121"/>
      <c r="M8" s="121"/>
      <c r="N8" s="121"/>
      <c r="O8" s="121"/>
      <c r="P8" s="121"/>
      <c r="Q8" s="122"/>
      <c r="W8" t="s">
        <v>38</v>
      </c>
    </row>
    <row r="9" spans="1:26" ht="172.5" customHeight="1" x14ac:dyDescent="0.2">
      <c r="A9" s="124" t="s">
        <v>94</v>
      </c>
      <c r="B9" s="125"/>
      <c r="C9" s="125"/>
      <c r="D9" s="125"/>
      <c r="E9" s="125"/>
      <c r="F9" s="125"/>
      <c r="G9" s="126"/>
      <c r="H9" s="127" t="s">
        <v>39</v>
      </c>
      <c r="I9" s="128"/>
      <c r="J9" s="128"/>
      <c r="K9" s="128"/>
      <c r="L9" s="128"/>
      <c r="M9" s="128"/>
      <c r="N9" s="128"/>
      <c r="O9" s="128"/>
      <c r="P9" s="128"/>
      <c r="Q9" s="129"/>
      <c r="W9" t="s">
        <v>35</v>
      </c>
      <c r="Y9" s="16"/>
    </row>
    <row r="10" spans="1:26" ht="16.5" customHeight="1" x14ac:dyDescent="0.2">
      <c r="A10" s="130" t="s">
        <v>40</v>
      </c>
      <c r="B10" s="131"/>
      <c r="C10" s="131"/>
      <c r="D10" s="131" t="s">
        <v>41</v>
      </c>
      <c r="E10" s="131"/>
      <c r="F10" s="131"/>
      <c r="G10" s="131"/>
      <c r="H10" s="131"/>
      <c r="I10" s="131"/>
      <c r="J10" s="131"/>
      <c r="K10" s="131" t="s">
        <v>42</v>
      </c>
      <c r="L10" s="131"/>
      <c r="M10" s="131"/>
      <c r="N10" s="131" t="s">
        <v>43</v>
      </c>
      <c r="O10" s="131"/>
      <c r="P10" s="123"/>
      <c r="Q10" s="132"/>
      <c r="W10" t="s">
        <v>38</v>
      </c>
    </row>
    <row r="11" spans="1:26" ht="42.75" customHeight="1" x14ac:dyDescent="0.2">
      <c r="A11" s="113" t="s">
        <v>44</v>
      </c>
      <c r="B11" s="98"/>
      <c r="C11" s="102"/>
      <c r="D11" s="114" t="s">
        <v>105</v>
      </c>
      <c r="E11" s="115"/>
      <c r="F11" s="115"/>
      <c r="G11" s="115"/>
      <c r="H11" s="115"/>
      <c r="I11" s="115"/>
      <c r="J11" s="116"/>
      <c r="K11" s="117" t="s">
        <v>93</v>
      </c>
      <c r="L11" s="118"/>
      <c r="M11" s="118"/>
      <c r="N11" s="117" t="s">
        <v>45</v>
      </c>
      <c r="O11" s="118"/>
      <c r="P11" s="118"/>
      <c r="Q11" s="119"/>
      <c r="W11" t="s">
        <v>46</v>
      </c>
      <c r="Y11" s="16"/>
    </row>
    <row r="12" spans="1:26" ht="17.25" customHeight="1" x14ac:dyDescent="0.2">
      <c r="A12" s="120" t="s">
        <v>47</v>
      </c>
      <c r="B12" s="121"/>
      <c r="C12" s="121"/>
      <c r="D12" s="121"/>
      <c r="E12" s="121"/>
      <c r="F12" s="121"/>
      <c r="G12" s="121"/>
      <c r="H12" s="121"/>
      <c r="I12" s="121"/>
      <c r="J12" s="121"/>
      <c r="K12" s="121"/>
      <c r="L12" s="121"/>
      <c r="M12" s="121"/>
      <c r="N12" s="121"/>
      <c r="O12" s="121"/>
      <c r="P12" s="121"/>
      <c r="Q12" s="122"/>
      <c r="W12" t="s">
        <v>48</v>
      </c>
    </row>
    <row r="13" spans="1:26" ht="41.25" customHeight="1" x14ac:dyDescent="0.2">
      <c r="A13" s="17" t="s">
        <v>49</v>
      </c>
      <c r="B13" s="142" t="s">
        <v>50</v>
      </c>
      <c r="C13" s="142"/>
      <c r="D13" s="142"/>
      <c r="E13" s="142"/>
      <c r="F13" s="18" t="s">
        <v>51</v>
      </c>
      <c r="G13" s="142" t="s">
        <v>73</v>
      </c>
      <c r="H13" s="142"/>
      <c r="I13" s="142"/>
      <c r="J13" s="142"/>
      <c r="K13" s="142"/>
      <c r="L13" s="18" t="s">
        <v>52</v>
      </c>
      <c r="M13" s="142" t="s">
        <v>74</v>
      </c>
      <c r="N13" s="142"/>
      <c r="O13" s="142"/>
      <c r="P13" s="142"/>
      <c r="Q13" s="143"/>
      <c r="W13" s="1" t="s">
        <v>53</v>
      </c>
    </row>
    <row r="14" spans="1:26" ht="20.25" customHeight="1" x14ac:dyDescent="0.2">
      <c r="A14" s="130" t="s">
        <v>54</v>
      </c>
      <c r="B14" s="131"/>
      <c r="C14" s="131"/>
      <c r="D14" s="131"/>
      <c r="E14" s="131"/>
      <c r="F14" s="131"/>
      <c r="G14" s="131"/>
      <c r="H14" s="131"/>
      <c r="I14" s="131"/>
      <c r="J14" s="131"/>
      <c r="K14" s="131"/>
      <c r="L14" s="131"/>
      <c r="M14" s="131"/>
      <c r="N14" s="131"/>
      <c r="O14" s="131"/>
      <c r="P14" s="123"/>
      <c r="Q14" s="132"/>
      <c r="W14" s="1" t="s">
        <v>55</v>
      </c>
      <c r="Z14" s="4"/>
    </row>
    <row r="15" spans="1:26" ht="29.25" customHeight="1" x14ac:dyDescent="0.2">
      <c r="A15" s="120" t="s">
        <v>56</v>
      </c>
      <c r="B15" s="121"/>
      <c r="C15" s="144"/>
      <c r="D15" s="42" t="s">
        <v>75</v>
      </c>
      <c r="E15" s="42" t="s">
        <v>76</v>
      </c>
      <c r="F15" s="43" t="s">
        <v>77</v>
      </c>
      <c r="G15" s="42" t="s">
        <v>78</v>
      </c>
      <c r="H15" s="42" t="s">
        <v>79</v>
      </c>
      <c r="I15" s="43" t="s">
        <v>80</v>
      </c>
      <c r="J15" s="42" t="s">
        <v>81</v>
      </c>
      <c r="K15" s="42" t="s">
        <v>82</v>
      </c>
      <c r="L15" s="43" t="s">
        <v>83</v>
      </c>
      <c r="M15" s="42" t="s">
        <v>84</v>
      </c>
      <c r="N15" s="42" t="s">
        <v>85</v>
      </c>
      <c r="O15" s="42" t="s">
        <v>86</v>
      </c>
      <c r="P15" s="45"/>
      <c r="Q15" s="46"/>
      <c r="W15" s="1" t="s">
        <v>57</v>
      </c>
      <c r="Z15" s="4"/>
    </row>
    <row r="16" spans="1:26" ht="30.75" customHeight="1" x14ac:dyDescent="0.2">
      <c r="A16" s="120" t="s">
        <v>90</v>
      </c>
      <c r="B16" s="121"/>
      <c r="C16" s="144"/>
      <c r="D16" s="62">
        <v>81</v>
      </c>
      <c r="E16" s="62">
        <v>118</v>
      </c>
      <c r="F16" s="61">
        <v>142</v>
      </c>
      <c r="G16" s="61">
        <v>113</v>
      </c>
      <c r="H16" s="61"/>
      <c r="I16" s="61"/>
      <c r="J16" s="61"/>
      <c r="K16" s="61"/>
      <c r="L16" s="61"/>
      <c r="M16" s="61"/>
      <c r="N16" s="61"/>
      <c r="O16" s="67"/>
      <c r="P16" s="47"/>
      <c r="Q16" s="48"/>
      <c r="R16" s="1">
        <f>SUM(D16:Q16)</f>
        <v>454</v>
      </c>
      <c r="W16" s="1" t="s">
        <v>58</v>
      </c>
      <c r="Z16" s="4"/>
    </row>
    <row r="17" spans="1:29" ht="30.75" customHeight="1" x14ac:dyDescent="0.2">
      <c r="A17" s="120" t="s">
        <v>89</v>
      </c>
      <c r="B17" s="121"/>
      <c r="C17" s="144"/>
      <c r="D17" s="62">
        <v>80</v>
      </c>
      <c r="E17" s="62">
        <v>113</v>
      </c>
      <c r="F17" s="61">
        <v>136</v>
      </c>
      <c r="G17" s="61">
        <v>107</v>
      </c>
      <c r="H17" s="61"/>
      <c r="I17" s="61"/>
      <c r="J17" s="61"/>
      <c r="K17" s="61"/>
      <c r="L17" s="61"/>
      <c r="M17" s="61"/>
      <c r="N17" s="61"/>
      <c r="O17" s="61"/>
      <c r="P17" s="47"/>
      <c r="Q17" s="48"/>
      <c r="Z17" s="4"/>
    </row>
    <row r="18" spans="1:29" ht="32.25" customHeight="1" x14ac:dyDescent="0.2">
      <c r="A18" s="120" t="s">
        <v>91</v>
      </c>
      <c r="B18" s="121"/>
      <c r="C18" s="144"/>
      <c r="D18" s="60">
        <v>80</v>
      </c>
      <c r="E18" s="60">
        <v>113</v>
      </c>
      <c r="F18" s="66">
        <v>135</v>
      </c>
      <c r="G18" s="80">
        <v>107</v>
      </c>
      <c r="H18" s="66"/>
      <c r="I18" s="66"/>
      <c r="J18" s="66"/>
      <c r="K18" s="66"/>
      <c r="L18" s="66"/>
      <c r="M18" s="66"/>
      <c r="N18" s="66"/>
      <c r="O18" s="66"/>
      <c r="P18" s="47"/>
      <c r="Q18" s="48"/>
      <c r="T18" s="19">
        <v>0.9</v>
      </c>
      <c r="W18" s="1" t="s">
        <v>59</v>
      </c>
      <c r="Z18" s="4"/>
      <c r="AB18" s="20"/>
    </row>
    <row r="19" spans="1:29" ht="39" customHeight="1" x14ac:dyDescent="0.2">
      <c r="A19" s="133" t="s">
        <v>60</v>
      </c>
      <c r="B19" s="134"/>
      <c r="C19" s="21" t="s">
        <v>61</v>
      </c>
      <c r="D19" s="68">
        <f>D18/D17</f>
        <v>1</v>
      </c>
      <c r="E19" s="68">
        <f t="shared" ref="E19:O19" si="0">E18/E17</f>
        <v>1</v>
      </c>
      <c r="F19" s="68">
        <f t="shared" si="0"/>
        <v>0.99264705882352944</v>
      </c>
      <c r="G19" s="68">
        <f t="shared" si="0"/>
        <v>1</v>
      </c>
      <c r="H19" s="68"/>
      <c r="I19" s="68"/>
      <c r="J19" s="68"/>
      <c r="K19" s="68"/>
      <c r="L19" s="68"/>
      <c r="M19" s="68"/>
      <c r="N19" s="68"/>
      <c r="O19" s="68"/>
      <c r="P19" s="47"/>
      <c r="Q19" s="48"/>
      <c r="T19" s="19">
        <v>0.9</v>
      </c>
      <c r="U19" s="19">
        <v>0.95</v>
      </c>
      <c r="W19" s="1" t="s">
        <v>62</v>
      </c>
      <c r="Z19" s="4"/>
      <c r="AB19" s="20"/>
    </row>
    <row r="20" spans="1:29" ht="25.5" customHeight="1" x14ac:dyDescent="0.2">
      <c r="A20" s="135"/>
      <c r="B20" s="136"/>
      <c r="C20" s="21" t="s">
        <v>63</v>
      </c>
      <c r="D20" s="22">
        <v>1</v>
      </c>
      <c r="E20" s="22">
        <v>1</v>
      </c>
      <c r="F20" s="23">
        <v>1</v>
      </c>
      <c r="G20" s="23">
        <v>1</v>
      </c>
      <c r="H20" s="23"/>
      <c r="I20" s="23"/>
      <c r="J20" s="23"/>
      <c r="K20" s="23"/>
      <c r="L20" s="23"/>
      <c r="M20" s="23"/>
      <c r="N20" s="23"/>
      <c r="O20" s="69"/>
      <c r="P20" s="47"/>
      <c r="Q20" s="48"/>
      <c r="T20" s="19">
        <v>0.96</v>
      </c>
      <c r="U20" s="19">
        <v>1</v>
      </c>
      <c r="Z20" s="4"/>
      <c r="AB20" s="20"/>
    </row>
    <row r="21" spans="1:29" ht="29.25" customHeight="1" x14ac:dyDescent="0.2">
      <c r="A21" s="137"/>
      <c r="B21" s="138"/>
      <c r="C21" s="21" t="s">
        <v>64</v>
      </c>
      <c r="D21" s="44">
        <f t="shared" ref="D21:F21" si="1">+D19/D20</f>
        <v>1</v>
      </c>
      <c r="E21" s="57">
        <f t="shared" si="1"/>
        <v>1</v>
      </c>
      <c r="F21" s="44">
        <f t="shared" si="1"/>
        <v>0.99264705882352944</v>
      </c>
      <c r="G21" s="44">
        <f t="shared" ref="G21:N21" si="2">+G19/G20</f>
        <v>1</v>
      </c>
      <c r="H21" s="44"/>
      <c r="I21" s="44"/>
      <c r="J21" s="44"/>
      <c r="K21" s="44"/>
      <c r="L21" s="44"/>
      <c r="M21" s="44"/>
      <c r="N21" s="44"/>
      <c r="O21" s="70"/>
      <c r="P21" s="71">
        <f>SUM(D21:O21)/12</f>
        <v>0.3327205882352941</v>
      </c>
      <c r="Q21" s="72" t="s">
        <v>71</v>
      </c>
      <c r="Z21" s="4"/>
    </row>
    <row r="22" spans="1:29" ht="16.5" customHeight="1" x14ac:dyDescent="0.2">
      <c r="A22" s="120" t="s">
        <v>65</v>
      </c>
      <c r="B22" s="121"/>
      <c r="C22" s="121"/>
      <c r="D22" s="121"/>
      <c r="E22" s="121"/>
      <c r="F22" s="121"/>
      <c r="G22" s="121"/>
      <c r="H22" s="121"/>
      <c r="I22" s="121"/>
      <c r="J22" s="121"/>
      <c r="K22" s="121"/>
      <c r="L22" s="121"/>
      <c r="M22" s="121"/>
      <c r="N22" s="121"/>
      <c r="O22" s="121"/>
      <c r="P22" s="121"/>
      <c r="Q22" s="122"/>
    </row>
    <row r="23" spans="1:29" ht="16.5" customHeight="1" x14ac:dyDescent="0.2">
      <c r="A23" s="139" t="str">
        <f>C4</f>
        <v>SOLICITUDES Y REQUERIMIENTOS RESUELTOS EN TÉRMINO</v>
      </c>
      <c r="B23" s="140"/>
      <c r="C23" s="140"/>
      <c r="D23" s="140"/>
      <c r="E23" s="140"/>
      <c r="F23" s="140"/>
      <c r="G23" s="140"/>
      <c r="H23" s="140"/>
      <c r="I23" s="140"/>
      <c r="J23" s="140"/>
      <c r="K23" s="140"/>
      <c r="L23" s="140"/>
      <c r="M23" s="140"/>
      <c r="N23" s="140"/>
      <c r="O23" s="140"/>
      <c r="P23" s="140"/>
      <c r="Q23" s="141"/>
    </row>
    <row r="24" spans="1:29" ht="34.5" customHeight="1" x14ac:dyDescent="0.2">
      <c r="A24" s="24"/>
      <c r="B24" s="25"/>
      <c r="C24" s="25"/>
      <c r="D24" s="25"/>
      <c r="E24" s="25"/>
      <c r="F24" s="25"/>
      <c r="G24" s="25"/>
      <c r="H24" s="25"/>
      <c r="I24" s="25"/>
      <c r="J24" s="25"/>
      <c r="K24" s="25"/>
      <c r="L24" s="25"/>
      <c r="M24" s="25"/>
      <c r="N24" s="25"/>
      <c r="O24" s="25"/>
      <c r="P24" s="25"/>
      <c r="Q24" s="26"/>
      <c r="X24" s="2"/>
      <c r="Y24" s="2"/>
      <c r="Z24" s="2"/>
      <c r="AA24" s="2"/>
      <c r="AB24" s="2"/>
      <c r="AC24" s="2"/>
    </row>
    <row r="25" spans="1:29" ht="34.5" customHeight="1" x14ac:dyDescent="0.2">
      <c r="A25" s="27"/>
      <c r="B25" s="28"/>
      <c r="C25" s="28"/>
      <c r="D25" s="28"/>
      <c r="E25" s="28"/>
      <c r="F25" s="28"/>
      <c r="G25" s="28"/>
      <c r="H25" s="28"/>
      <c r="I25" s="28"/>
      <c r="J25" s="28"/>
      <c r="K25" s="28"/>
      <c r="L25" s="28"/>
      <c r="M25" s="28"/>
      <c r="N25" s="28"/>
      <c r="O25" s="28"/>
      <c r="P25" s="28"/>
      <c r="Q25" s="29"/>
      <c r="X25" s="2"/>
      <c r="Y25" s="2"/>
      <c r="Z25" s="2"/>
      <c r="AA25" s="2"/>
      <c r="AB25" s="2"/>
      <c r="AC25" s="2"/>
    </row>
    <row r="26" spans="1:29" ht="34.5" customHeight="1" x14ac:dyDescent="0.2">
      <c r="A26" s="27"/>
      <c r="B26" s="28"/>
      <c r="C26" s="28"/>
      <c r="D26" s="28"/>
      <c r="E26" s="28"/>
      <c r="F26" s="28"/>
      <c r="G26" s="28"/>
      <c r="H26" s="28"/>
      <c r="I26" s="28"/>
      <c r="J26" s="28"/>
      <c r="K26" s="28"/>
      <c r="L26" s="28"/>
      <c r="M26" s="28"/>
      <c r="N26" s="28"/>
      <c r="O26" s="28"/>
      <c r="P26" s="28"/>
      <c r="Q26" s="29"/>
      <c r="X26" s="2"/>
      <c r="Y26" s="2"/>
      <c r="Z26" s="2"/>
      <c r="AA26" s="2"/>
      <c r="AB26" s="2"/>
      <c r="AC26" s="2"/>
    </row>
    <row r="27" spans="1:29" ht="34.5" customHeight="1" x14ac:dyDescent="0.2">
      <c r="A27" s="27"/>
      <c r="B27" s="28"/>
      <c r="C27" s="28"/>
      <c r="D27" s="28"/>
      <c r="E27" s="28"/>
      <c r="F27" s="28"/>
      <c r="G27" s="28"/>
      <c r="H27" s="28"/>
      <c r="I27" s="28"/>
      <c r="J27" s="28"/>
      <c r="K27" s="28"/>
      <c r="L27" s="6"/>
      <c r="M27" s="6"/>
      <c r="N27" s="6"/>
      <c r="O27" s="6"/>
      <c r="P27" s="6"/>
      <c r="Q27" s="7"/>
      <c r="X27" s="145"/>
      <c r="Y27" s="145"/>
      <c r="Z27" s="145"/>
      <c r="AA27" s="145"/>
      <c r="AB27" s="145"/>
      <c r="AC27" s="30"/>
    </row>
    <row r="28" spans="1:29" ht="34.5" customHeight="1" x14ac:dyDescent="0.2">
      <c r="A28" s="27"/>
      <c r="B28" s="28"/>
      <c r="C28" s="28"/>
      <c r="D28" s="28"/>
      <c r="E28" s="28"/>
      <c r="F28" s="28"/>
      <c r="G28" s="28"/>
      <c r="H28" s="28"/>
      <c r="I28" s="28"/>
      <c r="J28" s="28"/>
      <c r="K28" s="28"/>
      <c r="L28" s="28"/>
      <c r="M28" s="28"/>
      <c r="N28" s="28"/>
      <c r="O28" s="28"/>
      <c r="P28" s="28"/>
      <c r="Q28" s="29"/>
      <c r="X28" s="2"/>
      <c r="Y28" s="2"/>
      <c r="Z28" s="2"/>
      <c r="AA28" s="2"/>
      <c r="AB28" s="2"/>
      <c r="AC28" s="2"/>
    </row>
    <row r="29" spans="1:29" ht="34.5" customHeight="1" x14ac:dyDescent="0.2">
      <c r="A29" s="27"/>
      <c r="B29" s="28"/>
      <c r="C29" s="28"/>
      <c r="D29" s="28"/>
      <c r="E29" s="28"/>
      <c r="F29" s="28"/>
      <c r="G29" s="28"/>
      <c r="H29" s="28"/>
      <c r="I29" s="28"/>
      <c r="J29" s="28"/>
      <c r="K29" s="28"/>
      <c r="L29" s="28"/>
      <c r="M29" s="28"/>
      <c r="N29" s="28"/>
      <c r="O29" s="28"/>
      <c r="P29" s="28"/>
      <c r="Q29" s="29"/>
      <c r="X29" s="2"/>
      <c r="Y29" s="2"/>
      <c r="Z29" s="2"/>
      <c r="AA29" s="2"/>
      <c r="AB29" s="2"/>
      <c r="AC29" s="2"/>
    </row>
    <row r="30" spans="1:29" ht="34.5" customHeight="1" x14ac:dyDescent="0.2">
      <c r="A30" s="27"/>
      <c r="B30" s="28"/>
      <c r="C30" s="28"/>
      <c r="D30" s="28"/>
      <c r="E30" s="28"/>
      <c r="F30" s="28"/>
      <c r="G30" s="28"/>
      <c r="H30" s="28"/>
      <c r="I30" s="28"/>
      <c r="J30" s="28"/>
      <c r="K30" s="28"/>
      <c r="L30" s="28"/>
      <c r="M30" s="28"/>
      <c r="N30" s="28"/>
      <c r="O30" s="28"/>
      <c r="P30" s="28"/>
      <c r="Q30" s="29"/>
      <c r="X30" s="2"/>
      <c r="Y30" s="2"/>
      <c r="Z30" s="2"/>
      <c r="AA30" s="2"/>
      <c r="AB30" s="2"/>
      <c r="AC30" s="2"/>
    </row>
    <row r="31" spans="1:29" ht="34.5" customHeight="1" x14ac:dyDescent="0.2">
      <c r="A31" s="31"/>
      <c r="B31" s="32"/>
      <c r="C31" s="32"/>
      <c r="D31" s="32"/>
      <c r="E31" s="32"/>
      <c r="F31" s="32"/>
      <c r="G31" s="32"/>
      <c r="H31" s="32"/>
      <c r="I31" s="32"/>
      <c r="J31" s="32"/>
      <c r="K31" s="32"/>
      <c r="L31" s="32"/>
      <c r="M31" s="32"/>
      <c r="N31" s="32"/>
      <c r="O31" s="32"/>
      <c r="P31" s="32"/>
      <c r="Q31" s="33"/>
    </row>
    <row r="32" spans="1:29" ht="7.5" customHeight="1" x14ac:dyDescent="0.2">
      <c r="A32" s="34"/>
      <c r="B32" s="35"/>
      <c r="C32" s="36"/>
      <c r="D32" s="36"/>
      <c r="E32" s="36"/>
      <c r="F32" s="36"/>
      <c r="G32" s="36"/>
      <c r="H32" s="36"/>
      <c r="I32" s="36"/>
      <c r="J32" s="36"/>
      <c r="K32" s="36"/>
      <c r="L32" s="36"/>
      <c r="M32" s="36"/>
      <c r="N32" s="36"/>
      <c r="O32" s="36"/>
      <c r="P32" s="36"/>
      <c r="Q32" s="37"/>
      <c r="S32" s="1"/>
    </row>
    <row r="33" spans="1:19" s="38" customFormat="1" ht="17.25" customHeight="1" x14ac:dyDescent="0.2">
      <c r="A33" s="49" t="s">
        <v>66</v>
      </c>
      <c r="B33" s="146" t="s">
        <v>92</v>
      </c>
      <c r="C33" s="146"/>
      <c r="D33" s="146"/>
      <c r="E33" s="146"/>
      <c r="F33" s="146"/>
      <c r="G33" s="146"/>
      <c r="H33" s="146"/>
      <c r="I33" s="146"/>
      <c r="J33" s="146"/>
      <c r="K33" s="146"/>
      <c r="L33" s="146"/>
      <c r="M33" s="146"/>
      <c r="N33" s="146"/>
      <c r="O33" s="146"/>
      <c r="P33" s="146"/>
      <c r="Q33" s="146"/>
    </row>
    <row r="34" spans="1:19" s="38" customFormat="1" ht="12.75" customHeight="1" x14ac:dyDescent="0.2">
      <c r="A34" s="147" t="s">
        <v>67</v>
      </c>
      <c r="B34" s="150" t="s">
        <v>111</v>
      </c>
      <c r="C34" s="151"/>
      <c r="D34" s="151"/>
      <c r="E34" s="151"/>
      <c r="F34" s="151"/>
      <c r="G34" s="151"/>
      <c r="H34" s="151"/>
      <c r="I34" s="151"/>
      <c r="J34" s="151"/>
      <c r="K34" s="151"/>
      <c r="L34" s="151"/>
      <c r="M34" s="151"/>
      <c r="N34" s="151"/>
      <c r="O34" s="151"/>
      <c r="P34" s="151"/>
      <c r="Q34" s="152"/>
    </row>
    <row r="35" spans="1:19" s="38" customFormat="1" ht="12.75" customHeight="1" x14ac:dyDescent="0.2">
      <c r="A35" s="148"/>
      <c r="B35" s="153"/>
      <c r="C35" s="154"/>
      <c r="D35" s="154"/>
      <c r="E35" s="154"/>
      <c r="F35" s="154"/>
      <c r="G35" s="154"/>
      <c r="H35" s="154"/>
      <c r="I35" s="154"/>
      <c r="J35" s="154"/>
      <c r="K35" s="154"/>
      <c r="L35" s="154"/>
      <c r="M35" s="154"/>
      <c r="N35" s="154"/>
      <c r="O35" s="154"/>
      <c r="P35" s="154"/>
      <c r="Q35" s="155"/>
    </row>
    <row r="36" spans="1:19" s="38" customFormat="1" ht="21.75" customHeight="1" x14ac:dyDescent="0.2">
      <c r="A36" s="148"/>
      <c r="B36" s="153"/>
      <c r="C36" s="154"/>
      <c r="D36" s="154"/>
      <c r="E36" s="154"/>
      <c r="F36" s="154"/>
      <c r="G36" s="154"/>
      <c r="H36" s="154"/>
      <c r="I36" s="154"/>
      <c r="J36" s="154"/>
      <c r="K36" s="154"/>
      <c r="L36" s="154"/>
      <c r="M36" s="154"/>
      <c r="N36" s="154"/>
      <c r="O36" s="154"/>
      <c r="P36" s="154"/>
      <c r="Q36" s="155"/>
    </row>
    <row r="37" spans="1:19" ht="93" customHeight="1" x14ac:dyDescent="0.2">
      <c r="A37" s="149"/>
      <c r="B37" s="156"/>
      <c r="C37" s="157"/>
      <c r="D37" s="157"/>
      <c r="E37" s="157"/>
      <c r="F37" s="157"/>
      <c r="G37" s="157"/>
      <c r="H37" s="157"/>
      <c r="I37" s="157"/>
      <c r="J37" s="157"/>
      <c r="K37" s="157"/>
      <c r="L37" s="157"/>
      <c r="M37" s="157"/>
      <c r="N37" s="157"/>
      <c r="O37" s="157"/>
      <c r="P37" s="157"/>
      <c r="Q37" s="158"/>
    </row>
    <row r="38" spans="1:19" s="38" customFormat="1" ht="12.75" customHeight="1" x14ac:dyDescent="0.2">
      <c r="A38" s="147" t="s">
        <v>68</v>
      </c>
      <c r="B38" s="150"/>
      <c r="C38" s="151"/>
      <c r="D38" s="151"/>
      <c r="E38" s="151"/>
      <c r="F38" s="151"/>
      <c r="G38" s="151"/>
      <c r="H38" s="151"/>
      <c r="I38" s="151"/>
      <c r="J38" s="151"/>
      <c r="K38" s="151"/>
      <c r="L38" s="151"/>
      <c r="M38" s="151"/>
      <c r="N38" s="151"/>
      <c r="O38" s="151"/>
      <c r="P38" s="151"/>
      <c r="Q38" s="152"/>
    </row>
    <row r="39" spans="1:19" s="38" customFormat="1" ht="12.75" customHeight="1" x14ac:dyDescent="0.2">
      <c r="A39" s="148"/>
      <c r="B39" s="153"/>
      <c r="C39" s="154"/>
      <c r="D39" s="154"/>
      <c r="E39" s="154"/>
      <c r="F39" s="154"/>
      <c r="G39" s="154"/>
      <c r="H39" s="154"/>
      <c r="I39" s="154"/>
      <c r="J39" s="154"/>
      <c r="K39" s="154"/>
      <c r="L39" s="154"/>
      <c r="M39" s="154"/>
      <c r="N39" s="154"/>
      <c r="O39" s="154"/>
      <c r="P39" s="154"/>
      <c r="Q39" s="155"/>
    </row>
    <row r="40" spans="1:19" s="38" customFormat="1" ht="21.75" customHeight="1" x14ac:dyDescent="0.2">
      <c r="A40" s="148"/>
      <c r="B40" s="153"/>
      <c r="C40" s="154"/>
      <c r="D40" s="154"/>
      <c r="E40" s="154"/>
      <c r="F40" s="154"/>
      <c r="G40" s="154"/>
      <c r="H40" s="154"/>
      <c r="I40" s="154"/>
      <c r="J40" s="154"/>
      <c r="K40" s="154"/>
      <c r="L40" s="154"/>
      <c r="M40" s="154"/>
      <c r="N40" s="154"/>
      <c r="O40" s="154"/>
      <c r="P40" s="154"/>
      <c r="Q40" s="155"/>
    </row>
    <row r="41" spans="1:19" ht="126.75" customHeight="1" x14ac:dyDescent="0.2">
      <c r="A41" s="149"/>
      <c r="B41" s="156"/>
      <c r="C41" s="157"/>
      <c r="D41" s="157"/>
      <c r="E41" s="157"/>
      <c r="F41" s="157"/>
      <c r="G41" s="157"/>
      <c r="H41" s="157"/>
      <c r="I41" s="157"/>
      <c r="J41" s="157"/>
      <c r="K41" s="157"/>
      <c r="L41" s="157"/>
      <c r="M41" s="157"/>
      <c r="N41" s="157"/>
      <c r="O41" s="157"/>
      <c r="P41" s="157"/>
      <c r="Q41" s="158"/>
    </row>
    <row r="42" spans="1:19" s="38" customFormat="1" ht="12.75" customHeight="1" x14ac:dyDescent="0.2">
      <c r="A42" s="147" t="s">
        <v>69</v>
      </c>
      <c r="B42" s="150"/>
      <c r="C42" s="151"/>
      <c r="D42" s="151"/>
      <c r="E42" s="151"/>
      <c r="F42" s="151"/>
      <c r="G42" s="151"/>
      <c r="H42" s="151"/>
      <c r="I42" s="151"/>
      <c r="J42" s="151"/>
      <c r="K42" s="151"/>
      <c r="L42" s="151"/>
      <c r="M42" s="151"/>
      <c r="N42" s="151"/>
      <c r="O42" s="151"/>
      <c r="P42" s="151"/>
      <c r="Q42" s="152"/>
    </row>
    <row r="43" spans="1:19" s="38" customFormat="1" ht="12.75" customHeight="1" x14ac:dyDescent="0.2">
      <c r="A43" s="148"/>
      <c r="B43" s="153"/>
      <c r="C43" s="154"/>
      <c r="D43" s="154"/>
      <c r="E43" s="154"/>
      <c r="F43" s="154"/>
      <c r="G43" s="154"/>
      <c r="H43" s="154"/>
      <c r="I43" s="154"/>
      <c r="J43" s="154"/>
      <c r="K43" s="154"/>
      <c r="L43" s="154"/>
      <c r="M43" s="154"/>
      <c r="N43" s="154"/>
      <c r="O43" s="154"/>
      <c r="P43" s="154"/>
      <c r="Q43" s="155"/>
    </row>
    <row r="44" spans="1:19" s="38" customFormat="1" ht="21.75" customHeight="1" x14ac:dyDescent="0.2">
      <c r="A44" s="148"/>
      <c r="B44" s="153"/>
      <c r="C44" s="154"/>
      <c r="D44" s="154"/>
      <c r="E44" s="154"/>
      <c r="F44" s="154"/>
      <c r="G44" s="154"/>
      <c r="H44" s="154"/>
      <c r="I44" s="154"/>
      <c r="J44" s="154"/>
      <c r="K44" s="154"/>
      <c r="L44" s="154"/>
      <c r="M44" s="154"/>
      <c r="N44" s="154"/>
      <c r="O44" s="154"/>
      <c r="P44" s="154"/>
      <c r="Q44" s="155"/>
    </row>
    <row r="45" spans="1:19" ht="107.25" customHeight="1" x14ac:dyDescent="0.2">
      <c r="A45" s="149"/>
      <c r="B45" s="156"/>
      <c r="C45" s="157"/>
      <c r="D45" s="157"/>
      <c r="E45" s="157"/>
      <c r="F45" s="157"/>
      <c r="G45" s="157"/>
      <c r="H45" s="157"/>
      <c r="I45" s="157"/>
      <c r="J45" s="157"/>
      <c r="K45" s="157"/>
      <c r="L45" s="157"/>
      <c r="M45" s="157"/>
      <c r="N45" s="157"/>
      <c r="O45" s="157"/>
      <c r="P45" s="157"/>
      <c r="Q45" s="158"/>
    </row>
    <row r="46" spans="1:19" ht="54.75" customHeight="1" x14ac:dyDescent="0.2">
      <c r="A46" s="147" t="s">
        <v>70</v>
      </c>
      <c r="B46" s="159"/>
      <c r="C46" s="160"/>
      <c r="D46" s="160"/>
      <c r="E46" s="160"/>
      <c r="F46" s="160"/>
      <c r="G46" s="160"/>
      <c r="H46" s="160"/>
      <c r="I46" s="160"/>
      <c r="J46" s="160"/>
      <c r="K46" s="160"/>
      <c r="L46" s="160"/>
      <c r="M46" s="160"/>
      <c r="N46" s="160"/>
      <c r="O46" s="160"/>
      <c r="P46" s="160"/>
      <c r="Q46" s="161"/>
      <c r="S46" s="1"/>
    </row>
    <row r="47" spans="1:19" ht="93.75" customHeight="1" x14ac:dyDescent="0.2">
      <c r="A47" s="149"/>
      <c r="B47" s="162"/>
      <c r="C47" s="163"/>
      <c r="D47" s="163"/>
      <c r="E47" s="163"/>
      <c r="F47" s="163"/>
      <c r="G47" s="163"/>
      <c r="H47" s="163"/>
      <c r="I47" s="163"/>
      <c r="J47" s="163"/>
      <c r="K47" s="163"/>
      <c r="L47" s="163"/>
      <c r="M47" s="163"/>
      <c r="N47" s="163"/>
      <c r="O47" s="163"/>
      <c r="P47" s="163"/>
      <c r="Q47" s="164"/>
    </row>
    <row r="48" spans="1:19" ht="73.5" customHeight="1" x14ac:dyDescent="0.2">
      <c r="A48" s="147" t="s">
        <v>87</v>
      </c>
      <c r="B48" s="159"/>
      <c r="C48" s="160"/>
      <c r="D48" s="160"/>
      <c r="E48" s="160"/>
      <c r="F48" s="160"/>
      <c r="G48" s="160"/>
      <c r="H48" s="160"/>
      <c r="I48" s="160"/>
      <c r="J48" s="160"/>
      <c r="K48" s="160"/>
      <c r="L48" s="160"/>
      <c r="M48" s="160"/>
      <c r="N48" s="160"/>
      <c r="O48" s="160"/>
      <c r="P48" s="160"/>
      <c r="Q48" s="161"/>
    </row>
    <row r="49" spans="1:17" ht="65.25" customHeight="1" x14ac:dyDescent="0.2">
      <c r="A49" s="149"/>
      <c r="B49" s="162"/>
      <c r="C49" s="163"/>
      <c r="D49" s="163"/>
      <c r="E49" s="163"/>
      <c r="F49" s="163"/>
      <c r="G49" s="163"/>
      <c r="H49" s="163"/>
      <c r="I49" s="163"/>
      <c r="J49" s="163"/>
      <c r="K49" s="163"/>
      <c r="L49" s="163"/>
      <c r="M49" s="163"/>
      <c r="N49" s="163"/>
      <c r="O49" s="163"/>
      <c r="P49" s="163"/>
      <c r="Q49" s="164"/>
    </row>
    <row r="250" spans="4:19" x14ac:dyDescent="0.2">
      <c r="E250" s="40"/>
      <c r="F250" s="40"/>
      <c r="S250" s="1"/>
    </row>
    <row r="251" spans="4:19" x14ac:dyDescent="0.2">
      <c r="E251" s="40"/>
      <c r="F251" s="40"/>
      <c r="S251" s="1"/>
    </row>
    <row r="252" spans="4:19" x14ac:dyDescent="0.2">
      <c r="E252" s="40"/>
      <c r="F252" s="40"/>
      <c r="S252" s="1"/>
    </row>
    <row r="253" spans="4:19" x14ac:dyDescent="0.2">
      <c r="E253" s="40"/>
      <c r="F253" s="40"/>
      <c r="S253" s="1"/>
    </row>
    <row r="254" spans="4:19" x14ac:dyDescent="0.2">
      <c r="E254" s="40"/>
      <c r="F254" s="40"/>
      <c r="S254" s="1"/>
    </row>
    <row r="255" spans="4:19" x14ac:dyDescent="0.2">
      <c r="E255" s="40"/>
      <c r="F255" s="40"/>
      <c r="S255" s="1"/>
    </row>
    <row r="256" spans="4:19" ht="15" customHeight="1" x14ac:dyDescent="0.2">
      <c r="D256" s="41"/>
      <c r="E256" s="40"/>
      <c r="F256" s="40"/>
      <c r="S256" s="1"/>
    </row>
    <row r="257" spans="4:19" x14ac:dyDescent="0.2">
      <c r="D257" s="41"/>
      <c r="E257" s="40"/>
      <c r="F257" s="40"/>
      <c r="S257" s="1"/>
    </row>
    <row r="259" spans="4:19" ht="21.75" customHeight="1" x14ac:dyDescent="0.2">
      <c r="S259" s="1"/>
    </row>
    <row r="260" spans="4:19" ht="18.75" customHeight="1" x14ac:dyDescent="0.2">
      <c r="S260" s="1"/>
    </row>
    <row r="261" spans="4:19" ht="25.5" customHeight="1" x14ac:dyDescent="0.2">
      <c r="S261" s="1"/>
    </row>
    <row r="262" spans="4:19" ht="23.25" customHeight="1" x14ac:dyDescent="0.2">
      <c r="S262" s="1"/>
    </row>
  </sheetData>
  <dataConsolidate/>
  <mergeCells count="56">
    <mergeCell ref="A42:A45"/>
    <mergeCell ref="A46:A47"/>
    <mergeCell ref="B42:Q45"/>
    <mergeCell ref="B46:Q47"/>
    <mergeCell ref="B48:Q49"/>
    <mergeCell ref="A48:A49"/>
    <mergeCell ref="X27:AB27"/>
    <mergeCell ref="B33:Q33"/>
    <mergeCell ref="A34:A37"/>
    <mergeCell ref="B34:Q37"/>
    <mergeCell ref="A38:A41"/>
    <mergeCell ref="B38:Q41"/>
    <mergeCell ref="A19:B21"/>
    <mergeCell ref="A22:Q22"/>
    <mergeCell ref="A23:Q23"/>
    <mergeCell ref="B13:E13"/>
    <mergeCell ref="G13:K13"/>
    <mergeCell ref="M13:Q13"/>
    <mergeCell ref="A14:Q14"/>
    <mergeCell ref="A15:C15"/>
    <mergeCell ref="A16:C16"/>
    <mergeCell ref="A17:C17"/>
    <mergeCell ref="A18:C18"/>
    <mergeCell ref="A8:G8"/>
    <mergeCell ref="H8:Q8"/>
    <mergeCell ref="A9:G9"/>
    <mergeCell ref="H9:Q9"/>
    <mergeCell ref="A10:C10"/>
    <mergeCell ref="D10:J10"/>
    <mergeCell ref="K10:M10"/>
    <mergeCell ref="N10:Q10"/>
    <mergeCell ref="A11:C11"/>
    <mergeCell ref="D11:J11"/>
    <mergeCell ref="K11:M11"/>
    <mergeCell ref="N11:Q11"/>
    <mergeCell ref="A12:Q12"/>
    <mergeCell ref="A6:B6"/>
    <mergeCell ref="C6:G6"/>
    <mergeCell ref="H6:J6"/>
    <mergeCell ref="K6:Q6"/>
    <mergeCell ref="A7:B7"/>
    <mergeCell ref="C7:G7"/>
    <mergeCell ref="H7:J7"/>
    <mergeCell ref="K7:Q7"/>
    <mergeCell ref="A4:B4"/>
    <mergeCell ref="C4:K4"/>
    <mergeCell ref="L4:M4"/>
    <mergeCell ref="N4:Q4"/>
    <mergeCell ref="B5:D5"/>
    <mergeCell ref="H5:J5"/>
    <mergeCell ref="A1:B2"/>
    <mergeCell ref="L1:M1"/>
    <mergeCell ref="N1:Q1"/>
    <mergeCell ref="L2:M2"/>
    <mergeCell ref="N2:Q2"/>
    <mergeCell ref="C1:K2"/>
  </mergeCells>
  <conditionalFormatting sqref="D21">
    <cfRule type="cellIs" dxfId="26" priority="75" stopIfTrue="1" operator="between">
      <formula>70</formula>
      <formula>89</formula>
    </cfRule>
    <cfRule type="cellIs" dxfId="25" priority="76" stopIfTrue="1" operator="greaterThan">
      <formula>89</formula>
    </cfRule>
    <cfRule type="cellIs" dxfId="24" priority="77" stopIfTrue="1" operator="between">
      <formula>$T$20</formula>
      <formula>$U$20</formula>
    </cfRule>
  </conditionalFormatting>
  <conditionalFormatting sqref="D21">
    <cfRule type="colorScale" priority="72">
      <colorScale>
        <cfvo type="num" val="69"/>
        <cfvo type="num" val="89"/>
        <cfvo type="num" val="90"/>
        <color rgb="FFFF0000"/>
        <color rgb="FFFFFF00"/>
        <color rgb="FF00B050"/>
      </colorScale>
    </cfRule>
    <cfRule type="colorScale" priority="73">
      <colorScale>
        <cfvo type="percent" val="69"/>
        <cfvo type="percent" val="89"/>
        <cfvo type="percent" val="90"/>
        <color rgb="FFF8696B"/>
        <color rgb="FFFFEB84"/>
        <color rgb="FF63BE7B"/>
      </colorScale>
    </cfRule>
    <cfRule type="cellIs" dxfId="23" priority="74" operator="between">
      <formula>0</formula>
      <formula>69</formula>
    </cfRule>
  </conditionalFormatting>
  <conditionalFormatting sqref="D21">
    <cfRule type="cellIs" dxfId="22" priority="67" operator="between">
      <formula>0.7</formula>
      <formula>0.89</formula>
    </cfRule>
    <cfRule type="cellIs" dxfId="21" priority="68" operator="lessThan">
      <formula>0.69</formula>
    </cfRule>
    <cfRule type="cellIs" dxfId="20" priority="69" operator="greaterThan">
      <formula>0.89</formula>
    </cfRule>
    <cfRule type="cellIs" dxfId="19" priority="70" operator="greaterThan">
      <formula>89</formula>
    </cfRule>
    <cfRule type="cellIs" dxfId="18" priority="71" operator="greaterThan">
      <formula>0.9</formula>
    </cfRule>
  </conditionalFormatting>
  <conditionalFormatting sqref="E21">
    <cfRule type="cellIs" dxfId="17" priority="64" stopIfTrue="1" operator="between">
      <formula>70</formula>
      <formula>89</formula>
    </cfRule>
    <cfRule type="cellIs" dxfId="16" priority="65" stopIfTrue="1" operator="greaterThan">
      <formula>89</formula>
    </cfRule>
    <cfRule type="cellIs" dxfId="15" priority="66" stopIfTrue="1" operator="between">
      <formula>$T$20</formula>
      <formula>$U$20</formula>
    </cfRule>
  </conditionalFormatting>
  <conditionalFormatting sqref="E21">
    <cfRule type="colorScale" priority="61">
      <colorScale>
        <cfvo type="num" val="69"/>
        <cfvo type="num" val="89"/>
        <cfvo type="num" val="90"/>
        <color rgb="FFFF0000"/>
        <color rgb="FFFFFF00"/>
        <color rgb="FF00B050"/>
      </colorScale>
    </cfRule>
    <cfRule type="colorScale" priority="62">
      <colorScale>
        <cfvo type="percent" val="69"/>
        <cfvo type="percent" val="89"/>
        <cfvo type="percent" val="90"/>
        <color rgb="FFF8696B"/>
        <color rgb="FFFFEB84"/>
        <color rgb="FF63BE7B"/>
      </colorScale>
    </cfRule>
    <cfRule type="cellIs" dxfId="14" priority="63" operator="between">
      <formula>0</formula>
      <formula>69</formula>
    </cfRule>
  </conditionalFormatting>
  <conditionalFormatting sqref="E21">
    <cfRule type="cellIs" dxfId="13" priority="56" operator="between">
      <formula>0.7</formula>
      <formula>0.89</formula>
    </cfRule>
    <cfRule type="cellIs" dxfId="12" priority="57" operator="lessThan">
      <formula>0.69</formula>
    </cfRule>
    <cfRule type="cellIs" dxfId="11" priority="58" operator="greaterThan">
      <formula>0.89</formula>
    </cfRule>
    <cfRule type="cellIs" dxfId="10" priority="59" operator="greaterThan">
      <formula>89</formula>
    </cfRule>
    <cfRule type="cellIs" dxfId="9" priority="60" operator="greaterThan">
      <formula>0.9</formula>
    </cfRule>
  </conditionalFormatting>
  <conditionalFormatting sqref="F21:O21">
    <cfRule type="cellIs" dxfId="8" priority="1" operator="between">
      <formula>0.7</formula>
      <formula>0.89</formula>
    </cfRule>
    <cfRule type="cellIs" dxfId="7" priority="2" operator="lessThan">
      <formula>0.69</formula>
    </cfRule>
    <cfRule type="cellIs" dxfId="6" priority="3" operator="greaterThan">
      <formula>0.89</formula>
    </cfRule>
    <cfRule type="cellIs" dxfId="5" priority="4" operator="greaterThan">
      <formula>89</formula>
    </cfRule>
    <cfRule type="cellIs" dxfId="4" priority="5" operator="greaterThan">
      <formula>0.9</formula>
    </cfRule>
  </conditionalFormatting>
  <conditionalFormatting sqref="F21:O21">
    <cfRule type="cellIs" dxfId="3" priority="9" stopIfTrue="1" operator="between">
      <formula>70</formula>
      <formula>89</formula>
    </cfRule>
    <cfRule type="cellIs" dxfId="2" priority="10" stopIfTrue="1" operator="greaterThan">
      <formula>89</formula>
    </cfRule>
    <cfRule type="cellIs" dxfId="1" priority="11" stopIfTrue="1" operator="between">
      <formula>$T$20</formula>
      <formula>$U$20</formula>
    </cfRule>
  </conditionalFormatting>
  <conditionalFormatting sqref="F21:O21">
    <cfRule type="colorScale" priority="6">
      <colorScale>
        <cfvo type="num" val="69"/>
        <cfvo type="num" val="89"/>
        <cfvo type="num" val="90"/>
        <color rgb="FFFF0000"/>
        <color rgb="FFFFFF00"/>
        <color rgb="FF00B050"/>
      </colorScale>
    </cfRule>
    <cfRule type="colorScale" priority="7">
      <colorScale>
        <cfvo type="percent" val="69"/>
        <cfvo type="percent" val="89"/>
        <cfvo type="percent" val="90"/>
        <color rgb="FFF8696B"/>
        <color rgb="FFFFEB84"/>
        <color rgb="FF63BE7B"/>
      </colorScale>
    </cfRule>
    <cfRule type="cellIs" dxfId="0" priority="8" operator="between">
      <formula>0</formula>
      <formula>69</formula>
    </cfRule>
  </conditionalFormatting>
  <dataValidations disablePrompts="1" count="1">
    <dataValidation type="list" allowBlank="1" showInputMessage="1" showErrorMessage="1" sqref="B5">
      <formula1>$V$1:$V$6</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4</xdr:row>
                    <xdr:rowOff>142875</xdr:rowOff>
                  </from>
                  <to>
                    <xdr:col>5</xdr:col>
                    <xdr:colOff>495300</xdr:colOff>
                    <xdr:row>4</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4</xdr:row>
                    <xdr:rowOff>523875</xdr:rowOff>
                  </from>
                  <to>
                    <xdr:col>5</xdr:col>
                    <xdr:colOff>495300</xdr:colOff>
                    <xdr:row>4</xdr:row>
                    <xdr:rowOff>742950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200025</xdr:colOff>
                    <xdr:row>4</xdr:row>
                    <xdr:rowOff>57150</xdr:rowOff>
                  </from>
                  <to>
                    <xdr:col>16</xdr:col>
                    <xdr:colOff>495300</xdr:colOff>
                    <xdr:row>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200025</xdr:colOff>
                    <xdr:row>4</xdr:row>
                    <xdr:rowOff>542925</xdr:rowOff>
                  </from>
                  <to>
                    <xdr:col>16</xdr:col>
                    <xdr:colOff>495300</xdr:colOff>
                    <xdr:row>4</xdr:row>
                    <xdr:rowOff>762000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190500</xdr:colOff>
                    <xdr:row>4</xdr:row>
                    <xdr:rowOff>304800</xdr:rowOff>
                  </from>
                  <to>
                    <xdr:col>16</xdr:col>
                    <xdr:colOff>495300</xdr:colOff>
                    <xdr:row>4</xdr:row>
                    <xdr:rowOff>523875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4</xdr:row>
                    <xdr:rowOff>57150</xdr:rowOff>
                  </from>
                  <to>
                    <xdr:col>12</xdr:col>
                    <xdr:colOff>495300</xdr:colOff>
                    <xdr:row>4</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4</xdr:row>
                    <xdr:rowOff>542925</xdr:rowOff>
                  </from>
                  <to>
                    <xdr:col>12</xdr:col>
                    <xdr:colOff>495300</xdr:colOff>
                    <xdr:row>4</xdr:row>
                    <xdr:rowOff>762000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1"/>
  <sheetViews>
    <sheetView workbookViewId="0">
      <selection activeCell="J9" sqref="J9"/>
    </sheetView>
  </sheetViews>
  <sheetFormatPr baseColWidth="10" defaultRowHeight="12.75" x14ac:dyDescent="0.2"/>
  <cols>
    <col min="1" max="1" width="6.28515625" customWidth="1"/>
    <col min="2" max="2" width="26.42578125" customWidth="1"/>
    <col min="6" max="8" width="11.42578125" style="55"/>
    <col min="12" max="12" width="18.42578125" style="76" customWidth="1"/>
    <col min="13" max="15" width="11.42578125" style="76"/>
  </cols>
  <sheetData>
    <row r="2" spans="1:14" x14ac:dyDescent="0.2">
      <c r="A2" s="55"/>
      <c r="B2" s="58" t="s">
        <v>102</v>
      </c>
      <c r="C2" s="59">
        <v>43466</v>
      </c>
      <c r="D2" s="59">
        <v>43497</v>
      </c>
      <c r="E2" s="59">
        <v>43525</v>
      </c>
      <c r="J2" s="73" t="s">
        <v>106</v>
      </c>
    </row>
    <row r="3" spans="1:14" ht="25.5" x14ac:dyDescent="0.2">
      <c r="A3" s="55"/>
      <c r="B3" s="51" t="s">
        <v>95</v>
      </c>
      <c r="C3">
        <v>12</v>
      </c>
      <c r="D3">
        <v>47</v>
      </c>
      <c r="E3">
        <v>46</v>
      </c>
      <c r="F3" s="55">
        <f>SUM(C3:E3)</f>
        <v>105</v>
      </c>
      <c r="G3" s="79">
        <f>+F3+C5</f>
        <v>120</v>
      </c>
      <c r="J3" s="73">
        <f>+F3+F16+F29+F42</f>
        <v>480</v>
      </c>
      <c r="K3" s="73" t="s">
        <v>110</v>
      </c>
    </row>
    <row r="4" spans="1:14" ht="30.75" customHeight="1" x14ac:dyDescent="0.2">
      <c r="B4" s="51" t="s">
        <v>96</v>
      </c>
      <c r="C4">
        <v>7</v>
      </c>
      <c r="D4">
        <v>12</v>
      </c>
      <c r="E4">
        <v>6</v>
      </c>
      <c r="F4" s="55">
        <f>SUM(C4:E4)</f>
        <v>25</v>
      </c>
      <c r="J4" s="73">
        <f>+F6+F19+F32+F45</f>
        <v>418</v>
      </c>
      <c r="K4" s="73" t="s">
        <v>109</v>
      </c>
    </row>
    <row r="5" spans="1:14" ht="30.75" customHeight="1" x14ac:dyDescent="0.2">
      <c r="B5" s="53" t="s">
        <v>97</v>
      </c>
      <c r="C5">
        <v>15</v>
      </c>
      <c r="D5">
        <v>7</v>
      </c>
      <c r="E5">
        <v>32</v>
      </c>
      <c r="J5" s="73">
        <f>+F9+F22+F35+F48</f>
        <v>409</v>
      </c>
      <c r="K5" s="73" t="s">
        <v>108</v>
      </c>
      <c r="M5" s="76">
        <v>418</v>
      </c>
      <c r="N5" s="76">
        <v>100</v>
      </c>
    </row>
    <row r="6" spans="1:14" ht="38.25" x14ac:dyDescent="0.2">
      <c r="B6" s="52" t="s">
        <v>98</v>
      </c>
      <c r="C6" s="54">
        <f>SUM(C4:C5)</f>
        <v>22</v>
      </c>
      <c r="D6" s="54">
        <f t="shared" ref="D6:E6" si="0">SUM(D4:D5)</f>
        <v>19</v>
      </c>
      <c r="E6" s="54">
        <f t="shared" si="0"/>
        <v>38</v>
      </c>
      <c r="F6" s="55">
        <f>SUM(C6:E6)</f>
        <v>79</v>
      </c>
      <c r="H6" s="55">
        <f>79-15</f>
        <v>64</v>
      </c>
      <c r="J6" s="74"/>
      <c r="L6" s="77" t="s">
        <v>108</v>
      </c>
      <c r="M6" s="76">
        <v>409</v>
      </c>
      <c r="N6" s="78">
        <f>+M6*N5/M5</f>
        <v>97.846889952153106</v>
      </c>
    </row>
    <row r="7" spans="1:14" ht="25.5" x14ac:dyDescent="0.2">
      <c r="B7" s="51" t="s">
        <v>99</v>
      </c>
      <c r="C7">
        <v>6</v>
      </c>
      <c r="D7">
        <v>9</v>
      </c>
      <c r="E7">
        <v>6</v>
      </c>
    </row>
    <row r="8" spans="1:14" ht="25.5" x14ac:dyDescent="0.2">
      <c r="B8" s="51" t="s">
        <v>100</v>
      </c>
      <c r="C8">
        <v>15</v>
      </c>
      <c r="D8">
        <v>6</v>
      </c>
      <c r="E8">
        <v>32</v>
      </c>
    </row>
    <row r="9" spans="1:14" ht="25.5" x14ac:dyDescent="0.2">
      <c r="B9" s="52" t="s">
        <v>101</v>
      </c>
      <c r="C9" s="54">
        <f>SUM(C7:C8)</f>
        <v>21</v>
      </c>
      <c r="D9" s="54">
        <f t="shared" ref="D9:E9" si="1">SUM(D7:D8)</f>
        <v>15</v>
      </c>
      <c r="E9" s="54">
        <f t="shared" si="1"/>
        <v>38</v>
      </c>
      <c r="F9" s="55">
        <f>SUM(C9:E9)</f>
        <v>74</v>
      </c>
    </row>
    <row r="10" spans="1:14" x14ac:dyDescent="0.2">
      <c r="M10" s="76">
        <v>409</v>
      </c>
      <c r="N10" s="76">
        <v>100</v>
      </c>
    </row>
    <row r="11" spans="1:14" x14ac:dyDescent="0.2">
      <c r="C11" s="56">
        <f>+C9/C6</f>
        <v>0.95454545454545459</v>
      </c>
      <c r="D11" s="56">
        <f t="shared" ref="D11:E11" si="2">+D9/D6</f>
        <v>0.78947368421052633</v>
      </c>
      <c r="E11" s="56">
        <f t="shared" si="2"/>
        <v>1</v>
      </c>
      <c r="F11" s="75">
        <f>+F9/F6</f>
        <v>0.93670886075949367</v>
      </c>
      <c r="L11" s="77" t="s">
        <v>107</v>
      </c>
      <c r="M11" s="76">
        <v>9</v>
      </c>
      <c r="N11" s="78">
        <f>+M11*N10/M10</f>
        <v>2.2004889975550124</v>
      </c>
    </row>
    <row r="12" spans="1:14" x14ac:dyDescent="0.2">
      <c r="B12" t="s">
        <v>103</v>
      </c>
      <c r="C12">
        <f>+C6-C9</f>
        <v>1</v>
      </c>
      <c r="D12">
        <f t="shared" ref="D12:E12" si="3">+D6-D9</f>
        <v>4</v>
      </c>
      <c r="E12">
        <f t="shared" si="3"/>
        <v>0</v>
      </c>
      <c r="F12" s="55">
        <f>SUM(C12:E12)</f>
        <v>5</v>
      </c>
      <c r="L12" s="76">
        <f>+F12+F25+F38+F51</f>
        <v>9</v>
      </c>
    </row>
    <row r="15" spans="1:14" x14ac:dyDescent="0.2">
      <c r="B15" s="58" t="s">
        <v>102</v>
      </c>
      <c r="C15" s="59">
        <v>43556</v>
      </c>
      <c r="D15" s="59">
        <v>43586</v>
      </c>
      <c r="E15" s="59">
        <v>43617</v>
      </c>
    </row>
    <row r="16" spans="1:14" ht="25.5" x14ac:dyDescent="0.2">
      <c r="B16" s="51" t="s">
        <v>95</v>
      </c>
      <c r="C16">
        <v>39</v>
      </c>
      <c r="D16">
        <v>43</v>
      </c>
      <c r="E16">
        <v>31</v>
      </c>
      <c r="F16" s="55">
        <f>SUM(C16:E16)</f>
        <v>113</v>
      </c>
    </row>
    <row r="17" spans="2:6" ht="25.5" x14ac:dyDescent="0.2">
      <c r="B17" s="51" t="s">
        <v>96</v>
      </c>
      <c r="C17">
        <v>11</v>
      </c>
      <c r="D17">
        <v>16</v>
      </c>
      <c r="E17">
        <v>14</v>
      </c>
      <c r="F17" s="55">
        <f>SUM(C17:E17)</f>
        <v>41</v>
      </c>
    </row>
    <row r="18" spans="2:6" ht="38.25" x14ac:dyDescent="0.2">
      <c r="B18" s="53" t="s">
        <v>97</v>
      </c>
      <c r="C18">
        <v>14</v>
      </c>
      <c r="D18">
        <v>22</v>
      </c>
      <c r="E18">
        <v>23</v>
      </c>
    </row>
    <row r="19" spans="2:6" ht="38.25" x14ac:dyDescent="0.2">
      <c r="B19" s="52" t="s">
        <v>98</v>
      </c>
      <c r="C19" s="54">
        <f>SUM(C17:C18)</f>
        <v>25</v>
      </c>
      <c r="D19" s="54">
        <f t="shared" ref="D19:E19" si="4">SUM(D17:D18)</f>
        <v>38</v>
      </c>
      <c r="E19" s="54">
        <f t="shared" si="4"/>
        <v>37</v>
      </c>
      <c r="F19" s="55">
        <f>SUM(C19:E19)</f>
        <v>100</v>
      </c>
    </row>
    <row r="20" spans="2:6" ht="25.5" x14ac:dyDescent="0.2">
      <c r="B20" s="51" t="s">
        <v>99</v>
      </c>
      <c r="C20">
        <v>11</v>
      </c>
      <c r="D20">
        <v>16</v>
      </c>
      <c r="E20">
        <v>13</v>
      </c>
    </row>
    <row r="21" spans="2:6" ht="25.5" x14ac:dyDescent="0.2">
      <c r="B21" s="51" t="s">
        <v>100</v>
      </c>
      <c r="C21">
        <v>14</v>
      </c>
      <c r="D21">
        <v>22</v>
      </c>
      <c r="E21">
        <v>23</v>
      </c>
    </row>
    <row r="22" spans="2:6" ht="25.5" x14ac:dyDescent="0.2">
      <c r="B22" s="52" t="s">
        <v>101</v>
      </c>
      <c r="C22" s="54">
        <f>SUM(C20:C21)</f>
        <v>25</v>
      </c>
      <c r="D22" s="54">
        <f t="shared" ref="D22:E22" si="5">SUM(D20:D21)</f>
        <v>38</v>
      </c>
      <c r="E22" s="54">
        <f t="shared" si="5"/>
        <v>36</v>
      </c>
      <c r="F22" s="55">
        <f>SUM(C22:E22)</f>
        <v>99</v>
      </c>
    </row>
    <row r="24" spans="2:6" x14ac:dyDescent="0.2">
      <c r="C24" s="56">
        <f>+C22/C19</f>
        <v>1</v>
      </c>
      <c r="D24" s="56">
        <f t="shared" ref="D24:E24" si="6">+D22/D19</f>
        <v>1</v>
      </c>
      <c r="E24" s="56">
        <f t="shared" si="6"/>
        <v>0.97297297297297303</v>
      </c>
      <c r="F24" s="75">
        <f>+F22/F19</f>
        <v>0.99</v>
      </c>
    </row>
    <row r="25" spans="2:6" x14ac:dyDescent="0.2">
      <c r="B25" t="s">
        <v>103</v>
      </c>
      <c r="C25">
        <f>+C19-C22</f>
        <v>0</v>
      </c>
      <c r="D25">
        <f t="shared" ref="D25:E25" si="7">+D19-D22</f>
        <v>0</v>
      </c>
      <c r="E25">
        <f t="shared" si="7"/>
        <v>1</v>
      </c>
      <c r="F25" s="55">
        <f>SUM(C25:E25)</f>
        <v>1</v>
      </c>
    </row>
    <row r="28" spans="2:6" x14ac:dyDescent="0.2">
      <c r="B28" s="58" t="s">
        <v>102</v>
      </c>
      <c r="C28" s="59">
        <v>43647</v>
      </c>
      <c r="D28" s="59">
        <v>43678</v>
      </c>
      <c r="E28" s="59">
        <v>43709</v>
      </c>
    </row>
    <row r="29" spans="2:6" ht="38.25" x14ac:dyDescent="0.2">
      <c r="B29" s="51" t="s">
        <v>104</v>
      </c>
      <c r="C29">
        <f>27+19</f>
        <v>46</v>
      </c>
      <c r="D29">
        <f>23+17</f>
        <v>40</v>
      </c>
      <c r="E29">
        <f>33+15</f>
        <v>48</v>
      </c>
      <c r="F29" s="55">
        <f>SUM(C29:E29)</f>
        <v>134</v>
      </c>
    </row>
    <row r="30" spans="2:6" ht="25.5" x14ac:dyDescent="0.2">
      <c r="B30" s="51" t="s">
        <v>96</v>
      </c>
      <c r="C30">
        <f>7+6</f>
        <v>13</v>
      </c>
      <c r="D30">
        <f>13+3</f>
        <v>16</v>
      </c>
      <c r="E30">
        <f>19+7</f>
        <v>26</v>
      </c>
      <c r="F30" s="55">
        <f>SUM(C30:E30)</f>
        <v>55</v>
      </c>
    </row>
    <row r="31" spans="2:6" ht="38.25" x14ac:dyDescent="0.2">
      <c r="B31" s="53" t="s">
        <v>97</v>
      </c>
      <c r="C31">
        <v>19</v>
      </c>
      <c r="D31">
        <v>24</v>
      </c>
      <c r="E31">
        <v>21</v>
      </c>
      <c r="F31" s="55">
        <f>SUM(C31:E31)</f>
        <v>64</v>
      </c>
    </row>
    <row r="32" spans="2:6" ht="38.25" x14ac:dyDescent="0.2">
      <c r="B32" s="52" t="s">
        <v>98</v>
      </c>
      <c r="C32" s="54">
        <f>SUM(C30:C31)</f>
        <v>32</v>
      </c>
      <c r="D32" s="54">
        <f t="shared" ref="D32:E32" si="8">SUM(D30:D31)</f>
        <v>40</v>
      </c>
      <c r="E32" s="54">
        <f t="shared" si="8"/>
        <v>47</v>
      </c>
      <c r="F32" s="55">
        <f>SUM(C32:E32)</f>
        <v>119</v>
      </c>
    </row>
    <row r="33" spans="2:6" ht="25.5" x14ac:dyDescent="0.2">
      <c r="B33" s="51" t="s">
        <v>99</v>
      </c>
      <c r="C33">
        <f>7+6</f>
        <v>13</v>
      </c>
      <c r="D33">
        <f>13+3</f>
        <v>16</v>
      </c>
      <c r="E33">
        <f>19+7</f>
        <v>26</v>
      </c>
    </row>
    <row r="34" spans="2:6" ht="25.5" x14ac:dyDescent="0.2">
      <c r="B34" s="51" t="s">
        <v>100</v>
      </c>
      <c r="C34">
        <v>18</v>
      </c>
      <c r="D34">
        <v>24</v>
      </c>
      <c r="E34">
        <v>21</v>
      </c>
    </row>
    <row r="35" spans="2:6" ht="25.5" x14ac:dyDescent="0.2">
      <c r="B35" s="52" t="s">
        <v>101</v>
      </c>
      <c r="C35" s="54">
        <f>SUM(C33:C34)</f>
        <v>31</v>
      </c>
      <c r="D35" s="54">
        <f t="shared" ref="D35:E35" si="9">SUM(D33:D34)</f>
        <v>40</v>
      </c>
      <c r="E35" s="54">
        <f t="shared" si="9"/>
        <v>47</v>
      </c>
      <c r="F35" s="55">
        <f>SUM(C35:E35)</f>
        <v>118</v>
      </c>
    </row>
    <row r="37" spans="2:6" x14ac:dyDescent="0.2">
      <c r="C37" s="56">
        <f>+C35/C32</f>
        <v>0.96875</v>
      </c>
      <c r="D37" s="56">
        <f t="shared" ref="D37:E37" si="10">+D35/D32</f>
        <v>1</v>
      </c>
      <c r="E37" s="56">
        <f t="shared" si="10"/>
        <v>1</v>
      </c>
      <c r="F37" s="75">
        <f>+F35/F32</f>
        <v>0.99159663865546221</v>
      </c>
    </row>
    <row r="38" spans="2:6" x14ac:dyDescent="0.2">
      <c r="B38" t="s">
        <v>103</v>
      </c>
      <c r="C38">
        <f>+C32-C35</f>
        <v>1</v>
      </c>
      <c r="D38">
        <f t="shared" ref="D38:E38" si="11">+D32-D35</f>
        <v>0</v>
      </c>
      <c r="E38">
        <f t="shared" si="11"/>
        <v>0</v>
      </c>
      <c r="F38" s="55">
        <f>SUM(C38:E38)</f>
        <v>1</v>
      </c>
    </row>
    <row r="41" spans="2:6" x14ac:dyDescent="0.2">
      <c r="B41" s="58" t="s">
        <v>102</v>
      </c>
      <c r="C41" s="59">
        <v>43739</v>
      </c>
      <c r="D41" s="59">
        <v>43770</v>
      </c>
      <c r="E41" s="59">
        <v>43800</v>
      </c>
    </row>
    <row r="42" spans="2:6" ht="38.25" x14ac:dyDescent="0.2">
      <c r="B42" s="51" t="s">
        <v>104</v>
      </c>
      <c r="C42" s="55">
        <v>50</v>
      </c>
      <c r="D42" s="55">
        <v>42</v>
      </c>
      <c r="E42" s="63">
        <v>36</v>
      </c>
      <c r="F42" s="55">
        <f>SUM(C42:E42)</f>
        <v>128</v>
      </c>
    </row>
    <row r="43" spans="2:6" ht="25.5" x14ac:dyDescent="0.2">
      <c r="B43" s="51" t="s">
        <v>96</v>
      </c>
      <c r="C43" s="55">
        <v>16</v>
      </c>
      <c r="D43" s="55">
        <v>21</v>
      </c>
      <c r="E43" s="63">
        <v>25</v>
      </c>
      <c r="F43" s="55">
        <f>SUM(C43:E43)</f>
        <v>62</v>
      </c>
    </row>
    <row r="44" spans="2:6" ht="38.25" x14ac:dyDescent="0.2">
      <c r="B44" s="65" t="s">
        <v>97</v>
      </c>
      <c r="C44" s="55">
        <v>17</v>
      </c>
      <c r="D44" s="55">
        <v>22</v>
      </c>
      <c r="E44" s="63">
        <v>19</v>
      </c>
      <c r="F44" s="55">
        <f>SUM(C44:E44)</f>
        <v>58</v>
      </c>
    </row>
    <row r="45" spans="2:6" ht="38.25" x14ac:dyDescent="0.2">
      <c r="B45" s="52" t="s">
        <v>98</v>
      </c>
      <c r="C45" s="64">
        <f>SUM(C43:C44)</f>
        <v>33</v>
      </c>
      <c r="D45" s="64">
        <f t="shared" ref="D45:E45" si="12">SUM(D43:D44)</f>
        <v>43</v>
      </c>
      <c r="E45" s="64">
        <f t="shared" si="12"/>
        <v>44</v>
      </c>
      <c r="F45" s="55">
        <f>SUM(C45:E45)</f>
        <v>120</v>
      </c>
    </row>
    <row r="46" spans="2:6" ht="25.5" x14ac:dyDescent="0.2">
      <c r="B46" s="51" t="s">
        <v>99</v>
      </c>
      <c r="C46" s="55">
        <v>16</v>
      </c>
      <c r="D46" s="55">
        <v>21</v>
      </c>
      <c r="E46" s="63">
        <v>23</v>
      </c>
    </row>
    <row r="47" spans="2:6" ht="25.5" x14ac:dyDescent="0.2">
      <c r="B47" s="51" t="s">
        <v>100</v>
      </c>
      <c r="C47" s="55">
        <v>17</v>
      </c>
      <c r="D47" s="55">
        <v>22</v>
      </c>
      <c r="E47" s="63">
        <v>19</v>
      </c>
    </row>
    <row r="48" spans="2:6" ht="25.5" x14ac:dyDescent="0.2">
      <c r="B48" s="52" t="s">
        <v>101</v>
      </c>
      <c r="C48" s="64">
        <f>SUM(C46:C47)</f>
        <v>33</v>
      </c>
      <c r="D48" s="64">
        <f t="shared" ref="D48:E48" si="13">SUM(D46:D47)</f>
        <v>43</v>
      </c>
      <c r="E48" s="64">
        <f t="shared" si="13"/>
        <v>42</v>
      </c>
      <c r="F48" s="55">
        <f>SUM(C48:E48)</f>
        <v>118</v>
      </c>
    </row>
    <row r="50" spans="2:6" x14ac:dyDescent="0.2">
      <c r="C50" s="56">
        <f>+C48/C45</f>
        <v>1</v>
      </c>
      <c r="D50" s="56">
        <f t="shared" ref="D50:E50" si="14">+D48/D45</f>
        <v>1</v>
      </c>
      <c r="E50" s="56">
        <f t="shared" si="14"/>
        <v>0.95454545454545459</v>
      </c>
      <c r="F50" s="75">
        <f>+F48/F45</f>
        <v>0.98333333333333328</v>
      </c>
    </row>
    <row r="51" spans="2:6" x14ac:dyDescent="0.2">
      <c r="B51" t="s">
        <v>103</v>
      </c>
      <c r="C51">
        <f>+C45-C48</f>
        <v>0</v>
      </c>
      <c r="D51">
        <f t="shared" ref="D51:E51" si="15">+D45-D48</f>
        <v>0</v>
      </c>
      <c r="E51">
        <f t="shared" si="15"/>
        <v>2</v>
      </c>
      <c r="F51" s="55">
        <f>SUM(C51:E51)</f>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2021</vt:lpstr>
      <vt:lpstr>resultados</vt:lpstr>
      <vt:lpstr>'2021'!Área_de_impresión</vt:lpstr>
      <vt:lpstr>'2021'!Títulos_a_imprimir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Orjuela</dc:creator>
  <cp:lastModifiedBy>DANILO</cp:lastModifiedBy>
  <dcterms:created xsi:type="dcterms:W3CDTF">2018-11-19T17:08:03Z</dcterms:created>
  <dcterms:modified xsi:type="dcterms:W3CDTF">2021-06-02T16:28:04Z</dcterms:modified>
</cp:coreProperties>
</file>