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codeName="ThisWorkbook" defaultThemeVersion="124226"/>
  <mc:AlternateContent xmlns:mc="http://schemas.openxmlformats.org/markup-compatibility/2006">
    <mc:Choice Requires="x15">
      <x15ac:absPath xmlns:x15ac="http://schemas.microsoft.com/office/spreadsheetml/2010/11/ac" url="C:\Users\Leidy\Desktop\00 REFORMULACIÓN POA - copia\"/>
    </mc:Choice>
  </mc:AlternateContent>
  <xr:revisionPtr revIDLastSave="0" documentId="13_ncr:1_{D8B44898-DD09-4436-82C1-208E934CA71D}" xr6:coauthVersionLast="40" xr6:coauthVersionMax="40" xr10:uidLastSave="{00000000-0000-0000-0000-000000000000}"/>
  <bookViews>
    <workbookView xWindow="0" yWindow="0" windowWidth="6540" windowHeight="6015" tabRatio="672" firstSheet="2" activeTab="2" xr2:uid="{00000000-000D-0000-FFFF-FFFF00000000}"/>
  </bookViews>
  <sheets>
    <sheet name="Validac Área Obj. Estr. Proy." sheetId="8" r:id="rId1"/>
    <sheet name="PEI" sheetId="12" r:id="rId2"/>
    <sheet name="PEI - Organización_Drive" sheetId="15" r:id="rId3"/>
    <sheet name="Marco General" sheetId="4" r:id="rId4"/>
    <sheet name="Ponderación %" sheetId="14" r:id="rId5"/>
    <sheet name="Act. Estrategias" sheetId="9" r:id="rId6"/>
    <sheet name="Act. Gestión y Seguimiento " sheetId="3" r:id="rId7"/>
    <sheet name="Ejemplo Actividades - Component" sheetId="10" state="hidden" r:id="rId8"/>
    <sheet name="Listas" sheetId="11" state="hidden" r:id="rId9"/>
    <sheet name="Hoja1" sheetId="13" r:id="rId10"/>
  </sheets>
  <externalReferences>
    <externalReference r:id="rId11"/>
  </externalReferences>
  <definedNames>
    <definedName name="_xlnm._FilterDatabase" localSheetId="5" hidden="1">'Act. Estrategias'!$A$26:$VRF$118</definedName>
    <definedName name="_xlnm._FilterDatabase" localSheetId="6" hidden="1">'Act. Gestión y Seguimiento '!$A$9:$BK$51</definedName>
    <definedName name="_xlnm._FilterDatabase" localSheetId="0" hidden="1">'Validac Área Obj. Estr. Proy.'!$A$1:$F$37</definedName>
    <definedName name="_ob1">Listas!$Z$8:$Z$10</definedName>
    <definedName name="_ob2">Listas!$Z$2:$Z$6</definedName>
    <definedName name="_ob3">Listas!$Z$26:$Z$32</definedName>
    <definedName name="_ob4">Listas!$Z$12:$Z$17</definedName>
    <definedName name="_ob5">Listas!$Z$19:$Z$24</definedName>
    <definedName name="_xlnm.Print_Area" localSheetId="5">'Act. Estrategias'!$A$1:$VTQ$130</definedName>
    <definedName name="_xlnm.Print_Area" localSheetId="6">'Act. Gestión y Seguimiento '!$A$1:$AM$36</definedName>
    <definedName name="_xlnm.Print_Area" localSheetId="3">'Marco General'!$A$1:$I$42</definedName>
    <definedName name="_xlnm.Print_Area" localSheetId="2">'PEI - Organización_Drive'!$A$1:$M$129</definedName>
    <definedName name="areas">Listas!$B$3:$B$8</definedName>
    <definedName name="objetivos">Listas!$L$3:$L$8</definedName>
    <definedName name="procesos">Listas!$B$13:$B$30</definedName>
    <definedName name="proyectos">Listas!$H$3:$H$8</definedName>
    <definedName name="_xlnm.Print_Titles" localSheetId="5">'Act. Estrategias'!$26:$28</definedName>
    <definedName name="_xlnm.Print_Titles" localSheetId="6">'Act. Gestión y Seguimiento '!$9:$11</definedName>
  </definedNames>
  <calcPr calcId="181029"/>
  <customWorkbookViews>
    <customWorkbookView name="Pablo Balcazar - Vista personalizada" guid="{A767BCD9-8FBC-4938-A6D4-0A3B64020C4E}" mergeInterval="0" personalView="1" maximized="1" windowWidth="1362" windowHeight="542" activeSheetId="1"/>
    <customWorkbookView name="Sandra Patricia Mendoza - Vista personalizada" guid="{D9B40DA0-B413-411A-9237-1FBA75E7A677}" mergeInterval="0" personalView="1" maximized="1" windowWidth="1676" windowHeight="825" activeSheetId="1"/>
    <customWorkbookView name="Patricia helena Baracaldo Otero - Vista personalizada" guid="{E7C90F82-67F6-4585-8F4B-3B987650867D}" mergeInterval="0" personalView="1" maximized="1" xWindow="-8" yWindow="-8" windowWidth="1382" windowHeight="744" activeSheetId="1"/>
    <customWorkbookView name="natalia.martinez - Vista personalizada" guid="{5600F029-3B47-4FF1-9D61-ECBDBE0F23F0}" mergeInterval="0" personalView="1" maximized="1" xWindow="1" yWindow="1" windowWidth="1676" windowHeight="916" activeSheetId="1"/>
    <customWorkbookView name="María Alejandra - Vista personalizada" guid="{EE57F9CB-2872-414C-B734-58B3F264B441}" mergeInterval="0" personalView="1" maximized="1" xWindow="1" yWindow="1" windowWidth="1366" windowHeight="498" activeSheetId="1"/>
  </customWorkbookViews>
</workbook>
</file>

<file path=xl/calcChain.xml><?xml version="1.0" encoding="utf-8"?>
<calcChain xmlns="http://schemas.openxmlformats.org/spreadsheetml/2006/main">
  <c r="AG43" i="3" l="1"/>
  <c r="AG33" i="3"/>
  <c r="AG13" i="3" l="1"/>
  <c r="AG12" i="3"/>
  <c r="AH86" i="9" l="1"/>
  <c r="AH93" i="9"/>
  <c r="Z93" i="9"/>
  <c r="AD86" i="9" l="1"/>
  <c r="AG82" i="9" l="1"/>
  <c r="AH73" i="9"/>
  <c r="AB73" i="9"/>
  <c r="V62" i="9"/>
  <c r="AH60" i="9"/>
  <c r="AG59" i="9"/>
  <c r="AG57" i="9"/>
  <c r="AG55" i="9" l="1"/>
  <c r="AD55" i="9"/>
  <c r="X53" i="9"/>
  <c r="AG54" i="9" l="1"/>
  <c r="AH54" i="9" s="1"/>
  <c r="AF53" i="9"/>
  <c r="P46" i="9" l="1"/>
  <c r="AB46" i="9"/>
  <c r="AH46" i="9"/>
  <c r="AH38" i="9" l="1"/>
  <c r="S37" i="9" l="1"/>
  <c r="AG31" i="9"/>
  <c r="AG29" i="9" l="1"/>
  <c r="AF29" i="9"/>
  <c r="AH36" i="9" l="1"/>
  <c r="Z33" i="9" l="1"/>
  <c r="AA32" i="9"/>
  <c r="Z32" i="9"/>
  <c r="AA30" i="9"/>
  <c r="S30" i="9"/>
  <c r="AF31" i="9" l="1"/>
  <c r="AE31" i="9"/>
  <c r="AA31" i="9"/>
  <c r="Z31" i="9"/>
  <c r="Y31" i="9"/>
  <c r="U31" i="9"/>
  <c r="T31" i="9"/>
  <c r="S31" i="9"/>
  <c r="O31" i="9"/>
  <c r="N31" i="9"/>
  <c r="M31" i="9"/>
  <c r="AJ47" i="3" l="1"/>
  <c r="AH47" i="3"/>
  <c r="AB47" i="3"/>
  <c r="V47" i="3"/>
  <c r="AF46" i="3"/>
  <c r="AE46" i="3"/>
  <c r="AH46" i="3" s="1"/>
  <c r="AA46" i="3"/>
  <c r="Z46" i="3"/>
  <c r="Y46" i="3"/>
  <c r="U46" i="3"/>
  <c r="T46" i="3"/>
  <c r="S46" i="3"/>
  <c r="V46" i="3" s="1"/>
  <c r="AB46" i="3"/>
  <c r="AF43" i="3"/>
  <c r="AE43" i="3"/>
  <c r="AA43" i="3"/>
  <c r="Z43" i="3"/>
  <c r="Y43" i="3"/>
  <c r="U43" i="3"/>
  <c r="T43" i="3"/>
  <c r="S43" i="3"/>
  <c r="V43" i="3" s="1"/>
  <c r="O43" i="3"/>
  <c r="N43" i="3"/>
  <c r="M43" i="3"/>
  <c r="AF49" i="3"/>
  <c r="AH49" i="3" s="1"/>
  <c r="AE49" i="3"/>
  <c r="AA49" i="3"/>
  <c r="Z49" i="3"/>
  <c r="Y49" i="3"/>
  <c r="U49" i="3"/>
  <c r="T49" i="3"/>
  <c r="V49" i="3" s="1"/>
  <c r="S49" i="3"/>
  <c r="O49" i="3"/>
  <c r="N49" i="3"/>
  <c r="M49" i="3"/>
  <c r="P49" i="3" s="1"/>
  <c r="AH43" i="3"/>
  <c r="AH44" i="3"/>
  <c r="AH45" i="3"/>
  <c r="AH50" i="3"/>
  <c r="AB43" i="3"/>
  <c r="AB44" i="3"/>
  <c r="AB45" i="3"/>
  <c r="AB50" i="3"/>
  <c r="AB49" i="3"/>
  <c r="V44" i="3"/>
  <c r="V45" i="3"/>
  <c r="V50" i="3"/>
  <c r="P43" i="3"/>
  <c r="P44" i="3"/>
  <c r="P45" i="3"/>
  <c r="P50" i="3"/>
  <c r="AB26" i="3"/>
  <c r="AB27" i="3"/>
  <c r="AH27" i="3"/>
  <c r="AH26" i="3"/>
  <c r="AH25" i="3"/>
  <c r="AB25" i="3"/>
  <c r="AB24" i="3"/>
  <c r="AH24" i="3"/>
  <c r="AG34" i="3"/>
  <c r="AF34" i="3"/>
  <c r="AE34" i="3"/>
  <c r="AH34" i="3" s="1"/>
  <c r="AA34" i="3"/>
  <c r="Z34" i="3"/>
  <c r="Y34" i="3"/>
  <c r="AF33" i="3"/>
  <c r="AE33" i="3"/>
  <c r="I44" i="14"/>
  <c r="AB22" i="3"/>
  <c r="AH22" i="3"/>
  <c r="AB19" i="3"/>
  <c r="V19" i="3"/>
  <c r="AB20" i="3"/>
  <c r="AK47" i="3" l="1"/>
  <c r="H44" i="14"/>
  <c r="AH14" i="3"/>
  <c r="AB14" i="3"/>
  <c r="AB36" i="3"/>
  <c r="V36" i="3"/>
  <c r="AH48" i="3"/>
  <c r="AB48" i="3"/>
  <c r="V48" i="3"/>
  <c r="P48" i="3"/>
  <c r="AH23" i="3"/>
  <c r="AB23" i="3"/>
  <c r="AB18" i="3"/>
  <c r="AB17" i="3"/>
  <c r="P27" i="3"/>
  <c r="P26" i="3"/>
  <c r="P25" i="3"/>
  <c r="P24" i="3"/>
  <c r="P23" i="3"/>
  <c r="P22" i="3"/>
  <c r="P21" i="3"/>
  <c r="P20" i="3"/>
  <c r="P19" i="3"/>
  <c r="P18" i="3"/>
  <c r="P17" i="3"/>
  <c r="AH16" i="3"/>
  <c r="AB16" i="3"/>
  <c r="P16" i="3"/>
  <c r="AJ33" i="3"/>
  <c r="AH33" i="3"/>
  <c r="AA33" i="3"/>
  <c r="Z33" i="3"/>
  <c r="Y33" i="3"/>
  <c r="U33" i="3"/>
  <c r="T33" i="3"/>
  <c r="S33" i="3"/>
  <c r="V33" i="3" s="1"/>
  <c r="O33" i="3"/>
  <c r="N33" i="3"/>
  <c r="M33" i="3"/>
  <c r="AB34" i="3"/>
  <c r="U34" i="3"/>
  <c r="T34" i="3"/>
  <c r="S34" i="3"/>
  <c r="O34" i="3"/>
  <c r="N34" i="3"/>
  <c r="M34" i="3"/>
  <c r="P15" i="3"/>
  <c r="P14" i="3"/>
  <c r="AF13" i="3"/>
  <c r="AE13" i="3"/>
  <c r="AA13" i="3"/>
  <c r="Z13" i="3"/>
  <c r="Y13" i="3"/>
  <c r="U13" i="3"/>
  <c r="T13" i="3"/>
  <c r="S13" i="3"/>
  <c r="V13" i="3" s="1"/>
  <c r="O13" i="3"/>
  <c r="N13" i="3"/>
  <c r="M13" i="3"/>
  <c r="AF12" i="3"/>
  <c r="AE12" i="3"/>
  <c r="AH117" i="9"/>
  <c r="AB117" i="9"/>
  <c r="AJ109" i="9"/>
  <c r="AH109" i="9"/>
  <c r="AB109" i="9"/>
  <c r="V109" i="9"/>
  <c r="P109" i="9"/>
  <c r="AJ108" i="9"/>
  <c r="AH108" i="9"/>
  <c r="AB108" i="9"/>
  <c r="V34" i="3" l="1"/>
  <c r="AB33" i="3"/>
  <c r="P34" i="3"/>
  <c r="AH12" i="3"/>
  <c r="P13" i="3"/>
  <c r="AB13" i="3"/>
  <c r="P33" i="3"/>
  <c r="AK33" i="3"/>
  <c r="AK109" i="9"/>
  <c r="AA12" i="3" l="1"/>
  <c r="Z12" i="3"/>
  <c r="Y12" i="3"/>
  <c r="U12" i="3"/>
  <c r="T12" i="3"/>
  <c r="S12" i="3"/>
  <c r="P83" i="9"/>
  <c r="AG35" i="3" l="1"/>
  <c r="AF35" i="3"/>
  <c r="AE35" i="3"/>
  <c r="AH35" i="3" s="1"/>
  <c r="AA35" i="3"/>
  <c r="Z35" i="3"/>
  <c r="Y35" i="3"/>
  <c r="U35" i="3"/>
  <c r="T35" i="3"/>
  <c r="S35" i="3"/>
  <c r="AB35" i="3" l="1"/>
  <c r="V35" i="3"/>
  <c r="P73" i="9" l="1"/>
  <c r="T73" i="9"/>
  <c r="U73" i="9"/>
  <c r="S73" i="9"/>
  <c r="V73" i="9" s="1"/>
  <c r="N35" i="3" l="1"/>
  <c r="O35" i="3"/>
  <c r="M35" i="3"/>
  <c r="P36" i="3"/>
  <c r="N12" i="3"/>
  <c r="O12" i="3"/>
  <c r="M12" i="3"/>
  <c r="F52" i="14"/>
  <c r="AJ13" i="3"/>
  <c r="AJ14" i="3"/>
  <c r="AJ15" i="3"/>
  <c r="AJ16" i="3"/>
  <c r="AJ17" i="3"/>
  <c r="AJ18" i="3"/>
  <c r="AJ19" i="3"/>
  <c r="AJ20" i="3"/>
  <c r="AJ21" i="3"/>
  <c r="AJ22" i="3"/>
  <c r="AJ23" i="3"/>
  <c r="AJ24" i="3"/>
  <c r="AJ25" i="3"/>
  <c r="AJ26" i="3"/>
  <c r="AJ27" i="3"/>
  <c r="AB15" i="3"/>
  <c r="V15" i="3"/>
  <c r="V16" i="3"/>
  <c r="V17" i="3"/>
  <c r="V18" i="3"/>
  <c r="V20" i="3"/>
  <c r="V21" i="3"/>
  <c r="V22" i="3"/>
  <c r="V23" i="3"/>
  <c r="V24" i="3"/>
  <c r="V25" i="3"/>
  <c r="V26" i="3"/>
  <c r="V27" i="3"/>
  <c r="V28" i="3"/>
  <c r="AH36" i="3"/>
  <c r="AH15" i="3"/>
  <c r="AH17" i="3"/>
  <c r="AH18" i="3"/>
  <c r="AH19" i="3"/>
  <c r="AH20" i="3"/>
  <c r="V14" i="3"/>
  <c r="AB55" i="9"/>
  <c r="P35" i="3" l="1"/>
  <c r="V55" i="9"/>
  <c r="P55" i="9" l="1"/>
  <c r="Y54" i="9" l="1"/>
  <c r="V54" i="9"/>
  <c r="P54" i="9"/>
  <c r="AA54" i="9"/>
  <c r="AB54" i="9" s="1"/>
  <c r="AK54" i="9" l="1"/>
  <c r="AH118" i="9"/>
  <c r="AH57" i="9"/>
  <c r="AH58" i="9"/>
  <c r="AH59" i="9"/>
  <c r="AH61" i="9"/>
  <c r="AH62" i="9"/>
  <c r="AH63" i="9"/>
  <c r="AH56" i="9"/>
  <c r="V57" i="9"/>
  <c r="V58" i="9"/>
  <c r="V59" i="9"/>
  <c r="V60" i="9"/>
  <c r="V61" i="9"/>
  <c r="V63" i="9"/>
  <c r="V56" i="9"/>
  <c r="Z53" i="9" l="1"/>
  <c r="U53" i="9"/>
  <c r="S53" i="9"/>
  <c r="V53" i="9" l="1"/>
  <c r="P57" i="9"/>
  <c r="AB52" i="9"/>
  <c r="V52" i="9"/>
  <c r="AH53" i="9"/>
  <c r="R53" i="9"/>
  <c r="P53" i="9"/>
  <c r="AH87" i="9" l="1"/>
  <c r="AK87" i="9" s="1"/>
  <c r="AB86" i="9"/>
  <c r="V86" i="9"/>
  <c r="P86" i="9"/>
  <c r="AF82" i="9"/>
  <c r="P79" i="9" l="1"/>
  <c r="V72" i="9" l="1"/>
  <c r="P72" i="9"/>
  <c r="AH82" i="9"/>
  <c r="AB82" i="9"/>
  <c r="V82" i="9"/>
  <c r="P82" i="9"/>
  <c r="V70" i="9"/>
  <c r="V81" i="9"/>
  <c r="AB72" i="9"/>
  <c r="AH70" i="9"/>
  <c r="AH71" i="9"/>
  <c r="AH72" i="9"/>
  <c r="AH69" i="9"/>
  <c r="AB57" i="9"/>
  <c r="AB58" i="9"/>
  <c r="AB59" i="9"/>
  <c r="AB60" i="9"/>
  <c r="AB61" i="9"/>
  <c r="AB62" i="9"/>
  <c r="AB63" i="9"/>
  <c r="AB56" i="9"/>
  <c r="AB53" i="9"/>
  <c r="P58" i="9"/>
  <c r="P59" i="9"/>
  <c r="P60" i="9"/>
  <c r="P61" i="9"/>
  <c r="P62" i="9"/>
  <c r="P63" i="9"/>
  <c r="AH111" i="9" l="1"/>
  <c r="AH110" i="9"/>
  <c r="AB111" i="9"/>
  <c r="AB110" i="9"/>
  <c r="V111" i="9"/>
  <c r="V110" i="9"/>
  <c r="V108" i="9"/>
  <c r="P111" i="9"/>
  <c r="P110" i="9"/>
  <c r="P108" i="9"/>
  <c r="AH52" i="9"/>
  <c r="P52" i="9"/>
  <c r="AK111" i="9" l="1"/>
  <c r="AH32" i="9"/>
  <c r="AH31" i="9"/>
  <c r="P31" i="9"/>
  <c r="V30" i="9"/>
  <c r="AB101" i="9"/>
  <c r="V101" i="9"/>
  <c r="P101" i="9"/>
  <c r="P30" i="3"/>
  <c r="AH13" i="3"/>
  <c r="AB12" i="3"/>
  <c r="V12" i="3"/>
  <c r="P12" i="3"/>
  <c r="Z31" i="3" l="1"/>
  <c r="AH31" i="3"/>
  <c r="AB31" i="3"/>
  <c r="V31" i="3"/>
  <c r="P31" i="3"/>
  <c r="AH101" i="9"/>
  <c r="P36" i="9"/>
  <c r="AH85" i="9"/>
  <c r="AB85" i="9"/>
  <c r="V85" i="9"/>
  <c r="P85" i="9"/>
  <c r="V44" i="9" l="1"/>
  <c r="AB71" i="9" l="1"/>
  <c r="V71" i="9"/>
  <c r="P71" i="9"/>
  <c r="AH84" i="9"/>
  <c r="Z84" i="9"/>
  <c r="AB84" i="9"/>
  <c r="V84" i="9"/>
  <c r="P84" i="9"/>
  <c r="Z70" i="9"/>
  <c r="AB70" i="9"/>
  <c r="AH83" i="9" l="1"/>
  <c r="AB83" i="9"/>
  <c r="V83" i="9"/>
  <c r="P81" i="9"/>
  <c r="V80" i="9"/>
  <c r="V79" i="9"/>
  <c r="P80" i="9"/>
  <c r="P70" i="9"/>
  <c r="AH55" i="9"/>
  <c r="V46" i="9"/>
  <c r="P56" i="9"/>
  <c r="E47" i="9"/>
  <c r="AK46" i="9" l="1"/>
  <c r="AH102" i="9"/>
  <c r="AB102" i="9"/>
  <c r="V102" i="9"/>
  <c r="P102" i="9"/>
  <c r="AA29" i="9" l="1"/>
  <c r="Z29" i="9"/>
  <c r="AH42" i="3"/>
  <c r="AB42" i="3"/>
  <c r="AE95" i="9"/>
  <c r="O95" i="9"/>
  <c r="AH95" i="9"/>
  <c r="AB95" i="9"/>
  <c r="V95" i="9"/>
  <c r="P95" i="9"/>
  <c r="AH32" i="3"/>
  <c r="AB32" i="3"/>
  <c r="V32" i="3"/>
  <c r="P32" i="3"/>
  <c r="AJ32" i="3"/>
  <c r="AH94" i="9"/>
  <c r="AB94" i="9"/>
  <c r="V94" i="9"/>
  <c r="P94" i="9"/>
  <c r="V93" i="9"/>
  <c r="AB93" i="9"/>
  <c r="P93" i="9"/>
  <c r="AH29" i="3"/>
  <c r="AB29" i="3"/>
  <c r="V29" i="3"/>
  <c r="E37" i="3"/>
  <c r="AJ31" i="3"/>
  <c r="AH30" i="3"/>
  <c r="AB30" i="3"/>
  <c r="V30" i="3"/>
  <c r="AB28" i="3"/>
  <c r="P28" i="3"/>
  <c r="P29" i="3"/>
  <c r="AB69" i="9"/>
  <c r="V69" i="9"/>
  <c r="AK32" i="3" l="1"/>
  <c r="AL32" i="3" s="1"/>
  <c r="AK94" i="9"/>
  <c r="AK31" i="3"/>
  <c r="AL31" i="3" s="1"/>
  <c r="P69" i="9"/>
  <c r="Y29" i="9"/>
  <c r="H43" i="14"/>
  <c r="I43" i="14" s="1"/>
  <c r="U29" i="9" l="1"/>
  <c r="T29" i="9"/>
  <c r="S29" i="9"/>
  <c r="O29" i="9"/>
  <c r="N29" i="9"/>
  <c r="M29" i="9"/>
  <c r="AE29" i="9"/>
  <c r="AH29" i="9" s="1"/>
  <c r="P29" i="9" l="1"/>
  <c r="AH45" i="9" l="1"/>
  <c r="AH44" i="9"/>
  <c r="AH43" i="9"/>
  <c r="AH42" i="9"/>
  <c r="AH41" i="9"/>
  <c r="AH40" i="9"/>
  <c r="AH39" i="9"/>
  <c r="AH35" i="9"/>
  <c r="AH34" i="9"/>
  <c r="AH33" i="9"/>
  <c r="AH30" i="9"/>
  <c r="AB45" i="9"/>
  <c r="AB44" i="9"/>
  <c r="AB43" i="9"/>
  <c r="AB42" i="9"/>
  <c r="AB41" i="9"/>
  <c r="AB40" i="9"/>
  <c r="AB39" i="9"/>
  <c r="AB38" i="9"/>
  <c r="AB36" i="9"/>
  <c r="AB35" i="9"/>
  <c r="AB34" i="9"/>
  <c r="AB33" i="9"/>
  <c r="AB32" i="9"/>
  <c r="AB31" i="9"/>
  <c r="AB30" i="9"/>
  <c r="AB29" i="9"/>
  <c r="V29" i="9"/>
  <c r="V45" i="9"/>
  <c r="V43" i="9"/>
  <c r="V42" i="9"/>
  <c r="V41" i="9"/>
  <c r="V40" i="9"/>
  <c r="V39" i="9"/>
  <c r="V38" i="9"/>
  <c r="V36" i="9"/>
  <c r="V35" i="9"/>
  <c r="V34" i="9"/>
  <c r="V33" i="9"/>
  <c r="V32" i="9"/>
  <c r="V31" i="9"/>
  <c r="P30" i="9"/>
  <c r="P32" i="9"/>
  <c r="P33" i="9"/>
  <c r="P34" i="9"/>
  <c r="P35" i="9"/>
  <c r="P38" i="9"/>
  <c r="P39" i="9"/>
  <c r="P40" i="9"/>
  <c r="P41" i="9"/>
  <c r="P42" i="9"/>
  <c r="P43" i="9"/>
  <c r="P44" i="9"/>
  <c r="P45" i="9"/>
  <c r="V42" i="3"/>
  <c r="P42" i="3"/>
  <c r="AK36" i="9" l="1"/>
  <c r="AK34" i="9"/>
  <c r="AJ84" i="9"/>
  <c r="E112" i="9" l="1"/>
  <c r="E103" i="9"/>
  <c r="E96" i="9"/>
  <c r="E88" i="9"/>
  <c r="E74" i="9"/>
  <c r="E64" i="9"/>
  <c r="AK56" i="9"/>
  <c r="AJ56" i="9"/>
  <c r="I35" i="14"/>
  <c r="AL56" i="9" l="1"/>
  <c r="B121" i="9"/>
  <c r="H42" i="14"/>
  <c r="I42" i="14" s="1"/>
  <c r="H41" i="14"/>
  <c r="I41" i="14" s="1"/>
  <c r="H40" i="14"/>
  <c r="I40" i="14" s="1"/>
  <c r="H39" i="14"/>
  <c r="I39" i="14" s="1"/>
  <c r="H38" i="14"/>
  <c r="I38" i="14" s="1"/>
  <c r="H37" i="14"/>
  <c r="I37" i="14" s="1"/>
  <c r="H36" i="14"/>
  <c r="I36" i="14" s="1"/>
  <c r="H35" i="14"/>
  <c r="E51" i="3"/>
  <c r="F51" i="14"/>
  <c r="F50" i="14"/>
  <c r="H53" i="14"/>
  <c r="E53" i="14"/>
  <c r="H26" i="14"/>
  <c r="H27" i="14"/>
  <c r="H21" i="14"/>
  <c r="H22" i="14"/>
  <c r="H23" i="14"/>
  <c r="H24" i="14"/>
  <c r="H25" i="14"/>
  <c r="H20" i="14"/>
  <c r="F53" i="14" l="1"/>
  <c r="I20" i="14"/>
  <c r="G35" i="14" s="1"/>
  <c r="I21" i="14"/>
  <c r="G36" i="14" s="1"/>
  <c r="I24" i="14"/>
  <c r="G39" i="14" s="1"/>
  <c r="I26" i="14"/>
  <c r="G41" i="14" s="1"/>
  <c r="I22" i="14"/>
  <c r="G37" i="14" s="1"/>
  <c r="I27" i="14"/>
  <c r="G42" i="14" s="1"/>
  <c r="I25" i="14"/>
  <c r="G40" i="14" s="1"/>
  <c r="I23" i="14"/>
  <c r="G38" i="14" s="1"/>
  <c r="H28" i="14"/>
  <c r="F35" i="14" l="1"/>
  <c r="I28" i="14"/>
  <c r="AK13" i="3" l="1"/>
  <c r="AK27" i="3"/>
  <c r="AK26" i="3"/>
  <c r="AK25" i="3"/>
  <c r="AK24" i="3"/>
  <c r="AK23" i="3"/>
  <c r="AL13" i="3" l="1"/>
  <c r="AL23" i="3"/>
  <c r="AL24" i="3"/>
  <c r="AL25" i="3"/>
  <c r="AL27" i="3"/>
  <c r="AL26" i="3"/>
  <c r="AK22" i="3" l="1"/>
  <c r="AK21" i="3"/>
  <c r="AK20" i="3"/>
  <c r="AK19" i="3"/>
  <c r="AK18" i="3"/>
  <c r="AK17" i="3"/>
  <c r="AK16" i="3"/>
  <c r="AK15" i="3"/>
  <c r="AL22" i="3" l="1"/>
  <c r="AL16" i="3"/>
  <c r="AL18" i="3"/>
  <c r="AL20" i="3"/>
  <c r="AL21" i="3"/>
  <c r="AL15" i="3"/>
  <c r="AL17" i="3"/>
  <c r="AL19" i="3"/>
  <c r="AK14" i="3"/>
  <c r="AK35" i="3"/>
  <c r="AJ35" i="3"/>
  <c r="AK45" i="3"/>
  <c r="AJ45" i="3"/>
  <c r="AK43" i="3"/>
  <c r="AJ43" i="3"/>
  <c r="AK44" i="3"/>
  <c r="AJ44" i="3"/>
  <c r="AK34" i="3"/>
  <c r="AL34" i="3" s="1"/>
  <c r="AJ34" i="3"/>
  <c r="AK12" i="3"/>
  <c r="AJ12" i="3"/>
  <c r="AL14" i="3" l="1"/>
  <c r="AL35" i="3"/>
  <c r="AL45" i="3"/>
  <c r="AL12" i="3"/>
  <c r="AL44" i="3"/>
  <c r="AL43" i="3"/>
  <c r="AK80" i="9"/>
  <c r="AJ80" i="9"/>
  <c r="AK62" i="9"/>
  <c r="AJ62" i="9"/>
  <c r="AJ87" i="9"/>
  <c r="AK57" i="9"/>
  <c r="AJ57" i="9"/>
  <c r="AK60" i="9"/>
  <c r="AJ60" i="9"/>
  <c r="AK59" i="9"/>
  <c r="AJ59" i="9"/>
  <c r="AK61" i="9"/>
  <c r="AJ61" i="9"/>
  <c r="AK53" i="9"/>
  <c r="AJ53" i="9"/>
  <c r="AK55" i="9"/>
  <c r="AJ55" i="9"/>
  <c r="AK82" i="9"/>
  <c r="AJ82" i="9"/>
  <c r="AL53" i="9" l="1"/>
  <c r="AL55" i="9"/>
  <c r="AL59" i="9"/>
  <c r="AL80" i="9"/>
  <c r="AL62" i="9"/>
  <c r="AL61" i="9"/>
  <c r="AL60" i="9"/>
  <c r="AL57" i="9"/>
  <c r="AL87" i="9"/>
  <c r="AL82" i="9"/>
  <c r="AJ94" i="9" l="1"/>
  <c r="AJ95" i="9"/>
  <c r="AK95" i="9"/>
  <c r="AK93" i="9"/>
  <c r="AJ93" i="9"/>
  <c r="AK58" i="9"/>
  <c r="AJ58" i="9"/>
  <c r="AJ54" i="9"/>
  <c r="AL54" i="9" s="1"/>
  <c r="AL95" i="9" l="1"/>
  <c r="AL94" i="9"/>
  <c r="AL58" i="9"/>
  <c r="AJ46" i="3"/>
  <c r="AK46" i="3"/>
  <c r="AJ48" i="3"/>
  <c r="AK48" i="3"/>
  <c r="AJ49" i="3"/>
  <c r="AK49" i="3"/>
  <c r="AJ50" i="3"/>
  <c r="AK50" i="3"/>
  <c r="AJ36" i="3"/>
  <c r="AK36" i="3"/>
  <c r="AK42" i="3"/>
  <c r="AJ42" i="3"/>
  <c r="AJ111" i="9"/>
  <c r="AL111" i="9" s="1"/>
  <c r="AK110" i="9"/>
  <c r="AJ110" i="9"/>
  <c r="AK108" i="9"/>
  <c r="AK118" i="9"/>
  <c r="AJ118" i="9"/>
  <c r="AK117" i="9"/>
  <c r="AJ117" i="9"/>
  <c r="AL49" i="3" l="1"/>
  <c r="AL36" i="3"/>
  <c r="AL50" i="3"/>
  <c r="AL47" i="3"/>
  <c r="AL46" i="3"/>
  <c r="AL48" i="3"/>
  <c r="AL117" i="9"/>
  <c r="AL108" i="9"/>
  <c r="AL110" i="9"/>
  <c r="AL42" i="3"/>
  <c r="AL109" i="9"/>
  <c r="AL118" i="9"/>
  <c r="AK73" i="9" l="1"/>
  <c r="AJ73" i="9"/>
  <c r="AL73" i="9" l="1"/>
  <c r="AJ46" i="9" l="1"/>
  <c r="AK39" i="9"/>
  <c r="AJ39" i="9"/>
  <c r="AK38" i="9"/>
  <c r="AJ38" i="9"/>
  <c r="AK37" i="9"/>
  <c r="AJ37" i="9"/>
  <c r="AK41" i="9"/>
  <c r="AJ41" i="9"/>
  <c r="AK40" i="9"/>
  <c r="AJ40" i="9"/>
  <c r="AL41" i="9" l="1"/>
  <c r="AL37" i="9"/>
  <c r="AL39" i="9"/>
  <c r="AL46" i="9"/>
  <c r="AL40" i="9"/>
  <c r="AL38" i="9"/>
  <c r="E121" i="9" l="1"/>
  <c r="AJ29" i="9"/>
  <c r="AK102" i="9"/>
  <c r="AJ102" i="9"/>
  <c r="AK101" i="9"/>
  <c r="AJ101" i="9"/>
  <c r="R13" i="9"/>
  <c r="R12" i="9"/>
  <c r="C9" i="9"/>
  <c r="C8" i="9"/>
  <c r="E37" i="4"/>
  <c r="E36" i="4"/>
  <c r="AL101" i="9" l="1"/>
  <c r="AL102" i="9"/>
  <c r="AK29" i="9" l="1"/>
  <c r="AL29" i="9" s="1"/>
  <c r="F13" i="4" l="1"/>
  <c r="AJ43" i="9" l="1"/>
  <c r="AJ34" i="9"/>
  <c r="AL34" i="9" s="1"/>
  <c r="AJ35" i="9"/>
  <c r="AJ36" i="9"/>
  <c r="AJ30" i="9"/>
  <c r="AJ31" i="9"/>
  <c r="AJ32" i="9"/>
  <c r="AJ33" i="9"/>
  <c r="AJ44" i="9"/>
  <c r="AJ45" i="9"/>
  <c r="AK86" i="9" l="1"/>
  <c r="AJ86" i="9"/>
  <c r="AK79" i="9"/>
  <c r="AJ79" i="9"/>
  <c r="AK83" i="9"/>
  <c r="AJ83" i="9"/>
  <c r="AK84" i="9"/>
  <c r="AK85" i="9"/>
  <c r="AJ85" i="9"/>
  <c r="AK71" i="9"/>
  <c r="AJ71" i="9"/>
  <c r="AL84" i="9" l="1"/>
  <c r="AL83" i="9"/>
  <c r="AL79" i="9"/>
  <c r="AL86" i="9"/>
  <c r="AL85" i="9"/>
  <c r="AL71" i="9"/>
  <c r="AK33" i="9"/>
  <c r="AL33" i="9" s="1"/>
  <c r="AK32" i="9"/>
  <c r="AL32" i="9" s="1"/>
  <c r="AK31" i="9"/>
  <c r="AL31" i="9" s="1"/>
  <c r="AK30" i="9"/>
  <c r="AL30" i="9" s="1"/>
  <c r="AK45" i="9"/>
  <c r="AL45" i="9" s="1"/>
  <c r="AK44" i="9"/>
  <c r="AL44" i="9" s="1"/>
  <c r="AL33" i="3" l="1"/>
  <c r="AL93" i="9"/>
  <c r="AK42" i="9" l="1"/>
  <c r="AJ42" i="9"/>
  <c r="AK43" i="9"/>
  <c r="AL43" i="9" s="1"/>
  <c r="AK30" i="3"/>
  <c r="AJ30" i="3"/>
  <c r="AK29" i="3"/>
  <c r="AJ29" i="3"/>
  <c r="AL42" i="9" l="1"/>
  <c r="AL30" i="3"/>
  <c r="AL29" i="3"/>
  <c r="B49" i="11" l="1"/>
  <c r="B48" i="11"/>
  <c r="B47" i="11"/>
  <c r="B46" i="11"/>
  <c r="B45" i="11"/>
  <c r="B44" i="11"/>
  <c r="AK81" i="9"/>
  <c r="AJ81" i="9"/>
  <c r="AK72" i="9"/>
  <c r="AJ72" i="9"/>
  <c r="AK70" i="9"/>
  <c r="AJ70" i="9"/>
  <c r="AK69" i="9"/>
  <c r="AJ69" i="9"/>
  <c r="AL72" i="9" l="1"/>
  <c r="AL70" i="9"/>
  <c r="AL69" i="9"/>
  <c r="AL81" i="9"/>
  <c r="J9" i="9"/>
  <c r="J7" i="9"/>
  <c r="C7" i="9"/>
  <c r="AK28" i="3"/>
  <c r="AJ52" i="9"/>
  <c r="AK52" i="9"/>
  <c r="AK63" i="9"/>
  <c r="AJ63" i="9"/>
  <c r="AL36" i="9"/>
  <c r="AK35" i="9"/>
  <c r="AL35" i="9" s="1"/>
  <c r="AJ28" i="3"/>
  <c r="F14" i="4"/>
  <c r="AC9" i="9" s="1"/>
  <c r="AC7" i="9"/>
  <c r="E8" i="4"/>
  <c r="C18" i="9"/>
  <c r="C19" i="9"/>
  <c r="C20" i="9"/>
  <c r="C21" i="9"/>
  <c r="C22" i="9"/>
  <c r="C23" i="9"/>
  <c r="C17" i="9"/>
  <c r="C104" i="9"/>
  <c r="R14" i="9"/>
  <c r="R15" i="9"/>
  <c r="R11" i="9"/>
  <c r="C97" i="9" s="1"/>
  <c r="C12" i="9"/>
  <c r="C48" i="9" s="1"/>
  <c r="C13" i="9"/>
  <c r="C65" i="9" s="1"/>
  <c r="C14" i="9"/>
  <c r="C75" i="9" s="1"/>
  <c r="C15" i="9"/>
  <c r="C89" i="9" s="1"/>
  <c r="C11" i="9"/>
  <c r="C25" i="9" s="1"/>
  <c r="AC5" i="3"/>
  <c r="AC4" i="3"/>
  <c r="Q5" i="3"/>
  <c r="Q4" i="3"/>
  <c r="C4" i="3"/>
  <c r="E30" i="4"/>
  <c r="E31" i="4"/>
  <c r="E32" i="4"/>
  <c r="E33" i="4"/>
  <c r="E34" i="4"/>
  <c r="E29" i="4"/>
  <c r="E21" i="4"/>
  <c r="E22" i="4"/>
  <c r="E23" i="4"/>
  <c r="E24" i="4"/>
  <c r="E25" i="4"/>
  <c r="E26" i="4"/>
  <c r="E27" i="4"/>
  <c r="E20" i="4"/>
  <c r="C4" i="9"/>
  <c r="C1" i="9"/>
  <c r="C2" i="3"/>
  <c r="C1" i="3"/>
  <c r="AL52" i="9" l="1"/>
  <c r="AL28" i="3"/>
  <c r="AL6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idpc</author>
  </authors>
  <commentList>
    <comment ref="F20" authorId="0" shapeId="0" xr:uid="{00000000-0006-0000-0300-000001000000}">
      <text>
        <r>
          <rPr>
            <b/>
            <sz val="9"/>
            <color indexed="81"/>
            <rFont val="Tahoma"/>
            <family val="2"/>
          </rPr>
          <t>IDPC:</t>
        </r>
        <r>
          <rPr>
            <sz val="9"/>
            <color indexed="81"/>
            <rFont val="Tahoma"/>
            <family val="2"/>
          </rPr>
          <t xml:space="preserve">
Antes de desplegar la lista seleccione primero los objetivos estratégicos por favor</t>
        </r>
      </text>
    </comment>
    <comment ref="F29" authorId="0" shapeId="0" xr:uid="{00000000-0006-0000-0300-000002000000}">
      <text>
        <r>
          <rPr>
            <b/>
            <sz val="9"/>
            <color indexed="81"/>
            <rFont val="Tahoma"/>
            <family val="2"/>
          </rPr>
          <t xml:space="preserve">IDPC:
</t>
        </r>
        <r>
          <rPr>
            <sz val="9"/>
            <color indexed="81"/>
            <rFont val="Tahoma"/>
            <family val="2"/>
          </rPr>
          <t>Antes de desplegar la lista seleccione primero los objetivos estratégicos por favor</t>
        </r>
      </text>
    </comment>
    <comment ref="F36" authorId="0" shapeId="0" xr:uid="{00000000-0006-0000-0300-00000300000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sharedStrings.xml><?xml version="1.0" encoding="utf-8"?>
<sst xmlns="http://schemas.openxmlformats.org/spreadsheetml/2006/main" count="2202" uniqueCount="1068">
  <si>
    <t>VIGENCIA PLAN OPERATIVO:</t>
  </si>
  <si>
    <t>DEPENDENCIA RESPONSABLE:</t>
  </si>
  <si>
    <t>Subdirección de Intervención</t>
  </si>
  <si>
    <t>COMPONENTE</t>
  </si>
  <si>
    <t>PRIMER TRIMESTRE</t>
  </si>
  <si>
    <t>SEGUNDO TRIMESTRE</t>
  </si>
  <si>
    <t>TERCER TRIMESTRE</t>
  </si>
  <si>
    <t>CUARTO TRIMESTRE</t>
  </si>
  <si>
    <t>PORCENTAJE  ACUMULADO DE CUMPLIMIENTO</t>
  </si>
  <si>
    <t>Ejec</t>
  </si>
  <si>
    <t>Prog</t>
  </si>
  <si>
    <t xml:space="preserve">(Describa la evidencia en cumplimiento de la meta) </t>
  </si>
  <si>
    <t>Código</t>
  </si>
  <si>
    <t>Versión</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</si>
  <si>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</si>
  <si>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</si>
  <si>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</si>
  <si>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</si>
  <si>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</si>
  <si>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</si>
  <si>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</si>
  <si>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</si>
  <si>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</si>
  <si>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</si>
  <si>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</si>
  <si>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</si>
  <si>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</si>
  <si>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</si>
  <si>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</si>
  <si>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</si>
  <si>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</si>
  <si>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</si>
  <si>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</si>
  <si>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</si>
  <si>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</si>
  <si>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</si>
  <si>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</si>
  <si>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</si>
  <si>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</si>
  <si>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</si>
  <si>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</si>
  <si>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</si>
  <si>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</si>
  <si>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</si>
  <si>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</si>
  <si>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</si>
  <si>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</si>
  <si>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</si>
  <si>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</si>
  <si>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</si>
  <si>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</si>
  <si>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</si>
  <si>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</si>
  <si>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</si>
  <si>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</si>
  <si>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</si>
  <si>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</si>
  <si>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</si>
  <si>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</si>
  <si>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</si>
  <si>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</si>
  <si>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</si>
  <si>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</si>
  <si>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</si>
  <si>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</si>
  <si>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</si>
  <si>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</si>
  <si>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</si>
  <si>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</si>
  <si>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</si>
  <si>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</si>
  <si>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</si>
  <si>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</si>
  <si>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</si>
  <si>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</si>
  <si>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</si>
  <si>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</si>
  <si>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</si>
  <si>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</si>
  <si>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</si>
  <si>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</si>
  <si>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Subdirección General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</si>
  <si>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</si>
  <si>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</si>
  <si>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</si>
  <si>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</si>
  <si>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</si>
  <si>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</si>
  <si>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</si>
  <si>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</si>
  <si>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</si>
  <si>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</si>
  <si>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</si>
  <si>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</si>
  <si>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</si>
  <si>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</si>
  <si>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</si>
  <si>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</si>
  <si>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</si>
  <si>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</si>
  <si>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</si>
  <si>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</si>
  <si>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HOJA</t>
  </si>
  <si>
    <t>2-2</t>
  </si>
  <si>
    <t>Meta proyecto 2017</t>
  </si>
  <si>
    <t>Proyecto de inversión asociado / Meta Plan de Desarrollo</t>
  </si>
  <si>
    <t>*Incrementar a un 30% la sostenibilidad del Sistema Integrado de Gestión, para prestar un mejor servicio en la atención a la ciudadanía</t>
  </si>
  <si>
    <t xml:space="preserve">
a. Orientar, articular y coordinar junto a la Dirección la formulación, ejecución, seguimiento y evaluación de estrategias, planes y programas para el logro de los objetivos y compromisos institucionales.
b. Coordinar actividades de carácter patrimonial que realice la Administración Distrital.
c. Orientar, articular y coordinar las actuaciones derivadas de lo establecido por la Secretaria de Cultura en el campo del patrimonio cultural, así como con la Secretaria de Planeación del Distrito, en lo que el Plan de Ordenamiento Territorial se refiere a la conservación y preservación del patrimonio cultural.
d. Orientar, articular y coordinar las acciones necesarias para que las funciones a cargo de las dependencias del Instituto Distrital de Patrimonio Cultural, mantengan la unidad de propósitos y den cumplimiento a las estrategias y objetivos institucionales.
e. Coordinar la elaboración y presentación oportuna de los informes que requiera el Consejo Distrital y otras entidades.
f. Gestionar y propender por involucrar a las entidades competentes del orden nacional, distrital, privado y académico, en proyectos, planes, programas para la conservación, preservación, puesta en valor, de los Bienes de Interés Cultural.
g. Orientar, articular y coordinar con las demás áreas del Instituto Distrital de Patrimonio Cultural, en particular con la Subdirección de Divulgación del Patrimonio Cultural, el plan estratégico de comunicaciones, las campañas de divulgación y comunicación sobre los logros institucionales.
h. Concertar con las diferentes dependencias del Instituto los mecanismos que garanticen la planeación integral en el Instituto Distrital de Patrimonio Cultural a través del Diseño, formulación y propuesta del Plan Estratégico Situacional, el Plan de Acción del Instituto Distrital de Patrimonio Cultural, así como la implementación de los mecanismos de seguimiento conforme al Plan de Desarrollo Territorial y las políticas del Sector Cultural, Recreación y Deporte.
i. Coordinar la programación de la inversión para el periodo del Plan de Desarrollo, conforme al Plan de Desarrollo Distrital, Plan de Ordenamiento Territorial y las políticas del Sector Cultura, Recreación y Deporte.
j. Asesorar y liderar el diseño, implementación y mejoramiento continuo de los Sistemas de Gestión de Calidad y del Modelo Estándar de Control Interno del Instituto Distrital de Patrimonio Cultural.
k. Gestionar y propender por el correcto archivo de los documentos de la Entidad y mantenerlo actualizado.
l. Las demás que le sean propias o asignadas de acuerdo con la naturaleza de la dependencia.
</t>
  </si>
  <si>
    <t>Subdirección de Divulgación de los Valores del Patrimonio Cultural</t>
  </si>
  <si>
    <t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t>
  </si>
  <si>
    <t xml:space="preserve">a. Proponer a la Dirección, para presentación a la Secretaria Distrital de Cultura, Recreación y Deporte, políticas planes, programas y estrategias de investigación, divulgación y difusión de los valores del Patrimonio Cultural en el Distrito Capital.
b. Realizar el inventario, el registro y la identificación de los Bienes de Interés Cultural del Distrito Capital y de los monumentos conmemorativos y objetos artísticos localizados en el espacio público. Así como diseñar y poner en marcha un sistema de información del registro y estado de los Bienes de Interés Cultural del Distrito Capital.
c. Administrar la operación del Museo de Bogotá, como instrumento de difusión del Patrimonio Cultural del Distrito Capital, difundiendo la evolución del Distrito Capital en sus diferentes ámbitos, mediante la realización de exposiciones y exhibiciones, y la ejecución de actividades de divulgación y conservación del patrimonio.
d. Ejecutar planes, programas y estrategias que propendan por la valoración y apropiación por parte de los ciudadanos, del Patrimonio Cultural del Distrito Capital, a través de la educación y la divulgación.
e. Promover la participación ciudadana y la concertación con la comunidad para ejecutar los proyectos que promueva, gestione, lidere o coordine el Instituto.
f. Fomentar y realizar investigaciones, publicaciones, exposiciones y otros mecanismos de divulgación en torno al tema del Patrimonio Cultural.
g. Administrar el Centro de Documentación del Patrimonio Cultural en concordancia con el Sistema de Información Cultural del Distrito Capital y las normativas vigentes en otras entidades del ámbito distrital o nacional.
h. Definir y desarrollar las políticas y estrategias de comunicación organizacional del Instituto Distrital de Patrimonio Cultural.
i. Realizar programas de divulgación de los valores, de los Bienes de los Bienes de Interés Cultural.
j. Desarrollar y evaluar, en coordinación con las demás áreas del Instituto Distrital de Patrimonio Cultural, el plan estratégico de comunicaciones, las campañas de divulgación y comunicación sobre los logros institucionales, acontecimientos, eventos y actos que se impulsen en el Instituto, y velar por el correcto uso de la imagen institucional.
k. Realizar las actividades necesarias para la publicación de los materiales requeridos por el Instituto Distrital de Patrimonio Cultural, en coordinación con cada una de sus dependencias.
l. Diseñar y programar la página web del Instituto, la producción audiovisual e impresión documental de información sobre el Instituto Distrital de Patrimonio Cultural y el material de prensa, radio y televisión.
m. Las demás que le sean propias o asignadas de acuerdo con la naturaleza de la dependencia.
</t>
  </si>
  <si>
    <t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t>
  </si>
  <si>
    <r>
      <rPr>
        <b/>
        <sz val="10"/>
        <color indexed="8"/>
        <rFont val="Calibri"/>
        <family val="2"/>
      </rPr>
      <t>1024 - Formación en patrimonio cultural</t>
    </r>
    <r>
      <rPr>
        <sz val="10"/>
        <color indexed="8"/>
        <rFont val="Calibri"/>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Calibri"/>
        <family val="2"/>
      </rPr>
      <t>1107 - Divulgación y apropiación del patrimonio cultural</t>
    </r>
    <r>
      <rPr>
        <sz val="10"/>
        <color indexed="8"/>
        <rFont val="Calibri"/>
        <family val="2"/>
      </rPr>
      <t xml:space="preserve">
Meta Plan de Desarrollo:
*Alcanzar 1.700.000 asistencias al Museo de Bogotá, a recorridos y rutas patrimoniales y a otras prácticas patrimoniales</t>
    </r>
  </si>
  <si>
    <r>
      <rPr>
        <b/>
        <sz val="10"/>
        <color indexed="8"/>
        <rFont val="Calibri"/>
        <family val="2"/>
      </rPr>
      <t>1110 - Fortalecimiento y desarrollo de la gestión institucional</t>
    </r>
    <r>
      <rPr>
        <sz val="10"/>
        <color indexed="8"/>
        <rFont val="Calibri"/>
        <family val="2"/>
      </rPr>
      <t xml:space="preserve">
Meta Plan de Desarrollo:
*Incrementar a un 90% la sostenibilidad del SIG en el Gobierno Distrital</t>
    </r>
  </si>
  <si>
    <r>
      <rPr>
        <b/>
        <sz val="10"/>
        <color indexed="8"/>
        <rFont val="Calibri"/>
        <family val="2"/>
      </rPr>
      <t>1112 - Instrumentos de planeación y gestión para la preservación y sostenibilidad del patrimonio cultural</t>
    </r>
    <r>
      <rPr>
        <sz val="10"/>
        <color indexed="8"/>
        <rFont val="Calibri"/>
        <family val="2"/>
      </rPr>
      <t xml:space="preserve">
Meta Plan de Desarrollo:
*Formular el Plan Especial de Manejo y Protección PEMP del Centro Histórico</t>
    </r>
  </si>
  <si>
    <t>Funciones de la Dependencia (Acuerdo 02 de 2007)</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</si>
  <si>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</si>
  <si>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</si>
  <si>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</si>
  <si>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</si>
  <si>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</si>
  <si>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</si>
  <si>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</si>
  <si>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r>
      <rPr>
        <b/>
        <sz val="10"/>
        <color indexed="8"/>
        <rFont val="Calibri"/>
        <family val="2"/>
      </rPr>
      <t>Formación en patrimonio cultural</t>
    </r>
    <r>
      <rPr>
        <sz val="10"/>
        <color indexed="8"/>
        <rFont val="Calibri"/>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Calibri"/>
        <family val="2"/>
      </rPr>
      <t>Divulgación y apropiación del patrimonio cultural</t>
    </r>
    <r>
      <rPr>
        <sz val="10"/>
        <color indexed="8"/>
        <rFont val="Calibri"/>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</si>
  <si>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t>*Formular y adoptar 0,5 del Plan Especial de Manejo y Protección PEMP del Centro Histórico
*Formular el 0,3 de planes urbanos en ámbitos patrimoniales
*Formular y adoptar 0,5 instrumentos de financiamiento para la recuperación y sostenibilidad del patrimonio
cultural
*Incrementar a un 30% la sostenibilidad del Sistema Integrado de Gestión, para prestar un mejor servicio en la atención a la ciudadanía</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</si>
  <si>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</si>
  <si>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r>
      <rPr>
        <b/>
        <sz val="10"/>
        <color indexed="8"/>
        <rFont val="Calibri"/>
        <family val="2"/>
      </rPr>
      <t>1114 - Intervención y conservación de los bienes muebles e inmuebles en sectores de interés cultural del Distrito Capital</t>
    </r>
    <r>
      <rPr>
        <sz val="10"/>
        <color indexed="8"/>
        <rFont val="Calibri"/>
        <family val="2"/>
      </rPr>
      <t xml:space="preserve">
Meta Plan de Desarrollo: 1.009 Bienes de Interés Cultural (BIC) intervenidos</t>
    </r>
  </si>
  <si>
    <r>
      <t xml:space="preserve">1110 - Fortalecimiento y desarrollo de la gestión institucional
</t>
    </r>
    <r>
      <rPr>
        <sz val="10"/>
        <color indexed="8"/>
        <rFont val="Calibri"/>
        <family val="2"/>
      </rPr>
      <t>*Incrementar a un 90% la sostenibilidad del SIG en el Gobierno Distrital</t>
    </r>
  </si>
  <si>
    <r>
      <rPr>
        <b/>
        <sz val="10"/>
        <color indexed="8"/>
        <rFont val="Calibri"/>
        <family val="2"/>
      </rPr>
      <t>1110 - Fortalecimiento y desarrollo de la gestión institucional</t>
    </r>
    <r>
      <rPr>
        <sz val="10"/>
        <color indexed="8"/>
        <rFont val="Calibri"/>
        <family val="2"/>
      </rPr>
      <t xml:space="preserve">
*Incrementar a un 90% la sostenibilidad del SIG en el Gobierno Distrital</t>
    </r>
  </si>
  <si>
    <t>de 90 a 100 Óptimo</t>
  </si>
  <si>
    <t xml:space="preserve">de 70 a 89 Aceptable </t>
  </si>
  <si>
    <t>Con la gestion</t>
  </si>
  <si>
    <t>Con el seguimiento</t>
  </si>
  <si>
    <t>Participacion en Comites</t>
  </si>
  <si>
    <t>Participacion en capacitaciones</t>
  </si>
  <si>
    <t>Informe de gestión</t>
  </si>
  <si>
    <t>Reporte y analisis de indicadores</t>
  </si>
  <si>
    <t>Monitoreo y validacion riesgos</t>
  </si>
  <si>
    <t>Informes o reportes de ley</t>
  </si>
  <si>
    <t>Vigencia documentacion</t>
  </si>
  <si>
    <t>Actividades del subsistema planes</t>
  </si>
  <si>
    <t>actividades de plan anticorrupcion</t>
  </si>
  <si>
    <t>participacion en campañas sig</t>
  </si>
  <si>
    <t>Ley transparencia - esquema de publicacion</t>
  </si>
  <si>
    <t>Levantamiento de inventario documental</t>
  </si>
  <si>
    <t>Planes propios de la dependencia</t>
  </si>
  <si>
    <t>Seguimiento planes de mejoramiento</t>
  </si>
  <si>
    <t xml:space="preserve">Reuniones de autoevaluación del proceso </t>
  </si>
  <si>
    <t>ESTRATEGIA</t>
  </si>
  <si>
    <t>GESTION</t>
  </si>
  <si>
    <t>SEGUIMIENTO</t>
  </si>
  <si>
    <t>Áreas</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</si>
  <si>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</si>
  <si>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</si>
  <si>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</si>
  <si>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</si>
  <si>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</si>
  <si>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</si>
  <si>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</si>
  <si>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</si>
  <si>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</si>
  <si>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</si>
  <si>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</si>
  <si>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</si>
  <si>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</si>
  <si>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</si>
  <si>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</si>
  <si>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</si>
  <si>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</si>
  <si>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</si>
  <si>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</si>
  <si>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</si>
  <si>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</si>
  <si>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</si>
  <si>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</si>
  <si>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</si>
  <si>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</si>
  <si>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</si>
  <si>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</si>
  <si>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</si>
  <si>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</si>
  <si>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</si>
  <si>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</si>
  <si>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</si>
  <si>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</si>
  <si>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</si>
  <si>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</si>
  <si>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DE-F04</t>
  </si>
  <si>
    <t>03</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</si>
  <si>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</si>
  <si>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</si>
  <si>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</si>
  <si>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</si>
  <si>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</si>
  <si>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</si>
  <si>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</si>
  <si>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</si>
  <si>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</si>
  <si>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r>
      <t xml:space="preserve">g. Proyectar y revisar los actos administrativos, realizar las operaciones y celebrar los contratos que se requieran para el buen funcionamiento del Instituto, de acuerdo con las normas vigentes.
l. Proyectar y revisar las reglamentaciones y establecer las funciones y procedimientos que requieran las dependencias y cargos de la entidad.
n. Apoyar la implementación y desarrollo de los Sistemas de Control Interno del Sistema de Gestión de Calidad y demás sistemas de obligatorio cumplimiento para el Instituto.
</t>
    </r>
    <r>
      <rPr>
        <b/>
        <sz val="10"/>
        <color indexed="8"/>
        <rFont val="Calibri"/>
        <family val="2"/>
      </rPr>
      <t xml:space="preserve">Funciones Asesor(a) Jurídico(a):
</t>
    </r>
    <r>
      <rPr>
        <sz val="10"/>
        <color indexed="8"/>
        <rFont val="Calibri"/>
        <family val="2"/>
      </rPr>
      <t>1. Asesorar al Director del Instituto en la interpretación aplicación de las disposiciones legales reglamentarias que regulen la organización y funcionamiento interno del mismo y dirigir y coordinar la defensa jurídica del Instituto de Patrimonio Cultural.
2. Absolver y emitir conceptos sobre los asuntos de carácter legal que ponga a su consideración el Director General y demás dependencias de la entidad y adelantar investigaciones de tipo jurídico, doctrinal y jurisprudencial en los aspectos del derecho relacionados con la protección del patrimonio cultural.
3. Elaborar y revisar las normas, acuerdos, decretos y demás disipaciones legales para el correcto funcionamiento del Instituto y proyectar los actos administrativos y contratos que deba expedir y/o celebrar el instituto en cumplimiento de su misión.
4. Actual con poder del Director, garantizando la efectiva y oportuna representación judicial del Instituto ante los despachos judiciales y administrativos en los eventos que lo requiera.
5. Presentar propuestas sobre alternativas de gestión relacionadas con el área, con miras a optimizar y racionalizar los recursos disponibles.
6. Ejercer la secretaría técnica del comité de contratación de la entidad.
7. Rendir los informes que por la naturaleza de su cargo requiera la Dirección, la Junta Directiva, el Concejo, Entidades Distritales y demás organismos de control Fiscal y Administrativo.
8. Participar en la implementación y mejoramiento continuo del Sistema de Gestión de Calidad dentro de los parámetros de la norma técnica y de acuerdo con las directrices de la administración, así como adoptar mecanismo de control y autocontrol necesarios para la ejecución propia del cargo.
9. Coordinar y controlar que la base de datos de los documentos y los activos correspondientes a la gestión del área se encuentre actualizada y que se efectúe la transferencia primaria al Archivo Central, de acuerdo a las tablas de retención de la dependencia.
10. Las demás que le asignen y sean de naturaleza del cargo.</t>
    </r>
  </si>
  <si>
    <t>PRODUCTO O RRESULTADO ESPERADO</t>
  </si>
  <si>
    <t>PROGRAMACIÓN PARA LA VIGENCIA (TRIMESTRAL)</t>
  </si>
  <si>
    <t>_ob2</t>
  </si>
  <si>
    <t>_ob1</t>
  </si>
  <si>
    <t>_ob4</t>
  </si>
  <si>
    <t>_ob5</t>
  </si>
  <si>
    <t>_ob3</t>
  </si>
  <si>
    <t>PRODUCTO O RESULTADO ESPERADO</t>
  </si>
  <si>
    <t>PROCESO ASOCIADO A LA ACTIVIDAD</t>
  </si>
  <si>
    <t>Procesos Seleccionados por las àreas</t>
  </si>
  <si>
    <t>2. DEPENDENCIA RESPONSABLE:</t>
  </si>
  <si>
    <t>3. FUNCIONES DE LA DEPENDENCIA (Acuerdo 02 de 2007)</t>
  </si>
  <si>
    <t>4. PROCESOS ASOCIADOS</t>
  </si>
  <si>
    <t>5. PROYECTOS DE INVERSIÓN ASOCIADOS</t>
  </si>
  <si>
    <t>6. OBJETIVOS PROYECTO DE INVERSIÓN</t>
  </si>
  <si>
    <t>7. OBJETIVOS ESTRATÉGICOS
(2016 - 2020)</t>
  </si>
  <si>
    <t>8. ESTRATEGIAS PLAN 
2016- 2020 
(Asociadas)
Valide en Hoja 1</t>
  </si>
  <si>
    <t>9. INDICADOR DE EFICACIA (Fórmula)</t>
  </si>
  <si>
    <t>10. RANGOS</t>
  </si>
  <si>
    <t>11. RESULTADO
(Cálculo del Indicador)</t>
  </si>
  <si>
    <t>Fortalecimiento SIG</t>
  </si>
  <si>
    <t>EVIDENCIAS RESULTADO / OBSERVACIONES</t>
  </si>
  <si>
    <t>DE-F-3</t>
  </si>
  <si>
    <t>PLAN OPERATIVO ANUAL POR DEPENDENCIAS / PROCESOS</t>
  </si>
  <si>
    <t>Base de datos de la información Transversal de BIC´S  y  Bienes Muebles</t>
  </si>
  <si>
    <t># de bases consolidadas, depuradasa y georeferenciadas</t>
  </si>
  <si>
    <t xml:space="preserve"># Acta de reunión </t>
  </si>
  <si>
    <t># de unidades de vivienda con aprobación de equiparación</t>
  </si>
  <si>
    <t># de solicitudes de equiparación negadas</t>
  </si>
  <si>
    <t>Evaluar las solicitudes de equiparaciones a estrato uno (medición de aprobaciones)</t>
  </si>
  <si>
    <t>Evaluar las solicitudes de equiparaciones a estrato uno (medición de negaciones)</t>
  </si>
  <si>
    <t>Fichas de inventario actualizadas</t>
  </si>
  <si>
    <t>Estudiar las solicitudes de anteproyectos presentadas para intervervención de BIC, SIC y Colindantes</t>
  </si>
  <si>
    <t>Conceptuar frente a las solicitudes de anteproyectos presentadas para intervervención de BIC, SIC y Colindantes</t>
  </si>
  <si>
    <t>Personas beneficiadas por el enlucimiento de fachadas</t>
  </si>
  <si>
    <t>Fachadas enlucidas mediante intervención directa</t>
  </si>
  <si>
    <t>Fachadas enlucidas mediante convenios</t>
  </si>
  <si>
    <t>Fachadas enlucidas mediante jornadas de voluntariado</t>
  </si>
  <si>
    <t># Fachadas enlucidas con soporte en fichas de intervención</t>
  </si>
  <si>
    <t># Fachadas enlucidas con soporte en informe de jornada</t>
  </si>
  <si>
    <t># personas beneficiadas soportadas en el formato de autorización</t>
  </si>
  <si>
    <t>Monumentos intervenidos mediante la Brigada de Atención a Monumentos</t>
  </si>
  <si>
    <t>Arqueología</t>
  </si>
  <si>
    <t>Intervención del Patrimonio</t>
  </si>
  <si>
    <t>Sandra Mendoza</t>
  </si>
  <si>
    <t>Realizar el seguimiento al Programa Arqueología Preventiva de la intervención en la casa sede del IDPC</t>
  </si>
  <si>
    <t>Realizar asesorías técnicas personalizadas para la protección y promoción del patrimonio cultural del Distrito Capital.</t>
  </si>
  <si>
    <t>100. Numero de conceptos técnicos emitidos</t>
  </si>
  <si>
    <t>101. Numero de Asesorías técnicas realizadas</t>
  </si>
  <si>
    <t>28. Número de incentivos a la permanencia del uso residencial en Bienes de Interés Cultural del Distrito Capital con declaratoria individual.</t>
  </si>
  <si>
    <t>Andrés Narváez</t>
  </si>
  <si>
    <t>Armando Lozano</t>
  </si>
  <si>
    <t>Hever Cruz</t>
  </si>
  <si>
    <t>Conceptos técnicos de solicitudes de inclusiones, exclusiones y cambio de categoria de bienes de interes cultural</t>
  </si>
  <si>
    <t>David Arias</t>
  </si>
  <si>
    <t>Conceptos técnicos de norma y certificaciones de BIC</t>
  </si>
  <si>
    <t>Evaluar las solicitudes de certificaciones y conceptos de norma presentadas para intervervención de BIC, SIC y Colindantes</t>
  </si>
  <si>
    <t>Estudiar las solicitudes de reparaciones locativas y obras mínimas presentadas para intervervención de BIC, IIC y SIC</t>
  </si>
  <si>
    <t>Conceptos técnicos de requerimiento con observaciones al anteproyecto</t>
  </si>
  <si>
    <t>Resoluciones de anteproyectos (aprobación, negación o desistimiento)</t>
  </si>
  <si>
    <t>Conceptos técnicos de reparaciones locativas y obras mínimas</t>
  </si>
  <si>
    <t>Conceptos técnicos de intervención en espacio público</t>
  </si>
  <si>
    <t>Conceptos técnicos de publicidad exterior visual</t>
  </si>
  <si>
    <t>Evaluar las solicitudes de publicidad exterior visual en BIC, SIC y Colindantes</t>
  </si>
  <si>
    <t>Estudiar las solicitudes de publicidad exterior visual presentadas para intervervención en BIC, SIC y Colindantes</t>
  </si>
  <si>
    <t>Estudiar las solicitudes de intervención en espacio público en BIC y SIC del Distrito Capital</t>
  </si>
  <si>
    <t>Evaluar los proyectos de intervención en espacio público en BIC y SIC del Distrito Capital</t>
  </si>
  <si>
    <t>Conceptos técnicos por amenaza de ruina para IIC</t>
  </si>
  <si>
    <t># de conceptos técnicos por amenaza de ruina</t>
  </si>
  <si>
    <t>Sandra Melo</t>
  </si>
  <si>
    <t>Conceptos técnicos sobre competencias de la entidad frente a instrumentos de planeación y gestión</t>
  </si>
  <si>
    <t>Realizar la revisión y evaluación de las solicitudes de instrumentos de Planeación y Gestión (Planes Especiales de Manejo y Protección, Planes Parciales, Planes de Regularización y Manejo, etc.) en BIC, SIC y Colindantes</t>
  </si>
  <si>
    <t>Estudiar las solicitudes sobre competencias de la entidad frente a instrumentos de planeación y gestión, información sobre instrumentos radicados o en proceso de implementación, y/o acompañamiento a proyectos estratégicos para la ciudad</t>
  </si>
  <si>
    <t>Resoluciones de intervención en espacio público (aprobación, negación o desistimiento)</t>
  </si>
  <si>
    <t>Resoluciones de publicidad exterior visual (aprobación, negación o desistimiento)</t>
  </si>
  <si>
    <t>Andrea Mahecha</t>
  </si>
  <si>
    <t>Protección e Intervención del Patrimonio Cultural</t>
  </si>
  <si>
    <t>Luz Mery Bolívar - Andrea Mahecha</t>
  </si>
  <si>
    <t># Boletínes informativos por correo electrónico</t>
  </si>
  <si>
    <t>Boletín electrónico</t>
  </si>
  <si>
    <t>Desarrollar un boletín electrónico interno para el equipo de la Subdirección de Intervención con el fin de transmitir los temas relevantes del área.</t>
  </si>
  <si>
    <t>% de acciones de participación ciudadana</t>
  </si>
  <si>
    <t>Luisa Rodríguez - María Fernanda Monsalve</t>
  </si>
  <si>
    <t>Realizar charlas y/o mesas de trabajo de los procesos de protección e intervención del patrimonio cultural desarrollados por la Subdirección de Intervención.</t>
  </si>
  <si>
    <t xml:space="preserve">Charlas y/o mesas de trabajo </t>
  </si>
  <si>
    <t xml:space="preserve">Identificar y consolidar los riesgos de los procesos y/o proyectos asociados al área. </t>
  </si>
  <si>
    <t>%  de riesgos identificados y consolidados</t>
  </si>
  <si>
    <t>Participar en las actividades y campañas del Sistema Integrado de Gestión-SIG.</t>
  </si>
  <si>
    <t>Participación en las campañas realizadas</t>
  </si>
  <si>
    <t xml:space="preserve">% de participación en las campañas </t>
  </si>
  <si>
    <t>Seguimiento de indicadores mediante hojas de vida o fichas de indicadores</t>
  </si>
  <si>
    <t>Yolanda Oviedo</t>
  </si>
  <si>
    <t>Monumentos y Bienes Muebles</t>
  </si>
  <si>
    <t xml:space="preserve"># Charlas y/o mesas de trabajo realizadas soportadas en Actas o Listados de Asistencia </t>
  </si>
  <si>
    <t>Riesgos de los procesos del área  identificados</t>
  </si>
  <si>
    <t>Actualizar las fichas de invertario de Bienes de Interés Cultural-BIC inmuebles dado el plan de trabajo del área.</t>
  </si>
  <si>
    <t>Camila Acero - Angie Murillo</t>
  </si>
  <si>
    <t>Lida Medrano</t>
  </si>
  <si>
    <t>Diego Parra</t>
  </si>
  <si>
    <t>Administrativo Intervención</t>
  </si>
  <si>
    <t>Anteproyectos</t>
  </si>
  <si>
    <t>Reparaciones Locativas y Obras Mínimas</t>
  </si>
  <si>
    <t>Conceptos de Norma</t>
  </si>
  <si>
    <t xml:space="preserve">Espacio Público </t>
  </si>
  <si>
    <t>Valoración e Inventario</t>
  </si>
  <si>
    <t># de conceptos técnicos asociados a acciones de control urbano evidenciadas por medio de oficios</t>
  </si>
  <si>
    <t>Acciones de control urbano mediante conceptos técnicos que garanticen la protección de BIC y SIC</t>
  </si>
  <si>
    <t>Resoluciones de negación de equiparación a estrato uno</t>
  </si>
  <si>
    <t xml:space="preserve">Conceptos técnicos de aprobación de equiparación y/o incentivos otorgados para la  permanencia en BIC </t>
  </si>
  <si>
    <t>Asesorías técnicas personalizadas evidenciadas en bitácora(s) y agendas de citas</t>
  </si>
  <si>
    <t xml:space="preserve">Brindar asesoría técnica a terceros para el enlucimiento de fachadas de BIC, SIC o colindantes. </t>
  </si>
  <si>
    <t>Conceptos técnicos de enlucimiento de fachadas por terceros</t>
  </si>
  <si>
    <t>Enlucimiento de Fachadas</t>
  </si>
  <si>
    <t>Realizar el acompañamiento técnico a las intervenciones urbanísticas requeridas para la protección del patrimonio arqueológico.</t>
  </si>
  <si>
    <t>Acompañamiento técnico para la protección del patrimonio arqueológico (Oficios, Actas, Otros)</t>
  </si>
  <si>
    <t>Conceptos técnicos de protección al patrimonio arqueológico</t>
  </si>
  <si>
    <t xml:space="preserve">Estudiar y evaluar las solicitudes de inclusiones, exclusiones y cambio de categoria de Bienes de Interés Cultural-BIC del Distrito Capital. </t>
  </si>
  <si>
    <t>Evaluar las solicitudes de amparo provisional para bienes inmuebles no declarados.</t>
  </si>
  <si>
    <t>Gestionar y realizar jornadas de voluntariado para el enlucimiento de fachadas con alianzas (privados y públicos), usuarios y partes interesadas.</t>
  </si>
  <si>
    <t>Jornadas  de voluntariado realizadas</t>
  </si>
  <si>
    <t># de jornadas de voluntariado realizadas</t>
  </si>
  <si>
    <t>Realizar talleres en temas sobre patrimonio cultural en el marco del Programa de enlucimiento de fachadas.</t>
  </si>
  <si>
    <t xml:space="preserve">Talleres de sensibilización e información </t>
  </si>
  <si>
    <t xml:space="preserve"># de talleres realizados en los temas sobre patrimonio cultural </t>
  </si>
  <si>
    <t>Promover la adopción de monumentos por medio del Programa Adopta un Monumento.</t>
  </si>
  <si>
    <t>Desarrollar acciones de participación ciudadana que sensibilicen a la ciudadanía sobre la importancia de la preservación y sostenibilidad del patrimonio cultural de Bogotá.</t>
  </si>
  <si>
    <t xml:space="preserve">Nubia Rincón </t>
  </si>
  <si>
    <t>Realizar acciones de control urbano que garanticen la protección de BIC, SIC y colindantes.</t>
  </si>
  <si>
    <t>Control Urbano y Equiparaciones</t>
  </si>
  <si>
    <t xml:space="preserve">Resolución o acto administrativo de adopción de monumentos </t>
  </si>
  <si>
    <t># de monumentos adoptados</t>
  </si>
  <si>
    <t xml:space="preserve">Yolanda Oviedo </t>
  </si>
  <si>
    <t>Estudiar y actualizar el estado de conservación del inventario de bienes muebles y monumentos en espacio público de acuerdo a las intervenciones realizadas.</t>
  </si>
  <si>
    <t>% de indicadores monitoreados</t>
  </si>
  <si>
    <t># de informes periódicos</t>
  </si>
  <si>
    <t>Informes de seguimiento al Programa de Arqueología Preventiva</t>
  </si>
  <si>
    <t xml:space="preserve">% de informes de supervisión </t>
  </si>
  <si>
    <t>Informes de Supervisión o Interventoría de contratos publicados en SECOP II o entregados a Jurídica</t>
  </si>
  <si>
    <t>Johana Parada - Angie Murillo - Supervisores del área</t>
  </si>
  <si>
    <t># de reportes periódicos realizados</t>
  </si>
  <si>
    <t xml:space="preserve">Realizar el reporte mensual de la ejecución y seguimiento de los productos, metas y resultados del proyecto de inversión a cargo del área. </t>
  </si>
  <si>
    <t>Carolina Fernández - Luz Mery Bolívar</t>
  </si>
  <si>
    <t># de comités realizados soportados en actas o listados de asistencia</t>
  </si>
  <si>
    <t>Paola Leal - Andrea Mahecha</t>
  </si>
  <si>
    <t>Paola Pedroza - Andrea Brito</t>
  </si>
  <si>
    <t>Reportes (mensual) de ejecución y seguimiento de metas físicas del proyecto de inversión</t>
  </si>
  <si>
    <t>Informes o bases de seguimiento a las solicitudes internas, externas, SDQS (mensual)</t>
  </si>
  <si>
    <t># de reportes de seguimiento generados</t>
  </si>
  <si>
    <t>Informe de gestión de las metas físicas de la Subdirección de Intervención entregado a Subdirección General.</t>
  </si>
  <si>
    <t># de informes de gestión entregados</t>
  </si>
  <si>
    <t>Supervisores y Coordinadores del área - Andrea Mahecha</t>
  </si>
  <si>
    <t>Reportes de seguimiento de riesgos mediante mapas de riesgos</t>
  </si>
  <si>
    <t># de reportes de seguimiento de riesgos generados</t>
  </si>
  <si>
    <t>Comités de seguimiento periódicos mediante actas de reunión o listados de asistencia</t>
  </si>
  <si>
    <t>Realizar la formulación y seguimiento a los Planes de Mejoramiento de las acciones que son responsabilidad de la dependencia.</t>
  </si>
  <si>
    <t>Realizar el seguimiento de las solicitudes internas, externas (ORFEO) y SDQS asignadas a la Subdirección de Intervención.</t>
  </si>
  <si>
    <t>Reportes cuatrimestrales del PAAC</t>
  </si>
  <si>
    <t xml:space="preserve">Formulación y seguimiento a los planes de mejoramiento resultado de auditorías </t>
  </si>
  <si>
    <t>% de planes de mejoramiento elaborados y con seguimiento</t>
  </si>
  <si>
    <t>Apoyar el trámite de pagos (solicitudes de pago, certificados de cumplimiento y demás documentos) de los contratistas de la Subdirección de Intervención.</t>
  </si>
  <si>
    <t xml:space="preserve">% de asistencia o participación en comités </t>
  </si>
  <si>
    <t>% de modificaciones al PAA</t>
  </si>
  <si>
    <t>Subdirector(a) de Intervención</t>
  </si>
  <si>
    <t>Todos los equipos - Administrativo Intervención</t>
  </si>
  <si>
    <t>Participación en Comités Directivos (entre otros) soportado en actas o listados de asistencia</t>
  </si>
  <si>
    <t># de reportes de seguimiento a PAAC</t>
  </si>
  <si>
    <t># de asesorías técnicas realizadas</t>
  </si>
  <si>
    <t># de conceptos técnicos sobre requerimientos de anteproyectos atendidos</t>
  </si>
  <si>
    <t># de conceptos técnicos (resoluciones de anteproyectos)</t>
  </si>
  <si>
    <t># de conceptos técnicos sobre requerimientos y resoluciones de reparaciones locativas y obras mínimas atendidos</t>
  </si>
  <si>
    <t># de conceptos técnicos de norma y certificaciones de BIC</t>
  </si>
  <si>
    <t># de conceptos técnicos de solicitudes de inclusión, exclusión y cambio de categoría</t>
  </si>
  <si>
    <t xml:space="preserve">Natalia Romero - Diego Mateus - Edgar Andrés </t>
  </si>
  <si>
    <t># de conceptos técnicos de intervención en espacio público</t>
  </si>
  <si>
    <t># de resoluciones de intervención en espacio público</t>
  </si>
  <si>
    <t># de conceptos técnicos de publicidad exterior visual</t>
  </si>
  <si>
    <t># de resoluciones de publicidad exterior visual</t>
  </si>
  <si>
    <t># de conceptos técnicos sobre competencias de la entidad frente a instrumentos de planeación</t>
  </si>
  <si>
    <t># de conceptos técnicos de enlucimiento de fachadas por terceros</t>
  </si>
  <si>
    <t># de conceptos técnicos de patrimonio arqueológico</t>
  </si>
  <si>
    <t>Paola Leal - María Isabel Galindo - Andrea Mahecha</t>
  </si>
  <si>
    <t>Proyectos y Obras</t>
  </si>
  <si>
    <t>Ricardo Escobar</t>
  </si>
  <si>
    <t>Miguel Villamizar</t>
  </si>
  <si>
    <t>Dorys Patricia Noy Palacios - Miguel Rojas - Carolina Fernández</t>
  </si>
  <si>
    <t>Ingrid Duarte</t>
  </si>
  <si>
    <t>Dorys Patricia Noy Palacios - Miguel Rojas - Carolina Fernández - María Isabel Galindo</t>
  </si>
  <si>
    <t>SIG-Sistema de Información Geográfico</t>
  </si>
  <si>
    <t xml:space="preserve">Social de Enlucimiento de Fachadas </t>
  </si>
  <si>
    <t>Paola Leal - Luz Mery Bolívar - Javier Urrego</t>
  </si>
  <si>
    <t xml:space="preserve">Paola Leal - Andrea Mahecha </t>
  </si>
  <si>
    <t>Paola Leal - Luz Mery Bolívar - Andrea Mahecha</t>
  </si>
  <si>
    <t>Pliegos de contratación y demás documentos previos. Plaza Santamaría</t>
  </si>
  <si>
    <t xml:space="preserve">Adelantar la estructuración (fase de planeación) del proceso de contratación para la intervención del Bien de Interés Cultural-BIC Plaza Santamaría. </t>
  </si>
  <si>
    <t>Mónica Álvarez - Yecid Ortiz - Maribel Charry</t>
  </si>
  <si>
    <t>Estructuración</t>
  </si>
  <si>
    <t>Pliegos de contratación y demás documentos previos. Casa Colorada</t>
  </si>
  <si>
    <t xml:space="preserve">Adelantar la estructuración (fase de planeación) del proceso de contratación para la intervención del Bien de Interés Cultural-BIC Casa Colorada. </t>
  </si>
  <si>
    <t xml:space="preserve">Pliegos de contratación y demás documentos previos. Concejo de Bogotá </t>
  </si>
  <si>
    <t xml:space="preserve">Adelantar la estructuración (fase de planeación) del proceso de contratación para la intervención del Bien de Interés Cultural-BIC Concejo de Bogotá. </t>
  </si>
  <si>
    <t>Adelantar la justificación del documento de adición y prórroga del contrato de obra e interventoría para la intervención del Bien de Interés Cultural-BIC Sede Principal IDPC.</t>
  </si>
  <si>
    <t>Documento de justificación de adición y prórroga. Sede Principal IDPC</t>
  </si>
  <si>
    <t xml:space="preserve">Adelantar la estructuración (fase de planeación) del proceso de contratación para la intervención del Bien de Interés Cultural-BIC Sede Tito IDPC. </t>
  </si>
  <si>
    <t>Pliegos de contratación y demás documentos previos. Sede Tito IDPC</t>
  </si>
  <si>
    <t>Pliegos de contratación y demás documentos previos. Centro Bicentenario</t>
  </si>
  <si>
    <t>Adelantar la estructuración (fase de planeación) del proceso de contratación para la intervención del Bien de Interés Cultural-BIC Voto Nacional.</t>
  </si>
  <si>
    <t>Pliegos de contratación y demás documentos previos. Voto Nacional</t>
  </si>
  <si>
    <t>Adelantar la justificación del documento de adición y prórroga del contrato de obra e interventoría para la intervención del Bien de Interés Cultural-BIC Plaza de Mercado La Concordia y Galería de Arte Santa Fe.</t>
  </si>
  <si>
    <t>Documento de justificación de adición y prórroga. Plaza de Mercado La Concordia y Galería de Arte Santa Fe</t>
  </si>
  <si>
    <t>Pliegos de contratación y demás documentos previos. Monumento Templete del Libertador</t>
  </si>
  <si>
    <t>Pliegos de contratación y demás documentos previos. Monumento a Los Heroes</t>
  </si>
  <si>
    <t>Adelantar la estructuración (fase de planeación) del proceso de contratación para la protección del Bien de Interés Cultural-BIC Centro Bicentenario.</t>
  </si>
  <si>
    <t>Adelantar la estructuración (fase de planeación) del proceso de contratación para la intervención del Monumento Templete del Libertador.</t>
  </si>
  <si>
    <t>Adelantar la estructuración (fase de planeación) del proceso de contratación para la intervención del Monumento a Los Heroes.</t>
  </si>
  <si>
    <t>Adelantar la estructuración (fase de planeación) del proceso de contratación para los estudios y diseños de la intervención en bienes muebles-inmuebles en el espacio público.</t>
  </si>
  <si>
    <t>Pliegos de contratación y demás documentos previos. Estudios y diseños Monumentos</t>
  </si>
  <si>
    <t>Pliegos de contratación y demás documentos previos. Obras de intervención Monumentos</t>
  </si>
  <si>
    <t>Adelantar la estructuración (fase de planeación) del proceso de contratación para las obras de intervención en monumentos en el espacio público.</t>
  </si>
  <si>
    <t xml:space="preserve">Participar en los Comités en los que sea convocada la Subdirección de Intervención. </t>
  </si>
  <si>
    <t>Consolidación, depuración y georeferenciación de la Información recopilada y consolidada en Base de datos de los equipos de la Subdirección de Intervención.</t>
  </si>
  <si>
    <t xml:space="preserve">Base de datos información recopilada y consolidada en Base de datos de los equipos de la Subdirección de Intervención. </t>
  </si>
  <si>
    <t>Consolidación, depuración y georeferenciación de la información Transversal de BIC´S, colidantes y bienes en SIC  y  Bienes Muebles</t>
  </si>
  <si>
    <t>Conceptos técnicos de instrumentos de planeación y gestión</t>
  </si>
  <si>
    <t># de conceptos técnicos de Instrumentos de planeación y gestión</t>
  </si>
  <si>
    <t xml:space="preserve">Realizar asesorías técnicas y acompañamiento a entidades y organizaciones  públicas o privadas (gestión interinstitucional), en instrumentos, programas, planes y proyectos que involucren el patrimonio de la ciudad. </t>
  </si>
  <si>
    <t>Gestión interinstitucional en instrumentos de planeación y proyectos evidenciada en reuniones</t>
  </si>
  <si>
    <t>% de comités realizados</t>
  </si>
  <si>
    <t>Llevar a cabo los Comités (Convenios Interadministrativos, Técnicos Operativos y demás) propios del área que permiten la protección e intervención del patrimonio.</t>
  </si>
  <si>
    <t>Apoyar la elaboración y entrega de los insumos que permitan la consolidación del Informe de Gestión Anual del IDPC y demás informes de ley.</t>
  </si>
  <si>
    <t>Tipo de Actividad</t>
  </si>
  <si>
    <t>POA INTERVENCIÓN_PARÁMETOS DE PONDERACIÓN ACTIVIDADES</t>
  </si>
  <si>
    <r>
      <t xml:space="preserve">2.1. Asesorar técnicamente el 100% de las solicitudes para la protección del patrimonio cultural material del D.C. </t>
    </r>
    <r>
      <rPr>
        <b/>
        <sz val="9"/>
        <rFont val="Arial Narrow"/>
        <family val="2"/>
      </rPr>
      <t>Conceptos técnicos emitidos</t>
    </r>
  </si>
  <si>
    <r>
      <t xml:space="preserve">2.2. Asesorar técnicamente el 100% de las solicitudes para la protección del patrimonio cultural material del D.C. </t>
    </r>
    <r>
      <rPr>
        <b/>
        <sz val="9"/>
        <rFont val="Arial Narrow"/>
        <family val="2"/>
      </rPr>
      <t>Asesorías técnicas realizadas</t>
    </r>
  </si>
  <si>
    <r>
      <t>2.3. Asesorar técnicamente el 100% de las solicitudes para la protección del patrimonio cultural material del D.C. I</t>
    </r>
    <r>
      <rPr>
        <b/>
        <sz val="9"/>
        <rFont val="Arial Narrow"/>
        <family val="2"/>
      </rPr>
      <t>ncentivos a la permanencia del uso residencial en Bienes de Interés Cultural del Distrito Capital con declaratoria individual</t>
    </r>
  </si>
  <si>
    <t>%</t>
  </si>
  <si>
    <t>No. de actividades por Estrategia</t>
  </si>
  <si>
    <t xml:space="preserve">Gestión </t>
  </si>
  <si>
    <t>Seguimiento</t>
  </si>
  <si>
    <t>Estratégica</t>
  </si>
  <si>
    <t>Gestión</t>
  </si>
  <si>
    <t>Todos los objetivos relacionados a la gestión del área</t>
  </si>
  <si>
    <t>Todas las actividades estratégicas</t>
  </si>
  <si>
    <t>Total</t>
  </si>
  <si>
    <t>% Ponderado (Promedio Aprox.)</t>
  </si>
  <si>
    <t>Líder del Objetivo</t>
  </si>
  <si>
    <t>Subdirección de Divulgación</t>
  </si>
  <si>
    <t>Identificación de Criterios y de Valoración</t>
  </si>
  <si>
    <t>Descripción</t>
  </si>
  <si>
    <t>Puntuación</t>
  </si>
  <si>
    <r>
      <t xml:space="preserve">La Subdirección de Intervención para la ponderación de las actividades establecidas en el POA, estableció criterios para contar con parámetros o pautas que permitieran evaluar y priorizar la estrategias asociadas al objetivo estratégico del área.  
Luego, asignó una puntuación para otorgar valor a cada criterio para desarrollar la priorización. Posteriormente, se utilizó la </t>
    </r>
    <r>
      <rPr>
        <b/>
        <sz val="11"/>
        <color theme="1"/>
        <rFont val="Arial Narrow"/>
        <family val="2"/>
      </rPr>
      <t>media (promedio)</t>
    </r>
    <r>
      <rPr>
        <sz val="11"/>
        <color theme="1"/>
        <rFont val="Arial Narrow"/>
        <family val="2"/>
      </rPr>
      <t xml:space="preserve"> al conjunto de actividades que compone el POA como se relaciona a continuación: </t>
    </r>
  </si>
  <si>
    <t>Porcentaje asignado %</t>
  </si>
  <si>
    <t>PORCENTAJE ASIGNADO A CADA ACTIVIDAD</t>
  </si>
  <si>
    <t>Actividades que tengan relación directa con la meta producto del Plan de Desarrollo de acuerdo al Proyecto del área.</t>
  </si>
  <si>
    <t>PUNTUACIÓN O VALORES DE LOS CRITERIOS</t>
  </si>
  <si>
    <t>ESTRATEGIAS/CRITERIOS</t>
  </si>
  <si>
    <t>Histórico</t>
  </si>
  <si>
    <t>Clasificación
(Medida en que cumple)</t>
  </si>
  <si>
    <t>Presupuesto-Factibilidad</t>
  </si>
  <si>
    <t>DEFINICIÓN DE CRITERIOS DE SELECCIÓN</t>
  </si>
  <si>
    <t>MATRIZ TIPO L - PONDERACIÓN DE CRITERIOS</t>
  </si>
  <si>
    <t>1 Comportamiento histórico</t>
  </si>
  <si>
    <t>3 Presupuesto-Factibilidad</t>
  </si>
  <si>
    <t>De 1 a 20</t>
  </si>
  <si>
    <t>Muy bajo</t>
  </si>
  <si>
    <t>Muy alto</t>
  </si>
  <si>
    <t>Hasta 20</t>
  </si>
  <si>
    <t>Hasta 100</t>
  </si>
  <si>
    <t>TOTAL</t>
  </si>
  <si>
    <t xml:space="preserve">4 Apoyo de otros actores </t>
  </si>
  <si>
    <t>5 Magnitud</t>
  </si>
  <si>
    <t>Apoyo de otros actores</t>
  </si>
  <si>
    <t>Magnitud</t>
  </si>
  <si>
    <t>MATRIZ DE PONDERACIÓN ACTIVIDADES</t>
  </si>
  <si>
    <t>La actividad cuenta con una serie histórica o una tendencia.</t>
  </si>
  <si>
    <t>2 Meta de producto Plan de Desarrollo</t>
  </si>
  <si>
    <t>Relación Meta de producto</t>
  </si>
  <si>
    <t>La actividad cuenta con apoyo de otros actores (técnico-presupuestal) relevantes para el cumplimiento de la meta.</t>
  </si>
  <si>
    <t>Afecta a gran cantidad de personas la actividad.</t>
  </si>
  <si>
    <t>Disponibilidad de presupuesto y recursos del área para lograr la actividad.</t>
  </si>
  <si>
    <t>Brindar asesoría técnica a terceros relacionada con la protección al patrimonio arqueológico.</t>
  </si>
  <si>
    <t>Versión del POA:</t>
  </si>
  <si>
    <t xml:space="preserve">POA 2018 </t>
  </si>
  <si>
    <t>Proceso de protección y manejo de la colección arqueológica soportada en informes de ejecución aprobados</t>
  </si>
  <si>
    <t># monumentos intervenidos con soporte en fichas y registros</t>
  </si>
  <si>
    <t>Yolanda Oviedo - Diana Shool</t>
  </si>
  <si>
    <t>% de avance de ejecución de inversión soportado en pago aprobado</t>
  </si>
  <si>
    <t>Inversión en obra e interventoría de la intervención. BIC Voto Nacional.</t>
  </si>
  <si>
    <t>Intervención BIC Sede Principal. Avance físico de obra aprobado y pagado.</t>
  </si>
  <si>
    <t>Intervención BIC Concordia. Avance físico de obra aprobado y pagado.</t>
  </si>
  <si>
    <t>Monumentos intervenidos mediante contrato de obra. Avance físico de obra aprobado y pagado.</t>
  </si>
  <si>
    <t>% de avance físico de obra aprobado y pagado soportado en cortes de obra</t>
  </si>
  <si>
    <t>Se formularon los procedimientos de Evaluación de Anteproyectos y Amenaza de Ruina, los cuales se encuentran en proceso de revisión del equipo SIG (Subdirección General).</t>
  </si>
  <si>
    <t># de acompañamientos técnicos soportados en actas, listados de asistencia u oficios</t>
  </si>
  <si>
    <t>ENERO</t>
  </si>
  <si>
    <t>FEBRERO</t>
  </si>
  <si>
    <t>MARZO</t>
  </si>
  <si>
    <t>ABRIL</t>
  </si>
  <si>
    <t>MAYO</t>
  </si>
  <si>
    <t>JUNIO</t>
  </si>
  <si>
    <t>JULIO</t>
  </si>
  <si>
    <t>AGOSTO</t>
  </si>
  <si>
    <t>SEPTIEMBRE</t>
  </si>
  <si>
    <t>OCTUBRE</t>
  </si>
  <si>
    <t>NOVIEMBRE</t>
  </si>
  <si>
    <t>DICIEMBRE</t>
  </si>
  <si>
    <t>Consultas atendidas sobre temas de equiparación estrato 1 e impuesto predial</t>
  </si>
  <si>
    <t># consultas atendidas</t>
  </si>
  <si>
    <t>Instrumentos de Planeación y Gestión</t>
  </si>
  <si>
    <t># de presentaciones realizadas de inclusión, exclusión y cambio de categoría soportadas en Actas</t>
  </si>
  <si>
    <t>Presentaciones de declaratoria o revocatoria de Bienes de Interés Cultural para el Consejo</t>
  </si>
  <si>
    <t xml:space="preserve">Para la implementación de Base de datos de la información Transversal de BIC´S  y  Bienes Muebles; en primera medida se llevó la recolección de datos, y diagnóstico del estado actual de la información. Luego se estandarizaron los campos iniciales para la estructura de la Base, por lo que se tomó como referencia lo reglamentado en los Decretos 678 de 1994 y 606 de 2001.
Un primer avance fue la verificación de la ubicación de los Bienes Muebles por localidades generando la base inicial de está temática. </t>
  </si>
  <si>
    <t xml:space="preserve">Que teniendo en cuenta los anexos de los Decretos 678 de 1994 y 606 de 2001, en donde se relacionan los Bienes Inmuebles de Interés Cultural declarados en el Distrito Capital, y a su vez la base de datos entregada por Secretaría Distrital de Planeación se llevo a cabo la consolidación de las Bases del Decreto 678 para su entrega a IDECA el 31/08/2018, y se consolidó la Base de predios o bienes en Sectores de Interés Cultural según UPZ para su entrega a IDECA el 28/09/2018. 
A su vez, se inció la construcción de la Base de Colindantes de BIC's a nivel Distrital. 
Para la base de Bienes Muebles se incorporó la condición del bien mueble de acuerdo a los Bienes de Interés Cultural declarados. </t>
  </si>
  <si>
    <t>Atender consultas sobre temas de equiparación estrato 1 e impuesto predial.</t>
  </si>
  <si>
    <t>Evaluar las solicitudes por amenaza de ruina (conceptos técnicos vinculantes sobre valores patrimoniales y asesoría técnica para mantenimiento y conservación de BIC) para la protección del patrimonio cultural.</t>
  </si>
  <si>
    <t>Lida Medrano (Hasta Agosto) - David Arias</t>
  </si>
  <si>
    <t xml:space="preserve">Se remitieron  22 oficios informativos para atender las consultas radicadas por ciudadanos y terceros con respecto a asuntos como:
- Vigencias de equiparaciones estrato uno.
- Aclaraciones de Números de cuentas de servicios públicos.
- Información de beneficios económicos.
- Entre otros. </t>
  </si>
  <si>
    <t xml:space="preserve">Sandra Mendoza - Katherine Mejía </t>
  </si>
  <si>
    <t>100% de comités propios del área soportados en actas o listados de asistencia.</t>
  </si>
  <si>
    <t>% de avance en la desinfección y manejo de la colección a través de informes aprobados y pagados</t>
  </si>
  <si>
    <t>Se adelantó la gestión interinstitucional con Secretaría General y Alta Consejería para los derechos de las víctimas, la paz y la reconciliación con el fin de suscribir un Convenio Interadministrativo para llevar a cabo las acciones urgentes de manejo y protección de la Colección Arqueológica del Centro Memoria, Paz y Reconciliación. 
Se inició con el proceso de estudio de mercado (o sector) y la revisión y verificación del trazado histórico de este tipo de intevenciones tomando como referente el Contrato No. 105 de 2015.</t>
  </si>
  <si>
    <t xml:space="preserve">En el marco del proyecto de intervención de la Casa Sede Principal del IDPC, bajo Contrato de Obra No. 394-2017, se adelantan las actividades de monitoreo arqueológico en Patio 1 Cubierta de la Casa y Excavación de corte estratigráfico en el jardín de la Casa Sede. 
Las actividades de monitoreo iniciaron el 12 de marzo por lo cual, en este trimestre, se realizaron tres informes semanales del 12 al 31 de Marzo que dan cuenta del seguimiento arqueológico realizado. </t>
  </si>
  <si>
    <t xml:space="preserve">En este trimestre para el proyecto de intervención de la Casa Sede Principal del IDPC, se adelantaron las actividades de monitoreo arqueológico en Patio 1 (100%), Patio 2 (50%), Patio 3 y Jardín (50%), y en apiques para Reforzamiento Estructural en la Casa Sede IDPC. A su vez, se adelantaron actividades de Laboratorio en Casa Colorada con un avance del 50%. 
Como resultado de estas actividades se cuenta con 3 informes mensuales de actividades. </t>
  </si>
  <si>
    <t xml:space="preserve">Se adelantó el acompañamiento a labores de monitoreo arqueológico de la Casa Sede IDPC, y se desarrollaron actividades de laboratorio en Casa Colorada (Limpieza y análisis de material cultural recuperado en 100%)
Como resultado de estas actividades se cuenta con 3 informes mensuales de actividades. </t>
  </si>
  <si>
    <t xml:space="preserve">Teniendo en cuenta que las actividades de monitoreo arqueológico estaban contempladas para una ejecución de ocho (8) meses, en este trimestre se realiza el Informe Final: Formulación del Plan de Manejo Arqueológico y monitoreo de Reforzamiento Estructural Casa Sede del IDPC - Calle 12B No. 2-58 - Localidad 17 - La Candelaria. </t>
  </si>
  <si>
    <t>EVIDENCIAS RESULTADO</t>
  </si>
  <si>
    <t>Conceptos técnico y/o resoluciones de intervención de bienes muebles en el espacio público.</t>
  </si>
  <si>
    <t># de conceptos y/o resoluciones de intervención de bienes muebles en espacio público</t>
  </si>
  <si>
    <t>Estudiar las solicitudes de intervención o de información que se presenten para bienes muebles de interés cultural en el espacio público del Distrito Capital.</t>
  </si>
  <si>
    <t>Acciones de participación ciudadana desarrolladas</t>
  </si>
  <si>
    <t>Realizar las presentaciones de los estudios de caso relacionados con inclusiones, exclusiones y cambio de categoria de Bienes de Interés Cultural-BIC para las sesiones del Consejo Distrital de Patrimonio Cultural de Bogotá.</t>
  </si>
  <si>
    <t xml:space="preserve">Se llevaron a cabo asesorias personalizadas en las siguientes fechas:
● 03/04/2018: 47
● 10/04/2018: 44
● 17/04/2018: 58
● 24/04/2018: 54
● 02/05/2018: 39
● 08/05/2018: 41
● 15/05/2018: 39
● 22/05/2018: 61
● 29/05/2018: 53
● 05/06/2018: 35
● 12/06/2018: 43
● 19/06/2018: 39
● 26/06/2018: 51
Se brinda asesoría técnica y jurídica a los ciudadanos y terceros sobre los trámites, OPAS y servicios prestados por la Subdirección de Intervención, dentro de las consultas más atendidas se encuentran los trámites relativos a Anteproyectos y consultas sobre conceptos de norma para garantizar el cumplimiento de las normas urbanísticas que aplican a los Bienes Inmuebles de Interés Cultural del ámbito Distrital, los inmuebles colindantes y los que se localicen en Sectores de Interés Cultural. 
También se atiende a los ciudadanos y terceros sin cita previa y que solicitan asesoría sobre obras mínimas y reparaciones locativas, en su mayoría. </t>
  </si>
  <si>
    <t xml:space="preserve">En el marco del proceso de protección, la Subdirección de Intervención adelanta el procedimiento aprobado para brindar asesorías técnicas personalizadas los días martes en el Centro de Documentación de acuerdo a las citas previas realizadas por los ciudadanos a través de los canales de comunicación autorizados (teléfono, correo electrónico). Por ende, para este trimestre se realizó las siguientes asesorías: 
● 03/07/2018 - 31
● 10/07/2018 - 41
● 17/07/2018 - 51
● 24/07/2018 - 62
● 31/07/2018 - 59
● 08/08/2018 - 46
● 14/08/2018 - 47
● 21/08/2018 - 44
● 28/08/2018 - 52
● 04/09/2018 - 60
● 11/09/2018 - 64
● 18/09/2018 - 32
● 25/09/2018 - 34
Adicionalmente, se presta el servicio de asesoría a los ciudadanos que no cuentan con cita previa. La asesoría técnica personalizada está orientada a atender a los ciudadanos sobre los servicios prestados por la Subdirección de Intervención; uno de los servicios más atendidos son los trámites relacionados con solicitudes de Anteproyectos y consultas sobre conceptos de norma aplicable a los BIC o en general al patrimonio cultural. 
La Subdirección a través de su personal técnico lleva a cabo está actividad para propender por la protección del patrimonio cultural; como se observa, a la fecha está actividad es fluctuante pues depende de la demanda de los usuarios y ciudadanos que allegan sus solicitudes a la entidad. </t>
  </si>
  <si>
    <t xml:space="preserve">Se realizó la consolidación, depuración y georeferenciación la siguientes Base de datos de los equipos de la Subdirección de Intervención:
● Control Urbano
● Equiparaciones
● Amenaza de Ruina
● Anteproyecto
● Valoración
● Espacio Público </t>
  </si>
  <si>
    <t xml:space="preserve">Se realizó la consolidación, depuración y georeferenciación la siguientes Base de datos de los equipos de la Subdirección de Intervención:
●  Control Urbano
●  Equiparaciones
●  Amenaza de Ruina
●  Enlucimiento de Fachadas
●  Valoración
●  Espacio Público </t>
  </si>
  <si>
    <t xml:space="preserve">Se brindaron 8 asesorías técnicas y acompañamiento a las siguientes entidades, dentro de las más relevantes se encuentra:
● UAESP y MINCULTURA: Obras de mantenimiento vial de la Elipse del Cementerio Central. 
● ERU, SDS, SDP, MINCULTURA y SECRETARÍA GENERAL: Modificación PEMP Conjunto Hospitalario San Juan de Dios e Instituto Materno Infantil.
● SDS, SDP: Liquidación Convenio Interadministrativo No. 1795 de 2013 (PEMP Conjunto Hospitalario San Juan de Dios e Instituto Materno Infantil).
● IDT y MINCULTURA: Señalización Turística Cementerio Central. </t>
  </si>
  <si>
    <t xml:space="preserve">Se brindaron 18 asesorías técnicas y acompañamiento a las siguientes entidades, dentro de las más relevantes se encuentra:
● UAESP y MINCULTURA: Obras de mantenimiento vial de la Elipse del Cementerio Central. 
● ERU, SDS, SDP, MINCULTURA y SECRETARÍA GENERAL: Modificación PEMP Conjunto Hospitalario San Juan de Dios e Instituto Materno Infantil.
● IDT y MINCULTURA: Señalización Turística Cementerio Central. 
● ERU y FUGA: Plan Parcial de Renovación Urbana Voto Nacional-La Estanzuela. 
● UNAL: PEMP Sede de Bogotá de la Universidad. 
● CREMIL MINDEFENSA, FDN y MINCULTURA: PEMP Centro Internacional Tequendama. </t>
  </si>
  <si>
    <t xml:space="preserve">Se brindaron 18 asesorías técnicas y acompañamiento a las siguientes entidades, dentro de las más relevantes se encuentra:
● ACOMPAÑAMIENTO SUBGENERAL: PEMP Centro Histórico. 
● UAESP y MINCULTURA: Obras de mantenimiento vial de la Elipse del Cementerio Central. 
● ERU, SDS, SDP, MINCULTURA y SECRETARÍA GENERAL: Implementación PEMP Conjunto Hospitalario San Juan de Dios e Instituto Materno Infantil.
● ERU: Plan Parcial de Renovación Urbana Voto Nacional-La Estanzuela. 
● UNAL: PEMP Sede de Bogotá de la Universidad. 
● CREMIL MINDEFENSA, FDN y MINCULTURA: PEMP Centro Internacional Tequendama. 
● AGENCIA INMOBILIARIA VIRGILIO BARCO VARGAS: PEMP Museo de la Policía-Proyecto Ministerios. 
● UNIVERSIDAD DEL ROSARIO: PEMP Claustro Mayor y Capilla La Bordadita. 
● HOSPITAL LORENCITA VILLEGA DE SANTOS: Plan de Regularización y Manejo. </t>
  </si>
  <si>
    <t>En este trimestre, teniendo en cuenta los anexos de los Decretos 678 de 1994 y 606 de 2001, en donde se relacionan los Bienes Inmuebles de Interés Cultural declarados en el Distrito Capital, y a su vez la base de datos entregada por Secretaría Distrital de Planeación se avanzó en las siguientes bases de datos, como se relaciona a continuación:
● Se realizó la consolidación de la Base del Decreto 678 de 1994 del Centro Histórico para entrega a IDECA. 
● Bienes Inmuebles de Interés Cultural (Nacional y Distrital): Se realizó la actualización de la Base del Decreto 606 de 2011 según entrega en Mayo de 2018.
● Bienes Muebles: Se realizó la clasificación de los Bienes Mubeles según su ubicación, y se seleccionaron los campos para la entrega del Inventario patrimonio mueble el 26/06/2018 para IDECA.    
● Sectores de Interés Cultural: Se adelantó verificación del Decreto 678 del 1994 Sector Sur-Centro Histórico. 
● Zonas Arqueológicas: Se realizó la transformación de Sistema de Coordenadas Geográfica a Coordenadas Planos, con la verificación de las inconsistencias de la tipología de la capa de arqueológica del Plan de Manejo del Patrimonio Arqueológico de Bogotá.</t>
  </si>
  <si>
    <t xml:space="preserve">De acuerdo a la necesidad de la Alta Consejería para los Derechos de las Victimas, la Paz y la Reconciliación de  adelantar las gestiones propias para dar la protección y mantenimiento de la Colección Arqueológica resultado de las excavaciones realizadas en el proceso constructivo del Centro de Memoria Paz y Reconciliación,  y atendiendo a la competencia, finalidad y aéreas de atención y conocimiento del Instituto Distrital de Patrimonio Cultural, se suscribo el Convenio Interadministrativo No. 748 de 2018 de fecha 1 de octubre de 2018,  entre la Secretaria General y el IDPC
El 28 de junio de 2018 se adelantó una visita a la Colección de Centro Memoria para verificar las condiciones del material cultural almacenda en los pisos 2,3 y 4 de la JAL Los Mártires. </t>
  </si>
  <si>
    <t xml:space="preserve">Los interesados en solicitar la inclusión, exclusión o cambio de categoría en BIC del Distrito radican la solicitud en Secretaría Distrital de Cultura, Recreación y Deporte quien la remite al IDPC para su estudio y presentación ante el Consejo Distrital de Patrimonio Cultural.
El Equipo de Valoración una vez remitida la información por la Secretaría estudia la documentación del caso, y realiza una visita técnica de inspección visual para el reconocimiento del inmueble. Posteriormente, presenta el caso ante el Consejo, quién emite su concepto (favorable o no favorable) basado en el estudio realizado por el IDPC. 
En estre trimestre se tramitaron 3 conceptos técnicos de inclusión, exclusión o cambio de categoría. Para cerrar el caso se informa a la Secretaría la decisión adoptada por el Consejo, previa remisión del Acta correspondiente por la Subdirección de Divulgación. </t>
  </si>
  <si>
    <t xml:space="preserve">Se realizó la respectiva evaluación técnica de 10 estudios de caso por amenaza de ruina para establecer si poseían algún valor histórico, cultural o arquitectónico, según el POT y la legislación vigente en cuanto a patrimonio cultural, con el fin de garantizar la protección o mantenimiento de los inmubeles de interés cultural.
Los casos atendidos y emitidos se encuentran relacionados en el control de asuntos administrados por el Equipo de la Subdirección de Intervención. </t>
  </si>
  <si>
    <t xml:space="preserve">Teniendo las consideraciones y proceso que se debe adelantar, el Equipo de Valoración realizó la evaluación de 18 solicitudes de inclusiones, exclusiones o cambios de categoría en Bienes de Interés Cultural del Distrito Capital, remitidas por la Secretaría Distrital de Cultura, Recreación y Deporte para alimentar, actualizar y depurar el inventario de BIC.
En la matriz administrada por el Equipo de la Subdirección de Intervención se referencian los radicados de los conceptos emitidos. </t>
  </si>
  <si>
    <t xml:space="preserve">Una vez remitidos los casos por Secretaría Distrital de Cultura, Recreación y Deporte, el IDPC realizó el estudio de la documentación para realizar la presentación ante el Consejo Distrital de Patrimonio Cultural. De está manera, en este trimestre se adelantó la evaluación y/o estudio de 2 solicitudes en aspectos relacionados con la inclusión, exclusión y cambio de categoría de intervención de Bienes de Interés Cultural. Esto permite alimentar, actualizar y depurar el inventario BIC.
Los casos atendidos se encuentran relacionados en la matriz administrada por el Equipo de la Subdirección de Intervención, allí se evidencian los respectivos radicados. </t>
  </si>
  <si>
    <t xml:space="preserve">En el marco de la evaluación de solicitudes de anteproyectos de intervención en Bienes de Interés Cultural-BIC que adelantan la Subdirección de Intervención, se realiza la identificación y asignación de cada caso. Para este trimestre, se emitieron 32 conceptos técnicos relacionados con los requermientos que se presentan a los solicitantes o apoderados que radican su anteproyecto. 
Este tipo de requerimientos son emitidos en caso de presentarse observaciones patrimoniales, técnicas y/o jurídicas sobre la información presentada, por lo que se realiza un oficio al solicitante por parte de la entidad. Los requerimientos se hacen cuando no se puede tomar una decisión de fondo en cuanto a los estudios de caso que se presentan, pese a que la solicitud se considere radicada en debida forma. 
</t>
  </si>
  <si>
    <t xml:space="preserve">Se evaluaron interdisciplinariamente 59 solicitudes de intervención a nivel de obras mínimas (incluye primeros auxilios) y/o reparaciones locativas en los Bienes de Interés Cultural – BIC del ámbito Distrital. Para aprobar y emitir estos conceptos técnicos se verificó el cumplimiento de las normas patrimoniales y técnicas, así como la viabilidad jurídica del trámite. 
Este trámite está orientado a mantener la protección del inmueble dada la intervención realizada a manos de terceros. </t>
  </si>
  <si>
    <t xml:space="preserve">De acuerdo a las solicitudes radicadas por los ciudadanos, se emitieron 62 certificaciones de Bien de Interés Cultural y/o conceptos técnicos relacionados con la norma aplicable al patrimonio arquitectónico y urbanístico de la ciudad.
Para atender este trámite el equipo del Centro de Documentación de la Subdirección de Intervención evalúa técnicamente la información relacionada con el predio o inmueble de la solicitud. </t>
  </si>
  <si>
    <t xml:space="preserve">De acuerdo a lo dispuesto en el artículo 6, numeral 17 del Decreto Distrital 70 de 2015, la competencia para el otorgamiento del beneficio de equiparación estrato uno es tramitado y dado por el IDPC; por está razón se llevó a cabo la evaluación de las solicitudes realacionadas con este incentivo, emitiendo 69 aprobaciones de equiparación a estrato uno pues cumplen con los requisitos de la normatividad vigente para su aprobación.
Cabe aclarar que pese a que se recibe 1 solicitud de equiparación el beneficio puede ser aplicado a varias unidades de vivienda; razón por la cual se cuantifica de acuerdo al No. de Inmuebles beneficiados con el incentivo y no al No. de solicitudes radicadas (de entrada) a la entidad. </t>
  </si>
  <si>
    <t>En este trimestre se emitió concepto favorable a 210 unidades de vivienda con aprobación de equiparación a estrato uno como incentivo para la permanencia del uso residencial de BIC. 
Este incentivo para la conservación del Inmueble de Interés Cultural, beneficia a los propietarios para que las tarifas de servicios públicos domiciliarios les sean equiparadas a las del estrato uno.</t>
  </si>
  <si>
    <t xml:space="preserve">Luego de realizar la evaluación de las solicitudes equiparación a estrato uno radicadas a la entidad, algunas de ellas no cumplen con la normatividad vigente para obtener el beneficio de equiparación a estrato uno. Por está razón se emitieron 16 negaciones de equiparaciones. </t>
  </si>
  <si>
    <t xml:space="preserve">Luego de realizar la evaluación de las solicitudes equiparación a estrato uno, se evidencia que algunas de estas no cumplen con los requisitos de la normatividad vigente, razón por lo cual se realizaron 6 negaciones de equiparaciones a estrato uno. </t>
  </si>
  <si>
    <t xml:space="preserve">Luego de ser radicadas las solicitudes para este trámite ante la entidad; el Equipo de Control Urbano y Equiparaciones de la Subdirección de la Intervención llevó a cabo la evaluación que permitierá identificar el cumplimiento de los requisitos vigentes para aplicar el beneficio y/o incentivo de equiparación a estrato uno; así pues se presentan 6 negaciones para la equiparación al estrato uno. 
Los casos atendidos y evaluados se relacionan en la matriz o bases de datos administradas por la Subdirección de Intervención. </t>
  </si>
  <si>
    <t>Durante el primer trimestre del año se asignó solo una solicitud de evaluación de instrumentos orientada a la evaluación del PEMP del Centro Internacional. Por solicitud de CREMIL (solicitante) se acordó realizar mesas de socialización previas a la emisión del concepto. Estás mesas se relacionan en la actividad de gestión asociada al acompañamiento brindado a terceros (públicos, privados, entre otros).</t>
  </si>
  <si>
    <t xml:space="preserve">En el marco de las peticiones y solicitudes radicadas por los respectivos interesados a la entidad; se llevó a cabo la emisión de 4 actos administrativos (resoluciones) de intervención en espacio público, esto luego de estudiar las solicitudes y verificar el cumplimiento de los requisitos estipulados en la normatividad legal vigente, que tiene como fin último la protección y salvaguarda del patrimonio cultural de la ciudad. 
Los radicados de los estudios de caso tramitados y emitidos se encuentran relacionados en la matriz o base de datos administrada por la Subdirección de Intervención. </t>
  </si>
  <si>
    <t>Para proteger a los BIC de los cambios o modificaciones que puedan sufrir por las posibles afectaciones causadas por la instalación de Publicidad Exterior Visual -PEV-, se emitieron 2 actos administrativos (resolución) luego de la evaluación de las solicitudes radicadas en la entidad. Según corresponda los actos administrativos pueden ser:
● Resolución de desistimiento
● Resolución de aprobación
● Resolución de negación</t>
  </si>
  <si>
    <t xml:space="preserve">Se atendieron 2 solicitudes sobre instrumentos de evaluación y gestión, llevando a cabo la evaluación de:
● Asociación Público Privada Cementerios Distritales, radicado por la UAESP. 
● Plan Parcial de Renovación Urbana Voto Nacional-La Estanzuela, radicado por la Secretaría Distrital de Planeación y la Empresa de Renovación y Desarollo Urbano. </t>
  </si>
  <si>
    <t xml:space="preserve">Se atendieron 3 solicitudes sobre instrumentos de evaluación y gestión, llevando a cabo la evaluación de:
● Plan Especial de Manejo y Protección del Claustro Mayor de Nuestra Señora del Rosario y Capilla La Bordadita, radicado por el Ministerio de Cultura y la Universidad del Rosario.
● Plan Especial de Manejo y Protección del Museo de la Polícia (Proyecto Ministerios), radicado por la Agencia Inmobiliaria Virgilo Barco Vargas. 
● Plan Especial de Manejo y Protección del Centro Internacional Tequendama, radicado por el Ministerio de Defensa Nacional. 
Adicionalmente, en este trimestre se realizó la evaluación de una segunda versión del PEMP del Rosario, y se remitió para revisión Jurídica (Ximena Aguillón) el 11 de septiembre y se esperan las indicaciones de Subdirección de Intervención sobre la pertinencia de su envío (NO SE CONTABILIZA).   </t>
  </si>
  <si>
    <t xml:space="preserve">Se evaluaron 3 solicitudes, y se emitió concepto sobre:
● Participación del IDPC en mesa ténica para Proyecto de Señalización Turística en el Cementerio Central, radicado por el IDT.
● Informe sobre cumplimiento de los compromisos del IDPC en el marco del Convenio Interadministrativo No. 1795 de 2013 (PEMP COnjunto Hospitalario San Juan de Dios e Instituto Materno Infantil), solicitado para la liquidación del mismo por Secretaría Distirtal de Salud.
● Informe sobre cumplimiento de los compromisos del IDPC en el marco del Convenio Interadministrativo No. 1795 de 2013 (PEMP COnjunto Hospitalario San Juan de Dios e Instituto Materno Infantil), solicitado para la liquidación del mismo dirigado a la Secretaría Distrital de Planeación. </t>
  </si>
  <si>
    <t>En este trimestre no se realizaron acciones para está actividad. Durante este período solo se recibieron oficios informativos por el aplicativo Orfeo que no requerían respuesta y solicitudes para la evaluación de instrumentos de planeación y gestión, que se relacionan en la actividad anterior relacionada con Conceptos de Instrumentos.
En la matriz o base de datos administrada por la Subdirección de Intervención se relacionan los radicados y asuntos asignados y tramitados.</t>
  </si>
  <si>
    <t xml:space="preserve">En el marco de los trámites y solicitudes radicadas a la entidad, la Subdirección de Intervención llevó a cabo el seguimiento de la normatividad vigente a patrimonio arqueológico. Por ello, durante este trimestre se emite 1 concepto técnico relacionado con:
● Convenio No. 549 de 2014  para adelantar los trámites de liquidación (Colección arqueológico de Centro Memoria). </t>
  </si>
  <si>
    <t>Se emitie concepto técnico de 13 solicitudes de intervención o información asignadas al Grupo de Bienes Muebles de la entidad para dar respuesta a través de oficios o resoluciones a las distintos proyectos y/o inquietudes acerca de la conservación y/o protección de los bienes muebles en espacio público.</t>
  </si>
  <si>
    <t xml:space="preserve">En el marco de las solicitudes de intervención que se presenten al IDPC y se asignan al Grupo de Bienes Muebles de la Subdirección de Intervención, para este trimestre se han realizado 8 conceptos y/o actos administrativos (resoluciones) para tramitar los proyectos y/o inquietudes relacionadas con la conservación, conservación-restauración o protección de los Bienes Muebles en espacio público. 
El Equipo realiza la verificación de los requisitos establecidos en la normatividad vigente, con el fin de proteger el patrimonio cultural mueble y el patrimonio cultural en el espacio público de la capital. </t>
  </si>
  <si>
    <t>Se llevaron a cabo asesorías personalizadas en las siguientes fechas:
● 02/01/2018: 20
● 09/01/2018: 59
● 16/01/2018: 27
● 23/01/2018: 35
● 30/01/2018: 4
● 06/02/2018: 63
● 13/02/2018: 71
● 20/02/2018: 71
● 27/02/2018: 74
● 06/03/2018: 57
● 13/03/2018: 41
● 20/03/2018: 57
● 27/03/2018: 40
La programación de la atención personalizada se hace por medio de citas, lo que  tambien define la capacidad del equipo a cargo de brindar el servicio. Asi mismo la atención personalizada tambien responde a la demanda del servicio.
Se atendió trámites relacionados con: anteproyectos, consultas de requerimientos para intervención en BIC, intervención en espacio público, proyectos especiales, reparaciones locativas, entre otros.</t>
  </si>
  <si>
    <t xml:space="preserve">Para este trimestre se evaluaron 65 solicitudes de intervención a nivel de obras mínimas (incluye primeros auxilios) y/o reparaciones locativas en los Bienes de Interés Cultural – BIC del ámbito Distrital. Para aprobar y emitir estos conceptos técnicos se verificó el cumplimiento de las normas patrimoniales y técnicas, así como la viabilidad jurídica del trámite. 
Para este trámite se atienden casos como: 
● Obras de mantenimiento.
● Reparación como limpieza, eliminación de goteras, control de humedades, entre otros.  
● Mejoramiento de rede de instalaciones.
● Otros de acuerdo a la normatividad vigente. </t>
  </si>
  <si>
    <t xml:space="preserve">Estas solicitudes son radicadas en la ventanilla única y se asignan a la Subdirección de Intervención a través del aplicativo ORFEO de la entidad; para ello se realizó la identificación, asignación y elaboración de cada caso radicado dando respuesta a 124 conceptos de norma y certificaciones BIC.
Para ello se zonifica el predio estableciendo la normatividad que rige el inmueble teniendo en cuenta:
● La categoría de conservación 
● La ubicación del predio, y 
● La norma urbana aplicable. </t>
  </si>
  <si>
    <t xml:space="preserve">Se llevó a cabo la evaluación de las solicitudes relacionadas con este trámite, y se emitieron 225 aprobaciones de equiparación a estrato uno teniendo en cuenta que cumplen con los requisitos de la normatividad vigente para su aprobación, lo que permite generar incentivos para la permanencia del uso residencial de BIC.  
Para obtener este beneficio o incentivo aplicable a los Bienes de Interés Cultural del Distrito Capital, el equipo de Control Urbano y Equiparaciones verifica, entre otros requisitos, que:
● El BIC este destinado a uso residencial,
● El BIC no haya disminuido sus valores históricos, arquitectónicos o urbanísticos,
● El BIC se encuente en buen estado de conservación y cumpla con las normas aplicables al inmueble. </t>
  </si>
  <si>
    <t>Se emitieron 18 conceptos sobre competencias de la entidad frente a instrumentos de planeación y gestión o información sobre instrumentos, de está manera se relacionan las temáticas más relevantes:
● Información respecto Aprobaciones de Anteproyectos. 
● Información Plan Parcial de Renovación Urbana Triángulo de Fenicia y Cinemateca Distrital. 
● Plan Locales y Proyectos en la Localidad de Barrios Unidos.
Como se observa la meta se ejecuta de conformidad con el número de usuarios que solicitan el servicio y/o trámite, por ende se debe considerar que estás solicitudes son por demanda.</t>
  </si>
  <si>
    <t xml:space="preserve">En el marco del Programa el Patrimonio se Luce, se atienden las necesidades de la comunidad interesada en enlucir sus fachadas mediante la modalidad de Asesorías Técnicas.
En este sentido, para atender y dar respuesta a las solicitudes relacionadas con el enlucimiento de fachadas en BIC y SIC, en primera medida se realiza una visita técnica de inspección al inmueble con el fin de llevar a cabo el levantamiento arquitectónico que permita conceptuar la valoración de la fachada y la propuesta cromática o de color para brindar las debidas acciones de intervención por parte del propietario. 
Así para este trimestre se realizaron 22 conceptos técnicos que brindan las recomendaciones técnicas y de color para el enlucimiento de las fachadas a cargo de terceros o ciudadanía interesada.
Dentro de las asesorías brindadas se destacan:
● Planta de tratamiento Vitelma.
● Edificio Okainawa.
● Pasaje Rivas.
● Torres Jimenez de Quesada.
● Teatro San Jorge. 
Cabe aclarar que el Equipo de Fachadas atiende las solicitudes que también se presentan a través de correo electrónico. </t>
  </si>
  <si>
    <t xml:space="preserve">Se realizaron 11 conceptos técnicos que brindan las recomendaciones técnicas y de color para el enlucimiento de las fachadas a cargo de terceros o ciudadanía interesada. Dentro de las asesorías brindadas se destacan: 
● Iglesia San Francisco.
Cabe aclarar que el Equipo de Fachadas atiende las solicitudes que también se presentan a través de correo electrónico. </t>
  </si>
  <si>
    <t>Para este trimestre se emiten 11 conceptos técnicos que brindan las recomendaciones técnicas y de color para el enlucimiento de las fachadas a cargo de terceros o ciudadanía interesada. Dentro de las asesorías brindadas se destacan:
● Teatro Jorge Eliécer Gaitán.
● Planetario.
● Edificio Pedro A López.
Cabe aclarar que el Equipo de Fachadas atiende las solicitudes que también se presentan a través de correo electrónico, los radicados o asuntos tramitados se relacionan en la base de datos administrada por la Subdirección de Intervención.</t>
  </si>
  <si>
    <r>
      <t xml:space="preserve">Realizar la intervención del Bien de Interés Cultural inmueble del Voto Nacional mediante contrato de obra </t>
    </r>
    <r>
      <rPr>
        <b/>
        <sz val="10"/>
        <rFont val="Arial"/>
        <family val="2"/>
      </rPr>
      <t>(Reserva: Contrato de Obra No. 299 de 2016 - Restauradoras y Contrato de Interventoría No. 298 de 2016 - Julián Suárez)</t>
    </r>
  </si>
  <si>
    <r>
      <t xml:space="preserve">Realizar la intervención del Bien de Interés Cultural inmueble de la Sede Principal IDPC mediante la modalidad de contrato de obra </t>
    </r>
    <r>
      <rPr>
        <b/>
        <sz val="10"/>
        <rFont val="Arial"/>
        <family val="2"/>
      </rPr>
      <t>(Reserva: Contrato de Obra No. 394 de 2017 e Interventoría - Inicial)</t>
    </r>
  </si>
  <si>
    <r>
      <t xml:space="preserve">Realizar la intervención del Bien de Interés Cultural inmueble de la Plaza de Mercado La Concordia y Galería de Arte Santa Fe </t>
    </r>
    <r>
      <rPr>
        <b/>
        <sz val="10"/>
        <rFont val="Arial"/>
        <family val="2"/>
      </rPr>
      <t>(Reserva: Contrato de Obra No. 411 de 2017 e Interventoría - Inicial)</t>
    </r>
  </si>
  <si>
    <r>
      <t xml:space="preserve">Realizar la intervención de siete (7) monumentos en espacio público mediante la modalidad de contrato de obra </t>
    </r>
    <r>
      <rPr>
        <b/>
        <sz val="10"/>
        <rFont val="Arial"/>
        <family val="2"/>
      </rPr>
      <t>(Reserva: Contrato de Obra No. 410 de 2017 e Interventoría - Inicial)</t>
    </r>
  </si>
  <si>
    <r>
      <t xml:space="preserve">Realizar la intervención de siete (7) monumentos en espacio público mediante la modalidad de contrato de obra </t>
    </r>
    <r>
      <rPr>
        <b/>
        <sz val="10"/>
        <rFont val="Arial"/>
        <family val="2"/>
      </rPr>
      <t>(Vigencia: Contrato de Obra No. 410 de 2017 e Interventoría - Adición y Prórroga)</t>
    </r>
  </si>
  <si>
    <r>
      <t xml:space="preserve">Realizar la intervención del Bien de Interés Cultural inmueble de la Sede Principal IDPC mediante la modalidad de contrato de obra </t>
    </r>
    <r>
      <rPr>
        <b/>
        <sz val="10"/>
        <rFont val="Arial"/>
        <family val="2"/>
      </rPr>
      <t>(Vigencia: Contrato de Obra No. 394 de 2017 e Interventoría - Adición y Prórroga)</t>
    </r>
  </si>
  <si>
    <r>
      <t xml:space="preserve">Realizar la intervención del Bien de Interés Cultural inmueble de la Plaza de Mercado La Concordia y Galería de Arte Santa Fe mediante la modalidad de contrato de obra </t>
    </r>
    <r>
      <rPr>
        <b/>
        <sz val="10"/>
        <rFont val="Arial"/>
        <family val="2"/>
      </rPr>
      <t>(Vigencia: Contrato de Obra No. 411 de 2017 e Interventoría - Adición y Prórroga)</t>
    </r>
  </si>
  <si>
    <r>
      <t xml:space="preserve">Realizar la intervención del Bien de Interés Cultural inmueble de la Sede Tito IDPC </t>
    </r>
    <r>
      <rPr>
        <b/>
        <sz val="10"/>
        <rFont val="Arial"/>
        <family val="2"/>
      </rPr>
      <t>(Vigencia)</t>
    </r>
  </si>
  <si>
    <r>
      <t xml:space="preserve">Realizar la intervención del Bien de Interés Cultural inmueble del Voto Nacional </t>
    </r>
    <r>
      <rPr>
        <b/>
        <sz val="10"/>
        <rFont val="Arial"/>
        <family val="2"/>
      </rPr>
      <t>(Vigencia)</t>
    </r>
  </si>
  <si>
    <r>
      <t xml:space="preserve">Realizar la intervención del monumento del Templete del Libertador mediante la modalidad de contrato de obra </t>
    </r>
    <r>
      <rPr>
        <b/>
        <sz val="10"/>
        <rFont val="Arial"/>
        <family val="2"/>
      </rPr>
      <t>(Vigencia)</t>
    </r>
  </si>
  <si>
    <r>
      <t xml:space="preserve">Realizar la intervención de seis (6) monumentos en espacio público mediante la modalidad de contrato de obra </t>
    </r>
    <r>
      <rPr>
        <b/>
        <sz val="10"/>
        <rFont val="Arial"/>
        <family val="2"/>
      </rPr>
      <t>(Vigencia)</t>
    </r>
  </si>
  <si>
    <r>
      <t>Enlucir fachadas en BIC, SIC y colindantes mediante la modalidad de convenios</t>
    </r>
    <r>
      <rPr>
        <b/>
        <sz val="10"/>
        <rFont val="Arial"/>
        <family val="2"/>
      </rPr>
      <t xml:space="preserve"> (Reserva: Convenio No. 239 de 2017 - Escuela Taller)</t>
    </r>
  </si>
  <si>
    <r>
      <t xml:space="preserve">Enlucir fachadas en BIC, SIC y colindantes mediante la modalidad de brigada de intervención directa u oportuna </t>
    </r>
    <r>
      <rPr>
        <b/>
        <sz val="10"/>
        <rFont val="Arial"/>
        <family val="2"/>
      </rPr>
      <t>(Reserva)</t>
    </r>
  </si>
  <si>
    <r>
      <t xml:space="preserve">Beneficiar a residentes mediante el programa de enlucimiento de fachadas </t>
    </r>
    <r>
      <rPr>
        <b/>
        <sz val="10"/>
        <rFont val="Arial"/>
        <family val="2"/>
      </rPr>
      <t>(Reserva)</t>
    </r>
  </si>
  <si>
    <r>
      <t xml:space="preserve">Realizar la investigación y estudios del Bien de Interés Cultural de tipo inmueble de la Plaza Santamaría mediante convenio interadministrativo </t>
    </r>
    <r>
      <rPr>
        <b/>
        <sz val="10"/>
        <rFont val="Arial"/>
        <family val="2"/>
      </rPr>
      <t>(Reserva: Convenio No. 363-2017 con UNAL)</t>
    </r>
  </si>
  <si>
    <r>
      <t xml:space="preserve">Enlucir fachadas en BIC, SIC y colindantes mediante la modalidad de brigada de intervención directa u oportuna </t>
    </r>
    <r>
      <rPr>
        <b/>
        <sz val="10"/>
        <rFont val="Arial"/>
        <family val="2"/>
      </rPr>
      <t>(Vigencia)</t>
    </r>
  </si>
  <si>
    <r>
      <t xml:space="preserve">Enlucir fachadas en BIC, SIC y colindantes mediante la modalidad de jornadas de voluntariado - alianzas públicas, privadas y demás partes interesadas - </t>
    </r>
    <r>
      <rPr>
        <b/>
        <sz val="10"/>
        <rFont val="Arial"/>
        <family val="2"/>
      </rPr>
      <t>(Vigencia)</t>
    </r>
  </si>
  <si>
    <r>
      <t xml:space="preserve">Beneficiar a residentes mediante el programa de enlucimiento de fachadas </t>
    </r>
    <r>
      <rPr>
        <b/>
        <sz val="10"/>
        <rFont val="Arial"/>
        <family val="2"/>
      </rPr>
      <t>(Vigencia)</t>
    </r>
  </si>
  <si>
    <r>
      <t xml:space="preserve">Realizar la intervención de monumentos en espacio público mediante la modalidad de brigada de atención o intervención directa </t>
    </r>
    <r>
      <rPr>
        <b/>
        <sz val="10"/>
        <rFont val="Arial"/>
        <family val="2"/>
      </rPr>
      <t>(Vigencia)</t>
    </r>
  </si>
  <si>
    <r>
      <t xml:space="preserve">Realizar las acciones de protección y manejo de la colección arqueológica del Centro Bicentenario mediante la modalidad de contrato interadministrativo </t>
    </r>
    <r>
      <rPr>
        <b/>
        <sz val="10"/>
        <rFont val="Arial"/>
        <family val="2"/>
      </rPr>
      <t>(Vigencia)</t>
    </r>
  </si>
  <si>
    <t xml:space="preserve">Se realizó la evaluación técnica de las solicitudes presentadas por amenaza de ruina, como producto de ello se elaboraron 3 conceptos técnicos en las actuaciones administrativas y/o asesorías que se adelantan sobre inmuebles que amenazan ruina, con el fin de establecer si estos poseían algún valor de índole:
● Histórico,
● Cultural, o 
● Arquitectónico </t>
  </si>
  <si>
    <t>Se empezó con el estudio de la norma correspondiente a los bienes de interés cultural declarados en el Distrito Capital:
● Decreto 606 de 2001
● Decreto 678 de 1994 
Con ello, se procedió al levantamiento de una matriz de inventario (definición de campos) para que en armonía con el Equipo SIG (Sistema de Información Geográfico) se articulará la recolección de la información para la consolidación de una matriz general. 
A su vez, se realiza la revisión de expedientes en el archivo del IDPC en el Centro de Documentación, para escanear el material colocando a consideración el siguiente proceso:
1. Digitalización
2. Procesamiento Digital 
3. Relacionar la información en la matriz del inventario. 
Se define que la fichas estén catalogadas por barrios dentro de cada UPZ, revisando el CHIP y dirección con el fin de cuantificar el número de inmuebles de acuerdo a su uso de origen y un período de la edificación.</t>
  </si>
  <si>
    <t>Se seleccionaron 33 inmuebles de la UPZ Teusaquillo, los cuales deben ser representativos y que cuenten con un
expediente en el archivo físico del IDPC (Sede Palomar). 
A continuación, se relacionan las direcciones de los BIC seleccionados para el proceso de escaneo:
● DG 45D 22 46, ● TV 28A 39 20, ● DG 45D 22 12, ● KR 15 31B 33, ● CL 45A BIS 21 23, ● AC 32 19 33, ● CL 45A BIS 21A 06, ● CL 33A 18 09, ● CRA 23 N 45 C-31, ● KR 16 33A 01, ● DG 46 20 14 KR 15 35 58, ● KR 15 35 30 AK 14 40A 15, ● KR 15 35 12, ● CL 42 15 52, ● AK 14 36 41, ● KR 22 41 56, ● CL 37 14 31, ● KR 22 41 38, ● AK 14 37 43, ● KR 22 41 28, ● DG 39A BIS 14 46, ● CL 36 20 39, ● DG 48 18 40, ● KR 29 39A 43.
Con la información clasificada se procede a seleccionar los datos para anexar a la ficha piloto con la debida información jurídica del inmueble, a su vez se verifica la planimetría para la toma de áreas por piso. Este proceso es articulado con la actualización de la georreferenciación de BIC.</t>
  </si>
  <si>
    <r>
      <t xml:space="preserve">Responsable de la Dependencia: 
</t>
    </r>
    <r>
      <rPr>
        <sz val="10"/>
        <rFont val="Arial"/>
        <family val="2"/>
      </rPr>
      <t>Dorys Patricia Noy Palacios  - Subdirectora
Subdirección de Intervención</t>
    </r>
  </si>
  <si>
    <r>
      <t xml:space="preserve">Responsable consolidación del informe: 
</t>
    </r>
    <r>
      <rPr>
        <sz val="10"/>
        <rFont val="Arial"/>
        <family val="2"/>
      </rPr>
      <t>Paola Andrea Leal - Profesional (Contratista)
Subdirección de Intervención</t>
    </r>
  </si>
  <si>
    <r>
      <t xml:space="preserve">Responsable de la Dependencia: 
</t>
    </r>
    <r>
      <rPr>
        <sz val="10"/>
        <rFont val="Arial"/>
        <family val="2"/>
      </rPr>
      <t>Miguel Rojas  - Subdirector
Subdirección de Intervención</t>
    </r>
  </si>
  <si>
    <r>
      <t xml:space="preserve">Responsable de la Dependencia: 
</t>
    </r>
    <r>
      <rPr>
        <sz val="10"/>
        <rFont val="Arial"/>
        <family val="2"/>
      </rPr>
      <t>Carolina Martínez  - Subdirectora
Subdirección de Intervención</t>
    </r>
  </si>
  <si>
    <r>
      <t xml:space="preserve">Responsable consolidación del informe: 
</t>
    </r>
    <r>
      <rPr>
        <sz val="10"/>
        <rFont val="Arial"/>
        <family val="2"/>
      </rPr>
      <t>Andrea Mahecha - Profesional (Contratista)
Subdirección de Intervención</t>
    </r>
  </si>
  <si>
    <r>
      <t xml:space="preserve">Se plantea la construcción y difusión de un boletín informativo para el equipo de la Subdirección de Intervención con el fin de dar a conocer las estrategias desarrolladas por la dependencia. 
El boletín será electrónico y dará a conocer los avances logrados con los servicios y proyectos adelantados por el área, a su vez logrará informar al personal (contratistas y de planta). Se planea y define las posibles temáticas:
</t>
    </r>
    <r>
      <rPr>
        <sz val="10"/>
        <rFont val="Calibri"/>
        <family val="2"/>
      </rPr>
      <t>●</t>
    </r>
    <r>
      <rPr>
        <sz val="10"/>
        <rFont val="Arial"/>
        <family val="2"/>
      </rPr>
      <t xml:space="preserve"> Cierre presupuestal.
● Avance de la gestión de los compromisos en el POA.
● Avance en los procedimientos de la Subdirección de Intervención.
● Entre otros. 
Se plantea que sea concreto y simple. </t>
    </r>
  </si>
  <si>
    <r>
      <t xml:space="preserve">Con el fin de garantizar la protección del patrimonio arqueológico, se brindó 4 acompañamientos técnicos en los conceptos emitidos por los equipos de la Subdirección de Intervención y otras actividades misionales del IDPC. Dentro de las temáticas relevantes que se atendieron se encuentran: 
</t>
    </r>
    <r>
      <rPr>
        <sz val="10"/>
        <rFont val="Calibri"/>
        <family val="2"/>
      </rPr>
      <t>●</t>
    </r>
    <r>
      <rPr>
        <sz val="10"/>
        <rFont val="Arial"/>
        <family val="2"/>
      </rPr>
      <t xml:space="preserve"> Apoyo en proyección de oficios de respuesta emitidas por Subdirección General para proyectos del IDU. 
● Reunión con ICANH para aprobación Plan de Manejo Arqueológico del Centro Histórico en el marco del PEMP. 
● Mesa de trabajo interinstitucional para desarrollo de actualización del Plan de Manejo Arqueológico Hacienda El Carmen con ERU. </t>
    </r>
  </si>
  <si>
    <t>Atender solicitudes cartográficas y de georreferenciación de acuerdo a la misión del IDPC y las responsabilidades de la Subdirección de Intervención.</t>
  </si>
  <si>
    <t># de solicitudes cartográficas y de georreferenciación atendidas</t>
  </si>
  <si>
    <t>Salidas cartográficas y/o de georreferenciación</t>
  </si>
  <si>
    <r>
      <t xml:space="preserve">Las acciones reportadas corresponden a solicitudes realizadas por correo electrónico al Equipo SIG de la Subdirección de Intervención, estás también se realizan de manera verbal para brindar apoyo técnico en los datos y salidas cartográficas a los profesionales de los equipos de Subintervención y de otras dependencias del IDPC. 
Para este trimestre se atendieron 35 solicitudes de salidas cartográficas con temas relevantes en: 
</t>
    </r>
    <r>
      <rPr>
        <sz val="10"/>
        <rFont val="Calibri"/>
        <family val="2"/>
      </rPr>
      <t>●</t>
    </r>
    <r>
      <rPr>
        <sz val="7"/>
        <rFont val="Arial"/>
        <family val="2"/>
      </rPr>
      <t xml:space="preserve"> </t>
    </r>
    <r>
      <rPr>
        <sz val="10"/>
        <rFont val="Arial"/>
        <family val="2"/>
      </rPr>
      <t xml:space="preserve">Proyectos de espacio público del Distrito Capital que se encuentran catalogados dentro del inventario de Bienes de Interés Cultural.
● Georreferenciación de las solicitudes de anteproyecto para PEMP de la Subdirección General. 
Estos son algunos de los casos más relevantes, las solicitudes se responden por correo electrónico con el debido anexo (pdf.excel.entre otros). </t>
    </r>
  </si>
  <si>
    <t>Para este trimestre se atendieron 49 solicitudes de salidas cartográficas de acuerdo a los requerimientos presentados al Equipo SIG. Dentro de los temas más relevantes que se atendieron se encuentra:
● Georreferenciación de las luminarias para el Parque Nacional.
● Salidas gráficas de inventario de Bienes Muebles. 
● Elaboración de plano con posibles adopciones de monumentos para la Localidad Santafé.
● Plano de localidades Usme, Bosa y Mártires para el proyecto Cultura todo terreno.
Las solicitudes tramitadas se relacionan en la matriz o base de datos administrada por la Subdirección de Intervención.</t>
  </si>
  <si>
    <r>
      <t xml:space="preserve">En el marco del Programa El Patrimonio se Luce, se desarrollan jornadas lúdicas y participativas destinadas a fomentar la inversión para la conservación del patrimonio a través de acciones interinstitucionales y alianzas con el sector privado. Por ello, este trimestre se relizaron 2 jornadas orientadas a la recuperación cromática y enlucimiento de fachadas de BIC. Los acuerdos adelantadon fueron con: 
</t>
    </r>
    <r>
      <rPr>
        <sz val="10"/>
        <rFont val="Calibri"/>
        <family val="2"/>
      </rPr>
      <t>●</t>
    </r>
    <r>
      <rPr>
        <sz val="7"/>
        <rFont val="Arial"/>
        <family val="2"/>
      </rPr>
      <t xml:space="preserve"> </t>
    </r>
    <r>
      <rPr>
        <sz val="10"/>
        <rFont val="Arial"/>
        <family val="2"/>
      </rPr>
      <t>Campaña IDPC - ACUEDUCTO
● Campaña IDPC - CITIBANK
Cabe resaltar que el Equipo de Fachadas participa activamente durante la jornada.</t>
    </r>
  </si>
  <si>
    <t xml:space="preserve">Se desarrollaron 4 alianzas público-privadas orientadas a la recuperación del espacio público en contextos patrimoniales a través del enlucimiento en fachadas. De está manera, en el marco del Programa El patrimonio se luce se realizaron las siguientes jornadas: 
● Campaña IDPC - AVIATUR
● Campaña IDPC - HOMECENTER
● Campaña IDPC - GEB: GRUPO DE ENERGÍA DE BOGOTÁ
● Campaña IDPC - ALCALDÍA LOCAL LA CANDELARIA
Con ello se busca promover la conservación y la sostenibilidad del patrimonio cultural, a través de intervenciones integrales en el espacio público y sus fachadas. </t>
  </si>
  <si>
    <t xml:space="preserve">Durante este trimestre se adelantó la etapa de planeación, definición de temáticas y elaboración de la metodología para el desarrollo de talleres orientados a la valoración y protección del patrimonio cultural, como parte de las acciones adelantadas del Programa El Patrimonio se luce. </t>
  </si>
  <si>
    <r>
      <t xml:space="preserve">Se realiza un taller con pasantes de la Universidad de La Salle; así el 25 de septiembre desde el componente técnico y social del Programa El Patrimonio se luce se idea un ejercicio que permita conocer las prácticas y acciones desarrolladas en el enlucimiento de fachadas:
</t>
    </r>
    <r>
      <rPr>
        <b/>
        <sz val="10"/>
        <rFont val="Arial"/>
        <family val="2"/>
      </rPr>
      <t>Taller Teórico-Práctico, proceso de enlucimiento y aproximación social - "Sensibilización sobre el proceso técnico para llevar a cabo el enlucimiento de una fachada en contexto patrimonial y proceso social con los propietarios de los inmuebles"</t>
    </r>
    <r>
      <rPr>
        <sz val="10"/>
        <rFont val="Arial"/>
        <family val="2"/>
      </rPr>
      <t xml:space="preserve">
● </t>
    </r>
    <r>
      <rPr>
        <b/>
        <sz val="10"/>
        <rFont val="Arial"/>
        <family val="2"/>
      </rPr>
      <t>Fecha:</t>
    </r>
    <r>
      <rPr>
        <sz val="10"/>
        <rFont val="Arial"/>
        <family val="2"/>
      </rPr>
      <t xml:space="preserve"> 25 de septiembre de 2018 
● </t>
    </r>
    <r>
      <rPr>
        <b/>
        <sz val="10"/>
        <rFont val="Arial"/>
        <family val="2"/>
      </rPr>
      <t>Tema:</t>
    </r>
    <r>
      <rPr>
        <sz val="10"/>
        <rFont val="Arial"/>
        <family val="2"/>
      </rPr>
      <t xml:space="preserve"> Programa Enlucimiento de Fachadas 
● </t>
    </r>
    <r>
      <rPr>
        <b/>
        <sz val="10"/>
        <rFont val="Arial"/>
        <family val="2"/>
      </rPr>
      <t>Objetivo:</t>
    </r>
    <r>
      <rPr>
        <sz val="10"/>
        <rFont val="Arial"/>
        <family val="2"/>
      </rPr>
      <t xml:space="preserve"> Dar a conocer a los pasantes de Arquitectura de la Universidad De La Salle, el funcionamiento del Programa de Fachadas del IDPC; por medio de la realización de un taller teórico-práctico, que les permita conocer el que hacer del componente social y técnico al interior del mismo. 
El desarrollo y descripción del taller se relaciona en el documento soporte de está actividad. </t>
    </r>
  </si>
  <si>
    <t xml:space="preserve">Para este trimestre se beneficiaron a 1405 personas y/o residentes de inmuebles de interés cultural del Centro Histórico a través del enlucimiento de fachadas que se realizó con recursos de la reserva.   
El Equipo Social del Programa de Enlucimiento de fachadas como insumo social para la intervención de fachadas realizó la socialización puerta a puerta sobre los inmuebles a enlucir para concertar el color por medio de un formato de autorización. </t>
  </si>
  <si>
    <t xml:space="preserve">Se realizó la intervención y/o enlucimiento de 26 fachadas con recursos de la reserva mediante la estrategia de intervención directa del Programa de Enlucimiento de Fachadas. Está intervención es realizada por Brigadas de Intervención Oportuna (BIO) de acuerdo a los levantamientos arquitectónicos de fachadas realizados en los inmuebles del Centro Histórico. 
La relación (listado) de las fachadas enlucidas se encuentra en la base de datos o matriz administrada por la Subdirección de Intervención, y también en los reportes mensuales. </t>
  </si>
  <si>
    <t>Para este trimestre se beneficiaron a 142 personas y/o residentes de inmuebles de interés cultural del Centro Histórico a través del enlucimiento de fachadas que se realizó con recursos de la reserva.   
El Equipo Social del Programa de Enlucimiento de fachadas realizó las visitas para concertar los colores y se diligenciaron los respectivos formatos de autorización.</t>
  </si>
  <si>
    <t># Personas beneficiadas soportadas en el formato de autorización</t>
  </si>
  <si>
    <t>Investigación de los comportamientos del material compositivo de BIC soportados en Informes de ejecución (aprobado y pagado)</t>
  </si>
  <si>
    <t>% de ejecución de la investigación (aprobado y pagado)</t>
  </si>
  <si>
    <t>Con el Convenio Interadministrativo No. 363 de 2017 suscrito con la Universidad Nacional se busca estudiar los comportamientos de los diferentes materiales compositivos de los BIC definidos para los estudios pilotos. En este período se avanzó en la definición de lineamientos para orientar el diagnóstico y la formulación de los criterios de intervención en edificaciones y monumentos patrimoniales en la ciudad de Bogotá, se presentan las propuestas metodológicas específicas de los 3 estudios de caso, que son objeto del Convenio: 
(1) Plaza de Toros de La SantaMaría: Caracterización del ladrillo del anillo exterior e interior de la fachada de la Plaza de  Toros y  definición de criterios y recomendaciones para la intervención de la misma. 
(2) Estudios de Humedades de la  Basílica del Voto Nacional: Caracterización de las humedades que se presentan en  la Basílica,  identificación de las causas y propuestas para  controlar estas condiciones  en la edificación y de los efectos de las mismas en los bienes muebles al interior de la misma.
(3) Estudios de caso de  los siguientes Monumentos :  Grupo 1: Escultura Usminia, Alameda, Puente de San Antonio y Grupo 2:  Escultura Caracol en Crecimiento Ilimitado, Arco Homenaje a Manuel Cepeda Vargas, Gonzalo Jiménez de Quezada, Hombre a Caballo.</t>
  </si>
  <si>
    <t>En el marco del proyecto de investigación que se adelanta con el Convenio No. 363 de 2017, se continúa con la definición de las metodologías para los 3 estudios de caso, y se plantea que cada documento contenga:
● Objetivos
● Alcance 
● Metodología 
● Pruebas a adelantar 
● Resultados esperados 
● Cronograma de trabajo
● Requisitos de ejecución 
Se aprueba las propuestas de: plan de trabajo, metodología y cronograma de trabajo general de la investigación planteada para cada estudio de caso.</t>
  </si>
  <si>
    <r>
      <t xml:space="preserve">En la vigencia 2017 se aunuaron esfuerzos con la Fundación Escuela Taller, entidad sin ánimo de lucro, para la realización de proyectos dirigidos al fomento de técnicas constructivas tradicionales. Por ello, con el fin de propender por estas acciones se suscribe el Convenio No. 239 de 2017 - Escuela Taller, y como parte de su ejecución queda un saldo constituido como Reserva Presupuestal para la vigencia 2018; razón por la cual se lleva a cabo el enlucimiento de 16 fachadas, como se relaciona a continuación:
</t>
    </r>
    <r>
      <rPr>
        <b/>
        <sz val="10"/>
        <rFont val="Arial"/>
        <family val="2"/>
      </rPr>
      <t>Localidad La Candelaria (No. 17)</t>
    </r>
    <r>
      <rPr>
        <sz val="10"/>
        <rFont val="Arial"/>
        <family val="2"/>
      </rPr>
      <t xml:space="preserve">
</t>
    </r>
    <r>
      <rPr>
        <sz val="10"/>
        <rFont val="Calibri"/>
        <family val="2"/>
      </rPr>
      <t>●</t>
    </r>
    <r>
      <rPr>
        <sz val="10"/>
        <rFont val="Arial"/>
        <family val="2"/>
      </rPr>
      <t xml:space="preserve"> KR 3 No. 12-49: Taller Pinturas vinílicas, pinturas de aceite
● CL 9 No. 2-25: Taller Pinturas vinílicas, pinturas de aceite
● CL 9 No. 2-3: Taller Pinturas vinílicas, pinturas de aceite 
● CL 9 No. 9: Taller Pinturas vinílicas, pinturas de aceite
● KR 2 Este No. 7-52: Taller Pinturas vinílicas, pinturas de aceite
● KR 2 Este No. 7-43: Pinturas vinílicas, pinturas de aceite
● KR 2 Este No. 7-59: Pinturas vinílicas, pinturas de aceite 
● KR 2 Este No. 7-48: Pinturas vinílicas, pinturas de aceite
● CL 10 No. 3-17: Pintura de cal, limpieza de superficies complejas
● CL 12D Bis No. 1ª-14: Pintura de aceite
● CL 9 No. 2: Pinturas vinílicas, pinturas de aceite
● CR4 No. 12B-05: Taller de Zócalo 
● CR4 No. 12-09: Taller de Zócalo
● CR 2 No. 11-75: Taller de Zócalo
</t>
    </r>
    <r>
      <rPr>
        <b/>
        <sz val="10"/>
        <rFont val="Arial"/>
        <family val="2"/>
      </rPr>
      <t>Localidad Teusaquillo (No. 13)</t>
    </r>
    <r>
      <rPr>
        <sz val="10"/>
        <rFont val="Arial"/>
        <family val="2"/>
      </rPr>
      <t xml:space="preserve">
● CL 44 No. 16-63: Taller Restitución de pañetes, pañete de cemento, reconstrucción de ornamentos, pinturas vinílicas
● KR 16 No. 31ª -58: Taller Limpieza de superficies complejas, pinturas vinílicas, eliminación de grafitis, pinturas de aceite
Localidades intervenidas: 1. La Candelaria (No. 17) - 14 fachadas, 2. Teusaquillo (No. 13) - 2 fachadas. </t>
    </r>
  </si>
  <si>
    <t xml:space="preserve">Se realizó la identificación y los levantamientos arquitectónicos de las fachadas para realizar la intervención directa sobre inmuebles del Centro Histórico. Las Brigadas de Intervención Oportuna (BIO) realizaron la intervención y/o enlucimiento de 182 fachadas con recursos de la reserva. 
La relación (listado) de las fachadas enlucidas se encuentra en la base de datos o matriz administrada por la Subdirección de Intervención, y también en los reportes mensuales.  </t>
  </si>
  <si>
    <r>
      <t xml:space="preserve">Para el III trimestre se presentaron los siguientes avances técnicos y desarrollo de los productos, a continuación una síntesis de las acciones realizadas:
</t>
    </r>
    <r>
      <rPr>
        <sz val="10"/>
        <rFont val="Calibri"/>
        <family val="2"/>
      </rPr>
      <t>●</t>
    </r>
    <r>
      <rPr>
        <sz val="7"/>
        <rFont val="Arial"/>
        <family val="2"/>
      </rPr>
      <t xml:space="preserve"> </t>
    </r>
    <r>
      <rPr>
        <sz val="10"/>
        <rFont val="Arial"/>
        <family val="2"/>
      </rPr>
      <t xml:space="preserve">Ajuste y aprobación de las metodologías de los casos No. 1 Plaza de Toros y No. 2 Basílica del Voto Nacional.
● Inicio de las labores de levantamiento de daños, mediciones y toma de muestras en Voto Nacional y Plaza de Toros.
● Caso No. 1 Plaza de Toros: Recopilación y análisis de las diversas fuentes de información de consultorías, toma de muestras del componente químico (piezas de ladrillo y mortero), aislamiento de muestras, toma de muestras del componente biológico, levantamiento de fichas de deterioros. 
● Caso No. 2 Voto Nacional: Recopilación y análisis de las diversas fuentes de información de consultorías, mapeo de los indicadores de deterioro en las fachadas externas e internas, toma de registro de humedades, toma de muestras del componente biológico. 
● Caso No. 3 Monumentos: Avance en la construcción de la metodología y sus debidos ajustes.
Se convoca a Comité Técnico para la revisión de la propuesta de desembolsos de los aportes de acuerdo a lo estipulado en la cláusula sexta del Convenio, y posible Pórroga del Convenio de acuerdo a las dificultades presentadas para la ejecución del Caso No. 3 Monumentos.  </t>
    </r>
  </si>
  <si>
    <t xml:space="preserve">Con las acciones adelantadas en el marco del Programa El Patrimonio se luce, se han logrado beneficiar a 2 personas y/o residentes de inmuebles de interés cultural a través del enlucimiento de fachadas que se realizó con recursos de la vigencia.   
El Equipo Social del Programa de Enlucimiento de fachadas como insumo social para la intervención de fachadas realizó la socialización puerta a puerta sobre los inmuebles a enlucir para concertar el color por medio de un formato de autorización. </t>
  </si>
  <si>
    <t>En este II trimestre se han beneficiado a 192 personas y/o residentes de inmuebles de interés cultural, y que han sido involucradas en acciones de enlucimiento de fachadas con recursos de la vigencia.
En los reportes mensuales y matriz o base de datos administrada por la Subdirección de Intervención, se relacionan las personas beneficiadas por cada inmueble enlucido.</t>
  </si>
  <si>
    <t xml:space="preserve">Se han logradado beneficiar a 401 personas y/o población residente de Bienes de Interés Cultural-BIC, Sectores de Interés Cultural-SIC o contextos patrimoniales con el fin de promover valores del patrimonio cultural material a través del enlucimiento de fachadas (en vigencia) que se realiza con el Programa El Patrimonio se luce.
Para ello el Equipo social registra la gestión realizada a través de formatos de autorización. A su vez, se cuenta con la matriz o base de datos que relaciona las personas beneficadas con el enlucimiento de cada inmueble. </t>
  </si>
  <si>
    <r>
      <t xml:space="preserve">Una vez culminada la intervención u obra adelantada en el BIC Basílica del Voto Nacional, y suscrita el Acta de recibo final de Obra del Contrato No. 299 de 2016 el día 28 de octubre de 2017, se procede a la respectiva liquidación para dar cierre a este proceso y/o proyecto de intervención de la primera etapa de restauración integral del Voto Nacional. Ahora bien, considerando que el Contrato de Obra Pública -cuya modalidad de selección fue la Licitación Pública-, tuvo que contar con un interventor, cerrar el proceso implica también liquidar el Contrato de Interventoría No. 298 de 2016.  
Por ende, terminada la vigencia 2017, el saldo a favor del Contrato de Interventoría (valor inicial y adición) se constituye en Pasivo Exigible y Reserva Presupuestal, respectivamente. Esto se presenta considerando lo señalado en la cláusula cuarta del contrato, forma de pago que estableció que: </t>
    </r>
    <r>
      <rPr>
        <i/>
        <sz val="10"/>
        <rFont val="Arial"/>
        <family val="2"/>
      </rPr>
      <t xml:space="preserve">“(…) El último pago corresponderá al diez por ciento (10%) del valor total del contrato de interventoría, se pagará al finalizar el contrato, previa presentación del informe final, acta final de obra ejecutada, suscripción del acta de liquidación de obra e interventoría y recibo a satisfacción por parte del IDPC. (…).”.  </t>
    </r>
    <r>
      <rPr>
        <sz val="10"/>
        <rFont val="Arial"/>
        <family val="2"/>
      </rPr>
      <t xml:space="preserve">Se comienza con el procedimiento de Pasivo Exigible y los debidos trámites para cumplir con está actividad. </t>
    </r>
  </si>
  <si>
    <r>
      <t xml:space="preserve">La entidad para realizar la intervención del BIC Sede Principal suscribe el Contrato de Obra No. 394 de 2017 bajo el proceso de selección No. IDPC-LP-25-2017, y el Contrato de Interventoría No. 401 de 2017 con el proceso de selección No. IDPC-CM-30-2017. Se da inicio a la obra de modificación, restauración, reforzamiento estructural y demolición parcial de Sede Principal el 1 de febrero de 2018 (Fecha Acta de Inicio).
De acuerdo a lo clausulado en el contrato, se procedió a aprobar el Plan de manejo e inversión del anticipo para su debido desembolso, el 23 de febrero se lleva a cabo dicho giro.  A su vez, se relaciona el primer corte de obra y queda sujeto a revisión y aprobación: 
</t>
    </r>
    <r>
      <rPr>
        <b/>
        <sz val="10"/>
        <rFont val="Arial"/>
        <family val="2"/>
      </rPr>
      <t xml:space="preserve">Corte de Obra No. 1 - 0,981% (Corte a 28 de febrero de 2018)  </t>
    </r>
    <r>
      <rPr>
        <sz val="10"/>
        <rFont val="Arial"/>
        <family val="2"/>
      </rPr>
      <t xml:space="preserve">
Antes de iniciar el proceso constructivo, como primera medida se presenta el desmonte de elementos tales como puertas, muebles en madera de cocina, baños, oficina y recepción. En síntesis, las actividades o ítems de obra adelantados y que contaron con avance son: 
</t>
    </r>
    <r>
      <rPr>
        <sz val="10"/>
        <rFont val="Calibri"/>
        <family val="2"/>
      </rPr>
      <t>●</t>
    </r>
    <r>
      <rPr>
        <sz val="10"/>
        <rFont val="Arial"/>
        <family val="2"/>
      </rPr>
      <t xml:space="preserve"> Obras preliminares como campamento y almacenamiento de elementos a restaurar, alquiler de andamio.
● Instalación de servicios provisionales como salidas provisionales (luminarias, tomas, datos), red eléctrica provisional, tableros móviles de obra, red eléctrica provisional, servicios básicos para dar inicio a la ejecución de actividades. 
● Desmontes de división de oficina en madera y vidrio, división en vidrio del patio.
● Desmonte teja de barro. 
● Revisión de diseños.</t>
    </r>
  </si>
  <si>
    <r>
      <rPr>
        <sz val="10"/>
        <rFont val="Arial"/>
        <family val="2"/>
      </rPr>
      <t xml:space="preserve">Durante este trimestre, contractualmente, se obtuvo un avance de obra acumulado del 31,45% de acuerdo a los pagos aprobados y pagados. Se realizaron las siguientes labores de obra de la Sede Principal:  
</t>
    </r>
    <r>
      <rPr>
        <sz val="10"/>
        <rFont val="Calibri"/>
        <family val="2"/>
      </rPr>
      <t xml:space="preserve">● </t>
    </r>
    <r>
      <rPr>
        <b/>
        <sz val="10"/>
        <rFont val="Arial"/>
        <family val="2"/>
      </rPr>
      <t xml:space="preserve">Corte de Obra No. 1 - 0,981% (Corte a 28 de febrero de 2018): </t>
    </r>
    <r>
      <rPr>
        <sz val="10"/>
        <rFont val="Arial"/>
        <family val="2"/>
      </rPr>
      <t xml:space="preserve">Se aprueba el pago y su desembolso. </t>
    </r>
    <r>
      <rPr>
        <b/>
        <sz val="10"/>
        <rFont val="Arial"/>
        <family val="2"/>
      </rPr>
      <t xml:space="preserve">  
● Corte de Obra No. 2 - 6,423% (Corte a 31 de marzo de 2018): </t>
    </r>
    <r>
      <rPr>
        <sz val="10"/>
        <rFont val="Arial"/>
        <family val="2"/>
      </rPr>
      <t xml:space="preserve">Se adelantan y/o avanzan en los siguientes ítems de obra: preconstrucción, actividades y complementación de estudios técnicos, preliminares, obras preliminares, ajustes a estudios técnicos, hidráulicos, eléctricos, estructurales, valla informativa, planes de movilidad, adecuación de servicios públicos, desmontes y demoliciones generales, apuntalamientos provisionales, retiro de escombros.
● </t>
    </r>
    <r>
      <rPr>
        <b/>
        <sz val="10"/>
        <rFont val="Arial"/>
        <family val="2"/>
      </rPr>
      <t xml:space="preserve">Corte de Obra No. 3 - 8,287% (Corte a 30 de abril de 2018): </t>
    </r>
    <r>
      <rPr>
        <sz val="10"/>
        <rFont val="Arial"/>
        <family val="2"/>
      </rPr>
      <t xml:space="preserve">Se avanzan en los siguientes ítems de obra: actividades y complementación estudios técnicos, hidrosanitarias, eléctricas y estructurales, actividades preliminares, servicios básicos y desmontes, apuntalamientos, monitoreo arqueológico, estructura en concreto, excavaciones, rellenos y reemplazos, cimentación, estructura en madera, redes hidrosanitarias, restauración elementos en madera, pisos en tablón. 
</t>
    </r>
    <r>
      <rPr>
        <b/>
        <sz val="10"/>
        <rFont val="Arial"/>
        <family val="2"/>
      </rPr>
      <t xml:space="preserve">● Corte de Obra No. 4 - 15,760% (Corte a 30 de mayo de 2018): </t>
    </r>
    <r>
      <rPr>
        <sz val="10"/>
        <rFont val="Arial"/>
        <family val="2"/>
      </rPr>
      <t xml:space="preserve">Se tienen los siguientes avances de obra: actividades y complementación estudios técnicos, hidrosanitarias, eléctricas y estructurales, actividades preliminares, servicios básicos y desmontes, apuntalamientos, monitoreo arqueológico, estructura en concreto, excavaciones, rellenos y reemplazos, cimentación, refuerzos metálicos, pañetes, excavaciones e instalaciones hidráulicas, estructura de cubierta, montaje refuerzos metálicos, restauración de puertas y ventanas. </t>
    </r>
  </si>
  <si>
    <t xml:space="preserve">Se adelanta la estructuración, documentos previos y estudio de sector para la definición de los términos de contratación que permitan la publicación y adjudicación del proceso de selección para su  posterior ejecución. </t>
  </si>
  <si>
    <t xml:space="preserve">Se adelantó la gestión interinstitucional con Secretaría General y Alta Consejería para los derechos de las víctimas, la paz y la reconciliación con el fin de suscribir un Convenio Interadministrativo para llevar a cabo las acciones urgentes de manejo y protección de la Colección Arqueológica del Centro Memoria, Paz y Reconciliación. 
Se avanza en la estructuración del proceso para definir los términos de referencia de la contratación y suscribir un Contrato Interadministrativo con la Universidad Nacional, por ello el reporte de estás actividades se encuentran en Actividades de Gestión. </t>
  </si>
  <si>
    <t xml:space="preserve">Se realiza el proceso de planeación y etapa pre-contractual (estructuración) para establecer los términos de referencia (objeto, plazo, valor del contrato, entre otros) y pliegos de condiciones que permitan la publicación del proceso de selección para la Interventoría y su posterior adjudicación. Esto permitirá iniciar la ejecución de intervención de monumentos. </t>
  </si>
  <si>
    <t>Protección del Patrimonio Cultural (Personal Intervención) - En colaboración con Atención al Ciudadano</t>
  </si>
  <si>
    <r>
      <t xml:space="preserve">Se adjudica el Contrato de Interventoría No. 301 de 2018 bajo el proceso de selección No. IDPC-CMA-01-2018, y con el Contrato de Obra No. 410 de 2017 con proceso selección No. IDPC-LP-34-2017 se realiza la intervención de 7 monumentos y bienes muebles que son: (1) Rita 5:30 pm, (2) Niño abrazando un ave, (3) La gran Cascada, (4) Eclipse, 
(5) Longos, (6) Fuente del sesquicentenario, y (7) Horizontes. El proyecto de intervención de los 7 monumentos inica el 27 de abril de 2018 (Fecha Acta de Inicio). La Interventoría aprueba el Plan de Inversión, Flujo de Caja, Programación y Plan de Trabajo para el desembolso del anticipo. 
Se presenta un avance físico de obra del 3,34% que corresponde al Corte de Obra No. 1, se está a la espera de su aprobación: 
</t>
    </r>
    <r>
      <rPr>
        <b/>
        <sz val="10"/>
        <rFont val="Arial"/>
        <family val="2"/>
      </rPr>
      <t>● Corte de Obra No. 1 - 3,34% (Del 27 de mayo a 26 de junio):</t>
    </r>
    <r>
      <rPr>
        <sz val="10"/>
        <rFont val="Arial"/>
        <family val="2"/>
      </rPr>
      <t xml:space="preserve"> Se inician actividades relacionadas con obras preliminares que incluyen alquiler de andamios; suministro o instalación de barricadas, señales preventivas, informativas y reglamentarias; limpieza con solventes orgánicos y en seco; eliminación de morteros de juntas en la estado de conservación; entre otras actividades. Se inicia con la intervención de los siguientes monumentos: 
(1) Rita 5:30 pm - 12,82%
(2) Fuente de Niño Abrazando un Ave - 11%</t>
    </r>
  </si>
  <si>
    <t>Se han adelantado los reportes que se han solicitado y se esta trabajando en una estrategia de compilación de la información de soporte de dichos reportes.</t>
  </si>
  <si>
    <t xml:space="preserve">% de pagos tramitados </t>
  </si>
  <si>
    <r>
      <t xml:space="preserve">En este trimestre se logra un avance físico de obra del 57,58% que comprende los Cortes de Obra No. 2 a 4, para un acumulado del 60,92% . A continuación se relacionan los avances logrados en cada corte de obra y se encuentran en proceso de aprobación para su respectivo desembolso:  </t>
    </r>
    <r>
      <rPr>
        <b/>
        <sz val="10"/>
        <rFont val="Arial"/>
        <family val="2"/>
      </rPr>
      <t xml:space="preserve">
● Corte de Obra No. 2 - 19,31% (Del 27 de junio a 26 de julio):</t>
    </r>
    <r>
      <rPr>
        <sz val="10"/>
        <rFont val="Arial"/>
        <family val="2"/>
      </rPr>
      <t xml:space="preserve"> Se continúa con las labores del ítem de obra denominado obras preliminares que incluyen el suministro e instalación de barricadas,  transporte e instalación de paneles de cerramiento; también se adelantan actividades como: arenado, aplicación de capa de protección, cera micro-cristalina, entre otros. Los monumentos intervenidos en este corte son: 
(1) Rita 5:30 pm - 1,70%
(2) Fuente de Niño Abrazando un Ave - 0,24%                                                                                                                                                                                                                                                                                                    (3) Gran Cascada - 12,70%    
</t>
    </r>
    <r>
      <rPr>
        <b/>
        <sz val="10"/>
        <rFont val="Arial"/>
        <family val="2"/>
      </rPr>
      <t>● Corte de Obra No. 3 - 7,03% (Del 27 de julio a 26 de agosto):</t>
    </r>
    <r>
      <rPr>
        <sz val="10"/>
        <rFont val="Arial"/>
        <family val="2"/>
      </rPr>
      <t xml:space="preserve"> Se avanzan en las siguientes actividades y/o ítems de obra según el corte: Aseo general, inhibición de las láminas metálicas en la base de la escultura, aplicación capa de protección, retoque de letras de la inscripción, unión de grietas y láminas con soldadura, entre otras. Se intervienen los siguientes monumentos:
(1) Rita 5:30 pm - 0,84%
(2) La Gran Cascada - 4,48%  
</t>
    </r>
    <r>
      <rPr>
        <b/>
        <sz val="10"/>
        <rFont val="Arial"/>
        <family val="2"/>
      </rPr>
      <t xml:space="preserve">● Corte de Obra No. 4 - 31,24% (Del 27 de agosto a 26 de septiembre): </t>
    </r>
    <r>
      <rPr>
        <sz val="10"/>
        <rFont val="Arial"/>
        <family val="2"/>
      </rPr>
      <t xml:space="preserve">Se continúan con la ejecución de los ítems contemplados para obras y se realiza la intervención de los siguientes monumentos:
(1) Eclipse - 11,32%
(2) Gran Cascada - 4,71%                                                                                                                                                                                                                                                                                                                                                        (3) Fuente del Sesquicentenario - 0,52%
(4) Longos - 7,06% </t>
    </r>
  </si>
  <si>
    <t>Contractualmente el 31 de agosto de 2018 se presenta OtroSí No. 1, Prórroga No. 1, Adición No. 1, con recursos de la vigencia, por concepto del análisis realizado por la distribución de mayores y menores cantidades contractuales de obra, y el análisis de precios unitarios de actividades no previstas (APU-NP o APU'S no previstos); y una prórroga por tres (3) meses y quince (15) días para su nueva terminación el 15-dic-2018.
Una vez agotada la Reserva Presupuestal se reportará los ítems de obra desarrollados con recursos de la vigencia.</t>
  </si>
  <si>
    <t>Contractualmente el 28 de septiembre de 2018 se presenta OtroSí No. 2, Prórroga No. 2 y Adición No. 1, con recursos de la vigencia, por concepto de ítems no previstos (APU-NP o APU'S no previstos) de conformidad con las actas de menores cantidades de obra; y una prórroga por  dos (2) meses y quince (15) días para su nueva terminación el 15-dic-2018.
Una vez agotada la Reserva Presupuestal se reportará los ítems de obra desarrollados con recursos de la vigencia.</t>
  </si>
  <si>
    <t xml:space="preserve">A partir de la revisión y verificación de los insumos técnicos, se adelanta la estructuración, documentos previos y estudio de sector para la definición de los términos de contratación que permitan la publicación y adjudicación del proceso de selección para su  posterior ejecución. </t>
  </si>
  <si>
    <t xml:space="preserve">Durante este trimestre el Grupo de Bienes Muebles de la entidad adelantó la etapa de planeación y definición de posibles estrategias de articulación entre el sector público y privado para fomentar la recuperación de los monumentos en el espacio público. El programa "Adopta un Monumento" busca apadrinar los monumentos del Distrito para su protección. </t>
  </si>
  <si>
    <t xml:space="preserve">En el marco de la Resolución No. 388 del 25 de mayo de 2017, la cual tiene como objeto la activación de procesos de apropiación, recuperación y monumentos u objetos de valor patrimonial ubicados en el espacio público de Bogotá, se adelanta el procedimiento por el cual se adopta y definen acciones internas para el desarrollo del programa "Adopta un Monumento". Por ello, en este trimestre el Grupo de Bienes Muebles de la entidad realizó el estudio de las propuestas de adopción presentadas por empreseas, organismos, entidades o personas que buscan vincularse al programa, y como resultado de ello se logra la adopción de 22 monumentos adoptados por las diferentes líneas de acción.     
Adoptantes y Monumentos adoptados:
● IDPC - 3 monumentos
● Asosandiego - 7 monumentos  
● Mariana Patiño Osorio - 1 monumento 
● Universidad Libre - 7 monumentos 
● CIDCCA - 4 monumentos
La relación (listado) de los Monumentos o Bienes Muebles adoptados se encuentra en la base de datos o matriz administrada por la Subdirección de Intervención, así como su debido No. de Resolución. </t>
  </si>
  <si>
    <r>
      <t xml:space="preserve">En el marco de los programas y proyectos que desarrolla la Subdirección de Intervención - en especial el Programa El Patrimonio se Luce y Adopta un Monumento - se llevaron a cabo 3 acciones de participación ciudadano a través de reuniones y encuentros para fomentar la sensibilización e importancia de la protección y sostenibilidad del patrimonio cultural: 
</t>
    </r>
    <r>
      <rPr>
        <b/>
        <sz val="10"/>
        <rFont val="Arial"/>
        <family val="2"/>
      </rPr>
      <t xml:space="preserve">1. </t>
    </r>
    <r>
      <rPr>
        <sz val="10"/>
        <rFont val="Arial"/>
        <family val="2"/>
      </rPr>
      <t xml:space="preserve">Implementación de la encuesta "Diagnóstico para la práctica responsable de Grafiti" (20 de febrero) </t>
    </r>
    <r>
      <rPr>
        <b/>
        <sz val="10"/>
        <rFont val="Arial"/>
        <family val="2"/>
      </rPr>
      <t xml:space="preserve">2. </t>
    </r>
    <r>
      <rPr>
        <sz val="10"/>
        <rFont val="Arial"/>
        <family val="2"/>
      </rPr>
      <t xml:space="preserve">Reunión Centro Joven (9 de febrero) </t>
    </r>
    <r>
      <rPr>
        <b/>
        <sz val="10"/>
        <rFont val="Arial"/>
        <family val="2"/>
      </rPr>
      <t xml:space="preserve">3. </t>
    </r>
    <r>
      <rPr>
        <sz val="10"/>
        <rFont val="Arial"/>
        <family val="2"/>
      </rPr>
      <t>Reunión Centro Joven con con equipo PEMP (3 de marzo).</t>
    </r>
  </si>
  <si>
    <r>
      <t xml:space="preserve">Para este trimestre se realiza 1 Taller con el fin de promover acciones de gestión con actores privados, usuarios o partes interesadas en la protección y conservación del patrimonio cultural; a continuación se relaciona las temáticas abordadas:
</t>
    </r>
    <r>
      <rPr>
        <b/>
        <sz val="10"/>
        <rFont val="Arial"/>
        <family val="2"/>
      </rPr>
      <t xml:space="preserve">Taller Práctica responsable de grafiti - "Sensibilización de la comunidad frente a la práctica responsable del grafiti y arte urbano dentro de contextos patrimoniales"
● Fecha: </t>
    </r>
    <r>
      <rPr>
        <sz val="10"/>
        <rFont val="Arial"/>
        <family val="2"/>
      </rPr>
      <t xml:space="preserve">14 de junio de 2018 
● </t>
    </r>
    <r>
      <rPr>
        <b/>
        <sz val="10"/>
        <rFont val="Arial"/>
        <family val="2"/>
      </rPr>
      <t xml:space="preserve">Tema: </t>
    </r>
    <r>
      <rPr>
        <sz val="10"/>
        <rFont val="Arial"/>
        <family val="2"/>
      </rPr>
      <t>Oficio y Arte Urbano</t>
    </r>
    <r>
      <rPr>
        <b/>
        <sz val="10"/>
        <rFont val="Arial"/>
        <family val="2"/>
      </rPr>
      <t xml:space="preserve">
● Objetivo: </t>
    </r>
    <r>
      <rPr>
        <sz val="10"/>
        <rFont val="Arial"/>
        <family val="2"/>
      </rPr>
      <t xml:space="preserve">Realizar de manera conjunta una reflexión entre los estudiantes de albañilería de la Escuela Taller de Bogotá y un representante de la práctica del Grafiti, acerca de la construcción de ciudad y cuidado de la misma, desde la realización o desempeño de cada oficio.  
El desarrollo y descripción del taller se relaciona en el documento soporte de está actividad. </t>
    </r>
  </si>
  <si>
    <r>
      <rPr>
        <sz val="10"/>
        <rFont val="Arial"/>
        <family val="2"/>
      </rPr>
      <t xml:space="preserve">Se continúa con la ejecución de obra y se presenta un avance del 14,30% , para un acumulado total de obra del 45,75% dado los cortes de obra aprobados y pagados:  
</t>
    </r>
    <r>
      <rPr>
        <b/>
        <sz val="10"/>
        <rFont val="Arial"/>
        <family val="2"/>
      </rPr>
      <t xml:space="preserve">● Corte de Obra No. 5 - 8,882% (Corte a 30 de junio de 2018): </t>
    </r>
    <r>
      <rPr>
        <sz val="10"/>
        <rFont val="Arial"/>
        <family val="2"/>
      </rPr>
      <t xml:space="preserve">Se avanzó en las siguientes labores de obra: desmontes y demoliciones, estudios complementarios, monitoreo arqueológico, excavaciones, cimentación, hidrosanitarias, estructura en concreto, metálica y madera, restauración de elementos en madera, mampostería, cajas de inspección y drenajes, pañetes en cal y arena, elementos estructurales de cubierta y aleros, montaje limahoyas en lámina, aceros de refuerzo, madera estructural, mampostería, pañetes, montajes de cubierta, excavaciones, cimentación y monitoreo arqueológico.
</t>
    </r>
    <r>
      <rPr>
        <b/>
        <sz val="10"/>
        <rFont val="Arial"/>
        <family val="2"/>
      </rPr>
      <t xml:space="preserve">● Corte de Obra No. 6 - 5,414% (Corte a 30 de julio de 2018): </t>
    </r>
    <r>
      <rPr>
        <sz val="10"/>
        <rFont val="Arial"/>
        <family val="2"/>
      </rPr>
      <t>Se avanzó en los siguientes ítems de obra: estructura en concreto, cimentación, vigas aéreas en concreto, excavación tanque subterráneo de agua potable, instalaciones hidrosanitarias, filtro de drenaje, monitoreo arqueológico, alistamiento de cubierta, estructura de cubierta, mampostería, desmontes y demoliciones parte posterior.</t>
    </r>
  </si>
  <si>
    <r>
      <t xml:space="preserve">Como parte del procedimiento administrativo que se debe adelantar de acuerdo a lo establecido en el Manual de Programación, Ejecución y Cierre Presupuestal del Distrito Capital – Resolución No. SDH-00191 del 22 de septiembre de 2017- de la Secretaria Distrital de Hacienda – SDH, Numeral 3.2.1.4.2.1. Traslado para cubrir el pago de pasivos exigibles, para este trimestre: 
● Se gestiona el acto administrativo y el 6 de septiembre de 2018 se suscribe la Resolución No. 516 , </t>
    </r>
    <r>
      <rPr>
        <i/>
        <sz val="10"/>
        <rFont val="Arial"/>
        <family val="2"/>
      </rPr>
      <t xml:space="preserve">por la cual se efectúa el reconocimiento de un pasivo exigible y efectuar los trámites respectivos para su pago. </t>
    </r>
  </si>
  <si>
    <r>
      <t>En el II trimestre se desarrollaron 9 acciones de participación ciudadana para un acumulado de 12 acciones de participación con el fin de lograr la sensibilización, protección y sostenibilidad del patrimonio cultural de Bogotá:</t>
    </r>
    <r>
      <rPr>
        <b/>
        <sz val="10"/>
        <rFont val="Arial"/>
        <family val="2"/>
      </rPr>
      <t xml:space="preserve">
1. </t>
    </r>
    <r>
      <rPr>
        <sz val="10"/>
        <rFont val="Arial"/>
        <family val="2"/>
      </rPr>
      <t xml:space="preserve">Jornada de voluntariado en articulación con el Acueducto (7 de abril) </t>
    </r>
    <r>
      <rPr>
        <b/>
        <sz val="10"/>
        <rFont val="Arial"/>
        <family val="2"/>
      </rPr>
      <t xml:space="preserve">2. </t>
    </r>
    <r>
      <rPr>
        <sz val="10"/>
        <rFont val="Arial"/>
        <family val="2"/>
      </rPr>
      <t xml:space="preserve">Reunión con el párroco de la Iglesia de Egipto para la jornada de voluntariado con la empresa Citibank (17 de mayo) </t>
    </r>
    <r>
      <rPr>
        <b/>
        <sz val="10"/>
        <rFont val="Arial"/>
        <family val="2"/>
      </rPr>
      <t xml:space="preserve">3. </t>
    </r>
    <r>
      <rPr>
        <sz val="10"/>
        <rFont val="Arial"/>
        <family val="2"/>
      </rPr>
      <t xml:space="preserve">Reunión con jovenes del barrio Egipto para socialización de actividades en el marco de jornadas de voluntariado (7 de junio) </t>
    </r>
    <r>
      <rPr>
        <b/>
        <sz val="10"/>
        <rFont val="Arial"/>
        <family val="2"/>
      </rPr>
      <t xml:space="preserve">4. </t>
    </r>
    <r>
      <rPr>
        <sz val="10"/>
        <rFont val="Arial"/>
        <family val="2"/>
      </rPr>
      <t xml:space="preserve">Jornada de voluntariado "Día de la comunidad Citibank" (9 de junio) </t>
    </r>
    <r>
      <rPr>
        <b/>
        <sz val="10"/>
        <rFont val="Arial"/>
        <family val="2"/>
      </rPr>
      <t xml:space="preserve">5. </t>
    </r>
    <r>
      <rPr>
        <sz val="10"/>
        <rFont val="Arial"/>
        <family val="2"/>
      </rPr>
      <t xml:space="preserve">Taller teórico práctico entre IDPC-Estudiantes de la FETB y artistas urbanos para la práctica responsable del grafiti (14 de junio) </t>
    </r>
    <r>
      <rPr>
        <b/>
        <sz val="10"/>
        <rFont val="Arial"/>
        <family val="2"/>
      </rPr>
      <t xml:space="preserve">6. </t>
    </r>
    <r>
      <rPr>
        <sz val="10"/>
        <rFont val="Arial"/>
        <family val="2"/>
      </rPr>
      <t xml:space="preserve">Reunión con IDPAC, Barristas de Millonarios y BM IDPC para sensibilización sobre la importancia de los monumentos en espacio público (29 de junio) </t>
    </r>
    <r>
      <rPr>
        <b/>
        <sz val="10"/>
        <rFont val="Arial"/>
        <family val="2"/>
      </rPr>
      <t xml:space="preserve">7. </t>
    </r>
    <r>
      <rPr>
        <sz val="10"/>
        <rFont val="Arial"/>
        <family val="2"/>
      </rPr>
      <t xml:space="preserve">Reunión Centro Joven junto a Patrimonio Inmaterial (9 de abril) </t>
    </r>
    <r>
      <rPr>
        <b/>
        <sz val="10"/>
        <rFont val="Arial"/>
        <family val="2"/>
      </rPr>
      <t xml:space="preserve">8. </t>
    </r>
    <r>
      <rPr>
        <sz val="10"/>
        <rFont val="Arial"/>
        <family val="2"/>
      </rPr>
      <t xml:space="preserve">Reunión Centro Joven con el Grupo de Bienes Muebles de la Subdirección Técnica (12 de junio) </t>
    </r>
    <r>
      <rPr>
        <b/>
        <sz val="10"/>
        <rFont val="Arial"/>
        <family val="2"/>
      </rPr>
      <t xml:space="preserve">9. </t>
    </r>
    <r>
      <rPr>
        <sz val="10"/>
        <rFont val="Arial"/>
        <family val="2"/>
      </rPr>
      <t>Reunión Centro Joven - Propuesta Barrio Paraíso (9 de mayo).</t>
    </r>
  </si>
  <si>
    <r>
      <t xml:space="preserve">En este trimestre se realizaron 14 actividades de participación ciudadana y con comunidad para la protección del patrimonio cultural: 
</t>
    </r>
    <r>
      <rPr>
        <b/>
        <sz val="10"/>
        <rFont val="Arial"/>
        <family val="2"/>
      </rPr>
      <t xml:space="preserve">1. </t>
    </r>
    <r>
      <rPr>
        <sz val="10"/>
        <rFont val="Arial"/>
        <family val="2"/>
      </rPr>
      <t xml:space="preserve">Reunión con Centro Joven para la elaboración del mapa Grafiti Centro (10 de julio) </t>
    </r>
    <r>
      <rPr>
        <b/>
        <sz val="10"/>
        <rFont val="Arial"/>
        <family val="2"/>
      </rPr>
      <t xml:space="preserve">2. </t>
    </r>
    <r>
      <rPr>
        <sz val="10"/>
        <rFont val="Arial"/>
        <family val="2"/>
      </rPr>
      <t xml:space="preserve">Reunión con jóvenes del Barrio Las Cruces para socialización de las actividades de la Subdirección de Intervención (12 de julio) </t>
    </r>
    <r>
      <rPr>
        <b/>
        <sz val="10"/>
        <rFont val="Arial"/>
        <family val="2"/>
      </rPr>
      <t xml:space="preserve">3. </t>
    </r>
    <r>
      <rPr>
        <sz val="10"/>
        <rFont val="Arial"/>
        <family val="2"/>
      </rPr>
      <t xml:space="preserve">Reunión con U. Externado para avanzar en la formulación del Distrito Turístico La Candelaria desde lo patrimonial (13 de julio) </t>
    </r>
    <r>
      <rPr>
        <b/>
        <sz val="10"/>
        <rFont val="Arial"/>
        <family val="2"/>
      </rPr>
      <t xml:space="preserve">4. </t>
    </r>
    <r>
      <rPr>
        <sz val="10"/>
        <rFont val="Arial"/>
        <family val="2"/>
      </rPr>
      <t xml:space="preserve">Reunión con KAZONA ASOCAMEC para avanzar en Mapa Cultural de Calle 15 (Entorno Patrimonial Av. Jimenez) </t>
    </r>
    <r>
      <rPr>
        <b/>
        <sz val="10"/>
        <rFont val="Arial"/>
        <family val="2"/>
      </rPr>
      <t xml:space="preserve">5. </t>
    </r>
    <r>
      <rPr>
        <sz val="10"/>
        <rFont val="Arial"/>
        <family val="2"/>
      </rPr>
      <t xml:space="preserve">Jornada de voluntariado Barrio La Concordia junto a Empresa Aviatur (20 a 28 de julio) </t>
    </r>
    <r>
      <rPr>
        <b/>
        <sz val="10"/>
        <rFont val="Arial"/>
        <family val="2"/>
      </rPr>
      <t xml:space="preserve">6. </t>
    </r>
    <r>
      <rPr>
        <sz val="10"/>
        <rFont val="Arial"/>
        <family val="2"/>
      </rPr>
      <t xml:space="preserve">Jornada de voluntariado Barrio Las Cruces con Grupo Energía de Bogotá (25 de julio a 10 de agosto) </t>
    </r>
    <r>
      <rPr>
        <b/>
        <sz val="10"/>
        <rFont val="Arial"/>
        <family val="2"/>
      </rPr>
      <t xml:space="preserve">7. </t>
    </r>
    <r>
      <rPr>
        <sz val="10"/>
        <rFont val="Arial"/>
        <family val="2"/>
      </rPr>
      <t xml:space="preserve">Reunión con Enlucimiento y CORPOPATRIMONIO para socializar intervención en Teusaquillo (1 de agosto) </t>
    </r>
    <r>
      <rPr>
        <b/>
        <sz val="10"/>
        <rFont val="Arial"/>
        <family val="2"/>
      </rPr>
      <t xml:space="preserve">8. </t>
    </r>
    <r>
      <rPr>
        <sz val="10"/>
        <rFont val="Arial"/>
        <family val="2"/>
      </rPr>
      <t xml:space="preserve">Jornada de voluntariado Barrio Santa Teresita con Homecenter (3 de agosto) </t>
    </r>
    <r>
      <rPr>
        <b/>
        <sz val="10"/>
        <rFont val="Arial"/>
        <family val="2"/>
      </rPr>
      <t xml:space="preserve">9. </t>
    </r>
    <r>
      <rPr>
        <sz val="10"/>
        <rFont val="Arial"/>
        <family val="2"/>
      </rPr>
      <t xml:space="preserve">Reunión Corporación de Universidades del Centro - Presentación Entornos Patrimoniales (9 de agosto) </t>
    </r>
    <r>
      <rPr>
        <b/>
        <sz val="10"/>
        <rFont val="Arial"/>
        <family val="2"/>
      </rPr>
      <t xml:space="preserve">10. </t>
    </r>
    <r>
      <rPr>
        <sz val="10"/>
        <rFont val="Arial"/>
        <family val="2"/>
      </rPr>
      <t xml:space="preserve">Reunión con párroco Iglesia San Francisco para generar posibles acuerdos para mantenimiento de la Fachada Principal Templo Iglesia San Francisco (15 de agosto) </t>
    </r>
    <r>
      <rPr>
        <b/>
        <sz val="10"/>
        <rFont val="Arial"/>
        <family val="2"/>
      </rPr>
      <t xml:space="preserve">11. </t>
    </r>
    <r>
      <rPr>
        <sz val="10"/>
        <rFont val="Arial"/>
        <family val="2"/>
      </rPr>
      <t xml:space="preserve">Reunión con comerciantes Callejón del Embudo para preparación de la Jornada de Voluntariado (28 de agosto) </t>
    </r>
    <r>
      <rPr>
        <b/>
        <sz val="10"/>
        <rFont val="Arial"/>
        <family val="2"/>
      </rPr>
      <t xml:space="preserve">12. </t>
    </r>
    <r>
      <rPr>
        <sz val="10"/>
        <rFont val="Arial"/>
        <family val="2"/>
      </rPr>
      <t xml:space="preserve">II Reunión con comerciantes Callejón del Embudo para preparación de Jornada de Voluntariado (25 de septiembre) </t>
    </r>
    <r>
      <rPr>
        <b/>
        <sz val="10"/>
        <rFont val="Arial"/>
        <family val="2"/>
      </rPr>
      <t xml:space="preserve">13. </t>
    </r>
    <r>
      <rPr>
        <sz val="10"/>
        <rFont val="Arial"/>
        <family val="2"/>
      </rPr>
      <t xml:space="preserve">Jornada de voluntariado Callejón del Embudo junto a comunidad y comerciantes del Sector (29 de septiembre) </t>
    </r>
    <r>
      <rPr>
        <b/>
        <sz val="10"/>
        <rFont val="Arial"/>
        <family val="2"/>
      </rPr>
      <t xml:space="preserve">14. </t>
    </r>
    <r>
      <rPr>
        <sz val="10"/>
        <rFont val="Arial"/>
        <family val="2"/>
      </rPr>
      <t xml:space="preserve">Taller teórico-práctico con pasantes de arquitectura de U. La Salle. </t>
    </r>
  </si>
  <si>
    <r>
      <t xml:space="preserve">El registro de fachadas enlucidas debe considerar la intervención realizada con recursos de la reserva 2017, lo cual disminuye el número de fachadas enlucidas para este trimestre. 
Una vez agotada la reserva presupuestal, se inicia y realiza el enlucimiento de 2 fachadas con recursos de la vigencia a través de las Brigadas de Intervención Oportuna (BIO) del Programa El Patrimonio se luce (Enlucimiento de Fachadas). 
Localidades Intervenidas:
</t>
    </r>
    <r>
      <rPr>
        <sz val="10"/>
        <rFont val="Calibri"/>
        <family val="2"/>
      </rPr>
      <t>●</t>
    </r>
    <r>
      <rPr>
        <sz val="7"/>
        <rFont val="Arial"/>
        <family val="2"/>
      </rPr>
      <t xml:space="preserve"> </t>
    </r>
    <r>
      <rPr>
        <sz val="10"/>
        <rFont val="Arial"/>
        <family val="2"/>
      </rPr>
      <t>Santa Fe (No. 03)</t>
    </r>
    <r>
      <rPr>
        <b/>
        <sz val="10"/>
        <rFont val="Arial"/>
        <family val="2"/>
      </rPr>
      <t xml:space="preserve"> </t>
    </r>
    <r>
      <rPr>
        <sz val="10"/>
        <rFont val="Arial"/>
        <family val="2"/>
      </rPr>
      <t>1 fachada
● Los Mártires (No. 14)</t>
    </r>
    <r>
      <rPr>
        <b/>
        <sz val="10"/>
        <rFont val="Arial"/>
        <family val="2"/>
      </rPr>
      <t xml:space="preserve"> </t>
    </r>
    <r>
      <rPr>
        <sz val="10"/>
        <rFont val="Arial"/>
        <family val="2"/>
      </rPr>
      <t xml:space="preserve">1 fachada. 
La relación (listado) de los inmuebles o fachadas enlucidas se encuentra en la base de datos o matriz administrada por la Subdirección de Intervención, y también en los reportes mensuales.  </t>
    </r>
  </si>
  <si>
    <r>
      <t>Con los levantamientos arquitectónicos y gestión social adelantada con los residentes de inmuebles de interés cultural, se enlucen 48 fachadas con recursos de la vigencia para un acumulado de 50 fachadas. Está intervención se realiza a través de las Brigadas de Intervención Oportuna (BIO) del Programa El Patrimonio se luce (Enlucimiento de Fachadas) para el mantenimiento, limpieza y recuperación cromática de las fachadas. 
Localidades Intervenidas:
● San Cristóbal (No. 04) 4 fachadas - Vitelma
● Los Mártires (No. 14)</t>
    </r>
    <r>
      <rPr>
        <b/>
        <sz val="10"/>
        <rFont val="Arial"/>
        <family val="2"/>
      </rPr>
      <t xml:space="preserve"> </t>
    </r>
    <r>
      <rPr>
        <sz val="10"/>
        <rFont val="Arial"/>
        <family val="2"/>
      </rPr>
      <t xml:space="preserve">1 fachada
● La Candelaria (No. 17) 44 fachadas
La relación (listado) de los inmuebles o fachadas enlucidas se encuentra en la base de datos o matriz administrada por la Subdirección de Intervención, y también en los reportes mensuales.  </t>
    </r>
  </si>
  <si>
    <r>
      <t xml:space="preserve">Una vez realizada la valoración de los inmuebles patrimoniales a intervenir, se realizó el enlucimiento de 72 fachadas con recursos de la vigencia para un acumulado de 122 fachadas. Los enlucimientos se realizan con las Brigadas de Intervención Oportuna (BIO) del Programa El Patrimonio se luce (Enlucimiento de Fachadas) para el mantenimiento, limpieza y recuperación cromática de las fachadas. 
</t>
    </r>
    <r>
      <rPr>
        <b/>
        <sz val="10"/>
        <rFont val="Arial"/>
        <family val="2"/>
      </rPr>
      <t xml:space="preserve">
</t>
    </r>
    <r>
      <rPr>
        <sz val="10"/>
        <rFont val="Arial"/>
        <family val="2"/>
      </rPr>
      <t xml:space="preserve">Localidades Intervenidas:
● Santa Fe (No. 03) 14 fachadas
● Teusaquillo (No. 13) 1 fachada
● La Candelaria (No. 17) 57 fachadas
La relación (listado) de los inmuebles o fachadas enlucidas se encuentra en la base de datos o matriz administrada por la Subdirección de Intervención, y también en los reportes mensuales.  </t>
    </r>
  </si>
  <si>
    <t xml:space="preserve">Se intervinieron 54 monumentos, con recursos de la vigencia, mediante la Brigada de Atención a Monumentos (BAM) del Grupo de Bienes Muebles de la Subdirección de Intervención, estás acciones directas se encuentran orientadas a estabilizar y/o detener los procesos de deterioro y rescatar los valores de los bienes muebles. 
Localidades Intervenidas:
● Usaquén (No. 01) - 2 monumentos
● Chapinero (No. 02) - 10 monumentos
● Santa Fe (No. 03) - 14 monumentos
● San Cristóbal (No. 04) - 1 monumento
● Suba (No. 11) - 2 monumentos
● Barrios Unidos (No. 12) - 1 monumento
● Teusaquillo (No. 13) - 10 monumentos
● Los Mártires (No. 14) - 1 monumento
● Puente Aranda (No. 16) - 1 monumento
● La Candelaria (No. 17) - 8 monumentos
● Rafael Uribe Uribe (No. 18) - 4 monumentos
La relación (listado) de los bienes muebles o monumentos intervenidos se encuentra en la base de datos o matriz administrada por la Subdirección de Intervención, y también en los reportes mensuales.  </t>
  </si>
  <si>
    <t xml:space="preserve">Se intervinieron 36 monumentos, con recursos de la vigencia, mediante la Brigada de Atención a Monumentos (BAM) del Grupo de Bienes Muebles de la Subdirección de Intervención, estás acciones directas se encuentran orientadas a estabilizar y/o detener los procesos de deterioro y rescatar los valores de los bienes muebles. 
Localidades Intervenidas:
● Chapinero (No. 02) - 8 monumentos
● Santa Fe (No. 03) - 9 monumentos
● Suba (No. 11) - 1 monumento  
● Teusaquillo (No. 13) - 2 monumentos
● Antonio Nariño (No. 15) - 2 monumentos
● Puente Aranda (No. 16) - 1 monumento
● La Candelaria (No. 17) - 6 monumentos
● Rafael Uribe Uribe (No. 18) - 7 monumentos
La relación (listado) de los bienes muebles o monumentos intervenidos se encuentra en la base de datos o matriz administrada por la Subdirección de Intervención, y también en los reportes mensuales.  </t>
  </si>
  <si>
    <t>Documentos de creación o actualización de procedimientos del área</t>
  </si>
  <si>
    <t xml:space="preserve">Apoyar en la elaboración de los procedimientos que generan trámites y servicios a cargo de la Subdirección de Intervención. </t>
  </si>
  <si>
    <t># de procedimientos generados</t>
  </si>
  <si>
    <t># de Fichas de actualización de estados de conservación de los monumentos intervenidos</t>
  </si>
  <si>
    <t># de Fichas de inventario BIC actualizadas</t>
  </si>
  <si>
    <t>Ficha con estado de conservación de bienes muebles y monumentos actualizado</t>
  </si>
  <si>
    <t>Yolanda Oviedo - Juliana Sánchez</t>
  </si>
  <si>
    <t>Definir los indicadores de gestión de los procesos a cargo de la Subdirección de Intervención.</t>
  </si>
  <si>
    <t>%  de indicadores identificados y definidos</t>
  </si>
  <si>
    <t xml:space="preserve">Indicadores formulados y definidos. Hojas de vida. </t>
  </si>
  <si>
    <t>Se formuló el procedimiento de Evaluación de Anteproyectos y se encuentra en revisión del Subdirector de Intervención para su aprobación y debida publicación en la Intranet. El 19 de julio se llevó a cabo una reunión con el responsable del equipo SIG para conocer el estado de los  procesos de Intervención de Patrimonio Cultural y Protección de Patrimonio Cultural. Una vez evaluado el estado de los 12 trámites y OPAs, se realizó sensibilización y se dieron lineamientos con los responsables (líderes y/o técnicos) de los procesos de la Subdirección de Intervención para avanzar en la entrega de los documentos, MIR y actos administrativos, estableciendo como metodología mesas de trabajo con los responsables o líderes de los procedimientos para validar y/o ajustar los diagramas de flujo y  proceder con la proyección de los documentos.</t>
  </si>
  <si>
    <t xml:space="preserve">De acuerdo a lo establecido en el Proyecto de Inversión 1114 - Intervención y conservación de los bienes muebles e inmuebles en sectores de interés cultural del Distrito Capital de la Subdirección de Intervención, se revisaron los indicadores de 2017 y se procedió con la definición-elaboración de las hojas de vida de los indicadores para la vigencia 2018. </t>
  </si>
  <si>
    <t xml:space="preserve">Se realizó la definición de riesgos de acuerdo a los procesos (protección e intervención) de la Subdirección de Intervención, para que el área evalúe e intervenga en los eventos que puedan afectar de manera positiva o negativa el logro de los objetivos de la dependencia. </t>
  </si>
  <si>
    <t xml:space="preserve">Se realizaron reuniones y/o mesas de trabajo para generar la documentación de procedimientos que soportan trámites y OPAS de la Subdirección de Intervención, así como mapa de riesgos e indicadores de los procesos a cargo de la Subdirección de Intervención.   </t>
  </si>
  <si>
    <t>Listados de Asistencia y/o Actas de Reunión.</t>
  </si>
  <si>
    <t xml:space="preserve">El Subdirector(a) participa en las reuniones periódicas de Comité Directivo convocadas durante este trimestre, con el fin de recibir lineamientos de cada proceso, actividad o tarea a cargo de la Subdirección de Intervención.  </t>
  </si>
  <si>
    <t xml:space="preserve">En el marco de los Convenios y Obras a cargo de la Subdirección de Intervención, se han realizado los Comités propios de la dependencia que permitan la coordinación, ejecución y seguimiento de las acciones necesarias para el cumplimiento de los objetos de cada proceso; y definir los lineamientos para la búsqueda de la protección e intervención del patrimonio cultural. </t>
  </si>
  <si>
    <t># de estudios previos y estructuración del proceso de selección</t>
  </si>
  <si>
    <t xml:space="preserve">Como parte de este proceso de selección se debe contar con los insumos técnicos brindados en el marco de la ejecución realizada en el Convenio No. 363 de 2017 UNAL-IDPC, y se inicia con la definición del alcance y términos de contratación para el proceso. </t>
  </si>
  <si>
    <t>Dependiendo de los resultados que se obtengan en el marco del Convenio, se podrá saber con certeza el alcance para enfocar la intervención a realizar sobre la fachada de la Plaza de Toros, por lo tanto se esta evaluando la necesidad de estos recursos.</t>
  </si>
  <si>
    <t xml:space="preserve">Se incian las actividades preliminares del proceso de selección, y se cuenta con la recepción de insumos técnicos como: inspección estructural y conceptos emitidos por la SCRD e IDIGER para su revisión. </t>
  </si>
  <si>
    <t xml:space="preserve">En el marco del Convenio Interadministrativo No. 170316 de 2017 que se adelanta con Secretaría Distrital de Hacienda la documentación correspondiente para el Proyecto de adecuación de acceso del Concejo de Bogotá. Se trabaja en las actividades previas al proceso contractual. </t>
  </si>
  <si>
    <t xml:space="preserve">En conjunto con la Secretaría Distrital de Hacienda se revisa el componente estructural del proyecto de intervención, para radicar el trámite ante del IDPC y obtener concepto favorable de la intervención.
Se inicia con la estructuración de estudios previos con base en los diseños presentados para el trámite de la Licencia, y se requiere un ajuste en el Convenio para la distribución de los recursos disponibles del convenio para las actividades de: Adecuación de acceso principal. trámites de licencia y seguimiento-coordinación al convenio. </t>
  </si>
  <si>
    <t xml:space="preserve">Se trabaja en los términos de referencia y se presentan dificultades en la estructuración del proceso contractual teniendo las labores interinstitucionales que se requieren para el Otro Sí y Prórroga del Convenio. La modificación es requerida en atención a las necesidades de ajustes de los ítems y del presupuesto de las obras necesarias para la adecuación del acceso al Edificio del Concejo. </t>
  </si>
  <si>
    <t xml:space="preserve">Se inicia con la etapa preparatoria del proceso de contratación, por ello se realiza la revisión de los productos de la Consultoría: Prespuesto Oficial Estimado-POE, AIU, Listado de cantidades, Especificaciones Técnicas. </t>
  </si>
  <si>
    <t>Se define el alcance de la intervención y se solicitan cotizaciones que permitan elaborar el Estudio de Mercado para determinar la cantidad de recursos necesarios. Una vez realizada la valoración y previsión de riesgos se requiere contar con estudios, razón por la cual se posterga está actividad pues se debe contar con el soporte técnico que permita el proyecto de intervención. En el marco de las exigiencias legales se debe contar con los estudios para la apertura del procedimiento de selección.
Los documentos elaborados en el marco de la estructuración son: Estudios previos, Anexo técnico, Matriz de Riesgos, Estudios de Sector, Estudio de Mercado.</t>
  </si>
  <si>
    <t xml:space="preserve">Se continúa con la revisión de insumos técnicos indispensables para la estructuración del proceso de selección orientado a la intervención de Sede Tito, y se realiza la verificación del estado o situación actual del inmueble para la futura obra. </t>
  </si>
  <si>
    <t xml:space="preserve">Se define el alcance de la intervención de acuerdo a las necesidades de contratación, y se trabaja en la presición de términos de referencia, lo que implica la reestructuración de estudios previos y documentos anexos. Se elaboran los estudios del sector y de mercado de acuerdo a la normatividad vigente, y procede a la estimación y asignación de riesgos asociados al respectivo proceso de contratación. 
Los documentos elaborados en el marco de la estructuración: Estudios previos, Anexo Técnico, Matriz de riesgos, Estudios de Sector, Estudio de Mercado, Presupuesto Oficial Estimado-POE, APU's, Lista de precio, Construplan. </t>
  </si>
  <si>
    <t>Con memorando radicado No. 201830000059623 del 17 de agosto se solicita adelantar el respectivo trámite modificatorio, adición y prórroga del Contrato No. 394 de 2017, por concepto de APU'S no previstos de conformidad con las actas de menores cantidades de obra. Con memorando radicado No. 20183000062023 del 29 de agosto de 2018, se da alcance a la justificación de la modificación del contrato: IDPC-LP-25-2017.</t>
  </si>
  <si>
    <t>Adelantar la estructuración (fase de planeación) del proceso de contratación para la intervención del Bien de Interés Cultural-BIC Palacio Liévano Fachada.</t>
  </si>
  <si>
    <t>Adelantar la estructuración (fase de planeación) del proceso de contratación para los estudios de la intervención del Bien de Interés Cultural-BIC Galerias Liévano.</t>
  </si>
  <si>
    <t>Pliegos de contratación y demás documentos previos. Galerias Liévano</t>
  </si>
  <si>
    <t>Pliegos de contratación y demás documentos previos. Palacio Liévano Fachada</t>
  </si>
  <si>
    <t># de documento de justificación</t>
  </si>
  <si>
    <t>Realizar Comités de seguimiento para la autoevaluación de los procesos y actividades a cargo del área.</t>
  </si>
  <si>
    <t>Con memorando radicado No. 20183000068073 del 27 de septiembre de 2018 se presenta la justificación y solicitud para adelantar el respectivo trámite modificatorio del Contrato de Obra No. 411 de 2017, por concepto de "ítems no previstos" de conformidad con las actas de menores cantidades de obra: IDPC-SA-46-2017.</t>
  </si>
  <si>
    <t xml:space="preserve">Una vez se cuenta con los documentos previos se publican pre-pliegos en la Plataforma SECOP II y pliegos defintivos de los procesos de selección: IDPC-LP-06-2018 e IDPC-CMA-05-2018. </t>
  </si>
  <si>
    <t>Documentos de pagos para radicar ante Subdirección de Gestión Corporativa</t>
  </si>
  <si>
    <t xml:space="preserve">Se realiza delimitación del alcance de la intervención y se solicitan cotizaciones para iniciar la elaboración de los Estudios de Mercado de acuerdo a la normatividad vigente. </t>
  </si>
  <si>
    <t xml:space="preserve">Teniendo en cuenta la identificación de factores que inciden en la ejecución del proyecto se delimita la zona de intervención y evalúa el alcance de los estudios y diseños. Se avanza en la definición de términos de contratación y descripción general del proyecto. </t>
  </si>
  <si>
    <t xml:space="preserve">Se trabaja y adelanta la estructuración del proceso de contratación de Consultoría con el análisis de la oferta y la demanda, comparación de cotizaciones para generar la viabilidad del estudio y costo estimado del servicio. </t>
  </si>
  <si>
    <t>Se culmina la estructuración del proceso de consultoría, y como producto de ello se cuenta con los documentos previos requeridos en la planeación (etapa preparatoria) del proceso de selección: Estudios Previos, Anexo Técnico, Matriz de Riesgos, Estudios de Sector, Presupuesto Oficial Estimado-POE, Lista de Precios, Construplan. 
Se publican pre-pliegos en la Plataforma SECOP II: IDPC-CMA-06-2018.</t>
  </si>
  <si>
    <t xml:space="preserve">En el marco del Convenio No. 097 de 2017 se buscan adelantar actividades requeridas para la conservación y restauración de las fachadas del Edificio Liévano y el Palacio Municipal. En este primer trimestre se presenta al Comité Operativo del Convenio la elaboración y entrega del plan de trabajo, el cronograma y presupuesto general para su debida aprobación.  
Se procede a la revisión documental y actualización del estado de conservación del Edificio Liévano y el Palacio Municipal, y se cuenta con un primer borrador de actividades de obra. Con ello se inicia la estructuración del proceso de contratación y se cuenta con un borrrador de estudios previos. </t>
  </si>
  <si>
    <t xml:space="preserve">Se realiza la publicación de los pliegos definitivos, y en agosto se cuenta con la adjudicación del proceso de obra. 
Se declara desierto el proceso de selección de interventoría publicado en Plataforma SECOP II: CMA-02-2018, razón por la cual no es posible dar inicio a la obra por no contar con las condiciones de perfeccionamiento del contrato. 
Se avanza en el Estudio de Mercado para ajustar presupuesto de Interventoría y se publica el proceso con pliegos definitivos en Septiembre: IDPC-CMA-03-2018. </t>
  </si>
  <si>
    <t xml:space="preserve">Se elaboran presupuestos del proyecto de acuerdo al cálculo de las cantidades de actividades de obra y precios unitarios como especificaciones técnicas, como parte de la estructuración del proceso se realizan los trámites de solicitud de permisos a Ministerio de Cultura. 
Para este trimestre, se cuenta con los documentos previos requeridos para el proceso de contratación de acuerdo a los términos establecidos: Estudios previos, Anexo Técnico, Matriz de Riesgos, Estudio de Sector, Estudio de Mercado, Presupuesto Oficial Estimado-POE; y se realiza la publicación de prepliegos en la Plataforma SECOP I: IDPC-LP-03-2018. </t>
  </si>
  <si>
    <t xml:space="preserve">Se realiza la revisión de insumos técnicos y documentación derivada de la Consultoría- Contrato No. 295 de 2013 orientada a elaborar el proyecto de intervención integral de la Iglesia del Voto Nacional con el fin de gestionar y actualizar actividades requeridas para la preparación de la estructuración del proceso de contratación. </t>
  </si>
  <si>
    <t xml:space="preserve">Se realiza revisión y verificación de la información aportada por Consultoría: Planimetría arquitectónica, estructural y detalles acorde a las modificaciones requeridas para la primera etapa de intervención realziada y que sirven para dar continuidad a la Restauración Integral. </t>
  </si>
  <si>
    <t xml:space="preserve">A partir de los productos revisados y ajustados se realiza la estructuración del proceso y avanza en la actualización del Presupuesto Oficial Estimado-POE y Análisis de Precios Unitarios. </t>
  </si>
  <si>
    <t xml:space="preserve">Se termina de realizar la definición de los términos de contratación y estructuración de documentos previos: Estudios previos, Anexo Técnico, Matriz de Riesgos, Estudios de Sector, Estudio de Mercado, Presupuesto Oficial Estimado-POE y demás. Se publica el proceso en la Plataforma de SECOP II: IDPC-LP-04-2018, e interventoría con proceso: IDPC-CMA-04-2018. </t>
  </si>
  <si>
    <t>Realizar la gestión y reasignación de las entradas al área en la Plataforma Documental ORFEO, de acuerdo con los criterios establecidos por Gestión Documental del IDPC.</t>
  </si>
  <si>
    <t xml:space="preserve">Orfeos reasignados por el Subdirector. Transacciones ORFEO. </t>
  </si>
  <si>
    <t>PAA 2018. Modificaciones al Plan Anual de Adquisiciones-PAA de la Sub. Intervención aprobadas</t>
  </si>
  <si>
    <t>Apoyar los trámites y modificaciones al Plan Anual de Adquisiciones-PAA de acuerdo a las necesidades y requerimientos del área.</t>
  </si>
  <si>
    <t xml:space="preserve">Se realiza la documentación financiera (formatos del proceso Financiera de la Subdirección de Gestión Corporativa) y trámite de pagos. Desde la revisión a cada contratista de los documentos necesarios para el trámite de pago siempre y cuando tenga aval del supervisor hasta la remisión de los documentos a Correspondencia para ser radicados en el Sistema ORFEO de la entidad. </t>
  </si>
  <si>
    <t xml:space="preserve">Se realiza la documentación financiera (formatos del proceso Financiera de la Subdirección de Gestión Corporativa) y trámite de pagos. Desde la revisión a cada contratista de los documentos necesarios para el trámite de pago siempre y cuando tenga aval del supervisor hasta la remisión de los documentos a Correspondencia para ser radicados en el Sistema ORFEO de la entidad. Se deja como evidencia la agenda de pagos y la nube de Drive de Expedientes del área. </t>
  </si>
  <si>
    <t xml:space="preserve">Se entregaron los documentos definitivos para la publicación del proceso en la Plataforma de SECOP II: IDPC-MC-22-2018. </t>
  </si>
  <si>
    <t xml:space="preserve">Se inicia con la definición del alcance de la intervención y los aspectos técnicos-administrativos más relevantes para la adecuada ejecución del Proyecto. </t>
  </si>
  <si>
    <t xml:space="preserve">Se estructura el proceso, definen términos de contratación y culmina la elaboración de documentos requeridos en la etapa preparatoria para la apertura del proceso de selección con el fin de realizar los servicios de montaje de la réplica del Bolívar en el Parque Los Periodistas. Las actividades a realizar fueron definidas y concertadas con Ministerio de Cultura y el Grupo de Bienes Muebles de la entidad. 
Se cuenta con los siguientes productos de estructuración: Estudios Previos, Anexo Técnico, Matriz de riesgos, Estudios de Sector, Estudios de Mercado, Listas de Precios. </t>
  </si>
  <si>
    <t xml:space="preserve">Se inician las actividades preliminares del proceso de selección, definición del alcance de intervención y evaluación de la viabilidad del proyecto de intervención. </t>
  </si>
  <si>
    <t>Se realizó la estructuración del proceso de contratación y los estudios que analizan la conveniencia de la contratación de manera previa a la apertura del proceso de selección con los soportes técnicos y económicos que soportan el valor estimado del contrato y el ánalisis de riesgos.</t>
  </si>
  <si>
    <t xml:space="preserve">Se entregaron los documentos definitivos para la publicación del proceso en la Plataforma de SECOP II: IDPC-LP-07-2018, e Interventoría: IDPC-CMA-07-2018. 
Los documentos productos del proceso de estructuración son: Estudios Previos, Presupuesto Oficial Estimado-POE, Matriz de Riesgos, Análisis de Riesgos, Matriz de Riesgos, etc. </t>
  </si>
  <si>
    <t>Realizar el monitoreo de los indicadores de gestión de los procesos a cargo de la Subdirección de Intervención.</t>
  </si>
  <si>
    <t xml:space="preserve">Realizar el monitoreo de los riesgos (institucional y de corrupción) de los procesos y/o proyectos asociados al área. </t>
  </si>
  <si>
    <t xml:space="preserve">Reportes cuatrimestrales de PAAC enviados a Subdirección General. </t>
  </si>
  <si>
    <t xml:space="preserve">Base de datos con cortes mensuales de la Correspondencia manejada por la Subdirección General. </t>
  </si>
  <si>
    <t>Hoja de vida de indicadores de la Subdirección de Intervención.</t>
  </si>
  <si>
    <t>Mapa de riesgos de la Subdirección de Intervención.</t>
  </si>
  <si>
    <t xml:space="preserve">Reportes entregados a Subdirección General. </t>
  </si>
  <si>
    <t xml:space="preserve">Acciones de los Planes de Mejoramiento </t>
  </si>
  <si>
    <t>Apoyar el monitoreo de las actividades del Plan Anual de Anticorrupción - PAAC que son responsabilidad del área.</t>
  </si>
  <si>
    <t xml:space="preserve">Se efectuó el monitoreo del avance e implementación de las actividades a cargo de la Subdirección de Intervención establecidas en el Plan Anticorrupción y de Atención al Ciudadano-PAAC de la vigencia 2018. 
El reporte de las actividades producto del primer monitoreo (1er. cuatrimestre) fue remitido a Subdirección General para su debida revisión, teniendo en cuenta la información y soportes que reposan en la dependencia. </t>
  </si>
  <si>
    <t xml:space="preserve">Se efectuó el monitoreo del avance e implementación de las actividades a cargo de la Subdirección de Intervención establecidas en el Plan Anticorrupción y de Atención al Ciudadano-PAAC de la vigencia 2018. 
El reporte de las actividades producto del segundo monitoreo (2do. cuatrimestre) fue remitido a Subdirección General para su debida revisión, teniendo en cuenta la información y soportes que reposan en la dependencia. </t>
  </si>
  <si>
    <t>Se realizan los Informes de Supervisión de la vigencia 2017 de acuerdo a los contratos suscritos en la Subdirección de Intervención.</t>
  </si>
  <si>
    <t xml:space="preserve">Se realiza la reasignación constante de los trámites allegados a la dependencia mediante la plataforma documental ORFEO (Sistema de Gestión Documental-SGD) y los flujos documentales determinados en la plataforma para garantizar la respuesta de los oficios radicados y gestionar la trazabilidad de los documentos. </t>
  </si>
  <si>
    <t xml:space="preserve">Se iniciaron Comités de Coordinación para realizar el seguimiento de la gestión adelantada por cada equipo de la Subdirección de Intervención y socializar las acciones de cada proceso administrado por el área, se tocan temáticas como: POA, guía de trámites y servicios, ORFEO, entre otros. </t>
  </si>
  <si>
    <t xml:space="preserve">Se realizó el reporte de ejecución y seguimiento de metas físicas del proyecto de inversión 1114. </t>
  </si>
  <si>
    <t xml:space="preserve">Se ha realizado el registro de la información en la hoja de de vida de los indicadores de acuerdo a los procesos de la Subdirección de Intervención y la periodicidad de medición aplicada para el reporte con el debido análisis de resultados. </t>
  </si>
  <si>
    <t>De acuerdo con los hallazgos de la Contraloría se formulan las acciones orientadas a mejorar las dificultades en la gestión de la Subdirección de Intervención, se establece cronograma para realizar estás actividades.</t>
  </si>
  <si>
    <t>Se realizan los Informes de Supervisión de la vigencia de acuerdo a los contratos suscritos en la Subdirección de Intervención.</t>
  </si>
  <si>
    <t xml:space="preserve">
Se maneja base de datos para la verificación de los ORFEOS y SDQS allegadas a la Sudbirección de Intervención mediante la Plataforma Documental ORFEO 
 realiza la reasignación constante de los trámites allegados a la dependencia mediante la plataforma documental ORFEO (Sistema de Gestión Documental-SGD) mediante los flujos documentales determinados en la plataforma para garantizar la respuesta de los oficios radicados y gestionar la trazabilidad de los documentos. 
Se cuenta con la Base de Datos de la entidad</t>
  </si>
  <si>
    <t xml:space="preserve">Se contempla reunión de seguimiento para la autoevaluación de los procesos a cargo de la Subdirección de Intervención. </t>
  </si>
  <si>
    <t xml:space="preserve">Una vez identificado y realizado el Mapa de Riesgos (Institucional y de Corrupción) se realizo: 
-Monitoreo de los riesgos de los procesos de la dependencia  conforme a los controles y el plan de manejo establecidos para cada acción.
-Monitoreo de riesgos de Corrupción 2018. </t>
  </si>
  <si>
    <t xml:space="preserve">Apoyar el seguimiento de los contratos de prestación de servicios a cargo de la Subdirección de Intervención. </t>
  </si>
  <si>
    <t>SUDBIRECCIÓN DE INTERVENCIÓN</t>
  </si>
  <si>
    <t>ESTRUCTURA PLAN OPERATIVO ANUAL - POA</t>
  </si>
  <si>
    <r>
      <rPr>
        <b/>
        <sz val="11"/>
        <color theme="1"/>
        <rFont val="Helvetica"/>
        <family val="2"/>
      </rPr>
      <t>●</t>
    </r>
    <r>
      <rPr>
        <b/>
        <i/>
        <sz val="8.8000000000000007"/>
        <color theme="1"/>
        <rFont val="Helvetica"/>
        <family val="2"/>
      </rPr>
      <t xml:space="preserve"> </t>
    </r>
    <r>
      <rPr>
        <b/>
        <i/>
        <sz val="11"/>
        <color theme="1"/>
        <rFont val="Helvetica"/>
        <family val="2"/>
      </rPr>
      <t>Cada carpeta está organizada de acuerdo a la estructura presentada a continuación:</t>
    </r>
  </si>
  <si>
    <t>ACTIVIDADES ESTRATÉGICAS</t>
  </si>
  <si>
    <t>ACTIVIDADES DE GESTIÓN</t>
  </si>
  <si>
    <t>ACTIVIDADES DE SEGUIMIENTO</t>
  </si>
  <si>
    <r>
      <t xml:space="preserve">• </t>
    </r>
    <r>
      <rPr>
        <b/>
        <sz val="10"/>
        <color theme="1"/>
        <rFont val="Helvetica"/>
        <family val="2"/>
      </rPr>
      <t>Asesoría técnica</t>
    </r>
    <r>
      <rPr>
        <sz val="10"/>
        <color theme="1"/>
        <rFont val="Helvetica"/>
        <family val="2"/>
      </rPr>
      <t xml:space="preserve"> que realice el Instituto respecto de intervenciones en Bienes y Sectores de Interés Cultural pertenecientes al Distrito Capital.</t>
    </r>
  </si>
  <si>
    <r>
      <t xml:space="preserve">• Realización de </t>
    </r>
    <r>
      <rPr>
        <b/>
        <sz val="10"/>
        <color theme="1"/>
        <rFont val="Helvetica"/>
        <family val="2"/>
      </rPr>
      <t>obras físicas</t>
    </r>
    <r>
      <rPr>
        <sz val="10"/>
        <color theme="1"/>
        <rFont val="Helvetica"/>
        <family val="2"/>
      </rPr>
      <t xml:space="preserve"> tendientes al mantenimiento, protección, adecuación, reforzamiento y/o restauración, entre otras, de los Bienes de Interés Cultural.</t>
    </r>
  </si>
  <si>
    <r>
      <t xml:space="preserve">• Coordinación de </t>
    </r>
    <r>
      <rPr>
        <b/>
        <sz val="10"/>
        <color theme="1"/>
        <rFont val="Helvetica"/>
        <family val="2"/>
      </rPr>
      <t>acciones interinstitucionales y gestión</t>
    </r>
    <r>
      <rPr>
        <sz val="10"/>
        <color theme="1"/>
        <rFont val="Helvetica"/>
        <family val="2"/>
      </rPr>
      <t xml:space="preserve"> con actores privados, usuarios y partes interesadas, que permitan la valoración, intervención y conservación de BIC.</t>
    </r>
  </si>
  <si>
    <r>
      <t xml:space="preserve">• Implementación de </t>
    </r>
    <r>
      <rPr>
        <b/>
        <sz val="10"/>
        <color theme="1"/>
        <rFont val="Helvetica"/>
        <family val="2"/>
      </rPr>
      <t>acciones de conservación y protección</t>
    </r>
    <r>
      <rPr>
        <sz val="10"/>
        <color theme="1"/>
        <rFont val="Helvetica"/>
        <family val="2"/>
      </rPr>
      <t xml:space="preserve"> de los bienes muebles e inmuebles de interés cultural ubicados en el espacio público del Distrito Capital.</t>
    </r>
  </si>
  <si>
    <r>
      <t xml:space="preserve">• Acciones de </t>
    </r>
    <r>
      <rPr>
        <b/>
        <sz val="10"/>
        <color theme="1"/>
        <rFont val="Helvetica"/>
        <family val="2"/>
      </rPr>
      <t>seguimiento y control urbano</t>
    </r>
    <r>
      <rPr>
        <sz val="10"/>
        <color theme="1"/>
        <rFont val="Helvetica"/>
        <family val="2"/>
      </rPr>
      <t xml:space="preserve"> que garanticen la protección, conservación y recuperación del patrimonio cultural.</t>
    </r>
  </si>
  <si>
    <r>
      <t xml:space="preserve">• Desarrollo de </t>
    </r>
    <r>
      <rPr>
        <b/>
        <sz val="10"/>
        <color theme="1"/>
        <rFont val="Helvetica"/>
        <family val="2"/>
      </rPr>
      <t>inventarios, valoración y catalogación</t>
    </r>
    <r>
      <rPr>
        <sz val="10"/>
        <color theme="1"/>
        <rFont val="Helvetica"/>
        <family val="2"/>
      </rPr>
      <t xml:space="preserve"> del patrimonio material e inmaterial en las localidades de la ciudad.</t>
    </r>
  </si>
  <si>
    <r>
      <t xml:space="preserve">• Acciones de </t>
    </r>
    <r>
      <rPr>
        <b/>
        <sz val="10"/>
        <color theme="1"/>
        <rFont val="Helvetica"/>
        <family val="2"/>
      </rPr>
      <t>mejora y sostenibilidad del Sistema Integrado de Gestión.</t>
    </r>
  </si>
  <si>
    <r>
      <t xml:space="preserve">• Fortalecimiento de la </t>
    </r>
    <r>
      <rPr>
        <b/>
        <sz val="10"/>
        <color theme="1"/>
        <rFont val="Helvetica"/>
        <family val="2"/>
      </rPr>
      <t>comunicación interna y el trabajo en equipo.</t>
    </r>
  </si>
  <si>
    <t>Actividad - Nombre Carpeta</t>
  </si>
  <si>
    <t>Elementos - Subcarpeta (Si Aplica)</t>
  </si>
  <si>
    <t>Otras Carpetas (Si Aplica)</t>
  </si>
  <si>
    <t>ORGANIZACIÓN DRIVE - ARCHIVO DIGITAL - Soportes/Evidencias</t>
  </si>
  <si>
    <t>Actividad - Producto - Nombre Carpeta</t>
  </si>
  <si>
    <t>Asesorías - Atención Martes</t>
  </si>
  <si>
    <t>Anteproyectos (Incluye Conceptos y Resoluciones)</t>
  </si>
  <si>
    <t>Equiparaciones (Aprobaciones y Negaciones)</t>
  </si>
  <si>
    <t>Valoración BIC (Inclusión, Exclusión y Cambio de Categoría)</t>
  </si>
  <si>
    <t>Amparo provisional</t>
  </si>
  <si>
    <t>Espacio Público y Publicidad Exterior</t>
  </si>
  <si>
    <t>Instrumentos de Planeación - PEMP</t>
  </si>
  <si>
    <t>Asesoría Fachadas</t>
  </si>
  <si>
    <t xml:space="preserve">Obra </t>
  </si>
  <si>
    <t>Interventoría</t>
  </si>
  <si>
    <t>7 Monumentos - Obra No. 410 de 2017 y Adición</t>
  </si>
  <si>
    <t>Sede Principal - Obra No. 394 de 2017 y Adición</t>
  </si>
  <si>
    <t>Concordia - Obra No. 411 de 2017 y Adición</t>
  </si>
  <si>
    <t>Sede Tito</t>
  </si>
  <si>
    <t>Fachada Liévano</t>
  </si>
  <si>
    <t>Fachada Voto Nacional - Obra No. 299 de 2016</t>
  </si>
  <si>
    <t>Voto Nacional 2018</t>
  </si>
  <si>
    <t>Salidas cartográficas (De acuerdo a las solicitudes que recibe el Equipo SIG)</t>
  </si>
  <si>
    <t>Programa Fachadas</t>
  </si>
  <si>
    <t>Adopta un monumento</t>
  </si>
  <si>
    <t>Carpeta Inicial</t>
  </si>
  <si>
    <t>UNAL - Convenio No. 363-2017</t>
  </si>
  <si>
    <t>Intervención Brigada BAM 2018</t>
  </si>
  <si>
    <t>BIO 2017</t>
  </si>
  <si>
    <t>Población Beneficiada 2017</t>
  </si>
  <si>
    <t>BIO 2018</t>
  </si>
  <si>
    <t>Población Beneficiada 2018</t>
  </si>
  <si>
    <t>Jornadas de voluntariado 2018</t>
  </si>
  <si>
    <t>Galerías Liévano</t>
  </si>
  <si>
    <t>Centro Bicentenario Arqueología</t>
  </si>
  <si>
    <t>Amenaza de ruina</t>
  </si>
  <si>
    <t>Control urbano</t>
  </si>
  <si>
    <t>Acompañamiento Arqueológico</t>
  </si>
  <si>
    <t>Fichas de Inventario BIC</t>
  </si>
  <si>
    <t>Trámites y OPAS</t>
  </si>
  <si>
    <t>Diagramas de Flujo</t>
  </si>
  <si>
    <t>Borradores SUIT</t>
  </si>
  <si>
    <t>Actas y Listados de Asistencia</t>
  </si>
  <si>
    <t>Indicadores de Gestión</t>
  </si>
  <si>
    <t>Mapas de Riesgo</t>
  </si>
  <si>
    <t>Acompañamiento SIG</t>
  </si>
  <si>
    <t>Sólo Actas y Listados de Asistencia</t>
  </si>
  <si>
    <t>Mesas de trabajo Intervención</t>
  </si>
  <si>
    <t>Boletín Electrónico</t>
  </si>
  <si>
    <t>Pliegos BIC SantaMaría</t>
  </si>
  <si>
    <t>Pliegos BIC Casa Colorada</t>
  </si>
  <si>
    <t>Convenio 409-2016 IPES</t>
  </si>
  <si>
    <t>Convenio 1048-2017 IDARTES</t>
  </si>
  <si>
    <t>LIÉVANO Convenio 97-2017 SGENERAL</t>
  </si>
  <si>
    <t>CONCEJO Convenio 170316-2017 SHACIENDA</t>
  </si>
  <si>
    <t xml:space="preserve">CONCORDIA Convenio 276-2016 </t>
  </si>
  <si>
    <t>BICENTENARIO Convenio 4120000-748-2018 SGENERAL</t>
  </si>
  <si>
    <t>Pliegos BIC Concejo Bogotá</t>
  </si>
  <si>
    <t>Adición BIC Sede Principal</t>
  </si>
  <si>
    <t>Pliegos BIC Casa Tito</t>
  </si>
  <si>
    <t>Pliegos BIC Fachada Liévano</t>
  </si>
  <si>
    <t>Pliegos BIC Galerías Liévano</t>
  </si>
  <si>
    <t>Pliegos BIC Bicentenario</t>
  </si>
  <si>
    <t>Pliegos BIC Voto Nacional</t>
  </si>
  <si>
    <t>Adición BIC Concordia</t>
  </si>
  <si>
    <t>Pliegos BIC Los Heroes</t>
  </si>
  <si>
    <t>Pliegos Estudios Monumentos</t>
  </si>
  <si>
    <t>Pliegos Intervención Monumentos</t>
  </si>
  <si>
    <t>Georreferenciación Equipos Técnica</t>
  </si>
  <si>
    <t>Georreferenciación Transversal - Bienes Muebles</t>
  </si>
  <si>
    <t>Actas de Reunión</t>
  </si>
  <si>
    <t xml:space="preserve">Presentaciones o Actas del Consejo Distrital de Patrimonio Cultural de Bogotá </t>
  </si>
  <si>
    <t>Programa Arqueología Preventiva</t>
  </si>
  <si>
    <t>Base de datos de Correspondencia</t>
  </si>
  <si>
    <t>AutoEvaluación</t>
  </si>
  <si>
    <t>Reportes Metas 1114</t>
  </si>
  <si>
    <t>Planes de Mejoramiento</t>
  </si>
  <si>
    <t>Reportes PAAC - Plan Anual de Anticorrupción</t>
  </si>
  <si>
    <t>01. PROTECCIÓN</t>
  </si>
  <si>
    <t>02. INTERVENCIÓN</t>
  </si>
  <si>
    <t>03. MIPG</t>
  </si>
  <si>
    <t>Reparaciones Locativas y Conceptos de Norma</t>
  </si>
  <si>
    <t>01.</t>
  </si>
  <si>
    <t>02.</t>
  </si>
  <si>
    <t>03.</t>
  </si>
  <si>
    <t>04.</t>
  </si>
  <si>
    <t>05.</t>
  </si>
  <si>
    <t>07.</t>
  </si>
  <si>
    <t>06.</t>
  </si>
  <si>
    <t>08.</t>
  </si>
  <si>
    <t>09.</t>
  </si>
  <si>
    <t>11.</t>
  </si>
  <si>
    <t>12.</t>
  </si>
  <si>
    <t xml:space="preserve">Conceptos Arqueológico </t>
  </si>
  <si>
    <t>10.</t>
  </si>
  <si>
    <t>13.</t>
  </si>
  <si>
    <t>Templete del Libertador</t>
  </si>
  <si>
    <t>Gestión Social - Participación Ciudadana</t>
  </si>
  <si>
    <t>Talleres Patrimonio</t>
  </si>
  <si>
    <t>Enlucimiento Convenio 2017</t>
  </si>
  <si>
    <t>Enlucimiento Jornadas 2018</t>
  </si>
  <si>
    <t>Grupo Bienes Muebles</t>
  </si>
  <si>
    <t>Conceptos técnicos Bienes Muebles</t>
  </si>
  <si>
    <t>6 Monumentos</t>
  </si>
  <si>
    <t>14.</t>
  </si>
  <si>
    <t>02. Comités Operativos</t>
  </si>
  <si>
    <t>03. Estructuración</t>
  </si>
  <si>
    <t>04. SIG_Geográfico</t>
  </si>
  <si>
    <t>05. Gestión - Instrumentos de Planeación</t>
  </si>
  <si>
    <t xml:space="preserve">06. Valoración - Estudios de caso CDPC </t>
  </si>
  <si>
    <t>07. Consultas Equiparaciones</t>
  </si>
  <si>
    <t>08. ORFEOS Reasignación</t>
  </si>
  <si>
    <t>09. PAA 2018 - Modificaciones</t>
  </si>
  <si>
    <t>10. Contratos e Informes 2018 - Intervención</t>
  </si>
  <si>
    <t>11. Informe Gestión Anual 2018</t>
  </si>
  <si>
    <t>01. Participación Comités</t>
  </si>
  <si>
    <t>Pliegos BIC Templete del Libertador</t>
  </si>
  <si>
    <t>ORFEO - SDQS</t>
  </si>
  <si>
    <r>
      <rPr>
        <b/>
        <sz val="10"/>
        <color theme="1"/>
        <rFont val="Helvetica"/>
        <family val="2"/>
      </rPr>
      <t xml:space="preserve">02. </t>
    </r>
    <r>
      <rPr>
        <sz val="10"/>
        <color theme="1"/>
        <rFont val="Helvetica"/>
        <family val="2"/>
      </rPr>
      <t>Interventoría</t>
    </r>
  </si>
  <si>
    <r>
      <rPr>
        <b/>
        <sz val="10"/>
        <color theme="1"/>
        <rFont val="Helvetica"/>
        <family val="2"/>
      </rPr>
      <t xml:space="preserve">01. </t>
    </r>
    <r>
      <rPr>
        <sz val="10"/>
        <color theme="1"/>
        <rFont val="Helvetica"/>
        <family val="2"/>
      </rPr>
      <t xml:space="preserve">Obra </t>
    </r>
  </si>
  <si>
    <t>Intervención Brigada BAM 2018 - Fichas Monumentos</t>
  </si>
  <si>
    <r>
      <t xml:space="preserve">Las evidencias de está actividad son: Bitácora(s) y agendas de citas  de asesorías técnicas personalizadas llevadas a cabo los días martes en el horario establecido por la entidad.
Los archivos de gestión y/o medios de verificación se relacionan en Enlace Drive:
IDPC. (2018). </t>
    </r>
    <r>
      <rPr>
        <i/>
        <sz val="10"/>
        <rFont val="Arial"/>
        <family val="2"/>
      </rPr>
      <t>01. ASESORÍAS - ATENCIÓN MARTES</t>
    </r>
    <r>
      <rPr>
        <sz val="10"/>
        <rFont val="Arial"/>
        <family val="2"/>
      </rPr>
      <t xml:space="preserve">. (02 de enero de 2019). Recuperado de https://drive.google.com/drive/u/0/folders/1qPGGxMlqgj8HXZlYcypYHyWnA73VyK0K?ogsrc=32
</t>
    </r>
  </si>
  <si>
    <t xml:space="preserve">En el marco del proceso de protección y salvaguardía del patrimonio cultural, la Subdirección de Intervención vela por la protección de los BIC del ámbito Distrital a través de la asesoría técnica personalizada realizada los días martes en el Palomar del Príncipe - Centro de Documentación. Para el IV trimestre se llevaron a cabo las siguientes asesorías: 
● 02/10/2018 - 39
● 09/10/2018 - 40
● 16/10/2018 - 38
● 23/10/2018 - 40
● 30/10/2018 - 72
● 06/11/2018 - 32
● 13/11/2018 - 47
● 20/11/2018 - 47
● 27/11/2018 - 29
● 04/12/2018 - 46
● 11/12/2018 - 41
● 18/12/2018 - 39
● 26/12/2018 - 05
Así pues los profesionales designados atendieron a los ciudadanos para brindar la información requerida respecto a los trámites u otros procedimientos que presta la Subdirección de Intervención; una de las asesorías más prestadas se relaciona con la evaluación de anteproyectos para bienes de interés cultural (251 personas atendidas por este trámite), y consultas de norma aplicable al patrimonio arquitectónico y urbanístico de la ciudad. También se atendieron a ciudadanos que realizan el seguimiento de sus solicitudes de intervención en BIC radicadas en el IDPC, relativas a equiparación a estrato 1, inclusiones, exclusiones y cambios de categoría, intervención en el espacio público de SIC, publicidad exterior visual, control urbano, reparaciones locativas y mínimas, entre otros. 
En general, la Subdirección atiende a personas que radican trámites y están en curso en la entidad relacionados con solicitudes de intervención en bienes de interés cultural-BIC. </t>
  </si>
  <si>
    <r>
      <t xml:space="preserve">Bases de datos denominadas: CONTROL DE EXPEDIENTES COORDINACIÓN 2018_Hasta Sept / PLANILLA DE CORRESPONDENCIA 2018.
Oficios radicados en el Sistema de Gestión de Documentos electrónicos y de archivo ORFEO de la entidad. 
Los archivos de gestión y/o medios de verificación se relacionan en Enlace Drive:
IDPC. (2018). </t>
    </r>
    <r>
      <rPr>
        <i/>
        <sz val="10"/>
        <rFont val="Arial"/>
        <family val="2"/>
      </rPr>
      <t>02. ANTEPROYECTOS. Requerimientos Anteproyectos.</t>
    </r>
    <r>
      <rPr>
        <sz val="10"/>
        <rFont val="Arial"/>
        <family val="2"/>
      </rPr>
      <t xml:space="preserve"> (02 de enero de 2019). Recuperado de https://drive.google.com/drive/u/0/folders/1no4lcwGVrwTd18RViqs3nLsK99yk6oyi?ogsrc=32
</t>
    </r>
  </si>
  <si>
    <t xml:space="preserve">En el marco del trámite de evaluación de solicitudes de anteproyectos de intervención que adelanta la Subdirección de Intervención, para este trimestre se elaboraron 69 oficios de requerimientos a los peticionarios o solicitantes que radicaron en completa y debida forma, registrando la información que deben aclarar, complementar o aportar, so pena de que proceda la respectiva resolución de desistimiento tácito del proyecto de intervención.  
Estos requerimientos se emiten en caso de presentarse observaciones patrimoniales, técnicas y/o jurídicas sobre la información radicada por el solicitante (ciudadano), de acuerdo a las indicaciones dadas por el equipo evaluador de profesionales de la entidad para tomar una decisión de fondo del respectivo caso. 
En la matriz administrada por la Subdirección de Intervención se relacionan los respectivos radicados, a su vez se cuenta con el enlace Drive suministrado en Evidencias.  </t>
  </si>
  <si>
    <r>
      <t xml:space="preserve">Base de datos denominadas: CONTROL DE EXPEDIENTES COORDINACIÓN 2018_Hasta Sept / PLANILLA DE CORRESPONDENCIA 2018. 
Resoluciones o actos administrativos aprobados y firmados.  
Los archivos de gestión y/o medios de verificación se relacionan en Enlace Drive:
IDPC. (2018). </t>
    </r>
    <r>
      <rPr>
        <i/>
        <sz val="10"/>
        <rFont val="Arial"/>
        <family val="2"/>
      </rPr>
      <t>02. ANTEPROYECTOS. Resoluciones Anteproyectos</t>
    </r>
    <r>
      <rPr>
        <sz val="10"/>
        <rFont val="Arial"/>
        <family val="2"/>
      </rPr>
      <t>. (03 de enero de 2019). Recuperado de https://drive.google.com/drive/u/0/folders/1GHjNOTWegKIfde-LqBKP7k5xw5eGTYXo?ogsrc=32</t>
    </r>
  </si>
  <si>
    <t xml:space="preserve">Dado el plan de contigencia desarrollado por el Equipo de Anteproyectos de la Subdirección de Intervención, para este trimestre se lograron evaluar 208 solicitudes de autorización a nivel de reparaciones locativas o intervenciones mínimas (incluye primeros auxilios) en los BIC e inmuebles de interés cultural del Distrito. 
Una vez las solicitudes son radicadas en completa, legal y debida forma se evalúan de acuerdo con la Resolución 983 de 2010 y Decreto 1080 de 2015, y se procede a emitir el respectivo concepto técnico según corresponda: intervenciones mínimcas o reparación locativa. 
La relación de los casos atendidos se referencia en la matriz o base de datos administrada por la Subdirección de Intervención, así como en el Enlace Drive. </t>
  </si>
  <si>
    <r>
      <t xml:space="preserve">Base de datos denominadas: CONTROL DE EXPEDIENTES COORDINACIÓN 2018_Hasta Sept/ PLANILLA DE CORRESPONDENCIA 2018.
Oficios radicados en el Sistema de Gestión de Documentos electrónicos y de archivo ORFEO de la entidad. 
Los archivos de gestión y/o medios de verificación se relacionan en Enlace Drive:
IDPC. (2018). </t>
    </r>
    <r>
      <rPr>
        <i/>
        <sz val="10"/>
        <rFont val="Arial"/>
        <family val="2"/>
      </rPr>
      <t>03. REPARACIONES Y CONCEPTOS DE NORMA. Reparaciones Locativas e Intervenciones Mínimas</t>
    </r>
    <r>
      <rPr>
        <sz val="10"/>
        <rFont val="Arial"/>
        <family val="2"/>
      </rPr>
      <t>. (03 de enero de 2019). Recuperado de https://drive.google.com/drive/u/0/folders/1B4uBI3_ebfOThvH1ltBblP-R61NBWg9w?ogsrc=32</t>
    </r>
  </si>
  <si>
    <t xml:space="preserve">Con el fin de proteger, salvaguardar, recuperar y conservar el patrimonio cultural se realizó la evaluación interdisciplinaria de las solicitudes de anteproyectos de intervención en los Bienes de Interés Cultural-BIC que fueron radicadas a la entidad, y una vez verificado el cumplimiento de las normas patrimoniales, técnicas y urbanísticas (así como la viabilidad jurídica del trámite); en este trimestre, se procedió a la emisión y/o ejecutoria de 107 actos administrativos (resoluciones). Los actos administrativos pueden ser:
● Resolución de desistimiento
● Resolución de aprobación
● Resolución de negación
En este período, se emiten actos administrativos de conformidad con el número de usuarios que solicitan el servicio y trámite de evaluación de anteproyectos, y dado el plan de contigencia que realizó el Equipo de Anteproyectos de la Subdirección de Intervención se logra evacuar más solicitudes de evaluación, para ello se realizó la revisión integral del anteproyecto de intervención en los diferentes componentes interdisciplinarios.
En la matriz de datos administrada por la Subdirección de Intervención se relacionan los radicados de los casos atendidos, y a su vez una vez finalizado el trámite se procede a archivar los documentos en el respectivo expediente del inmueble en el archivo BIC de la Sede Palomar. </t>
  </si>
  <si>
    <r>
      <t xml:space="preserve">Bases de datos denominadas: CONTROL DE EXPEDIENTES COORDINACIÓN 2018_Hasta Sept/PLANILLA DE CORRESPONDENCIA 2018.
Oficios radicados en el Sistema de Gestión de Documentos electrónicos y de archivo ORFEO de la entidad. 
Los archivos de gestión y/o medios de verificación se relacionan en Enlace Drive:
IDPC. (2018). </t>
    </r>
    <r>
      <rPr>
        <i/>
        <sz val="10"/>
        <rFont val="Arial"/>
        <family val="2"/>
      </rPr>
      <t xml:space="preserve">03. REPARACIONES Y CONCEPTOS DE NORMA. Conceptos y Certificaciones BIC. </t>
    </r>
    <r>
      <rPr>
        <sz val="10"/>
        <rFont val="Arial"/>
        <family val="2"/>
      </rPr>
      <t>(03 de enero de 2019). Recuperado de https://drive.google.com/drive/u/0/folders/1Kjt4SWpndE-ybPdPsZN4hXhjl0GH-K5b?ogsrc=32</t>
    </r>
  </si>
  <si>
    <r>
      <rPr>
        <sz val="10"/>
        <rFont val="Arial"/>
        <family val="2"/>
      </rPr>
      <t xml:space="preserve">De acuerdo a las solicitudes radicadas por los ciudadanos, se emitieron 144 certificaciones de Bienes de Interés Cultural y/o conceptos técnicos relacionados con la norma aplicable al patrimonio arquitectónico y urbanístico de la ciudad.
Esto con el fin de resolver las solicitudes de los ciudadanos sobre certificaciones relacionadas con la declaratoria dada a los inmuebles como BIC y resolver las solicitudes de ciudadanos sobre conceptos relacionados con la norma aplicable a BIC. 
</t>
    </r>
    <r>
      <rPr>
        <b/>
        <sz val="10"/>
        <rFont val="Arial"/>
        <family val="2"/>
      </rPr>
      <t xml:space="preserve">
</t>
    </r>
    <r>
      <rPr>
        <sz val="10"/>
        <rFont val="Arial"/>
        <family val="2"/>
      </rPr>
      <t xml:space="preserve">Una vez se ha remitido al solicitante la  respuesta a su requerimiento, se actualiza la base de datos en medio digital (formato excel) en donde se relacionan los casos atendidos. </t>
    </r>
  </si>
  <si>
    <t xml:space="preserve">Se llevó a cabo la evaluación de las solicitudes de equiparación a estrato uno allegadas a la entidad, y se emitieron 395 aprobaciones de equiparación teniendo en cuenta que cumplen con los requisitos de la normatividad vigente para su aprobación, lo que permite generar incentivos para la permanencia del uso residencial de BIC. 
Para este trimestre (en Octubre), se emitió concepto favorable a la equiparación del Conjunto Dividivi de la agrupación Nueva Santafe, por ello se presenta una tendencia ascendente e incremento en el cumplimiento de la meta. El beneficio de equiparación al estrato uno corresponde a una homologación para el cobro de tarifas de servicios públicos y no a un cambio de estrato.
Por otra parte, es necesario mencionar que no se contabilizan las áreas comunes de conjuntos residenciales sino solamente las unidades de vivienda, ya que las zonas comunes no poseen el uso de vivienda y por ende no se incentiva el uso residencial.  
Es importante resaltar que para obtener este beneficio o incentivo aplicable a los Bienes de Interés Cultural del Distrito Capital, el equipo de Control Urbano y Equiparaciones verifica, entre otros requisitos, que:
● El BIC este destinado a uso residencial,
● El BIC no haya disminuido sus valores históricos, arquitectónicos o urbanísticos,
● El BIC se encuente en buen estado de conservación y cumpla con las normas aplicables al inmueble. 
Los incentivos otorgados se encuentran relacionados en la matriz o bases de datos administradas por la Subdirección de Intervención. </t>
  </si>
  <si>
    <r>
      <t xml:space="preserve">Bases de datos denominadas: INDICADORES EQUIPO CONTROL URBANO Y EQUIPARACIONES / CONSOLIDADO GENERAL DE EQUIPARACIONES IDPC. 
Oficios radicados en el Sistema de Gestión de Documentos electrónicos y de archivo ORFEO de la entidad. 
Los archivos de gestión y/o medios de verificación se relacionan en Enlace Drive:
IDPC. (2018). </t>
    </r>
    <r>
      <rPr>
        <i/>
        <sz val="10"/>
        <rFont val="Arial"/>
        <family val="2"/>
      </rPr>
      <t>04. EQUIPARACIONES. Aprobaciones Equiparaciones</t>
    </r>
    <r>
      <rPr>
        <sz val="10"/>
        <rFont val="Arial"/>
        <family val="2"/>
      </rPr>
      <t>. (03 de enero de 2019). Recuperado de https://drive.google.com/drive/u/0/folders/1EEHW6ysisfmX7BPGJX4H0waDq3VN0cUx?ogsrc=32</t>
    </r>
  </si>
  <si>
    <r>
      <t xml:space="preserve">Bases de datos denominadas: INDICADORES EQUIPO CONTROL URBANO Y EQUIPARACIONES.
Oficios radicados en el Sistema de Gestión de Documentos electrónicos y de archivo ORFEO de la entidad. Resoluciones o actos administrativos aprobados y firmados.  
Los archivos de gestión y/o medios de verificación se relacionan en Enlace Drive:
IDPC. (2018). </t>
    </r>
    <r>
      <rPr>
        <i/>
        <sz val="10"/>
        <rFont val="Arial"/>
        <family val="2"/>
      </rPr>
      <t>04. EQUIPARACIONES. Negaciones Equiparaciones</t>
    </r>
    <r>
      <rPr>
        <sz val="10"/>
        <rFont val="Arial"/>
        <family val="2"/>
      </rPr>
      <t>. (03 de enero de 2019). Recuperado de https://drive.google.com/drive/u/0/folders/1buxc5e2YXyPG99EIbhaZ2ATs_YZfYT7d?ogsrc=32</t>
    </r>
  </si>
  <si>
    <r>
      <t>Luego de ser radicadas las solicitudes para este trámite ante la entidad, el Equipo de Control Urbano y Equiparaciones de la Subdirección de la Intervención llevó a cabo la evaluación que permitierá identificar el cumplimiento de los requisitos vigentes para aplicar el beneficio y/o incentivo de equiparación a estrato uno; así pues se presentan 6</t>
    </r>
    <r>
      <rPr>
        <b/>
        <sz val="10"/>
        <rFont val="Arial"/>
        <family val="2"/>
      </rPr>
      <t xml:space="preserve"> </t>
    </r>
    <r>
      <rPr>
        <sz val="10"/>
        <rFont val="Arial"/>
        <family val="2"/>
      </rPr>
      <t xml:space="preserve">negaciones para la equiparación al estrato uno. 
Los casos atendidos y evaluados se relacionan en la matriz o bases de datos administradas por la Subdirección de Intervención. </t>
    </r>
  </si>
  <si>
    <r>
      <t xml:space="preserve">Base de datos denominada: CONTROL DE ASUNTOS_VALORACIÓN
Oficios radicados en el Sistema de Gestión de Documentos electrónicos y de archivo ORFEO de la entidad.
Los archivos de gestión y/o medios de verificación se relacionan en Enlace Drive:
IDPC. (2018). </t>
    </r>
    <r>
      <rPr>
        <i/>
        <sz val="10"/>
        <rFont val="Arial"/>
        <family val="2"/>
      </rPr>
      <t>05. VALORACIÓN BIC</t>
    </r>
    <r>
      <rPr>
        <sz val="10"/>
        <rFont val="Arial"/>
        <family val="2"/>
      </rPr>
      <t>. (03 de enero de 2019). Recuperado de https://drive.google.com/drive/u/0/folders/1Zvpui2ATq392gy9629my8UPJF_UW3bcu?ogsrc=32</t>
    </r>
  </si>
  <si>
    <t xml:space="preserve">En este IV trimestre, se realizó la evaluación y/o estudio de 10 procesos vinculados con inclusiones, exclusiones o cambios de categoría, estos consisten en: conceptos técnicos definitivos emitidos por el IDPC a Secretaría Distrital de Cultura, Recreación y Deporte; e información a ciudadanos sobre sus procesos cuando existió solicitud expresa.  
Los conceptos se envían y/o emiten una vez que las solicitudes han sido presentadas ante el Consejo Distrital de Patrimonio Cultural (CDPC), y este órgano colegiado se pronuncia de fondo sobre el estudio de caso, situación que permite a la Secretaría de Cultura emitir el correspondiente acto administrativo. 
Los casos atendidos se encuentran relacionados en la matriz administrada por el Equipo de la Subdirección de Intervención, allí se evidencian los respectivos radicados al igual que en el respectivo Enlace Drive. </t>
  </si>
  <si>
    <t>Conceptos técnicos de amparo provisional resueltos</t>
  </si>
  <si>
    <t>% de conceptos técnicos de amparo provisional</t>
  </si>
  <si>
    <t xml:space="preserve">En el marco de las competencias asignadas al IDPC en el Decreto 70 de 2015, se revisa y estudia las solicitudes de bienes que se encuentren con orden de amparo provisional. Para este trimestre, se evaluó 1 solicitud de amparo provisional para bienes inmuebles no declarados teiendo en cuenta la solicitud radicada e ingresada. 
La evaluación consistió en estudiar si el inmueble poseía valores de índole:
● Histórico, 
● Estético, o
● Simbólico, 
Con el fin de establecer si ameritaba su declaratoria como BIC del ámbito Distrital. 
El caso evaluado fue tramitado a través de Radicado No. 20183000000031 del 03 de enero de 2018, de un inmueble ubicado en la UPZ Las Cruces.
Cabe aclarar que estás solicitudes en primera instancia son radicadas ante la Secretaría Distrital de Cultura, Recreación y Deporte; y luego son remitidas a la entidad. </t>
  </si>
  <si>
    <t>En este trimestre no se adelantaron evaluaciones, ya que los conceptos técnicos evaluados de amparo provisional varian de acuerdo a la cantidad de solicitudes radicadas. A la fecha, no se han remitido solicitudes orientadas al estudio de bienes que se encuentren con orden de amparo provisional, con el fin de confirmar sus valores culturales y en caso de ello, adelantar las gestiones para su declaratoria.
Esto implica que la medición de está actividad está sujeta a la demanda o peticiones presentadas por ciudadanos o terceros.</t>
  </si>
  <si>
    <t xml:space="preserve">En este trimestre no se presentaron acciones para está actividad, debido a que no hubo demanda o peticiones para atender casos de amparo provisional. 
La meta se estimó inicialmente a partir de datos históricos; no obstante, considerando que este requerimiento depende de la demanda del servicio se evidencia que para este trimestre no se presentan casos para atender este tipo de trámites. </t>
  </si>
  <si>
    <t xml:space="preserve">En este trimestre no se presentaron solicitudes de concepto de amparo provisional para bienes inmuebles no declarados, ni se identificó ningún bien con valores patrimoniales que no se encuentre declarado como BIC y que presente riesgo de transformación o pérdida de las características arquitectónicas. 
Así pues, considerando que la unidad de medida de está meta consiste en "% de conceptos técnicos de amparo provisional", su medición está orientanda a informar sobre el cumplimiento de la demanda: No. de solicitudes emitidas / No. total  de solicitudes radicadas o ingresadas por amparo provisional.  Por ello, en la presente vigencia 2018 sólo es radicada una solicitud de amparo provisional y se emite su debida respuesta. 
Es necesario resaltar que estás solicitudes se dan por demanda y son remitidas exclusivamente por la Secretaría Distrital de Cultura, Recreación y Deporte. </t>
  </si>
  <si>
    <r>
      <t xml:space="preserve">Base de datos denominada: CONTROL DE ASUNTOS_VALORACIÓN
Oficio radicado en el Sistema de Gestión de Documentos electrónicos y de archivo ORFEO de la entidad.
Los archivos de gestión y/o medios de verificación se relacionan en Enlace Drive:
IDPC. (2018). </t>
    </r>
    <r>
      <rPr>
        <i/>
        <sz val="10"/>
        <rFont val="Arial"/>
        <family val="2"/>
      </rPr>
      <t>06. AMPARO PROVISIONAL</t>
    </r>
    <r>
      <rPr>
        <sz val="10"/>
        <rFont val="Arial"/>
        <family val="2"/>
      </rPr>
      <t>. (04 de enero de 2019). Recuperado de https://drive.google.com/drive/u/0/folders/1RuWx5e3G0mekH2vpFMF4K_H3yjOuKNsW?ogsrc=32</t>
    </r>
  </si>
  <si>
    <r>
      <t xml:space="preserve">Base de datos denominada: PLANILLA CONTROL GRUPO EP. 
Oficios radicados en el Sistema de Gestión de Documentos electrónicos y de archivo ORFEO de la entidad.
Los archivos de gestión y/o medios de verificación se relacionan en Enlace Drive:
IDPC. (2018). </t>
    </r>
    <r>
      <rPr>
        <i/>
        <sz val="10"/>
        <rFont val="Arial"/>
        <family val="2"/>
      </rPr>
      <t>07. ESPACIO PÚBLICO Y PUBLICIDAD. Conceptos Espacio Público</t>
    </r>
    <r>
      <rPr>
        <sz val="10"/>
        <rFont val="Arial"/>
        <family val="2"/>
      </rPr>
      <t>. (05 de enero de 2019). Recuperado de https://drive.google.com/drive/u/0/folders/1S7pZ8PctUmkdM8KZl_FXPy_5DILF6ieT?ogsrc=32</t>
    </r>
  </si>
  <si>
    <t xml:space="preserve">De acuerdo a la evaluación de las solicitudes de intervención de espacio público en Bienes de Interés Cultural-BIC o Sectores de Interés Cultural-SIC que fueron radicadas, se emitieron 46 conceptos técnicos de intervención. De los posibles cambios o modificaciones que puedan sufrir los SIC o BIC por posibles afectaciones de las intervenciones en espacio público, se encuentran los siguientes casos evaluados para este trimestre:
● Normatividad distrital Protección Patrimonial - Alcaldía Local La Candelaria.
● Información trámite requerido del IDU para obra en espacio público. 
● Concepto construcción de un comando de atención en predio Parque Fundacional Localidad Engativa. 
● Obras de especialización en Parque Metropolitano Nacional Enrique Olaya Herrera. 
Los radicados de los estudios de caso tramitados y emitidos se encuentran relacionados en la matriz o base de datos administrada por la Subdirección de Intervención. </t>
  </si>
  <si>
    <r>
      <t>Base de datos denominada: PLANILLA CONTROL GRUPO EP. 
Oficios radicados en el Sistema de Gestión de Documentos electrónicos y de archivo ORFEO de la entidad. Resoluciones o actos administrativos aprobados y firmados.  
Los archivos de gestión y/o medios de verificación se relacionan en Enlace Drive:
IDPC. (2018).</t>
    </r>
    <r>
      <rPr>
        <i/>
        <sz val="10"/>
        <rFont val="Arial"/>
        <family val="2"/>
      </rPr>
      <t xml:space="preserve"> 07. ESPACIO PÚBLICO Y PUBLICIDAD. Resoluciones Espacio Público</t>
    </r>
    <r>
      <rPr>
        <sz val="10"/>
        <rFont val="Arial"/>
        <family val="2"/>
      </rPr>
      <t>. (05 de enero de 2019). Recuperado de https://drive.google.com/drive/u/0/folders/1LvkmSztEEF44CW9iWCxgPZDNrU9fZdYk?ogsrc=32</t>
    </r>
  </si>
  <si>
    <t xml:space="preserve">En el marco de las peticiones y solicitudes radicadas por los respectivos interesados a la entidad, y una vez evaluada técnicamente y verificada la normatividad vigente de la información radicada; se llevó a cabo la emisión de 4 actos administrativos (resoluciones) de intervención en espacio público. 
Las solicitudes de intervención en Espacio Público sólo las podrán radicar exclusivamente la entidad pública, contratista de entidad pública o persona privada con los permisos de la ley correspondientes. 
Los radicados de los estudios de caso tramitados y emitidos se encuentran relacionados en la matriz o base de datos administrada por la Subdirección de Intervención. </t>
  </si>
  <si>
    <r>
      <t xml:space="preserve">Base de datos denominada: PLANILLA CONTROL GRUPO EP. 
Oficios radicados en el Sistema de Gestión de Documentos electrónicos y de archivo ORFEO de la entidad. 
Los archivos de gestión y/o medios de verificación se relacionan en Enlace Drive:
IDPC. (2018). </t>
    </r>
    <r>
      <rPr>
        <i/>
        <sz val="10"/>
        <rFont val="Arial"/>
        <family val="2"/>
      </rPr>
      <t>07. ESPACIO PÚBLICO Y PUBLICIDAD. Conceptos Publicidad Exterior</t>
    </r>
    <r>
      <rPr>
        <sz val="10"/>
        <rFont val="Arial"/>
        <family val="2"/>
      </rPr>
      <t>. (05 de enero de 2019). Recuperado de https://drive.google.com/drive/u/0/folders/1b3xRjZrondl51CUBa-uYrmz-USe7VnzO?ogsrc=32</t>
    </r>
  </si>
  <si>
    <t xml:space="preserve">Se realiza el estudio de caso de los radicados allegados a la entidad y su debida asignación. Para este trimestre se realizaron 3 conceptos relacionados con publicidad exterior visual (PEV). 
Este tipo de trámite se allega a la entidad cuando los avisos (publicidad exterior visual) se vayan a instalar en Centro Histórico o en inmueble de Patrimonio, para la debida autorización de la intervención por parte del IDPC. </t>
  </si>
  <si>
    <r>
      <t xml:space="preserve">En el marco de las solicitudes radicadas por ciudadanos, entidadas privadas y públicas, entre otros; se realizó la evaluación de las solicitudes de intervención de espacio público en Sectores de Interés Cultural y se emitieron 24 conceptos técnicos de intervención. Entre los casos evaluados se encuentra:
</t>
    </r>
    <r>
      <rPr>
        <sz val="10"/>
        <color theme="5"/>
        <rFont val="Arial"/>
        <family val="2"/>
      </rPr>
      <t>● Actualización y complementación, ajustes de los diseños existentes y/o elaboración de los estudios y diseños Transmilenio Carrera 7.
● Proyecto Calle 10.
● Iniciativa privada Hub de movilidad Parque Nacional. 
● Ampliación y extensión de Av. Ciudad de Calia al Sistema Transmilenio.</t>
    </r>
  </si>
  <si>
    <t xml:space="preserve">En este trimestre se elaboraron 16 conceptos técnicos relacionados con Publicidad Exterior Visual (PEV) de acuerdo a la evaluación de las solicitudes presentadas a la entidad, considerando los cambios o modificaciones que puedan sufrir por las posibles afectaciones causadas por estas instalaciones en los inmuebles o predios. 
En la matriz o base de datos administrada por la Subdirección de Intervención se relacionan los conceptos emitidios. </t>
  </si>
  <si>
    <t xml:space="preserve">Con el fin de garantizar la protección del patrimonio cultural, se emitieron 24 conceptos técnicos relacionados con Publicidad Exterior Visual (PEV) en el marco de las peticiones y/o solicitudes radicadas a la entidad. Este tipo de conceptos, en algunas ocasiones se relacionan con requerimientos emitidos a los solicitantes para subsanar la información o aclaración de documentación de sus proyectos. 
El Equipo de Espacio Público para la atención de estas solicitudes evalúa la implicación de la instalación de publicidad y/o avisos en el patrimonio inmueble, verificando la normatividad vigente. </t>
  </si>
  <si>
    <t xml:space="preserve">Para proteger los Sectores de Interés Cultural-SIC y los Bienes de Interés Cultural-BIC e inmuebles colindantes en el ámbito Distrital, se llevó a cabo la evaluación de las peticiones realizadas por los interesados en llevar a cabo instalación de Publicidad Exterior Visual-PEV; razón por la cual, se emiten 23 conceptos técnicos de las distintas formas de publicidad exterior visual autorizadas por la normatividad vigente. 
Los radicados de los estudios de caso tramitados y emitidos se encuentran relacionados en la matriz o base de datos administrada por la Subdirección de Intervención. </t>
  </si>
  <si>
    <t>Se realizaron 3 actos administrativos (resoluciones) relacionadas con afectaciones o intervenciones en espacio público luego de realizar la respectiva evaluación de las solicitudes radicadas a la entidad. 
La finalidad de este trámite es proteger los Sectores de Interés Cultural -SIC- y los Bienes de Interés Cultural –BIC- e Inmuebles colindantes a éstos del ámbito Distrital, de los cambios o modificaciones que puedan sufrir por las posibles afectaciones de las intervenciones en espacio público.</t>
  </si>
  <si>
    <t>En el marco de las peticiones y solicitudes radicadas por los respectivos interesados a la entidad; se llevó a cabo la emisión de 8 resoluciones de intervención en espacio público, esto luego de estudiar las solicitudes y verificar el cumplimiento de los requisitos estipulados en la normatividad legal vigente, que tiene como fin último la protección y salvaguarda del patrimonio cultural de la ciudad. 
Entre los actos administrativos expedidos se encuentra:
● Proyecto Calle 10.
● Intervención espacio público SIC Chapinero Barrio Quinta de Camacho.</t>
  </si>
  <si>
    <r>
      <t xml:space="preserve">Base de datos denominada: PLANILLA CONTROL GRUPO EP. 
Oficios radicados en el Sistema de Gestión de Documentos electrónicos y de archivo ORFEO de la entidad. Resoluciones o actos administrativos aprobados y firmados.  
Los archivos de gestión y/o medios de verificación se relacionan en Enlace Drive:
IDPC. (2018). </t>
    </r>
    <r>
      <rPr>
        <i/>
        <sz val="10"/>
        <rFont val="Arial"/>
        <family val="2"/>
      </rPr>
      <t>07. ESPACIO PÚBLICO Y PUBLICIDAD. Resoluciones Publicidad Exterior</t>
    </r>
    <r>
      <rPr>
        <sz val="10"/>
        <rFont val="Arial"/>
        <family val="2"/>
      </rPr>
      <t>. (05 de enero de 2019). Recuperado de https://drive.google.com/drive/u/0/folders/1waSZs8oqCL-oMiYk8vgj5guNF4xyPn9R?ogsrc=32</t>
    </r>
  </si>
  <si>
    <t>Para proteger a los BIC de los cambios o modificaciones que puedan sufrir por las posibles afectaciones causadas por la instalación de Publicidad Exterior Visual -PEV-, se emitieron 5 actos administrativos (resolución) luego de la evaluación de las solicitudes radicadas en la entidad. Según corresponda los actos administrativos pueden ser:
● Resolución de desistimiento
● Resolución de aprobación
● Resolución de negación</t>
  </si>
  <si>
    <t xml:space="preserve">Para proteger a los BIC de los cambios o modificaciones que puedan sufrir por las posibles afectaciones causadas por la instalación de Publicidad Exterior Visual -PEV-, se emitieron 12 actos administrativos (resolución) luego de la evaluación de las solicitudes radicadas en la entidad. 
La relación de los radicados atendidos y actos administrativos emitidos se ecuentran en la matriz o base de datos administrada por la Subdirección de Intervención. </t>
  </si>
  <si>
    <t xml:space="preserve">Con el fin de proteger a los BIC o SIC de los cambios o modificaciones que puedan sufrir por las posibles afectaciones causadas por la instalación de Publicidad Exterior Visual -PEV-, se realizó la evaluación de las peticiones radicadas a la entidad, y de está manera se emitieron 7 actos administrativos (resolución) luego de la evaluación de las solicitudes radicadas en la entidad. 
Los actos administrativos pueden ser: 
● Resolución de desistimiento
● Resolución de aprobación (concepto técnico favorable)
● Resolución de negación
La relación de los radicados atendidos y actos administrativos emitidos se ecuentran en la matriz o base de datos administrada por la Subdirección de Intervención. </t>
  </si>
  <si>
    <r>
      <t xml:space="preserve">Base de datos denominada: POA INSTRUMENTOS. 
Oficios radicados en el Sistema de Gestión de Documentos electrónicos y de archivo ORFEO de la entidad. 
Los archivos de gestión y/o medios de verificación se relacionan en Enlace Drive:
IDPC. (2018). </t>
    </r>
    <r>
      <rPr>
        <i/>
        <sz val="10"/>
        <rFont val="Arial"/>
        <family val="2"/>
      </rPr>
      <t xml:space="preserve">08. INSTRUMENTOS PLANEACIÓN - PEMP. </t>
    </r>
    <r>
      <rPr>
        <sz val="10"/>
        <rFont val="Arial"/>
        <family val="2"/>
      </rPr>
      <t>(05 de enero de 2019). Recuperado de https://drive.google.com/drive/u/0/folders/1EKUa1OV3jrQ_d2FqPlqdkkwl8ddwWqNo?ogsrc=32</t>
    </r>
  </si>
  <si>
    <t xml:space="preserve">En el marco del Decreto 763 de 2009, se realizó la emisión de 3 conceptos técnicos luego de la revisión y evaluación de los siguientes instrumentos de Planeación y Gestión: 
● Plan Parcial de Renovación Urbana Voto Nacional-La Estanzuela (Segunda y Tercera Versión), radicado por la Secretaría Distrital de Planeación y la Empresa de Renovación y Desarollo Urbano. 
● Plan Parcial de Renovación Urbana Voto San Bernardo-Tercer Milenio (Primera Versión), radicada por la Secretaría Distrital de Planeación y desarrollado por la Empresa de Renovación y Desarrollo Urbano. 
● Plan Parcial de Renovación Urbana Plaza Chicó (Primera Versión), radicado por la Secretaría Distrital de Planeación. 
El objetivo de estas acciones se orienta a garantizar la protección, conservación y sostenibilidad de los BIC.
La relación de los radicados atendidos se encuentran en la matriz o base de datos administrada por la Subdirección de Intervención. </t>
  </si>
  <si>
    <t xml:space="preserve">Se emitieron 8 conceptos sobre competencias de la entidad frente a instrumentos de planeación y gestión o información sobre instrumentos, de está manera se relacionan las temáticas más relevantes:
● Plan Locales y Proyectos en la Localidad de Barrios Unidos.
● Derechos de petición del Concejo de Bogotá sobre El Hospital San Juan de Dios e Instituto Materno Infantil y otras competencias misionales del IDPC.
● Respuesta a proposición 644 aprobada el 22 de octubre de 2018 en sesión de la Comisión Primera permanente del Plan de Desarrollo y Ordenamiento Territorial.
La relación de los radicados atendidos se encuentran en la matriz o base de datos administrada por la Subdirección de Intervención. </t>
  </si>
  <si>
    <t>Se elaboraron 45 conceptos técnicos u oficios de requerimientos registrando la información que se debe aclarar, complementar o aportar en el marco de la evaluación de Anteproyectos para los Bienes de Interés Cultural del ámbito Distrital; es decir, que se presentan las debidas observaciones ya sean patrimoniales, técnicas y/o jurídicas a los peticionarios o solicitantes de este servicio. 
Estos oficios contienen las solicitudes de los profesionales de los diferentes componentes interdisciplinarios involucrados en la evaluación del anteproyecto. El solicitante cuenta con un tiempo no mayor a un (1) mes para allegar la información y que esto permita tomar la decisión de fondo del respectivo caso.
En la matriz del Equipo de la Subdirección de Intervención se encuentran relacionados los radicados que fueron emitidos.</t>
  </si>
  <si>
    <t>Se presentaron 57 conceptos técnicos relacionados con requerimientos para antender y evaluar las solicitudes de Anteproyecto en los Bienes de Interés Cultural del ámbito Distrital; es decir, que se presentan las debidas observaciones ya sean patrimoniales, técnicas y/o jurídicas a los peticionarios o solicitantes de este servicio. 
Se debe considerar que se realiza un oficio al solicitante (propietario, poseedor o apoderado) para que subsane los documentos o aclare la solicitud, el solicitante cuenta con un tiempo no mayor a un (1) mes para allegar la información y que esto permita tomar la decisión de fondo del respectivo caso.
En la matriz del Equipo de la Subdirección de Intervención se encuentran relacionados los radicados que fueron emitidos.</t>
  </si>
  <si>
    <t xml:space="preserve">Una vez adelantada la evaluación interdisciplinaria de las solicitudes de anteproyecto para Bienes de Interés Cultural-BIC, se emitieron 73 actos administrativos (resoluciones) incluyendo la respuesta de fondo a cada solicitud; los actos administrativos pueden ser:
● Resolución de desistimiento
● Resolución de aprobación
● Resolución de negación
Para atender estas solicitudes se realiza la revisión integral del anteproyecto de intervención en los diferentes componentes interdisciplinarios que se requieran, tales como: 
● Ingeniería y/o
● Espacio público y/o
● Bienes muebles y/o
● Control urbano y/o 
● Arqueología.
En la matriz de datos administrada por la Subdirección de Intervención se relacionan los radicados de los casos atendidos, y a su vez una vez finalizado el trámite se procede a archivar los documentos en el respectivo expediente del inmueble en el archivo BIC de la Sede Palomar. 
Como se observa la meta se ejecuta de conformidad con el número de usuarios que solicitan el servicio y trámite de evaluación de anteproyectos. </t>
  </si>
  <si>
    <t xml:space="preserve">Una vez adelantada la evaluación interdisciplinaria de las solicitudes de anteproyecto para Bienes de Interés Cultural-BIC, se emitieron 90 actos administrativos (resoluciones) incluyendo la respuesta de fondo a cada solicitud; así, según corresponda los actos administrativos pueden ser:
● Resolución de desistimiento
● Resolución de aprobación
● Resolución de negación
Para atender estas solicitudes se realiza la revisión integral del anteproyecto de intervención y del proyecto de acto administrativo; según corresponda el estudio de caso implica la revisión de diferentes profesionales (arquitecto de zonificación, arquitecto de análisis, ingeniero estructural (en caso de requerirse), estudio jurídico). 
Una vez notificado el solicitante, se actualiza la base de datos en medio digital (formato excel) y allí se relacionan los radicados y resoluciones. </t>
  </si>
  <si>
    <t>Una vez adelantada la evaluación interdisciplinaria de las solicitudes de anteproyecto para Bienes de Interés Cultural-BIC, se emitieron 44 actos administrativos (resoluciones) incluyendo la respuesta de fondo a cada solicitud; así, según corresponda los actos administrativos pueden ser:
● Resolución de desistimiento
● Resolución de aprobación
● Resolución de negación
Cabe aclarar que la evaluación depende del tipo o clase de intervención a realizar, que puede ser: 
● Modificación, 
● Ampliación, 
● Adecuación funcional, 
● Obra nueva, 
● Demolición, 
● Restauración, 
● Cerramiento, 
● Reforzamiento o 
● Colindante. 
Se debe tener en cuenta que este proceso implica la revisión de diferentes profesionales (arquitecto de zonificación, arquitecto de análisis, ingeniero estructural (en caso de requerirse), estudio jurídico) previo a revisión de coordinación para poder pasar a firmas. En este trimestre se da respuesta a radicados del año pasado.</t>
  </si>
  <si>
    <t>Durante este trimestre se evaluaron 90 solicitudes de intervención a nivel de obras mínimas (incluye primeros auxilios) y/o reparaciones locativas en los Bienes de Interés Cultural – BIC del ámbito Distrital. Para aprobar y emitir estos conceptos técnicos se verificó el cumplimiento de las normas patrimoniales y técnicas, así como la viabilidad jurídica del trámite. 
La relación de los casos atendidos se referencia en la matriz o base de datos administrada por la Subdirección de Intervención. 
Por este trámite se incluyen obras que realizan los propietarios o apoderados de BIC siempre y cuando se mantenga el Inmueble en las debidas condiciones sin afectar su materia original.</t>
  </si>
  <si>
    <t xml:space="preserve">Estas solicitudes son radicadas en la ventanilla única y se asignan a la Subdirección de Intervención a través del aplicativo ORFEO de la entidad; de acuerdo a la evaluación realizada de cada caso radicado se dió respuesta a 123 conceptos de norma y/o certificaciones BIC.
En algunos casos fue necesario revisar los antecedentes del inmueble para evaluar la normatividad aplicable al predio o bien patrimonial. 
Los casos atendidos para este trimestre se encuentran relacionados en la matriz o bases de datos administradas por la Subdirección de Intervención. </t>
  </si>
  <si>
    <r>
      <t xml:space="preserve">Estas solicitudes son radicadas en la ventanilla única y se asignan a la Subdirección de Intervención a través del aplicativo ORFEO de la entidad; una vez realizada la evaluación de las solicitudes de intervención de espacio público en Sectores de Interés Cultural, se emitieron 21 conceptos técnicos de intervención. Entre los casos evaluados se encuentra:
● </t>
    </r>
    <r>
      <rPr>
        <sz val="10"/>
        <color theme="5"/>
        <rFont val="Arial"/>
        <family val="2"/>
      </rPr>
      <t xml:space="preserve">Acompañamiento e información estudios y diseños Avenida 68. 
● Proyectos Calle 10 y Carrera 7.
● Aclaración sobre perforaciones por prospección arqueológica Plan Parcial Triángulo de Fenicia.
● Información PEMP - Parque Nacional Enrique Olaya Herrera.
</t>
    </r>
    <r>
      <rPr>
        <sz val="10"/>
        <rFont val="Arial"/>
        <family val="2"/>
      </rPr>
      <t xml:space="preserve">
Los radicados de los estudios de caso tramitados y emitidos se encuentran relacionados en la matriz o base de datos administrada por la Subdirección de Intervención. </t>
    </r>
  </si>
  <si>
    <r>
      <t xml:space="preserve">Estas solicitudes son radicadas en la ventanilla única y se asignan a la Subdirección de Intervención a través del aplicativo ORFEO de la entidad; una vez realizada la evaluación de las solicitudes de intervención de espacio público en Sectores de Interés Cultural, se emitieron 40 conceptos técnicos relacionados con la intervención en Espacio Público. Entre los casos evaluados se encuentra:
</t>
    </r>
    <r>
      <rPr>
        <sz val="10"/>
        <color theme="5"/>
        <rFont val="Arial"/>
        <family val="2"/>
      </rPr>
      <t xml:space="preserve">● Concepto viabilización Línea 1 Metro.
● Concepto sobre iniciativa privada Baños Públicos.
● Señalización La Concordia. 
</t>
    </r>
    <r>
      <rPr>
        <sz val="10"/>
        <rFont val="Arial"/>
        <family val="2"/>
      </rPr>
      <t xml:space="preserve">
Cabe aclarar que en el marco de las solicitudes radicadas se emiten conceptos brindando información u oficios de requerimientos registrando la información que se debe aclarar, complementar o aportar en el marco de la evaluación.
Los radicados de los estudios de caso tramitados y emitidos se encuentran relacionados en la matriz o base de datos administrada por la Subdirección de Intervención. </t>
    </r>
  </si>
  <si>
    <r>
      <t xml:space="preserve">Base de datos denominada: BASE_DATOS_ASESORIAS_2018_
Correos electrónicos, Conceptos Técnicos y/o Propuesta de Color.
Los archivos de gestión y/o medios de verificación se relacionan en Enlace Drive:
IDPC. (2018). </t>
    </r>
    <r>
      <rPr>
        <i/>
        <sz val="10"/>
        <rFont val="Arial"/>
        <family val="2"/>
      </rPr>
      <t>09. PROGRAMA FACHADAS 2018. 01. ASESORÍA FACHADA</t>
    </r>
    <r>
      <rPr>
        <sz val="10"/>
        <rFont val="Arial"/>
        <family val="2"/>
      </rPr>
      <t>. (05 de enero de 2019). Recuperado de https://drive.google.com/drive/u/0/folders/12CFrw1l0QwSzFg8Xh9GzWbcwFvTO2qDj?ogsrc=32</t>
    </r>
  </si>
  <si>
    <t>En el marco del Programa "El patrimonio se luce" mediante la modalidad de Asesorías técnicas se atendió las solicitudes de la ciudadanía relacionadas con la intervención en fachadas de inmuebles y sectores de interés cultural. Para este trimestre se emiten 8 conceptos técnicos que brindan las recomendaciones técnicas y de color para el enlucimiento de las fachadas a cargo de terceros o ciudadanía interesada, dentro de las cuales se encuentra:  
● Edificio Corkidi.
● Palacio Arzobispal/Cardenalicio.
● Casa - Sede del Instituto de Cultura Hispánica o Sede del Instituto Colombiano de Antropología e Historia – ICANH.
La asesoría consta de una visita técnica de inspección, el levantamiento de los planos arquitectónicos de la fachada, un concepto técnico del estado de conservación, una propuesta de recuperación cromática y las recomendaciones técnicas para la intervención.
La relación de las solicitudes atendidas se encuentran en la matriz o base de datos administrada por la Subdirección de Intervención, así como en el Enlace Drive brindado.</t>
  </si>
  <si>
    <r>
      <t xml:space="preserve">Base de datos denominada: Actividades poa arqueología 2018.
Oficios radicados en el Sistema de Gestión de Documentos electrónicos y de archivo ORFEO de la entidad. 
Los archivos de gestión y/o medios de verificación se relacionan en Enlace Drive:
IDPC. (2018). </t>
    </r>
    <r>
      <rPr>
        <i/>
        <sz val="10"/>
        <rFont val="Arial"/>
        <family val="2"/>
      </rPr>
      <t xml:space="preserve">09. CONCEPTOS ARQUEOLÓGICO. </t>
    </r>
    <r>
      <rPr>
        <sz val="10"/>
        <rFont val="Arial"/>
        <family val="2"/>
      </rPr>
      <t>(05 de enero de 2019). Recuperado de https://drive.google.com/drive/u/0/folders/19BhvORSYaBhNctfLmRrOAzJ1Zrb2FA7D?ogsrc=32</t>
    </r>
  </si>
  <si>
    <t xml:space="preserve">En el marco de los trámites que realiza la Subdirección de Intervención para cumplir con su labor misional, también se brinda asesoría a la ciudadanía o terceros sobre la protección del patrimonio arqueológico a través de conceptos técnicos que propendan por la sensibilización y promoción del patrimonio arqueológico; por ello, en este trimestre se atendió una 1 solicitud relacionada con:
● Plan Parcial Tres Quebradas. </t>
  </si>
  <si>
    <t>En el marco de los trámites y servicios que brinda la Subdirección de Intervención se llevó a cabo el seguimiento de la normatividad vigente al patrimonio arqueológico, razón por la cual se emitieron 3 conceptos técnicos relacionados con:
● Hacienda El Carmen, y   
● Colección Arqueológica Centro Memoria.</t>
  </si>
  <si>
    <r>
      <rPr>
        <sz val="10"/>
        <rFont val="Arial"/>
        <family val="2"/>
      </rPr>
      <t xml:space="preserve">En el marco del seguimiento y monitoreo adelantado para la protección del patrimonio arqueológico (sobre acciones y procesos asociados a hallazgos arqueológicos en el Distrito), la Subdirección de Intervención emitió 2 conceptos técnicos relacionados con: </t>
    </r>
    <r>
      <rPr>
        <b/>
        <sz val="10"/>
        <rFont val="Arial"/>
        <family val="2"/>
      </rPr>
      <t xml:space="preserve">
● </t>
    </r>
    <r>
      <rPr>
        <sz val="10"/>
        <rFont val="Arial"/>
        <family val="2"/>
      </rPr>
      <t>Hallazgo arqueológico ubicado en Hacienda El Carmen en Usme, y
● Reiteración de las acciones de seguimiento a la Liquidación Convenio No. 549 de 2014. 
La relación de los asuntos atendidos se encuentran en la base de datos administrada por la Subdirección de Intervención.</t>
    </r>
  </si>
  <si>
    <t xml:space="preserve">Para está actividad se realiza el estudio y evaluación de las solicitudes se presenten al IDPC bajo las siguientes categorías: 
(1) Proyectos de intervención de Bienes Muebles que requieren expedición de resolución (acto administrativo),
(2) Solicitudes de intervención de Bienes Muebles que se tramitan por oficio, y 
(3) Solicitudes de información para la protección de Bienes Muebles.  
En este marco, se emite concepto técnico de 8 solicitudes de intervención o información asignadas al Grupo de Bienes Muebles de la entidad, estos conceptos incluyen: oficios o resoluciones a las distintos proyectos y/o inquietudes acerca de la conservación y/o protección de los bienes muebles en espacio público.
Es necesario aclarar que como parte del procedimiento de Adopta un Monumento, los interesados también pueden presentar su socilitud de intervención en Bienes Muebles cuando la línea de adopción es por Restauración o Mantenimiento. De está manera, mediante un acto administrativo se pueden aprobar dos modalidades: Adopción e Intervención,  por esto en una misma Resolución se tramitan dos actividades.  </t>
  </si>
  <si>
    <t xml:space="preserve">En el marco de los servicios que brinda la Subdirección de Intervención, se realiza el estudio de las solicitudes de intervención de Bienes Muebles y Monumentos en espacio público; así para el IV trimestre se emitió 20 conceptos técnicos de acuerdo a las solicitudes radicadas o allegadas a la entidad, verificando los requisitos establecidos en la normatividad vigente para la conservación y/o protección de los bienes muebles en espacio público.
La relación de los casos atendidos se encuentra en la matriz o base de datos administrada por la Subdirección de Intervención. </t>
  </si>
  <si>
    <t>Para el II trimestre se empieza a gestionar los trámites administrativos internos necesarios para hacer efectivo el pago del saldo a favor del interventor, por ello se prosigue a adelantar el procedimiento establecido en el Manual de Programación, Ejecución y Cierre Presupuestal del Distrito Capital – Resolución No. SDH-00191 del 22 de septiembre de 2017- de la Secretaria Distrital de Hacienda – SDH, Numeral 3.2.1.4.2.1. Traslado para cubrir el pago de pasivos exigibles.
Se realizan las siguientes acciones:
● Se realizan los trámites respectivos para la liquidación, el 17 de mayo de 2018 se suscribe el Acta de Liquidación del Contrato de Obra Pública No. 299 de 2017 y se procede el pago de Retegarantía. 
● El 18 de mayo de 2018 se suscribe el Acta de Liquidación del Contrato de Interventoría No. 298 de 2016. 
● El 9 de julio de 2018 se expide el Certificado de Disponibilidad Presupuestal No. 470 de 2018.</t>
  </si>
  <si>
    <t xml:space="preserve">Para atender el pago pendiente y continuar con el trámite del Pasivo Exigible se adelanta la proyección de la justificación técnica y económica, y el 3 de octubre de 2018 se remite Memorando Interno con radicado No. 20183000069973 a Subdirección General para su revisión y aprobación, esto con el fin de dar cumplimiento a la gestión requerida para efectuar el traslado presupuestal. 
Está justificación es remitida a las autoridades competentes, y una vez se cuenta con el concepto de viabilidad de Secretaría Distrital de Planeación y Secretaría de Hacienda Distrital, se procede a realizar el traslado oficial de los recursos en el aplicativo PREDIS. Realizado esto se expidió el CDP y CRP, respectivamente, para la causación y el giro respectivo de la obligación adeuda permitiendo la finalización de la acción. </t>
  </si>
  <si>
    <r>
      <t xml:space="preserve">Memorando, Acta de Liquidación, Resolución y trámite de Pasivo Exigible.
Sistema de Presupuesto Distrital - PREDIS.
Los archivos de gestión y/o medios de verificación se relacionan en Enlace Drive:
IDPC. (2018). </t>
    </r>
    <r>
      <rPr>
        <i/>
        <sz val="10"/>
        <rFont val="Arial"/>
        <family val="2"/>
      </rPr>
      <t>01. OBRA 299-2016 FACHADA VOTO</t>
    </r>
    <r>
      <rPr>
        <sz val="10"/>
        <rFont val="Arial"/>
        <family val="2"/>
      </rPr>
      <t>. (08 de enero de 2019). Recuperado de https://drive.google.com/drive/u/0/folders/1uqcPFov2hi7LikoACn97KM-9_GklX0Pk?ogsrc=32</t>
    </r>
  </si>
  <si>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02. OBRA 394-2017 SEDE PRINCIPAL</t>
    </r>
    <r>
      <rPr>
        <sz val="10"/>
        <rFont val="Arial"/>
        <family val="2"/>
      </rPr>
      <t xml:space="preserve">. (08 de enero de 2019). Recuperado de https://drive.google.com/drive/u/0/folders/1iwB7SSsO-Cbhn060cndZSjsGaleowGKE?ogsrc=32 </t>
    </r>
  </si>
  <si>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03. OBRA 411-2017 CONCORDIA</t>
    </r>
    <r>
      <rPr>
        <sz val="10"/>
        <rFont val="Arial"/>
        <family val="2"/>
      </rPr>
      <t>. (08 de enero de 2019). Recuperado de https://drive.google.com/drive/u/0/folders/1TLTh85kcyjR3RFP0U3BJbhTmNogT85Qn?ogsrc=32</t>
    </r>
  </si>
  <si>
    <r>
      <t xml:space="preserve">Con el Contrato de Obra No. 411 de 2017 bajo el proceso No. IDPC-SA-46-2017 y el Contrato de Interventoría No. 416 de 2017 bajo el proceso No. IDPC-CM-33-2017 se realiza el proyecto intervención de Concordia; y se inician las labores de obra el 1 de febrero de 2018 (Fecha Acta de Inicio). Se realiza el giro del anticipo una vez es aprobado. 
Durante este trimestre  se presenta un avance físico de obra del 4,23%, correspondiente al Corte de Obra No. 1, sin embargo se encuentra en proceso de revisión y aprobación para su desembolso. 
</t>
    </r>
    <r>
      <rPr>
        <b/>
        <sz val="10"/>
        <rFont val="Arial"/>
        <family val="2"/>
      </rPr>
      <t/>
    </r>
  </si>
  <si>
    <r>
      <t xml:space="preserve">Se continúa con la ejecución de obras en Concordia, y se cuenta con un avance de obra aprobado del 4,23% de acuerdo al desembolso realizado, que corresponde a: 
</t>
    </r>
    <r>
      <rPr>
        <b/>
        <sz val="10"/>
        <rFont val="Arial"/>
        <family val="2"/>
      </rPr>
      <t>● Corte de Obra No. 1 - 4,23% (Marzo 2018)</t>
    </r>
    <r>
      <rPr>
        <sz val="10"/>
        <rFont val="Arial"/>
        <family val="2"/>
      </rPr>
      <t xml:space="preserve">: Se elaboran ajustes de diseño para cerrar los espacios abiertos en la parte superior de los muros,  y actividades como: Obras preliminares, desmontes, estructura para montaje de  drywall, muros divisorios, instalación de aceros de refuerzo y pañetes. La actividad que más se destacó se relaciona con el picado, desmontes de pañetes, ampliación de morteros a base de cal, cemento y arena de peña sobre los muros internos.  
En este trimestre, también se presenta un avance físico de obra acumulado del 20,47% que comprende del Corte de Obra No. 1 hasta el Corte de Obra No. 4 y se esperan sus desembolsos. </t>
    </r>
  </si>
  <si>
    <r>
      <t xml:space="preserve">En el II trimestre se cuenta con un avance del 22,56% de acuerdo a las labores de obra aprobadas y giradas, para total acumulado de obra del 26,79% y que corresponde a los siguientes Cortes de Obra: </t>
    </r>
    <r>
      <rPr>
        <b/>
        <sz val="10"/>
        <rFont val="Arial"/>
        <family val="2"/>
      </rPr>
      <t xml:space="preserve">
● Corte de Obra No. 2 - 8,34% (Abril 2018): </t>
    </r>
    <r>
      <rPr>
        <sz val="10"/>
        <rFont val="Arial"/>
        <family val="2"/>
      </rPr>
      <t>Se continúa con la actividad de obras preliminares, desmontes, raspados de pañetes y pinturas , estructura para montaje de  drywall, muros divisorios, instalación de aceros de refuerzo, pañetes, recubrimientos de concreto, alistados para piso. Se realizan muestras de las luminarias que irán en las perforaciones de la galería de arte, específicamente en la fachada occidental, esto con el fin de generar aprobación por parte de IDARTES. Se revisa el diseño de los pisos en baldosa hidráulica para el acabado de la plaza de mercado.</t>
    </r>
    <r>
      <rPr>
        <b/>
        <sz val="10"/>
        <rFont val="Arial"/>
        <family val="2"/>
      </rPr>
      <t xml:space="preserve">
● Corte de Obra No. 3 - 5,96% (Mayo 2018): </t>
    </r>
    <r>
      <rPr>
        <sz val="10"/>
        <rFont val="Arial"/>
        <family val="2"/>
      </rPr>
      <t xml:space="preserve">Se producen varios ajustes a los diseños de las baterías de los baños en la Galería, y la obra avanzó en el mejoramiento de pañetes, restitución en zonas donde habían morteros sobresalidos, raspado de pañetes y pinturas, instalación de estructura metálica, vigas de concreto armado para baños y muretes de cañuelas, desmonte de pañetes. A su vez, se da inicio a la construcción de placa en concreto del sobrepiso en la Galería. </t>
    </r>
    <r>
      <rPr>
        <b/>
        <sz val="10"/>
        <rFont val="Arial"/>
        <family val="2"/>
      </rPr>
      <t xml:space="preserve">
● Corte de Obra No. 4 - 1,94% (Junio 2018): </t>
    </r>
    <r>
      <rPr>
        <sz val="10"/>
        <rFont val="Arial"/>
        <family val="2"/>
      </rPr>
      <t>En este período se avanzó en la estructura para montaje de  drywall, muros divisorios, instalación de aceros de refuerzo, pañetes, recubrimientos de concreto, e inicia instalación de redes de agua fría a presión. Adicionalmente, se ejecutan las instalaciones hidrosanitarias, relacionadas con la red de aguas lluvias y se modificaron en su recorrido.</t>
    </r>
    <r>
      <rPr>
        <b/>
        <sz val="10"/>
        <rFont val="Arial"/>
        <family val="2"/>
      </rPr>
      <t xml:space="preserve">
● Corte de Obra No. 5 - 6,32% (Julio 2018):</t>
    </r>
    <r>
      <rPr>
        <sz val="10"/>
        <rFont val="Arial"/>
        <family val="2"/>
      </rPr>
      <t xml:space="preserve"> Se avanza en lo siguientes ítems de obra: Pañetes, recubrimientos de concreto, instalación de redes de agua fria a presion, Instalación de tubería EMT, inicio de trámites  ante operadores de servicios públicos para conexiones.  También se avanza en en este período, especialmente en la batería de baños de la Plaza.</t>
    </r>
  </si>
  <si>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10. GRUPO BIENES MUEBLES. 02. OBRA 410-2017 7 MONUMENTOS</t>
    </r>
    <r>
      <rPr>
        <sz val="10"/>
        <rFont val="Arial"/>
        <family val="2"/>
      </rPr>
      <t>. (08 de enero de 2019). Recuperado de https://drive.google.com/drive/u/0/folders/12pxZae8_Pl-inLinkn1Lkg2CbH_WJhe0?ogsrc=32</t>
    </r>
  </si>
  <si>
    <r>
      <t xml:space="preserve">Base de datos denominada: 20181217  REPORTE AVANCE METAS Grupo BM  Consolidado TOTAL.
Oficios radicados en el Sistema de Gestión de Documentos electrónicos y de archivo ORFEO de la entidad. Resoluciones o actos administrativos aprobados y firmados.  
Los archivos de gestión y/o medios de verificación se relacionan en Enlace Drive:
IDPC. (2018). </t>
    </r>
    <r>
      <rPr>
        <i/>
        <sz val="10"/>
        <rFont val="Arial"/>
        <family val="2"/>
      </rPr>
      <t>10. GRUPO BIENES MUEBLES. 01. CONCEPTOS TÉCNICOS BIENES MUEBLES</t>
    </r>
    <r>
      <rPr>
        <sz val="10"/>
        <rFont val="Arial"/>
        <family val="2"/>
      </rPr>
      <t>. (07 de enero de 2019). Recuperado de https://drive.google.com/drive/u/0/folders/1xhEKKN55WDXEPwXQTrt-j2wEzZdhYsBG?ogsrc=32</t>
    </r>
  </si>
  <si>
    <t>Teniendo en cuenta las justificaciones presentadas en la ejecución del contrato, se decide realizar Prórroga y Adición para culminar la ejecución contractual. Una vez finalizada la Reserva se reportará las actividades y/o ítems de obra por está actividad con recursos de la vigencia.</t>
  </si>
  <si>
    <r>
      <t xml:space="preserve">Para este trimestre se hacen efectivos los desembolsos de los Cortes de Obra anteriormente mencionados y se continúa con las labores de obra para la intervención de los monumentos que permiten agotar la reserva presupuestal y valor inicial del contrato en un 100%, como se relaciona a continuación: 
</t>
    </r>
    <r>
      <rPr>
        <b/>
        <sz val="10"/>
        <rFont val="Arial"/>
        <family val="2"/>
      </rPr>
      <t xml:space="preserve">● Corte de Obra No. 5 - 12,46% (Del 27 de septiembre a 26 de octubre): </t>
    </r>
    <r>
      <rPr>
        <sz val="10"/>
        <rFont val="Arial"/>
        <family val="2"/>
      </rPr>
      <t>Se adelanta la ejecución de los ítems y/o actividades de obra contemplados como eliminación de corrosión, grafitis, morteros y otros. Se continúa con la intervencion de 3 monumentos que estaban  siendo intervenidos en el corte anterior y se  incluye la Fuente del Niño con Ave , que estaba pendiente de terminarse, luego de haberse aprobado el Item No previsto del injerto de la pileta. Los monumentos intervenidos son: 
(1) Eclipse - 6,08%
(2) Fuente del Sesquicentenario - 1,44%                                                                                                                                                                                                                                                                                                                                                        (3) Longos - 1,43% 
(4) Fuente de Niño Abrazando un Ave - 0,49%</t>
    </r>
    <r>
      <rPr>
        <b/>
        <sz val="10"/>
        <rFont val="Arial"/>
        <family val="2"/>
      </rPr>
      <t xml:space="preserve"> 
● Corte de Obra No. 6 - 26,62% (% de recursos de Reserva) - (Del 27 de octubre a 26 de noviembre): </t>
    </r>
    <r>
      <rPr>
        <sz val="10"/>
        <rFont val="Arial"/>
        <family val="2"/>
      </rPr>
      <t xml:space="preserve">Se realizan los ítmes de obra, entre otros, relacionados con la consolidación, inhibición, restitución y resanes. Se trabaja  en  la intervencion de los 4 monumentos que estaban  siendo intervenidos en el corte anterior y se  incluye  la obra Horizontes , despues que se generó la Prórroga a los Contratos 410-2017 y 301-2018. Los avances en los monumentos son: 
(1) Eclipse - 0,01%
(2) Fuente del Sesquicentenario - 0,53%                                                                                                                                                                                                                                                                                                                                                        (3) Longos - 3,44% 
(4) Fuente del Niño Abrazando un Ave - 0,02%
(5) Horizontes - 11,14% </t>
    </r>
    <r>
      <rPr>
        <b/>
        <sz val="10"/>
        <rFont val="Arial"/>
        <family val="2"/>
      </rPr>
      <t xml:space="preserve">
</t>
    </r>
    <r>
      <rPr>
        <sz val="10"/>
        <rFont val="Arial"/>
        <family val="2"/>
      </rPr>
      <t xml:space="preserve">Contractualmente se suscribe Otro Sí No. 1, Prorroga No. 1; y luego, el 09 de noviembre de 2018 se suscribe Prorroga No. 2, OtroSí No. 2 y Adición No. 1, con recursos de la vigencia, razón por la que se relaciona otra actividad para los recursos adicionados. </t>
    </r>
  </si>
  <si>
    <r>
      <t xml:space="preserve">Para este trimestre, se presenta un avance de obra del 73,21% y se desarrolla la intervención en el BIC de Plaza de Mercado La Concordia y Galería de Arte Santa Fe de acuerdo a lo estipulado contractualmente para agotar el valor inicial y los recursos destinados por reserva presupuestal en un 100%.  En síntesis, estás son las actividades y/o ítems de obra adelantados:
</t>
    </r>
    <r>
      <rPr>
        <b/>
        <sz val="10"/>
        <rFont val="Arial"/>
        <family val="2"/>
      </rPr>
      <t xml:space="preserve">● Corte de Obra No. 6 - 13,60% (Agosto): </t>
    </r>
    <r>
      <rPr>
        <sz val="10"/>
        <rFont val="Arial"/>
        <family val="2"/>
      </rPr>
      <t xml:space="preserve"> La áreas del cuarto técnico son intervenidas con actividades de piso, y acabado de muros en pañete sobre las platinas, se ejecutan muestras de bajantes de aguas lluvias en las fachadas occidental y oriental, respecto la red de gas se esta a la espera de las respectivas cotizaciones entregadas por los contratistas autorizados por parte de FENOSA, se relazan muestras de las actividades no previstas para revisar rendimientos e iniciar con la ejecución de estas, respecto la red contra incendio se proyecta construirla en concordancia con la normativa sismo resistente vigente.</t>
    </r>
    <r>
      <rPr>
        <b/>
        <sz val="10"/>
        <rFont val="Arial"/>
        <family val="2"/>
      </rPr>
      <t xml:space="preserve">
● Corte de Obra No. 7 - 21,50% (Septiembre):</t>
    </r>
    <r>
      <rPr>
        <sz val="10"/>
        <rFont val="Arial"/>
        <family val="2"/>
      </rPr>
      <t xml:space="preserve"> Se avanza en las instalaciones eléctricas, luminarias, cableados, pañetes, piso con acabado esmaltado galería, enchapes, y acabados baños, barandas de espacio público,  muro de limpieza dry-wall en galería, inicio de la instalación de la red contra incendios, entre otras. </t>
    </r>
    <r>
      <rPr>
        <b/>
        <sz val="10"/>
        <rFont val="Arial"/>
        <family val="2"/>
      </rPr>
      <t xml:space="preserve">
● Corte de Obra No. 8 - 20,83% (Octubre): </t>
    </r>
    <r>
      <rPr>
        <sz val="10"/>
        <rFont val="Arial"/>
        <family val="2"/>
      </rPr>
      <t>Durante este período se llevaron a cabo varios ajustes a los diseños arquitectónicos de la Galería de Arte, donde fue necesario tener en cuenta la superficie construida con estructura metálica y láminas de supervisar con una franja inferior que permite apreciar la superficie flotada.
●</t>
    </r>
    <r>
      <rPr>
        <b/>
        <sz val="10"/>
        <rFont val="Arial"/>
        <family val="2"/>
      </rPr>
      <t xml:space="preserve"> Corte de Obra No. 9 - 17,28% (% de recursos de Reserva) - (Noviembre): </t>
    </r>
    <r>
      <rPr>
        <sz val="10"/>
        <rFont val="Arial"/>
        <family val="2"/>
      </rPr>
      <t xml:space="preserve">Este período se caracterizó por presentar avances importantes y terminación de actividades, respecto a ajustes arquitectónicos en la Galería de Arte Santafe el cielo raso de las baterias de los baños es pintado de color negro, el muro de lavatraperos se prolongó, con respecto al acceso a la Galería se construyó un engorsamiento de las columnas, remate sobre el vacío entre la Plaza y Galería por medio de un prefabricado en concreto.
Contractualmente se presenta Prórroga No. 1 y Adición No. 1, con recursos de la vigencia, razón por la que se relaciona una nueva actividad. </t>
    </r>
  </si>
  <si>
    <r>
      <t>Los trabajos de intervención del BIC Sede Principal se ejecutaron de acuerdo a lo previsto en el Contrato de Obra, lo que permite agotar el valor inicial y los recursos destinados por reserva presupuestal en un 100%. En síntesis, estás son las actividades realizadas en este trimestre:
●</t>
    </r>
    <r>
      <rPr>
        <b/>
        <sz val="10"/>
        <rFont val="Arial"/>
        <family val="2"/>
      </rPr>
      <t xml:space="preserve"> Corte de Obra No. 7 - 15,386% (Corte a 31 de agosto de 2018):</t>
    </r>
    <r>
      <rPr>
        <sz val="10"/>
        <rFont val="Arial"/>
        <family val="2"/>
      </rPr>
      <t xml:space="preserve"> Se avanzó en las siguientes labores de obra: Obras preliminares relacionadas con alquiler de andamio multidireccional; desmontes de elementos tales como piedra laja jardín, placa de contrapiso, enchapes cerámica pared y piso; desmontes de mampostería; desmontes, liberaciones y retiros cubiertas; estructuras en concreto; entre otros. 
</t>
    </r>
    <r>
      <rPr>
        <b/>
        <sz val="10"/>
        <rFont val="Arial"/>
        <family val="2"/>
      </rPr>
      <t>● Corte de Obra No. 8 - 18,223% (Corte a 30 de septiembre de 2018):</t>
    </r>
    <r>
      <rPr>
        <sz val="10"/>
        <rFont val="Arial"/>
        <family val="2"/>
      </rPr>
      <t xml:space="preserve"> Se avanza en la construcción del caballete, se desmonto toda la porción alta en forma triangular, se trabaja en la cubiera instalando teja de barro, suministro e instalación de malla con vena, desmonte y/o liberación muros, pañete con mortero, remoción de suelo, entre otras actividades. 
● </t>
    </r>
    <r>
      <rPr>
        <b/>
        <sz val="10"/>
        <rFont val="Arial"/>
        <family val="2"/>
      </rPr>
      <t>Corte de Obra No. 9 - 20,019% (Corte a 31 de octubre de 2018):</t>
    </r>
    <r>
      <rPr>
        <sz val="10"/>
        <rFont val="Arial"/>
        <family val="2"/>
      </rPr>
      <t xml:space="preserve"> Se continúa con los avances de los trabajos en la cubierta, montanje de vigas, excavación de vigas de refuerzo de cimentación, construcción de la estructura de madera. Se inicia la construcción del muro desde el nivel de viga intermedia hasta la viga corona, levantamiento de adobe, recuperación del piso en tablón, replanteo y localización de dispositivos metálicos, entre otros. 
</t>
    </r>
    <r>
      <rPr>
        <b/>
        <sz val="10"/>
        <rFont val="Arial"/>
        <family val="2"/>
      </rPr>
      <t xml:space="preserve">● Corte de Obra No. 10 - 0,625% (% de recursos de Reserva) - (Corte a 27 de noviembre de 2018): </t>
    </r>
    <r>
      <rPr>
        <sz val="10"/>
        <rFont val="Arial"/>
        <family val="2"/>
      </rPr>
      <t xml:space="preserve">Se realizan las labores de obra que permitan cumplir a cabalidad las metas propuestas. En ese período se avanza en el montaje de teja de faldón, se continúa con el armado de estructura de cubierta, trabajos de estructura en madera, montaje de estructura metálica de base de la plataforma del piso, salidas eléctricas de iluminación, recalce de platinas, entre otras acciones. </t>
    </r>
    <r>
      <rPr>
        <b/>
        <sz val="10"/>
        <rFont val="Arial"/>
        <family val="2"/>
      </rPr>
      <t xml:space="preserve">
</t>
    </r>
    <r>
      <rPr>
        <sz val="10"/>
        <rFont val="Arial"/>
        <family val="2"/>
      </rPr>
      <t xml:space="preserve">Por otra parte, contractualmente el 31 de agosto de 2018 se presenta OtroSí No. 1, Prórroga No. 1, Adición No. 1, con recursos de la vigencia; y a su vez, el 11 de diciembre de 2018 se presenta OtroSí No. 2 y Adición No. 2, con recursos de la vigencia, razón por la cual se relaciona una nueva actividad. </t>
    </r>
  </si>
  <si>
    <r>
      <t xml:space="preserve">El 09 de noviembre de 2018 se suscribe Prorroga No. 2, OtroSí No. 2 y Adición No. 1, con recursos de la vigencia, para el Contrato de Obra No. 410 de 2017. Por ende, considerando que los recursos adicionados son con presupuesto de la vigencia fiscal 2018, y en aras del principio de anualidad del presupuesto, se relaciona está actividad para su seguimiento. Así, la medición o unidad de medida está directamente relacionada con las actividades ejecutadas con los recursos adicionados.
Para este trimestre se lográ culminar la ejecución de la obra con un avance físico de obra del 6,65%, para un avance de obra acumulado del 100% (pendiente recibo a satisfacción): 
</t>
    </r>
    <r>
      <rPr>
        <b/>
        <sz val="10"/>
        <rFont val="Arial"/>
        <family val="2"/>
      </rPr>
      <t xml:space="preserve">● Corte de Obra No. 7 - 6,65% - 100% (% de recursos de Vigencia) - (Del 27 de noviembre a 26 de diciembre): </t>
    </r>
    <r>
      <rPr>
        <sz val="10"/>
        <rFont val="Arial"/>
        <family val="2"/>
      </rPr>
      <t xml:space="preserve">El proceso adelantado para la intervención de los 7 monumentos se encuentra culminado; no obstante, se da la constitución de una Reserva Presupuestal pues se debe garantizar la aprobación y suscripción del Acta de recibo a satisfacción de las obras por lo cual queda pendiente para la vigencia 2019, así como su respectivo desembolso.   
A su vez, el Contrato de Interventoría No. 301 de 2018 presenta un saldo del diez por ciento (10%) del valor del contrato, de acuerdo a lo clausulado en el contrato:
</t>
    </r>
    <r>
      <rPr>
        <i/>
        <sz val="10"/>
        <rFont val="Arial"/>
        <family val="2"/>
      </rPr>
      <t xml:space="preserve">"a) Un cinco por ciento (5%) del valor total se cancelará una vez suscrita el acta de recibo a satisfacción de las obras, la entrega del informe final de obra y de interventoría, la entrega de planos record y demás documentación del contrato de obra al momento del pago y la entrega del borrador del acta de liquidación contrato de obra.
b) Un cinco por ciento (5%) del valor del valor total se cancelará con la suscripción del acta de liquidación del contrato de interventoría."
</t>
    </r>
    <r>
      <rPr>
        <sz val="10"/>
        <rFont val="Arial"/>
        <family val="2"/>
      </rPr>
      <t xml:space="preserve">
Dada la terminación de la intervención u obra adelantada, se procederá a realizar el Acta de recibo final de Obra del Contrato No. 410 de 2017 , y adelantar las respectivas liquidaciones que permitan el cierre de este proceso y/o proyecto de intervención. </t>
    </r>
  </si>
  <si>
    <r>
      <t xml:space="preserve">El 31 de agosto de 2018 se presenta OtroSí No. 1, Prórroga No. 1, Adición No. 1, con recursos de la vigencia; y a su vez, el 11 de diciembre de 2018 se presenta OtroSí No. 2 y Adición No. 2, con recursos de la vigencia, razón por la cual se relaciona una nueva actividad, en aras del principio de anualidad del presupuesto, dado que fue con recursos de la vigencia fiscal 2018.  
Para este trimestre se lográ culminar la ejecución de la obra con un avance físico de obra acumulado y aprobado del 100%:
● </t>
    </r>
    <r>
      <rPr>
        <b/>
        <sz val="10"/>
        <rFont val="Arial"/>
        <family val="2"/>
      </rPr>
      <t xml:space="preserve">Corte de Obra No. 10 - 44,98% (% de recursos de Vigencia) - (Corte a 27 de noviembre de 2018): </t>
    </r>
    <r>
      <rPr>
        <sz val="10"/>
        <rFont val="Arial"/>
        <family val="2"/>
      </rPr>
      <t xml:space="preserve">Se realizan las labores de obra que permitan cumplir a cabalidad las metas propuestas. En este período, fuera de las actividades mencionadas con recursos de la reserva, se logra: Montaje de estructuras de los muros en estructura de madera (pan Bois); platinas metálicas, incluye soldadura entre platinas y soldaduras a varillas de anclaje; montaje de red de alcantarillado de baños; acabado de pañetes, recalce de platinas; y otras acciones. 
● </t>
    </r>
    <r>
      <rPr>
        <b/>
        <sz val="10"/>
        <rFont val="Arial"/>
        <family val="2"/>
      </rPr>
      <t xml:space="preserve">Corte de Obra No. 11 - 55,02% (% de recursos de Vigencia) - (Corte a 13 de diciembre de 2018): </t>
    </r>
    <r>
      <rPr>
        <sz val="10"/>
        <rFont val="Arial"/>
        <family val="2"/>
      </rPr>
      <t xml:space="preserve">Se realizan las labores o ítems de obra que permitan el cumplimiento a cabailidad con los objetivos propuestos, así se presenta un breve listado de las actividades ejecutadas para este período: Montaje plataforma metálica; aplicación de pañetes; recalzar platinas; instalar malla corrida en todo el muro; terminación de instalación de redes sanitarias de la batería de los baños; instalación de manto asfaltico de impermeabilización sobre faldones; remate de cubierta por línea del lindero; entre otras labores de obra.   </t>
    </r>
    <r>
      <rPr>
        <b/>
        <sz val="10"/>
        <rFont val="Arial"/>
        <family val="2"/>
      </rPr>
      <t xml:space="preserve">
</t>
    </r>
    <r>
      <rPr>
        <sz val="10"/>
        <rFont val="Arial"/>
        <family val="2"/>
      </rPr>
      <t xml:space="preserve">
Por otra parte, el Contrato de Interventoría No. 401 de 2017 presenta un saldo del diez por ciento (10%) del valor del contrato, de acuerdo a lo clausulado en el contrato: </t>
    </r>
    <r>
      <rPr>
        <i/>
        <sz val="10"/>
        <rFont val="Arial"/>
        <family val="2"/>
      </rPr>
      <t xml:space="preserve">"(...) se pagará al finalizar el contrato, previa presentación y aprobación del informe final, acta final de obra ejecutada, suscripción del acta de liquidación de obra e interventoría, y recibo a satisfacción por parte del IDPC.". </t>
    </r>
    <r>
      <rPr>
        <sz val="10"/>
        <rFont val="Arial"/>
        <family val="2"/>
      </rPr>
      <t>De está manera, para la vigencia 2019 se tiene programado adelantar los debidos trámites de liquidación que permitan el cierre del proceso y/o proyecto de intervención orientado a la ejecución del BIC Sede Principal.</t>
    </r>
  </si>
  <si>
    <r>
      <t xml:space="preserve">El 28 de septiembre de 2018 se suscribe el OtrosSí No. 2, Prórroga No. 2 y Adición No. 1 al Contrato de Obra No. 411 de 2017, con recursos de la vigencia, razón por la que se relaciona una nueva actividad, en aras del principio de anualidad del presupuesto, dado que fue con recursos de la vigencia fiscal 2018. La medición o unidad de medida está directamente relacionada con las actividades ejecutadas con los recursos adicionados.
Para este trimestre, se tiene un avance físico de obra del 29,64% para un avance físico de obra acumulado del 85,97% aprobado y pagado. Las acciones adelantadas bajo está actividad son:
● </t>
    </r>
    <r>
      <rPr>
        <b/>
        <sz val="10"/>
        <rFont val="Arial"/>
        <family val="2"/>
      </rPr>
      <t xml:space="preserve">Corte de Obra No. 9 - 29,64% - 56,03% (% de recursos de Vigencia) - (Noviembre): </t>
    </r>
    <r>
      <rPr>
        <sz val="10"/>
        <rFont val="Arial"/>
        <family val="2"/>
      </rPr>
      <t xml:space="preserve">Respecto al valor ejecutado del dinero adicionado (VIGENCIA) se ejecutan $ 505.224.711,00, correspondiente a un 56,03% dónde se jecucutan: Actividades correspondientes a los acabados de las baterías de baños de la Plaza de Mercado y la Galería de arte Santa Fe, se toman definiciones técnicas frente a la prolongación del muro divisorio del lava traperos, adicionalmente se realiza un engrosamiento de las columnas de entrada principal de la Galería de Arte. Respecto a la Plaza de Mercado se analiza el color definitivo de fachada y se determinan colorimetrías para la fachada, zócalo y Galería de Arte. Se realizan obras de canalización de aguas de lavado dentro de la Plaza de Mercado y se continúa con la ejecución de la red contraincendios del proyecto, con la instalación de gabinetes, siamesa y respectiva red RCI; entre otras labores de obra.  
De está manera, queda pendiente por ejecutar un 14,03% del valor total del contrato, que corresponde a un 43,97% de los recursos adicionados y serán ejecutados en la vigencia 2019; ya que se suspenden los contratos (Obra e Interventoría). El Contrato de Obra No. 411 de 2017 presenta una suspensión durante 100 días comprendidos a partir el 13 de diciembre de 2018, para su nueva fecha de terminación el 25-marzo-2019. Los motivos de suspensión son expuestos en Memorando radicado con No. 20183000086543.   
</t>
    </r>
  </si>
  <si>
    <t>Se presenta modificación al Convenio para desglosar los valores contemplados en los documentos previos del proceso de selección para garantizar las actividades requeridas para la adecuación del acceso principal al Concejo de Bogotá; y se actualizan los Estudios previos teniendo en cuenta el alcance de la intervención.
Como producto de la estructuración se cuenta con los documentos previos requeridos en la planeación (etapa preparatoria) de los procesos de selección- Obra e Interventoría. Se publicaron pre-pliegos en la Plataforma SECOP II: IDPC-SAMC-07-2018 e IDPC-CMA-09-2018.</t>
  </si>
  <si>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05. OBRA SEDE TITO</t>
    </r>
    <r>
      <rPr>
        <sz val="10"/>
        <rFont val="Arial"/>
        <family val="2"/>
      </rPr>
      <t>. (08 de enero de 2019). Recuperado de https://drive.google.com/drive/u/0/folders/1rC9LT6-J7l8rw2BXOTUkQbPa1PMwglDV?ogsrc=32</t>
    </r>
  </si>
  <si>
    <t>Intervención BIC Sede Tito. Adjudicación y avance de inversión de obra aprobado y pagado.</t>
  </si>
  <si>
    <t>% de adjudicación y avance de ejecución de inversión aprobado y pagado soportado en pagos</t>
  </si>
  <si>
    <r>
      <t>Para realizar el proyecto de intervención del BIC Sede Tito se adjudica y celebra los siguientes contratos: El Contrato de Obra No. 474 de 2018 con el proceso de selección No. IDPC-LP-06-2018, y el Contrato de Interventoría No. 469 de 2018 con el proceso de selección No. IDPC-CMA-05-2018, procesos publicados en la Plataforma SECOP II. La obra de intervención del inmueble denominado Casa Tito inicia su ejecución a partir del 24 de diciembre de 2018 (Fecha Acta de Aprobación de Garantías). 
El proceso de selección de Obra fue adjudicado al proponente BEATRIZ HELENA RAMIREZ GONZALEZ, el 7 de diciembre de 2018, por la suma de $833.195.846 permitiendo un avance del 10% resultado de la adjudicación de acuerdo a la medición dada para este producto o resultado. A su vez, de acuerdo a lo clausulado en el contrato, la Interventoría aprueba el Plan de Inversión del anticipo para su debido desembolso, logrando un avance de inversión del 30% de acuerdo a lo registrado en PREDIS: "</t>
    </r>
    <r>
      <rPr>
        <i/>
        <sz val="10"/>
        <rFont val="Arial"/>
        <family val="2"/>
      </rPr>
      <t>(...) El IDPC entregará al contratista, en calidad de anticipo una suma equivalente al treinta por ciento (30%) del valor total de obra referido en el contrato, anticipo que será amortizado en cada una de las cuentas parciales de avance de obra en el mismo porcentaje."</t>
    </r>
    <r>
      <rPr>
        <sz val="10"/>
        <rFont val="Arial"/>
        <family val="2"/>
      </rPr>
      <t xml:space="preserve">
El 60% pendiente de ejecución de está actividad se programa para la vigencia 2019 dada la constitución de la Reserva Presupuestal y de acuerdo a los pagos parciales mensuales según avance de obra reportado, aprobado y pagado.  </t>
    </r>
  </si>
  <si>
    <r>
      <t xml:space="preserve">Realizar la intervención de la fachada del Bien de Interés Cultural inmueble del Palacio Liévano Fachada </t>
    </r>
    <r>
      <rPr>
        <b/>
        <sz val="10"/>
        <rFont val="Arial"/>
        <family val="2"/>
      </rPr>
      <t>(Vigencia)</t>
    </r>
  </si>
  <si>
    <t>Intervención BIC Lieváno. Adjudicación y avance de inversión de obra aprobado y pagado.</t>
  </si>
  <si>
    <t>Intervención BIC Voto Nacional. Adjudicación y avance de inversión de obra aprobado y pagado.</t>
  </si>
  <si>
    <t>Intervención Templete Bolívar. Adjudicación y avance de inversión de obra aprobado y pagado.</t>
  </si>
  <si>
    <t>Monumentos intervenidos mediante contrato de obra. Adjudicación y avance de inversión de obra aprobado y pagado.</t>
  </si>
  <si>
    <t xml:space="preserve">El 13 de julio de 2018 se adjudica el proceso de selección No. IDPC-LP-03-2018 en SECOP I orientado a la ejecución de las obras necesarias para la conservación y restauración de la Fachada Edificio Liévano, se espera la culminación del proceso de selección de interventoría para dar inicio a las labores de obra.
No se puede dar inicio a la actividad pues el proceso de selección No. IDPC-CMA-02-2018 orientado a la adjudicación de la interventoría, se declara desierto el 29 de agosto de 2018. </t>
  </si>
  <si>
    <t>Bajo el proceso de selección No. IDPC-CMA-03-2018, el 17 de octubre de 2018, se adjudica el Contrato de Interventoría para dar inicio a la ejecución de las labores de obra que permitan la intervención de la Fachada del Edificio Lieváno. 
Para realizar el proyecto de intervención de conservación y restauración de la Fachada del Edificio Liévano y del Palacio Municipal se suscribe el Contrato de Obra No. 361 de 2018 (SECOP I) y el Contrato de Interventoría No. 433 de 2018 (SECOP II). El inicio de labores de obra se da el 29 de octubre de 2018 (Fecha de Inicio de Obra). 
Con las adjudicaciones de los procesos de selección orientados a está intervención se logra un avance del 10% de acuerdo a la medición dada para este producto o resultado. De acuerdo a la evolución de la inversión en obra, a través del comportamiento de registros dados en PREDIS, se logra el 30% de anticipo considerando lo clausulado en el contrato - Cláusula 6 que permita un avance eficaz de las actividades exigidas en la intervención. 
El 60% pendiente de ejecución de está actividad se programa para la vigencia 2019 dada la constitución de Reserva Presupuestal; pues se suspenden los contratos (Obra e Interventoría). El Contrato de Obra No. 361 de 2018 tiene como nueva fecha de terminación el 12-julio-2019 y los motivos de suspensión son expuestos en Memorando radicado con No. 2018300087803.</t>
  </si>
  <si>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06. FACHADA LIÉVANO</t>
    </r>
    <r>
      <rPr>
        <sz val="10"/>
        <rFont val="Arial"/>
        <family val="2"/>
      </rPr>
      <t>. (09 de enero de 2019). Recuperado de https://drive.google.com/drive/u/0/folders/1szh4bxkgKLtuDZat4LyyesITvBkRMnV_?ogsrc=32</t>
    </r>
  </si>
  <si>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07. VOTO NACIONAL 2018</t>
    </r>
    <r>
      <rPr>
        <sz val="10"/>
        <rFont val="Arial"/>
        <family val="2"/>
      </rPr>
      <t>. (09 de enero de 2019). Recuperado de https://drive.google.com/drive/u/0/folders/1ZlbF8_uNq1VPh9Qcc-S-gOJX2_J7IF_T?ogsrc=32</t>
    </r>
  </si>
  <si>
    <t xml:space="preserve">El 15 de noviembre de 2018 se adjudica y celebra el Contrato de Obra No. 460 de 2018 con el proceso de Licitación Pública No. IDPC-LP-04-2018, y el 27 de noviembre de 2018 se adjudica el Contrato de Interventoría No. 468 de 2018 con el proceso de selección No. IDPC-CMA-04-2018; bajo estos procesos se busca adelantar las obras de restauración del Presbiterio, Transepto y Cúpula de la Basílica Menor del Sagrado Corazón de Jesús-Iglesia Voto Nacional. Se da inicio a las labores de obra el 6 de diciembre de 2018 de acuerdo al Acta de Inicio. 
Considerando las adjudicaciones de los procesos se logra un avance del 10% dada la medición de está actividad; y a su vez, se aprueba y realiza la entrega de un anticipo del 40% del valor total del componente de obra del contrato representando un avance de inversión en obra de acuerdo a lo registrado en PREDIS; es decir, se logra un avance de la inversión, a través del comportamiento de los giros o desembolsos de acuerdo a las obligaciones de la entidad con el contratista. 
El 50% pendiente de ejecución de está actividad se programa para la vigencia 2019 dada la constitución de la Reserva Presupuestal y de acuerdo a los pagos parciales mensuales según avance de obra reportado, aprobado y pagado.  </t>
  </si>
  <si>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10. GRUPO BIENES MUEBLES. 03. TEMPLETE DEL LIBERTADOR CONTRATO 467-2018</t>
    </r>
    <r>
      <rPr>
        <sz val="10"/>
        <rFont val="Arial"/>
        <family val="2"/>
      </rPr>
      <t>. (09 de enero de 2019). Recuperado de https://drive.google.com/drive/u/0/folders/1VQzLIKPZ_STcPxt7jtUX7b8XwDpZjEw7?ogsrc=32</t>
    </r>
  </si>
  <si>
    <r>
      <t>Se cuenta con el Contrato de Obra No. 467 de 2018 bajo el proceso de selección No.  IDPC-MC-22-2018 en la plataforma SECOP II cuya aceptación de la oferta se da el 29 de noviembre de 2018; con este proceso se realiza los servicios especializados para el montaje de la réplica del Bolívar en el monumento Templete al Libertador. 
El 30 de noviembre de 2018 se da inicio a las labores de obra, y para este trimestre, se logra dar cumplimiento en un 100% al cronograma establecido lo que permite la terminación a está actividad. En sintesís, estás son las actividades o labores de obra realizadas:
● Cerramiento
● Protección Superficial y Desmonte: Esculturas embaladas y protegidas. 
● Desanclaje y traslado a la parte baja del Templete
● Guacal para la escultura existente
● Traslado de la escultura a depósito IDPC
● Recogida y traslado de escultura nueva</t>
    </r>
    <r>
      <rPr>
        <b/>
        <sz val="10"/>
        <rFont val="Arial"/>
        <family val="2"/>
      </rPr>
      <t xml:space="preserve">
● </t>
    </r>
    <r>
      <rPr>
        <sz val="10"/>
        <rFont val="Arial"/>
        <family val="2"/>
      </rPr>
      <t>Desembalaje, izado e instalación de la nueva escultura en el pedestal del Templete
● Entrega
Los trabajos estuvieron enfocados en ejecutar el traslado de la escultura existente en el Templete del Libertador y el posterior montaje de una nueva escultura en el mismo lugar.</t>
    </r>
  </si>
  <si>
    <r>
      <t xml:space="preserve">Cortes de Obra e Informes de Interventoría publicados en SECOP II. 
Sistema de Presupuesto Distrital - PREDIS.
Los archivos de gestión y/o medios de verificación se relacionan en Enlace Drive:
IDPC. (2018). </t>
    </r>
    <r>
      <rPr>
        <i/>
        <sz val="10"/>
        <rFont val="Arial"/>
        <family val="2"/>
      </rPr>
      <t>10. GRUPO BIENES MUEBLES. 04. OBRA 486-2018 4 MONUMENTOS</t>
    </r>
    <r>
      <rPr>
        <sz val="10"/>
        <rFont val="Arial"/>
        <family val="2"/>
      </rPr>
      <t>. (09 de enero de 2019). Recuperado de https://drive.google.com/drive/u/0/folders/1SxYZr9gU4yo3IQPxe8EQ9ORANX46j2Qb?ogsrc=32</t>
    </r>
  </si>
  <si>
    <t xml:space="preserve">En el marco de los procesos publicados en la Plataforma de SECOP II: Obra No. IDPC-LP-07-2018, e Interventoría No. IDPC-CMA-07-2018, se adjudican el Contrato de Obra No. 486 de 2018 y el Contrato de Interventoría No. 481 de 2018, por lo que se logra un avance del 10% de acuerdo a la medición o unidad de medida de este indicador.  
De está manera, se tiene como objetivo realizar las actividades de obra de conservación-restauración para 4 monumentos y esculturas ubicados en el espacio público, que son: 
(1) Alameda - Localidad Bosa (No. 07)
(2) Monumento a las Banderas - Localidad Kennedy (No. 08)
(3) Monumento a Isabel La Católica y Cristóbal Colón - Localidad Fontibón (No. 09) 
(4) Pórtico - Localidad Santa Fe (No. 03)
El 90% pendiente de ejecución se programa para la vigencia 2019 dada su constitución como Reserva Presupuestal y que corresponde a la ejecución contractual y avances físicos de obra con pagos parciales mensuales. </t>
  </si>
  <si>
    <r>
      <t xml:space="preserve">Base de datos denominada: Solicitudes equipo SIG, enlace:  https://docs.google.com/spreadsheets/d/119FE5lTfnFL723qUir45xo6DOIUaksZHloZrosoEw8/edit#gid=685280106
Archivos de salidas gráficas, cartográficas y georreferenciación.
Los archivos de gestión y/o medios de verificación se relacionan en Enlace Drive:
IDPC. (2018). </t>
    </r>
    <r>
      <rPr>
        <i/>
        <sz val="10"/>
        <rFont val="Arial"/>
        <family val="2"/>
      </rPr>
      <t>10. SALIDAS CARTOGRÁFICAS - SIG</t>
    </r>
    <r>
      <rPr>
        <sz val="10"/>
        <rFont val="Arial"/>
        <family val="2"/>
      </rPr>
      <t>. (09 de enero de 2019). Recuperado de https://drive.google.com/drive/u/0/folders/1av-0tfzaqSMp1_HHXh2UdtpOgTn37yXw?ogsrc=32</t>
    </r>
  </si>
  <si>
    <t xml:space="preserve">Se atendieron 42 solicitudes de salidas cartográficas y de georreferenciación sobre aspectos misionales de la entidad, dentro de las temáticas atendidas unas de las más relevantes son:
● Solicitud de un plano de la Basílica Menor del Voto Nacional en el que se vea este inmueble y los inmuebles adyacentes y si son BIC'S distritales o nacionales, para solicitar ante el ICANH  la autorización de intervención arqueológica en el presbiterio de esta Basílica. 
● Plano de los Bienes de Interés Cultural localizados en el SIC de San Luis. 
● Georreferenciación de las fachadas enlucidas para el primer semestre del 2018 
● Solicitud de plano con la localización de los Bienes Muebles con relación al recorrido establecido para la adoptatón 
● Plano de los Bienes de Interés Cultural localizados en el Núcleo Fundacional de Usaquén. </t>
  </si>
  <si>
    <t xml:space="preserve">Para el IV trimestre, se atendieron 57 solicitudes de salidas cartográficas y de georreferenciación que permitieron  atender aspectos misionales de la entidad y derechos de petición allegados a la entidad. Dentro de las temáticas atendidas unas de las más relevantes son:
● Solicitud de registro de items IDECA, 
● Solicitudes de información de BIC en Planes Parciales,
● Reporte de inconsistencias en Zonas Arqueológicas, 
● Bienes de interés cultural en la Localidad de Puente Aranda, 
● 46 planos de Localización para el proyecto de inventario, 
● Georreferenciación de 55 monumentos alusivos a la independencia, 
● Solicitud de apoyo en respuestas de SDQS, entre otros.
Es necesario señalar que estás solicitudes son allegadas por los profesionales de los equipos de la Subdirección de Intervención y de otras dependencias del IDPC, y permite el almacenamiento, análisis, transformación y presentación de información geográfica y sus respectivos atributos, con el fin de cumplir con múltiples propósitos. </t>
  </si>
  <si>
    <t>Para este trimestre, en el marco del Programa El Patrimonio se Luce, se adelantó 1 jornada de voluntariado en el Barrio Las Aguas, localidad La Candelaria con el fin de promover el enlucimiento de fachadas en contextos patrimoniales: 
● Campaña IDPC - MINTIC: MINISTERIO DE TECNOLOGÍAS DE LA INFORMACIÓN Y LAS COMUNICACIONES. Se cuenta con 400 voluntarios. 
Con las jornadas se busca promover la conservación y la sostenibilidad del patrimonio cultural por medio de alianzas que permitan intervenciones integrales en el espacio público y sus fachadas (recuperación cromática).</t>
  </si>
  <si>
    <r>
      <t xml:space="preserve">Base de datos denominada: TODOS LOS MODELOS 2018 V12. 
Informes de Jornadas de Voluntariado.
Los archivos de gestión y/o medios de verificación se relacionan en Enlace Drive:
IDPC. (2018). </t>
    </r>
    <r>
      <rPr>
        <i/>
        <sz val="10"/>
        <rFont val="Arial"/>
        <family val="2"/>
      </rPr>
      <t>09. PROGRAMA FACHADAS 2018. 02. JORNADAS VOLUNTARIADO 2018</t>
    </r>
    <r>
      <rPr>
        <sz val="10"/>
        <rFont val="Arial"/>
        <family val="2"/>
      </rPr>
      <t>. (09 de enero de 2019). Recuperado de https://drive.google.com/drive/u/0/folders/1zsf3TRqd97PQiqKabFZnDCi9Xsu1ZDQE?ogsrc=32</t>
    </r>
  </si>
  <si>
    <r>
      <t xml:space="preserve">Documentos de Metodología de los Talleres, Actas, y Listas de Asistencia.
Registros fotográficos. 
Los archivos de gestión y/o medios de verificación se relacionan en Enlace Drive:
IDPC. (2018). </t>
    </r>
    <r>
      <rPr>
        <i/>
        <sz val="10"/>
        <rFont val="Arial"/>
        <family val="2"/>
      </rPr>
      <t>09. PROGRAMA FACHADAS 2018. 03. TALLERES PATRIMONIO</t>
    </r>
    <r>
      <rPr>
        <sz val="10"/>
        <rFont val="Arial"/>
        <family val="2"/>
      </rPr>
      <t>. (09 de enero de 2019). Recuperado dE https://drive.google.com/drive/u/0/folders/1aLLeRPOo39HeFB2sgtW5txxKg3_Xxs3v?ogsrc=32</t>
    </r>
  </si>
  <si>
    <t xml:space="preserve">En el III trimestre se realiza el estudio de las propuestas de adopción presentadas por las empresas, organismos, entidades o personas que buscan vincularse al Programa "Adopta un Monumento"; así, se aprobó la adopción de 7 monumentos, para un acumulado de 29 monumentos adoptados. 
Adoptantes y Monumentos adoptados:
● IDIPRON - 1 monumento
● FUNARPAC - 1 monumento
● Fundación Solidaridad por Colombia - 1 monumento
● Pontificia Universidad Javeriana - 1 monumento
● Universidad Externado de Colombia - 1 monumento
● Grupo Republik SAS - 1 monumento
● IDT Instituto Distrital de Turismo  - 1 monumento
La relación (listado) de los Monumentos o Bienes Muebles adoptados se encuentra en la base de datos o matriz administrada por la Subdirección de Intervención, así como su debido No. de Resolución. </t>
  </si>
  <si>
    <r>
      <t xml:space="preserve">Base de datos denominada: Reporte Final:ADOPTA UN MONUMENTO. 
Oficios radicados en el Sistema de Gestión de Documentos electrónicos y de archivo ORFEO de la entidad. Resoluciones o actos administrativos aprobados y firmados.  
Los archivos de gestión y/o medios de verificación se relacionan en Enlace Drive:
IDPC. (2018). </t>
    </r>
    <r>
      <rPr>
        <i/>
        <sz val="10"/>
        <rFont val="Arial"/>
        <family val="2"/>
      </rPr>
      <t>10. GRUPO BIENES MUEBLES. 05. ADOPTA UN MONUMENTO</t>
    </r>
    <r>
      <rPr>
        <sz val="10"/>
        <rFont val="Arial"/>
        <family val="2"/>
      </rPr>
      <t>. (09 de enero de 2019). Recuperado de https://drive.google.com/drive/u/0/folders/18pcy3J9y-VMxZXKGtW8XKnan_9fN22VA?ogsrc=32</t>
    </r>
  </si>
  <si>
    <t xml:space="preserve">En el IV trimestre, en el marco del Programa Adopta un Monumento que busca fomentar la responsabilidad social y empresarial, se realizó el estudio de las propuestas allegadas a la entidad para la adopción de Bienes Muebles y esculturas; como resultado de ello se logró la aprobación de adopción de 14 monumentos, para un acumulado total de 43 monumentos adoptados en la vigencia 2018. 
Adoptantes y Monumentos adoptados:
● Grupo Energía Bogotá - 1 monumento
● Mauricio Rodríguez - 1 monumento
● Alcaldía Local de Suba - 5 monumentos
● Canal Capital - 3 monumentos
● Departamento Administrativo del Servicio Civil Distrital DASCD - 2 monumentos
● Confederación de Comunidades Judías de Colombia - 1 monumento
● IDPYBA Instituto Distrital de Protección y Bienestar Animal - 1 monumento
Está adopción de monumentos logró vincular a las entidades, personas naturales o jurídicas para apoyar las actividades de preservación y defensa de los bienes conmemorativos, esculturas y otros bienes culturales ubicados en el espacio público de Bogotá D. C. 
La relación (listado) de los Monumentos o Bienes Muebles adoptados se encuentra en la base de datos o matriz administrada por la Subdirección de Intervención compartida por Enlace Drive. Allí también se relacionan los actos administrativos generados para las respectivas adopciones. </t>
  </si>
  <si>
    <r>
      <t xml:space="preserve">Base de datos denominada: REPORTE SOCIAL SUB. TECNICA_FACHADAS 2018. 
Listados de asistencia, Actas de reunión y Regist|ros Fotográficos. 
Los archivos de gestión y/o medios de verificación se relacionan en Enlace Drive:
IDPC. (2018). </t>
    </r>
    <r>
      <rPr>
        <i/>
        <sz val="10"/>
        <rFont val="Arial"/>
        <family val="2"/>
      </rPr>
      <t>09. PROGRAMA FACHADAS 2018. 04. GESTIÓN SOCIAL - PARTICIPACIÓN</t>
    </r>
    <r>
      <rPr>
        <sz val="10"/>
        <rFont val="Arial"/>
        <family val="2"/>
      </rPr>
      <t>. (09 de enero de 2019). Recuperado de https://drive.google.com/drive/u/0/folders/1L6eWuCLPqCRUhoe-rnwQyCXBIMYGaF-J?ogsrc=32</t>
    </r>
  </si>
  <si>
    <r>
      <t xml:space="preserve">En este trimestre se llevaron a cabo 7 acciones de participación ciudadana para un acumulado de 33 acciones de participación desarrolladas durante la vigencia 2018 para lograr la sensibilización, protección y sostenibilidad del patrimonio cultural de Bogotá: 
</t>
    </r>
    <r>
      <rPr>
        <b/>
        <sz val="10"/>
        <rFont val="Arial"/>
        <family val="2"/>
      </rPr>
      <t>1.</t>
    </r>
    <r>
      <rPr>
        <sz val="10"/>
        <rFont val="Arial"/>
        <family val="2"/>
      </rPr>
      <t xml:space="preserve"> Reunión Corporación para el Desarrollo de la Democracia Escuela Galán para apoyo en enlucimiento de la Fachada del Inmueble Santa Ana (18 de octubre) </t>
    </r>
    <r>
      <rPr>
        <b/>
        <sz val="10"/>
        <rFont val="Arial"/>
        <family val="2"/>
      </rPr>
      <t xml:space="preserve">2. </t>
    </r>
    <r>
      <rPr>
        <sz val="10"/>
        <rFont val="Arial"/>
        <family val="2"/>
      </rPr>
      <t xml:space="preserve">Reunión con Jóvenes de la mesa Centro de Grafiti para el desarrollo de la actividad "Noche sin miedo" liderada por jóvenes de las Localidades Candelaria y Santa Fe (16 de octubre) </t>
    </r>
    <r>
      <rPr>
        <b/>
        <sz val="10"/>
        <rFont val="Arial"/>
        <family val="2"/>
      </rPr>
      <t xml:space="preserve">3. </t>
    </r>
    <r>
      <rPr>
        <sz val="10"/>
        <rFont val="Arial"/>
        <family val="2"/>
      </rPr>
      <t xml:space="preserve">Reunión con actor estratégico del Barrio Las Aguas, Corporación Educrearte para avanzar en la articulación de estrategias que permitan la recuperación del espacio público y el patrimonio de la zona (26 de noviembre) </t>
    </r>
    <r>
      <rPr>
        <b/>
        <sz val="10"/>
        <rFont val="Arial"/>
        <family val="2"/>
      </rPr>
      <t xml:space="preserve">4. </t>
    </r>
    <r>
      <rPr>
        <sz val="10"/>
        <rFont val="Arial"/>
        <family val="2"/>
      </rPr>
      <t xml:space="preserve">Preparación de la actividad de práctica responsable del arte urbano junto a la Corporación Educrearte en el marco de la Jornada de Voluntariado - MINTIC (14 de diciembre) </t>
    </r>
    <r>
      <rPr>
        <b/>
        <sz val="10"/>
        <rFont val="Arial"/>
        <family val="2"/>
      </rPr>
      <t xml:space="preserve">5. </t>
    </r>
    <r>
      <rPr>
        <sz val="10"/>
        <rFont val="Arial"/>
        <family val="2"/>
      </rPr>
      <t xml:space="preserve">Reunión con representante de la Mesa Local Hip Hop (10 de diciembre) </t>
    </r>
    <r>
      <rPr>
        <b/>
        <sz val="10"/>
        <rFont val="Arial"/>
        <family val="2"/>
      </rPr>
      <t xml:space="preserve">6. </t>
    </r>
    <r>
      <rPr>
        <sz val="10"/>
        <rFont val="Arial"/>
        <family val="2"/>
      </rPr>
      <t xml:space="preserve">Recorridos informativos de cara a la realización de la Jornada de voluntariado con MINTIC (11 al 14 de diciembre) </t>
    </r>
    <r>
      <rPr>
        <b/>
        <sz val="10"/>
        <rFont val="Arial"/>
        <family val="2"/>
      </rPr>
      <t xml:space="preserve">7. </t>
    </r>
    <r>
      <rPr>
        <sz val="10"/>
        <rFont val="Arial"/>
        <family val="2"/>
      </rPr>
      <t>Reunión con representante de la Mesa Local de Grafiti (11 de diciembre). 
Estás actividades permiten garantizar espacios y mecanismos de participación activa e incidente en la gestión de la promoción, conservación y sostenibilidad del patrimonio cultural de Bogotá.</t>
    </r>
  </si>
  <si>
    <r>
      <t xml:space="preserve">Base de datos denominada: FACHADAS ENLUCIDAS 2018.
Carpeta de Ejecución contractual del Convenio No. 349 de 2017 con FETB.
Los archivos de gestión y/o medios de verificación se relacionan en Enlace Drive:
IDPC. (2018). </t>
    </r>
    <r>
      <rPr>
        <i/>
        <sz val="10"/>
        <rFont val="Arial"/>
        <family val="2"/>
      </rPr>
      <t>09. PROGRAMA FACHADAS 2018. 05. ENLUCIMIENTO CONVENIO 2017</t>
    </r>
    <r>
      <rPr>
        <sz val="10"/>
        <rFont val="Arial"/>
        <family val="2"/>
      </rPr>
      <t>. (09 de enero de 2019). Recuperado de https://drive.google.com/drive/u/0/folders/1WKKX06IuAPagZ-G6MMiInqV1l2PgBOhP?ogsrc=32</t>
    </r>
  </si>
  <si>
    <r>
      <t xml:space="preserve">Base de datos denominada: TODOS LOS MODELOS 2018 V12. 
Fichas Técnicas de Intervención de las Fachadas, Ficha Antes y Después, Registro Fotográfico.
Los archivos de gestión y/o medios de verificación se relacionan en Enlace Drive:
IDPC. (2018). </t>
    </r>
    <r>
      <rPr>
        <i/>
        <sz val="10"/>
        <rFont val="Arial"/>
        <family val="2"/>
      </rPr>
      <t xml:space="preserve">09. PROGRAMA FACHADAS 2018. 06. BIO 2017. </t>
    </r>
    <r>
      <rPr>
        <sz val="10"/>
        <rFont val="Arial"/>
        <family val="2"/>
      </rPr>
      <t>(09 de enero de 2019). Recuperado de https://drive.google.com/drive/u/0/folders/1gYCoexzxy283s4X9X-af2VmGHT206tz2?ogsrc=32</t>
    </r>
  </si>
  <si>
    <r>
      <t xml:space="preserve">Base de datos denominada: FACHADAS ENLUCIDAS 2018.
Formatos de autorización. 
Los archivos de gestión y/o medios de verificación se relacionan en Enlace Drive:
IDPC. (2018). </t>
    </r>
    <r>
      <rPr>
        <i/>
        <sz val="10"/>
        <rFont val="Arial"/>
        <family val="2"/>
      </rPr>
      <t>09. PROGRAMA FACHADAS 2018. 07. POBLACIÓN 2017</t>
    </r>
    <r>
      <rPr>
        <sz val="10"/>
        <rFont val="Arial"/>
        <family val="2"/>
      </rPr>
      <t>. (09 de enero de 2019). Recuperado de https://drive.google.com/drive/u/0/folders/1NLPxh9BxUwaVpub06Is6EOLRBweg7kXT?ogsrc=32</t>
    </r>
  </si>
  <si>
    <r>
      <t xml:space="preserve">Informes de actividades radicados en el Sistema ORFEO de la entidad y que reposan en Carpeta de Ejecución contractual del Convenio No. 363 de 2017 con UNAL.
Sistema de Presupuesto Distrital - PREDIS.
Los archivos de gestión y/o medios de verificación se relacionan en Enlace Drive:
IDPC. (2018). </t>
    </r>
    <r>
      <rPr>
        <i/>
        <sz val="10"/>
        <rFont val="Arial"/>
        <family val="2"/>
      </rPr>
      <t>10. GRUPO BIENES MUEBLES. 06. CONVENIO 363-2017 UNAL</t>
    </r>
    <r>
      <rPr>
        <sz val="10"/>
        <rFont val="Arial"/>
        <family val="2"/>
      </rPr>
      <t>. (09 de enero de 2019). Recuperado de https://drive.google.com/drive/u/0/folders/1Kg8hJ2P5I3BH8PYY3jWak1ETP5QeYz2j?ogsrc=32</t>
    </r>
  </si>
  <si>
    <r>
      <t xml:space="preserve">Base de datos denominada: TODOS LOS MODELOS 2018 V12. 
Fichas Técnicas de Intervención, Registro Fotográfico.
Los archivos de gestión y/o medios de verificación se relacionan en Enlace Drive:
IDPC. (2018). </t>
    </r>
    <r>
      <rPr>
        <i/>
        <sz val="10"/>
        <rFont val="Arial"/>
        <family val="2"/>
      </rPr>
      <t>09. PROGRAMA FACHADAS 2018. 08. BIO 2018</t>
    </r>
    <r>
      <rPr>
        <sz val="10"/>
        <rFont val="Arial"/>
        <family val="2"/>
      </rPr>
      <t>. (09 de enero de 2019). Recuperado de https://drive.google.com/drive/u/0/folders/1c1yYKbeSdfX8P_qOd_fXxvkGJpqCmh71?ogsrc=32</t>
    </r>
  </si>
  <si>
    <r>
      <t xml:space="preserve">Una vez realizada la valoración de los inmuebles patrimoniales a intervenir, se realizó el enlucimiento de 37 fachadas con recursos de la vigencia para un acumulado de 160 fachadas para la vigencia 2019. Los enlucimientos se realizan con las Brigadas de Intervención Oportuna (BIO) del Programa El Patrimonio se luce (Enlucimiento de Fachadas) para el mantenimiento, limpieza y recuperación cromática de las fachadas. 
</t>
    </r>
    <r>
      <rPr>
        <b/>
        <sz val="10"/>
        <rFont val="Arial"/>
        <family val="2"/>
      </rPr>
      <t xml:space="preserve">
</t>
    </r>
    <r>
      <rPr>
        <sz val="10"/>
        <rFont val="Arial"/>
        <family val="2"/>
      </rPr>
      <t xml:space="preserve">Localidades Intervenidas:
● Teusaquillo (No. 13) 1 fachada
● Los Mártires (No. 14) 1 fachada
● La Candelaria (No. 17) 35 fachadas
La relación (listado) de los inmuebles o fachadas enlucidas se encuentra en la base de datos o matriz administrada por la Subdirección de Intervención, y también en los reportes mensuales.  </t>
    </r>
  </si>
  <si>
    <r>
      <t xml:space="preserve">Base de datos denominada: TODOS LOS MODELOS 2018 V12. 
Fichas Técnicas de Intervención, Registro Fotográfico.
Los archivos de gestión y/o medios de verificación se relacionan en Enlace Drive:
IDPC. (2018). </t>
    </r>
    <r>
      <rPr>
        <i/>
        <sz val="10"/>
        <rFont val="Arial"/>
        <family val="2"/>
      </rPr>
      <t>09. PROGRAMA FACHADAS 2018. 09. ENLUCIMIENTO JORNADAS VOLUNTARIADO 2018</t>
    </r>
    <r>
      <rPr>
        <sz val="10"/>
        <rFont val="Arial"/>
        <family val="2"/>
      </rPr>
      <t>. (09 de enero de 2019). Recuperado de https://drive.google.com/drive/u/0/folders/1l4_eW57yLqbsNtLhRSV2FUNow4qtacBh?ogsrc=32</t>
    </r>
  </si>
  <si>
    <r>
      <t xml:space="preserve">Base de datos denominada: TODOS LOS MODELOS 2018 V12. 
Formatos de autorización. 
Los archivos de gestión y/o medios de verificación se relacionan en Enlace Drive:
IDPC. (2018). </t>
    </r>
    <r>
      <rPr>
        <i/>
        <sz val="10"/>
        <rFont val="Arial"/>
        <family val="2"/>
      </rPr>
      <t>09. PROGRAMA FACHADAS 2018. 10. POBLACIÓN 2018</t>
    </r>
    <r>
      <rPr>
        <sz val="10"/>
        <rFont val="Arial"/>
        <family val="2"/>
      </rPr>
      <t>. (09 de enero de 2019). Recuperado de https://drive.google.com/drive/u/0/folders/1zvjQQj3d3yqZ6AF0IIDjQNPs3jSN7vyG?ogsrc=32</t>
    </r>
  </si>
  <si>
    <t>Con las acciones adelantadas bajo el Programa El Patrimonio se luce, se logró beneficiar a 190 personas y/o residentes de inmuebles de interés cultural, a través del enlucimiento de fachadas con recursos de la vigencia.
El Equipo Social realiza las bases de datos de los compromisos establecidos y formatos de autorización logrados.  A su vez, en los reportes mensuales y matriz o base de datos administrada por la Subdirección de Intervención, se relacionan las personas beneficiadas por cada inmueble enlucido. Se puede acceder a está información con el Enlace Drive brindado.</t>
  </si>
  <si>
    <r>
      <t xml:space="preserve">Base de datos denominada: REPORTE DE AVANCE DE METAS GRUPO BIENES MUEBLES. 
Fichas de intervención de monumentos.
Los archivos de gestión y/o medios de verificación se relacionan en Enlace Drive: 
IDPC. (2018). </t>
    </r>
    <r>
      <rPr>
        <i/>
        <sz val="10"/>
        <rFont val="Arial"/>
        <family val="2"/>
      </rPr>
      <t>10. GRUPO BIENES MUEBLES. 07. BRIGADA BAM 2018 - FICHAS INVENTARIO MONUMENTOS</t>
    </r>
    <r>
      <rPr>
        <sz val="10"/>
        <rFont val="Arial"/>
        <family val="2"/>
      </rPr>
      <t>. (09 de enero de 2019). Recuperado de https://drive.google.com/drive/u/0/folders/1Q0GE-TGpnt2sOXkj5LAln_E2qKaqSWWb?ogsrc=32</t>
    </r>
  </si>
  <si>
    <t xml:space="preserve">Se intervinieron 40 monumentos, con recursos de la vigencia, mediante la Brigada de Atención a Monumentos (BAM) del Grupo de Bienes Muebles de la Subdirección de Intervención, estás acciones directas se encuentran orientadas a estabilizar y/o detener los procesos de deterioro y rescatar los valores de los bienes muebles. 
Localidades Intervenidas:
● Usaquén (No. 01) - 1 monumento
● Chapinero (No. 02) - 2 monumentos
● Santa Fe (No. 03) - 16 monumentos        
● Teusaquillo (No. 13) - 3 monumentos      
● Los Mártires (No. 14) - 3 monumentos
● La Candelaria (No. 17) - 15 monumentos    
La relación (listado) de los bienes muebles o monumentos intervenidos se encuentra en la base de datos o matriz administrada por la Subdirección de Intervención, y también en los reportes mensuales.  </t>
  </si>
  <si>
    <t xml:space="preserve">Se entregaron los documentos definitivos para la publicación del proceso en la Plataforma de SECOP II: IDPC-CMA-08-2018. 
Los documentos productos del proceso de estructuración son: Estudios Previos, Presupuesto Oficial Estimado-POE, Matriz de Riesgos, Análisis de Riesgos, Matriz de Riesgos, etc. </t>
  </si>
  <si>
    <r>
      <t xml:space="preserve">Informes de actividades publicados en la Plataforma SECOP II. 
Sistema de Presupuesto Distrital - PREDIS.
Los archivos de gestión y/o medios de verificación se relacionan en Enlace Drive:
IDPC. (2018). </t>
    </r>
    <r>
      <rPr>
        <i/>
        <sz val="10"/>
        <rFont val="Arial"/>
        <family val="2"/>
      </rPr>
      <t>11. CINTER 458-2018 CENTRO BICENTENARIO</t>
    </r>
    <r>
      <rPr>
        <sz val="10"/>
        <rFont val="Arial"/>
        <family val="2"/>
      </rPr>
      <t>. (09 de enero de 2019). Recuperado de https://drive.google.com/drive/u/0/folders/1r6kF021uEqk7Lgj1Yyb90_OnkW0Xt8EO?ogsrc=32</t>
    </r>
  </si>
  <si>
    <r>
      <t xml:space="preserve">El 1 de octubre de 2018 se suscribe el Convenio Interadministrativo No. 4120000-748-2018 entre la Secretaría General de la Alcaldía Mayor de Bogotá y el IDPC; así la entidad para realizar el proceso de protección y manejo de la colección arqueológica del Centro Bicentenario se suscribe el Contrato Interadministrativo No. 458 de 2018 bajo el proceso de selección No. IDPC-CI-458-2018 y se da inicio el 30 de noviembre de 2018 (Fecha Acta de Inicio), con un plazo de 8 meses. 
En este trimestre, se logra un avance del 30% de está actividad que corresponde, en síntesis, a la entrega del Plan de trabajo, Propuesta Metodológica presentada al ICANH, Cronograma de actividades, Presentación de las hojas de vidas del equipo de trabajo. El Plan de trabajo contempla tres etapas o fases a desarrollar, que son:
</t>
    </r>
    <r>
      <rPr>
        <sz val="10"/>
        <rFont val="Calibri"/>
        <family val="2"/>
      </rPr>
      <t xml:space="preserve">● </t>
    </r>
    <r>
      <rPr>
        <b/>
        <sz val="10"/>
        <rFont val="Arial"/>
        <family val="2"/>
      </rPr>
      <t xml:space="preserve">Fase 1. </t>
    </r>
    <r>
      <rPr>
        <sz val="10"/>
        <rFont val="Arial"/>
        <family val="2"/>
      </rPr>
      <t xml:space="preserve">Diagnóstico del estado de la colección y del lugar de almacenamiento.
● </t>
    </r>
    <r>
      <rPr>
        <b/>
        <sz val="10"/>
        <rFont val="Arial"/>
        <family val="2"/>
      </rPr>
      <t>Fase 2.</t>
    </r>
    <r>
      <rPr>
        <sz val="10"/>
        <rFont val="Arial"/>
        <family val="2"/>
      </rPr>
      <t xml:space="preserve"> Saneamiento ambiental.
● </t>
    </r>
    <r>
      <rPr>
        <b/>
        <sz val="10"/>
        <rFont val="Arial"/>
        <family val="2"/>
      </rPr>
      <t>Fase 3.</t>
    </r>
    <r>
      <rPr>
        <sz val="10"/>
        <rFont val="Arial"/>
        <family val="2"/>
      </rPr>
      <t xml:space="preserve"> Saneamiento del manterio que no es objeto de intervención. 
El 70% pendiente de ejecución de está actividad se programa para la vigencia 2019 dada la constitución de la Reserva Presupuestal y de acuerdo a los pagos estipulados contractualmente.</t>
    </r>
  </si>
  <si>
    <t xml:space="preserve">Para el IV trimestre se logró un avance del 69,20% de ejcución en la investigación, lo que permite un acumulado del 89,2% para la vigencia 2018. Dados los términos establecidos en el Convenio, el 01 de octubre de 2018 se realizó el Comité Técnico Operativo del Convenio IDPC-UNAL No. 363 de 2017 para aprobar la distribución y desembolso de los aportes y se aprueba la prórroga del Convenio, esto con el fin de garantizar una adecuada ejecución de actividades de acuerdo a los productos y resultados esperados.  
En síntesis, como producto de la investigación realizada por la Universad Nacional se obtienen los siguientes resultados a la fecha:
● Caso No. 1 - Plaza de Toros: Es recopilada y analizada la información de consultoría y asesorías donde se consolida el componente de estudio: Arquitectónico, de deterioros, análisis químicos, entre otros. Se finaliza con la toma de muestras del compomente de químicos de biodeterioro y se genera análisis petrográficos. Se desarrollan otras actividades como: caracterización de materiales (ladrillo y mortero), caracterización química, sísica y mecánica de los materiales cerámicos de la fachada interior y exterior de la Plaza de Toros. 
● Caso No. 2 - Voto Nacional: Toma de muestras realizadas, Mapeo de los indicadores de deterioro en las fachadas externas e internas, se completa el levantamiento de información y datos de componentes químicos, biodeterioro y conservación, determinación de resistencia mecánicas de materiales. 
● Caso No. 3 - Monumentos en Espacio Público: Se inicia una relación detallada de los espacios e Instituciones públicas y privadas actuales con las que se puede entablar una comunicación e iniciar un trabajo cooperativo con el fin de entender el contexto de significación de las obras y su función en la sociedad en donde están ubicadas, sus valores de uso, físico y sensible que rodean las piezas de patrimonio.  
Se aprueba el segundo, tercer, cuarto y quinto desembolso del Convenio de acuerdo a los avances de ejecución presentados. Por otra parte, dada la aprobación de la prórroga, está actividad no termina en la vigencia e implica que su finalización se vea reflejada hasta el 30-marzo-2018; razón por la cual, queda pendiente un 10,8% por ejecutar que se constituye en Pasivo Exigible y que debe ser gestionado en la vigencia fiscal 2019.  </t>
  </si>
  <si>
    <t xml:space="preserve">Corresponde al IDPC, en el marco de las competencias asignadas por el Decreto 70 de 2015,  emitir los conceptos técnicos sobre las actuaciones administrativas y policivas que se adelanten sobre inmuebles que amenazan ruina; por ello, se realizó la respectiva evaluación técnica de 7 estudios de caso para establecer si poseen algún valor histórico, cultural o arquitectónico, según el POT y la legislación vigente en cuanto a patrimonio cultural. 
Los casos atendidos y remitidos se encuentran relacionados en el control de asuntos administrados por el Equipo de la Subdirección de Intervención. </t>
  </si>
  <si>
    <r>
      <t xml:space="preserve">Base de datos denominada: INDICADORES EQUIPO CONTROL URBANO Y EQUIPARACIONES. CONTROL DE ASUNTOS VALORACIÓN. 
Oficios radicados en el Sistema de Gestión de Documentos electrónicos y de archivo ORFEO de la entidad. 
Los archivos de gestión y/o medios de verificación se relacionan en Enlace Drive:
IDPC. (2018). </t>
    </r>
    <r>
      <rPr>
        <i/>
        <sz val="10"/>
        <rFont val="Arial"/>
        <family val="2"/>
      </rPr>
      <t>11. AMENAZA DE RUINA</t>
    </r>
    <r>
      <rPr>
        <sz val="10"/>
        <rFont val="Arial"/>
        <family val="2"/>
      </rPr>
      <t>. (09 de enero de 2019). Recuperado de https://drive.google.com/drive/u/0/folders/1o3riODUC82xYRdpWN8_rcxmCGkBKUj1p?ogsrc=32</t>
    </r>
  </si>
  <si>
    <r>
      <t xml:space="preserve">Base de datos denominada: INDICADORES EQUIPO CONTROL URBANO Y EQUIPARACIONES.
Oficios radicados en el Sistema de Gestión de Documentos electrónicos y de archivo ORFEO de la entidad. 
Los archivos de gestión y/o medios de verificación se relacionan en Enlace Drive:
IDPC. (2018). </t>
    </r>
    <r>
      <rPr>
        <i/>
        <sz val="10"/>
        <rFont val="Arial"/>
        <family val="2"/>
      </rPr>
      <t>12. CONTROL URBANO</t>
    </r>
    <r>
      <rPr>
        <sz val="10"/>
        <rFont val="Arial"/>
        <family val="2"/>
      </rPr>
      <t>. (09 de enero de 2019). Recuperado de https://drive.google.com/drive/u/0/folders/1MREmRlLCmYSyhZYi6px0j9y1wLCqlkMi</t>
    </r>
  </si>
  <si>
    <r>
      <t xml:space="preserve">Base de datos denominada ACTIVIDADES POA ARQUEOLOGÍA 2018. 
Actas, Listados de Asistencia. Oficios de respuesta y radicados en el Sistema de Gestión de Documentos electrónicos y de archivo ORFEO de la entidad. 
Los archivos de gestión y/o medios de verificación se relacionan en Enlace Drive:
IDPC. (2018). </t>
    </r>
    <r>
      <rPr>
        <i/>
        <sz val="10"/>
        <rFont val="Arial"/>
        <family val="2"/>
      </rPr>
      <t>13. ACOMPAÑAMIENTO ARQUEOLÓGICO</t>
    </r>
    <r>
      <rPr>
        <sz val="10"/>
        <rFont val="Arial"/>
        <family val="2"/>
      </rPr>
      <t>. (09 de enero de 2019). Recuperado de https://drive.google.com/drive/u/0/folders/13upL2HhLLJ0lAFHxY_Z4yx1TJ7IlgWBO</t>
    </r>
  </si>
  <si>
    <t xml:space="preserve">Se realizó la respectiva evaluación técnica de 7 estudios de caso por amenaza de ruina para establecer si poseían algún valor histórico, cultural o arquitectónico, según el POT y la legislación vigente en cuanto a patrimonio cultural, con el fin de garantizar la protección o mantenimiento de los inmubeles de interés cultural.
Por solicitud del IDIGER se informó a un propietario de BIC sobre las acciones que puede adelantar en el marco de la normatividad vigente, esto para detener un mayor deterioro del inmueble. Así mismo, para atender un requerimiento se le informó a la Alcaldía Local de La Candelaria, previa visita de inspección visual al inmueble de la solicitud.
Los casos atendidos y emitidos se encuentran relacionados en el control de asuntos administrados por el Equipo de la Subdirección de Intervención, y en Enlace Drive brindado. </t>
  </si>
  <si>
    <t>Se llevó a cabo la verificación sobre el cumplimiento de las normas urbanísticas y arquitectónicas de los BIC y se emitieron 50 conceptos asociados a acciones de control .
Cabe aclarar que en la mayoría de casos se realiza la inspección visual y visitas técnicas a los inmubles para generar la acción de control urbano pertinente.</t>
  </si>
  <si>
    <t>Se llevó a cabo la verificación sobre el cumplimiento de las normas urbanísticas y arquitectónicas de los BIC y se emitieron 116 conceptos asociados a acciones de control. 
Cabe aclarar que en la mayoría de casos se realiza la inspección visual y visitas técnicas a los inmubles para generar la acción de control urbano pertinente.</t>
  </si>
  <si>
    <t>Se llevó a cabo la verificación sobre el cumplimiento de las normas urbanísticas y arquitectónicas de los BIC y se emitieron 118 conceptos asociados a acciones de control. 
Cabe aclarar que en la mayoría de casos se realiza la inspección visual y visitas técnicas a los inmubles para generar la acción de control urbano pertinente.</t>
  </si>
  <si>
    <t xml:space="preserve">En atención a las solicitudes allegadas y radicadas a la entidad, para este trimestre se emitieron 107 conceptos técnicos asociados al servicio u OPA de Control Urbano que brinda la Subdirección de Intervención. 
Para estas solicitudes se llevó a cabo la verificación del cumplimiento de las normas urbanísticas y arquitectónicas aplicables a los inmuebles de interés cultural a partir de la inspecciones visuales y visitas técnicas realizadas por los profesionales asignados de la dependencia, y que permitan generar la respectiva acción de control urbano. 
La relación de los casos atendidos se encuentran en la matriz o base de datos administradas por la Subdirección de Intervención, y en el Enlace Drive brindado. </t>
  </si>
  <si>
    <t xml:space="preserve">Con el fin de garantizar la protección del patrimonio arqueológico, se llevaron a cabo 14 apoyos y/o acompañamientos en los conceptos emitidos por los equipos de la Subdirección de Intervención y otras actividades misionales del IDPC. Dentro de las temáticas relevantes que se atendieron se encuentran: 
● Reuniones con IDRD para tratar temas de protección de patrimonio en áreas Columbarios y Globo del Cementario Central. 
● Reunión de proyecto Ciclo Alameda Quinto Centenario.
● Reunión con UNAL para viabilidad del Contrato Interadministrativo que permita la protección de la colección arqueológica de CMPR. 
● Reunión con personal UNAL, Alta Consejería para los derechos de las Víctimas, la paz y reconcialiación y Fundación AFFIC para verificación de la colección. 
● Apoyo en proyección de oficio de respuesta del Equipo de Espacio Público para Ubicación de Baños Públicos en Centro Histórico. </t>
  </si>
  <si>
    <r>
      <t xml:space="preserve">Con el fin de garantizar la protección del patrimonio arqueológico, se llevaron a cabo 7 apoyos y/o acompañamientos en los conceptos emitidos por los equipos de la Subdirección de Intervención y otras actividades misionales del IDPC. Dentro de las temáticas relevantes que se atendieron se encuentran: 
</t>
    </r>
    <r>
      <rPr>
        <sz val="10"/>
        <rFont val="Calibri"/>
        <family val="2"/>
      </rPr>
      <t xml:space="preserve">● </t>
    </r>
    <r>
      <rPr>
        <sz val="10"/>
        <rFont val="Arial"/>
        <family val="2"/>
      </rPr>
      <t>Apoyo en proyección de oficio de respuesta sobre información de Patrimonio Arqueológico para actualización de información geográfica del Distrito Capital con el Equipo SIG. 
● Reunión para el segumiento de acciones de actualización de información geográfica con Secretaría de Planeación Distrital y aprobación de PMA del Centro Histórico en el marco del PEMP. 
● Visita de acompañamiento con el ICANH en Plan Parcial Tres Quebradas Usme. 
● Reunión con funcionarios Alcaldía Local de Santa Fé sobre BIC de la Localidad. 
● Segunda mesa de trabajo interinstitucional para actualización del PMA Hacienda El Carmen con ERU.
● Visita de la colección arqueológica de Centro Memoria con funcionarios de Alta Consejería para los derechos de las víctimas para verificar el estado de la colección.</t>
    </r>
  </si>
  <si>
    <t xml:space="preserve">Con el fin de garantizar la protección del patrimonio arqueológico, se brindó 17 apoyos y/o acompañamientos en los conceptos emitidos por los equipos de la Subdirección de Intervención y otras actividades misionales del IDPC. Dentro de las temáticas relevantes que se atendieron se encuentran: 
●  Apoyo en proyección de oficio de respuesta traslado por competencia referente a solicitud de información general en el marco del Proyecto Sendero de las Mariposas.
● Reunión sobre el seguimiento al Programa de Arqueología Preventiva de la Peatonalización Carrera séptima Fase 2 en ICANH. 
● Reunión sobre liquidación del Convenio No. 549 -2014 en la Secretaría General. 
● Reunión con parte del equipo de museografía del Museo de Bogotá para revisión del material arqueológico de la  Casa Sede IDPC.     
● Entrega de material arqueológico recuperado en Casa Sede IDPC a funcionaria María Alejandra Malagón del Archivo Distrital para la exposición “Dos cronistas de Bogotá. Un encuentro histórico".
●  Apoyo en proyección de oficio de respuesta a informe de recopilación y análisis de información e informe de factibilidad, componente de patrimonio. Contrato IDU. </t>
  </si>
  <si>
    <t xml:space="preserve">Con el fin de promover la recuperación del espacio público a través del enlucimiento de fachadas se realizaron jornadas de voluntariado o campañas que permitieron el enlucimiento de 50 fachadas, como modalidad que busca fomentar la inversión público-privada a través de alianzas. La jornada gestionada para el IV trimestre en el marco del Programa El Patrimonio se luce fue: 
● Campaña MINTIC - La Candelaria (No. 17) 50 predios o fachadas
La relación (listado) de los inmuebles o fachadas enlucidas se encuentra en la base de datos o matriz administrada por la Subdirección de Intervención, y también en los reportes mensuales como en el Enlace Drive.  </t>
  </si>
  <si>
    <t xml:space="preserve">En este trimestre se enlucieron 43 fachadas con la modalidad de jornadas de voluntariado (alianzas público-privadas). Estas fueron gestionadas en el marco del Programa El Patrimonio se luce y son orientadas a la recuperación del espacio público en contextos patrimoniales a través del enlucimiento en fachadas: 
● Campaña Acueducto - San Cristóbal (No. 04) 4 fachadas
● Campaña Citibank - La Candelaria (No. 17) 39 fachadas
La relación (listado) de los inmuebles o fachadas enlucidas se encuentra en la base de datos o matriz administrada por la Subdirección de Intervención, y también en los reportes mensuales.  </t>
  </si>
  <si>
    <t xml:space="preserve">Se llevó a cabo el enlucimiento de 29 fachadas con campañas o jornadas de voluntariado, como modalidad que busca fomentar la inversión público-privada a través de alianzas. Las jornadas son gestionadas en el marco del Programa El Patrimonio se luce y busca la recuperación de la imagen urbana en BIC, SIC o contextos patrimoniales a través del enlucimiento en fachadas: 
● Campaña Aviatur - La Candelaria (No. 17) 8 fachadas
● Campaña Homecenter - La Candelaria (No. 17) 2 fachadas
● Campaña Grupo de Energía de Bogotá GEB - La Candelaria (No. 17) 14 fachadas 
● Campaña Alcaldía Local La Candelaria - La Candelaria (No. 17) 5 fachadas 
La relación (listado) de los inmuebles o fachadas enlucidas se encuentra en la base de datos o matriz administrada por la Subdirección de Intervención, y también en los reportes mensuales.  </t>
  </si>
  <si>
    <t xml:space="preserve">Se intervinieron 58 monumentos, con recursos de la vigencia, mediante la Brigada de Atención a Monumentos (BAM) del Grupo de Bienes Muebles de la Subdirección de Intervención, estás acciones directas se encuentran orientadas a estabilizar y/o detener los procesos de deterioro y rescatar los valores de los bienes muebles. 
Localidades Intervenidas:
● Chapinero (No. 02) - 8 monumentos
● Santa Fe (No. 03) - 15 monumentos
● San Cristóbal (No. 04) - 1 monumento
● Tunjuelito (No. 06) - 2 monumentos
● Kennedy (No. 08) - 1 monumento
● Fontibón (No. 09) - 1 monumento
● Engativa (No. 10) - 1 monumento
● Suba (No. 11) - 1 monumento 
● Barrio Unidos (No. 12) - 2 monumentos
● Teusaquillo (No. 13) - 13 monumentos
● Los Mártires (No. 14) - 1 monumento
● La Candelaria (No. 17) - 12 monumentos 
La relación (listado) de los bienes muebles o monumentos intervenidos se encuentra en la base de datos o matriz administrada por la Subdirección de Intervención, y también en los reportes mensuales.  </t>
  </si>
  <si>
    <t xml:space="preserve">Se desarrolló las revisión de los inmuebles acordados en el Plan de Trabajo, y se busco los certificados de tradición en la plataforma del VUC.
Se consultaron las fichas antiguas de valoración, así como las actas de los diferentes Consejos Distritales de Patrimonio Cultural  - con sus soportes correspondientes -, con el fin de documentar toda la información técnica, descriptiva e histórica para reconstruir los antecedentes de los inmuebles y posteriormente actualizar las fichas de inventario.
Se comienza a tabular la información y se organizan carpetas independientes para cada inmueble que se relacionan en una matriz, posteriormente se coloca y sube al DRIVE. </t>
  </si>
  <si>
    <r>
      <t xml:space="preserve">Durante los recorridos adelantados por la Brigada de Atención a Monumentos (BAM) se establece el estado actual  de los monumentos, punto clave para la selección de los monumentos que serán intervenidos. De está manera, al realizar las visitas de los monumentos se verifica la técnica y los materiales en los que fueron elaborados, el entorno inmediato y el </t>
    </r>
    <r>
      <rPr>
        <b/>
        <sz val="10"/>
        <rFont val="Arial"/>
        <family val="2"/>
      </rPr>
      <t xml:space="preserve">estado de conservación. </t>
    </r>
    <r>
      <rPr>
        <sz val="10"/>
        <rFont val="Arial"/>
        <family val="2"/>
      </rPr>
      <t xml:space="preserve">Este aspecto es la base fundamental para realizar la intervención puesto que con está información se puede emitir una caracterización y determinar los procedimientos a realizar. 
De acuerdo a las intervenciones adelantadas, para este trimestre se  actualizaron los estados de conservación de 40 fichas de inventario de Bienes Muebles o Monumentos. </t>
    </r>
  </si>
  <si>
    <t xml:space="preserve">De acuerdo a las intervenciones adelantadas, para este trimestre se  actualizaron los estados de conservación de 54 fichas de inventario de Bienes Muebles o Monumentos. Como producto de la actualización de los estados de conservación de las fichas, la Brigada de Atención a Monumentos-BAM logra establecer las condiciones que permitan realizar los mantenimientos a los Bienes Muebles que forman parte del inventario del Instituto, con el fin de minimizar la afectación que presentan los bienes muebles ubicados en espacio público. </t>
  </si>
  <si>
    <t xml:space="preserve">De acuerdo a las intervenciones adelantadas, para este trimestre se  actualizaron los estados de conservación de 36 fichas de inventario de Bienes Muebles o Monumentos. Como producto de la actualización de los estados de conservación de las fichas, la Brigada de Atención a Monumentos-BAM logra establecer las condiciones que permitan realizar los mantenimientos a los Bienes Muebles que forman parte del inventario del Instituto, con el fin de minimizar la afectación que presentan los bienes muebles ubicados en espacio público. </t>
  </si>
  <si>
    <t xml:space="preserve">De acuerdo a las intervenciones adelantadas, para este trimestre se  actualizaron los estados de conservación de 58 fichas de inventario de Bienes Muebles o Monumentos. Como producto de la actualización de los estados de conservación de las fichas, la Brigada de Atención a Monumentos-BAM logra establecer las condiciones que permitan realizar los mantenimientos a los Bienes Muebles que forman parte del inventario del Instituto, con el fin de minimizar la afectación que presentan los bienes muebles ubicados en espacio público. </t>
  </si>
  <si>
    <r>
      <t>Digitales de ficha en enlace Drive:</t>
    </r>
    <r>
      <rPr>
        <u val="singleAccounting"/>
        <sz val="10"/>
        <rFont val="Arial"/>
        <family val="2"/>
      </rPr>
      <t xml:space="preserve">
https://drive.google.com/drive/folders/1ySyYanQYX15Qd0ykyFeDAs3AaQkBnX3o?ogsrc=32
Los archivos de gestión y/o medios de verificación se relacionan en Enlace Drive:
IDPC. (2018). </t>
    </r>
    <r>
      <rPr>
        <i/>
        <u val="singleAccounting"/>
        <sz val="10"/>
        <rFont val="Arial"/>
        <family val="2"/>
      </rPr>
      <t>14. FICHAS INVENTARIO BIC</t>
    </r>
    <r>
      <rPr>
        <u val="singleAccounting"/>
        <sz val="10"/>
        <rFont val="Arial"/>
        <family val="2"/>
      </rPr>
      <t>. (09 de enero de 2019). Recuperado de https://drive.google.com/drive/u/0/folders/12D4keEZZ8pq1-xoh5WO-uqmq39yGrTAO</t>
    </r>
  </si>
  <si>
    <r>
      <t xml:space="preserve">Base de datos denominada: REPORTE DE AVANCE DE METAS GRUPO BIENES MUEBLES. 
Fichas con estado de conservación de bienes muebles y monumentos actualizado del Grupo Bienes Muebles.
Los archivos de gestión y/o medios de verificación se relacionan en Enlace Drive: 
IDPC. (2018). </t>
    </r>
    <r>
      <rPr>
        <i/>
        <sz val="10"/>
        <rFont val="Arial"/>
        <family val="2"/>
      </rPr>
      <t>10. GRUPO BIENES MUEBLES. 07. BRIGADA BAM 2018 - FICHAS INVENTARIO MONUMENTOS</t>
    </r>
    <r>
      <rPr>
        <sz val="10"/>
        <rFont val="Arial"/>
        <family val="2"/>
      </rPr>
      <t>. (09 de enero de 2019). Recuperado de https://drive.google.com/drive/u/0/folders/1Q0GE-TGpnt2sOXkj5LAln_E2qKaqSWWb?ogsrc=32</t>
    </r>
  </si>
  <si>
    <t xml:space="preserve">El equipo encargado de la elaboración de las Fichas de Valoración Individual respecto de aquellos casos que han tenido trámite ante el Consejo Distrital de Patrimonio Cultural avanzó en un 92,9% con la elaboración de 39 Fichas de Valoración Individual de los inmuebles sobre los que se ha realizado algún trámite de inclusión, exclusión o cambio de categoría. Estas fichas constituyen una versión preliminar que deberá ser revisada y editada antes de su envío a la Secretaría de Cultura, Recreación y Deporte.
Por ende, para estre trimestre se logra la culminación y/o elaboración de las Fichas de Valoración Individual (FVI). Las mismas serán remitidas a la Secretaría de Cultura, Recreación y Deporte en la medida que vayan siendo paulatinamente validadas por la Subdireccón de Intervención. Mediante Radicado No. 2018-300-008826-1 del 14/12/2018 se remitió la FVI No. 001205015009 correspondiente al inmueble localizado en la Carrera 6 No. 17 - 41 Sur.
Las fichas se encuantran disponibles para su consulta en el Drive asociado como medio de evidencia o medio de verificación. </t>
  </si>
  <si>
    <r>
      <t xml:space="preserve">Documentos de creación y/o actualización de procedimientos. 
Diagramas de Flujo.
Actas y Listados de Asistencia relacionadas en campañas del SIG.
Los archivos de gestión y/o medios de verificación se relacionan en Enlace Drive: 
IDPC. (2018). </t>
    </r>
    <r>
      <rPr>
        <i/>
        <sz val="10"/>
        <rFont val="Arial"/>
        <family val="2"/>
      </rPr>
      <t>03. MIPG. 01. TRÁMITES Y OPAS</t>
    </r>
    <r>
      <rPr>
        <sz val="10"/>
        <rFont val="Arial"/>
        <family val="2"/>
      </rPr>
      <t>. (09 de enero de 2019). Recuperado de https://drive.google.com/drive/u/0/folders/11Lxx34WLMu5xLIcDofgo92WY1vesRfqY</t>
    </r>
  </si>
  <si>
    <r>
      <t xml:space="preserve">Hoja de vida de los indicadores.
Los archivos de gestión y/o medios de verificación se relacionan en Enlace Drive: 
IDPC. (2018). </t>
    </r>
    <r>
      <rPr>
        <i/>
        <sz val="10"/>
        <rFont val="Arial"/>
        <family val="2"/>
      </rPr>
      <t>03. MIPG. 02. INDICADORES DE GESTIÓN</t>
    </r>
    <r>
      <rPr>
        <sz val="10"/>
        <rFont val="Arial"/>
        <family val="2"/>
      </rPr>
      <t>. (09 de enero de 2019). Recuperado de https://drive.google.com/drive/u/0/folders/1f_40Q2DfHwHHklCogN1zkbFiE1z93G4D</t>
    </r>
  </si>
  <si>
    <t xml:space="preserve">Se continúa en mesas de trabajo y/o reuniones con los líderes de equipo o técnicos que permitan establecer el alcance, las políticas de operación y actividades a realizar en cada procedimiento de la Subdirección de Intervención de acuerdo a lo establecido en el Balance SUIT (Balance dado por Subdirección General-Atención al Ciudadano) para dar cumplimiento a la documentación de procedimientos que soportan trámites y OPAS. Se espera la aprobación de cada proceso para el último trimestre. 
Se trabaja en la construcción de documentación asociada a la caracterización del procedimiento. </t>
  </si>
  <si>
    <t>Una vez realizadas las mesas de trabajo con enlace del Sistema Integrado de Gestión-SIG de la entidad, para el levantamiento de los procedimientos de la Subdirección de Intervención, se logró la aprobación y publicación de los procedimientos del área junto con los instructivos y formatos asociados al proceso de protección del patrimonio cultural.
De está manera, se asegura la documentación de creación o actualización de los procedimientos de la dependencia con el fin de evitar irregularidades en las actividades realizadas y gestionadas para la asesoría técnica a terceros. 
Se logra la documentación y actualización de los siguientes procedimientos:
(1) Procedimiento Espacio Público y/o Publicidad Exterior, (2) Procedimiento Evaluación de solicitud Anteproyectos de Intervención, (3) Procedimiento Evaluación de reparaciones locativas e intervenciones mínimas, (4) Estudio de solicitudes de intervención de los bienes muebles y monumentos de patrimonio cultural del espacio público del Distrito Capital, (5) Prodecimiento de amenaza de ruina, (6) Procedimiento de Equiparaciones, (7) Procedimiento Expedición de conceptos sobre BIC del Distrito Capital, (8) Procedimiento Asesoría enlucimiento de fachadas, (9) Procedimiento Control Urbano, (10) Procedimiento Expedición de certificaciones sobre declaratoria como BIC del Distrito Capital.
Estos procedimientos se encuentran publicados y disponibles en la intranet, junto con los instructivos y formatos asociados, en el proceso de Protección del Patrimonio Cultural, esto permite el cumplimiento de la meta.</t>
  </si>
  <si>
    <r>
      <t xml:space="preserve">Mapa de riesgos.
Los archivos de gestión y/o medios de verificación se relacionan en Enlace Drive: 
IDPC. (2018). </t>
    </r>
    <r>
      <rPr>
        <i/>
        <sz val="10"/>
        <rFont val="Arial"/>
        <family val="2"/>
      </rPr>
      <t>03. MIPG. 03. MAPAS DE RIESGO</t>
    </r>
    <r>
      <rPr>
        <sz val="10"/>
        <rFont val="Arial"/>
        <family val="2"/>
      </rPr>
      <t>. (09 de enero de 2019). Recuperado de https://drive.google.com/drive/u/0/folders/1yBf2x1sMSQ7jpydKY9lJzQA-XwHgB7za</t>
    </r>
  </si>
  <si>
    <r>
      <t xml:space="preserve">Actas de reunión y Listados de Asistencia en colaboración con SIG de la entidad.
Los archivos de gestión y/o medios de verificación se relacionan en Enlace Drive: 
IDPC. (2018). </t>
    </r>
    <r>
      <rPr>
        <i/>
        <sz val="10"/>
        <rFont val="Arial"/>
        <family val="2"/>
      </rPr>
      <t>03. MIPG. 04. ACOMPAÑAMIENTO SIG</t>
    </r>
    <r>
      <rPr>
        <sz val="10"/>
        <rFont val="Arial"/>
        <family val="2"/>
      </rPr>
      <t>. (09 de enero de 2019). Recuperado de https://drive.google.com/drive/u/0/folders/1tYZzOIf-P6DWI_lKI0l1HpDDKFmsUqhz</t>
    </r>
  </si>
  <si>
    <t>El 19 de julio se realizó una mesa de trabajo con los líderes o técnicos de los Equipos de trabajo de la Subdirección de Intervención para generar lineamientos y sensibilización en los procesos y procedimientos a cargo de la dependencia. Está reunión se realiza en el marco de los compromisos adoptados por el área para generar la documentación de trámites y servicios, y conscientizar sobre las Auditorías de Control Interno. Se contó con apoyo del enlace de SIG de la Subdirección General.</t>
  </si>
  <si>
    <t>En los días 19, 20, 21 y 22  de Noviembre de 2018 se realizó una mesa de trabajo con lideres y/o técnicos de los Equipos de trabajo de la Subdireccion de Intervencion para la socialización del Plan Operativo Anual-POA de acuerdo a los procesos de protección e intervención que se desarrollan por la dependencia. A su vez, la mesa de trabajo tuvo como objetivo la organización de la información y medios de verificación. 
Pese a que no se contabiliza para está meta, el 17 de diciembre de 2018 se realizó una mesa de trabajo con los líderes y/o técnicos de los Equipos de trabajo de la Subdireccion de Intervencion dando lineamientos sobre la publicación de Evidencia POA 2018 en las carpetas en Drive creadas para este fin.</t>
  </si>
  <si>
    <t>El Boletín Electrónico es publicado en el Enlace Drive relacionado en el medio de verificación y es compartido a los lideres de Equipos de trabajo de la Subdirección de Intervención, aborga la gestión desarrollada por el área en la vigencia 2018.</t>
  </si>
  <si>
    <r>
      <t xml:space="preserve">Boletín Final. 
Los archivos de gestión y/o medios de verificación se relacionan en Enlace Drive: 
IDPC. (2018). </t>
    </r>
    <r>
      <rPr>
        <i/>
        <sz val="10"/>
        <rFont val="Arial"/>
        <family val="2"/>
      </rPr>
      <t>03. MIPG. 06. BOLETÍN ELECTRÓNICO.</t>
    </r>
    <r>
      <rPr>
        <sz val="10"/>
        <rFont val="Arial"/>
        <family val="2"/>
      </rPr>
      <t xml:space="preserve"> (09 de enero de 2019). Recuperado de https://drive.google.com/drive/u/0/folders/1JhB3tdclOG0ARMHcB4yY8DqR1cd25dvw</t>
    </r>
  </si>
  <si>
    <r>
      <t xml:space="preserve">Listados de Asistencia.
Los archivos de gestión y/o medios de verificación se relacionan en Enlace Drive: 
IDPC. (2018). </t>
    </r>
    <r>
      <rPr>
        <i/>
        <sz val="10"/>
        <rFont val="Arial"/>
        <family val="2"/>
      </rPr>
      <t>03. MIPG. 05. MESAS INTERVENCIÓN</t>
    </r>
    <r>
      <rPr>
        <sz val="10"/>
        <rFont val="Arial"/>
        <family val="2"/>
      </rPr>
      <t>. (09 de enero de 2019). Recuperado de https://drive.google.com/drive/u/0/folders/14VCh8KJCcaZDEzlhK0sh8TepLGDZpuuL</t>
    </r>
  </si>
  <si>
    <r>
      <t xml:space="preserve">Se elaboró los estudios previos para analizar la oportunidad del proceso de contratación, documento previo a la apertura del proceso de selección. No obstante, la entidad decide no adelantar la intervención de la fachada Plaza de Toros Santa María hasta que se cuente con: </t>
    </r>
    <r>
      <rPr>
        <b/>
        <sz val="10"/>
        <rFont val="Arial"/>
        <family val="2"/>
      </rPr>
      <t xml:space="preserve">1. </t>
    </r>
    <r>
      <rPr>
        <sz val="10"/>
        <rFont val="Arial"/>
        <family val="2"/>
      </rPr>
      <t xml:space="preserve">Informe que evalúa las condiciones técnicas, jurídicas y presupuestales del proyecto de intervención para identificar los alcances. Esto en el marco de la Adutoría de Desempeño 2017, código 222, realizada por Contraloría de Bogotá, y </t>
    </r>
    <r>
      <rPr>
        <b/>
        <sz val="10"/>
        <rFont val="Arial"/>
        <family val="2"/>
      </rPr>
      <t xml:space="preserve">2. </t>
    </r>
    <r>
      <rPr>
        <sz val="10"/>
        <rFont val="Arial"/>
        <family val="2"/>
      </rPr>
      <t xml:space="preserve">Informe de los resultados y estudios referente al material constructivo de la fachada de Plaza de Toros, que entregará la UNAL. </t>
    </r>
  </si>
  <si>
    <r>
      <t xml:space="preserve">Dada la decisión adoptada por la entidad, la actividad de estructración queda en </t>
    </r>
    <r>
      <rPr>
        <i/>
        <sz val="10"/>
        <rFont val="Arial"/>
        <family val="2"/>
      </rPr>
      <t>standby</t>
    </r>
    <r>
      <rPr>
        <sz val="10"/>
        <rFont val="Arial"/>
        <family val="2"/>
      </rPr>
      <t xml:space="preserve"> y se procede a la elaboración del Informe de las condiciones técnicas, jurídicas y presupuestales que identifiquen los alcances de intervención de acuerdo a los estudios técnicos y diseños del Contrato de Consultoría IDPC 119-2013. 
La ejecución y avance del Convenio con la UNAL se relacionan en Actividades Estratégicas, pues se relaciona como insumo técnico que permita el desarollo del proceso de estructuración. </t>
    </r>
  </si>
  <si>
    <r>
      <t xml:space="preserve">En octubre se suscribe el Convenio Interadministrativo No. 4120000-748-2018 con Secretaría General con el objeto de: </t>
    </r>
    <r>
      <rPr>
        <i/>
        <sz val="10"/>
        <rFont val="Arial"/>
        <family val="2"/>
      </rPr>
      <t xml:space="preserve">"Aunar esfuerzos técnicos administrativos y financieros para la realizar las acciones asociadas a la protección de la colección arqueológica del Centro Bicentenario, Memoria, Paz y Reconciliación", </t>
    </r>
    <r>
      <rPr>
        <sz val="10"/>
        <rFont val="Arial"/>
        <family val="2"/>
      </rPr>
      <t xml:space="preserve">por quince (15) meses. 
En el marco del Convenio, se inció la etapa pre-contractual para la suscripción del Contrato Interadministrativo con la Universidad Nacional; por ello, se realizaron los siguientes documentos que permiten describir y sustentar la necesidad de la entidad para dicha intervención, estos son: Estudios previos, estudios de sector, matriz de riesgo y todos los documentos inherentes para la contratación. Estos insumos fueron radicados a Jurídica para su debido trámite y se está a la espera de la contratación de está actividad que tiene  por objeto: </t>
    </r>
    <r>
      <rPr>
        <i/>
        <sz val="10"/>
        <rFont val="Arial"/>
        <family val="2"/>
      </rPr>
      <t>"Realizar las acciones de desinfección y manejo de la Colección Arqueológica excavada durante la construcción del Centro Memoria, Paz y Reconciliación en el marco del Programa de Arqueología Preventiva aprobado por el ICANH."</t>
    </r>
  </si>
  <si>
    <r>
      <t xml:space="preserve">Se solicitan cotizaciones que permitan elaborar el Estudio de Mercado para determinar el costo estimado del proyecto e identificar algunos riesgos del proceso de contratación. Realizado en análisis técnico y de otros contextos como político es conveniente y revelante reevaluar la intervención. El proceso de contratación queda en </t>
    </r>
    <r>
      <rPr>
        <i/>
        <sz val="10"/>
        <rFont val="Arial"/>
        <family val="2"/>
      </rPr>
      <t xml:space="preserve">standby </t>
    </r>
    <r>
      <rPr>
        <sz val="10"/>
        <rFont val="Arial"/>
        <family val="2"/>
      </rPr>
      <t xml:space="preserve">de acuerdo a las decisiones directivas. </t>
    </r>
    <r>
      <rPr>
        <i/>
        <sz val="10"/>
        <rFont val="Arial"/>
        <family val="2"/>
      </rPr>
      <t xml:space="preserve">
</t>
    </r>
    <r>
      <rPr>
        <sz val="10"/>
        <rFont val="Arial"/>
        <family val="2"/>
      </rPr>
      <t xml:space="preserve">
Los documentos elaborados en el marco de la estructuración son: Estudios previos, Anexo técnico, Estudio de Mercado, Listado de productos. </t>
    </r>
  </si>
  <si>
    <r>
      <t xml:space="preserve">Se realizó la consolidación, depuración y georeferenciación de la siguientes Base de datos de los equipos de la Subdirección de Intervención:
</t>
    </r>
    <r>
      <rPr>
        <sz val="10"/>
        <rFont val="Calibri"/>
        <family val="2"/>
      </rPr>
      <t xml:space="preserve">● </t>
    </r>
    <r>
      <rPr>
        <sz val="10"/>
        <rFont val="Arial"/>
        <family val="2"/>
      </rPr>
      <t xml:space="preserve">Control Urbano
● Equiparaciones
● Amenaza de Ruina
● Enlucimiento de Fachadas
● Anteproyecto
● Valoración
● Espacio Público </t>
    </r>
  </si>
  <si>
    <r>
      <t>% de</t>
    </r>
    <r>
      <rPr>
        <sz val="10"/>
        <color theme="5"/>
        <rFont val="Arial"/>
        <family val="2"/>
      </rPr>
      <t xml:space="preserve"> avance </t>
    </r>
    <r>
      <rPr>
        <sz val="10"/>
        <rFont val="Arial"/>
        <family val="2"/>
      </rPr>
      <t>de la información georefetenciada (por demanda)</t>
    </r>
  </si>
  <si>
    <r>
      <t xml:space="preserve">En el marco de lo establecido en el Artículo 7 del Decreto 070 de 2015, corresponde al Consejo Distrital de Patrimonio Cultural asesorar a la Administración Distrital en cuanto a la salvaguardia, protección y manejo del patrimonio cultural del Distrito Capital; así pues la Secretaría Técnica es ejercida por el IDPC, razón por la cual convoca a los miembros del Consejo para presentar los distintos casos que ameritan el concepto favorable del Consejo. 
En este sentido, una vez allegadas las solicitudes de inclusión, exclusión y cambio de categoría por Secretaría de Cultural; el Equipo de Valoración procede a elaborar las presentaciones de cada estudio de caso. 
Se presentaron 8 estudios de caso ante el Consejo Distrital de Patrimonio Cultural, relacionados a continuación: 
</t>
    </r>
    <r>
      <rPr>
        <sz val="10"/>
        <rFont val="Calibri"/>
        <family val="2"/>
      </rPr>
      <t xml:space="preserve">● </t>
    </r>
    <r>
      <rPr>
        <b/>
        <sz val="10"/>
        <rFont val="Arial"/>
        <family val="2"/>
      </rPr>
      <t>Acta No. 1 del 31 de enero de 2018</t>
    </r>
    <r>
      <rPr>
        <sz val="10"/>
        <rFont val="Arial"/>
        <family val="2"/>
      </rPr>
      <t xml:space="preserve">:
1. Amparo Provisional Inmueble ubicado en la Calle 18 A No. 14-56
2. Declaratoria de inmuebles de arquitectura moderna de la Carrera 10 
3. Exclusión del inmueble de la Calle 33 A No. 13-75
● </t>
    </r>
    <r>
      <rPr>
        <b/>
        <sz val="10"/>
        <rFont val="Arial"/>
        <family val="2"/>
      </rPr>
      <t>Acta No. 2 del 28 de febrero de 2018:</t>
    </r>
    <r>
      <rPr>
        <sz val="10"/>
        <rFont val="Arial"/>
        <family val="2"/>
      </rPr>
      <t xml:space="preserve">
1. Globo B del Cementerio Central (Columbarios)
2. PEMP inmueble localizado en Calle 85 No. 7A 20/52
● </t>
    </r>
    <r>
      <rPr>
        <b/>
        <sz val="10"/>
        <rFont val="Arial"/>
        <family val="2"/>
      </rPr>
      <t xml:space="preserve">Acta No. 3 del 22 de marzo de 2018: </t>
    </r>
    <r>
      <rPr>
        <sz val="10"/>
        <rFont val="Arial"/>
        <family val="2"/>
      </rPr>
      <t xml:space="preserve">
1. Exclusión del inmueble de la Carrera 24 No. 12B-13
2. Exclusión del inmueble de la Carrera 8 No. 79-17
3. Exclusión del Conjunto de Casas en el barrrio El Nogal</t>
    </r>
  </si>
  <si>
    <r>
      <t xml:space="preserve">Considerando las sesiones adelantadas por el Consejo Distrital de Patrimonio Cultural, una vez analizadas y estudiadas las solicitudes remitidas por Secretaría Distrital de Cultura, Recreación y Deporte se presentaron 8 estudios de caso, como a continuación se relacionan: 
</t>
    </r>
    <r>
      <rPr>
        <b/>
        <sz val="10"/>
        <rFont val="Arial"/>
        <family val="2"/>
      </rPr>
      <t>●  Acta No. 4 del 25 de abril de 2018:</t>
    </r>
    <r>
      <rPr>
        <sz val="10"/>
        <rFont val="Arial"/>
        <family val="2"/>
      </rPr>
      <t xml:space="preserve">
1. Exclusión o cambio de categoría de la Parroquia de Nuestra Señora de Guadalupe. 
2. Cambio de categoría del inmueble de la Calle 75 No. 8-70.
</t>
    </r>
    <r>
      <rPr>
        <b/>
        <sz val="10"/>
        <rFont val="Arial"/>
        <family val="2"/>
      </rPr>
      <t xml:space="preserve">●  Acta No. 5 del 31 de mayo de 2018:  
</t>
    </r>
    <r>
      <rPr>
        <sz val="10"/>
        <rFont val="Arial"/>
        <family val="2"/>
      </rPr>
      <t xml:space="preserve">1. Cambio de Categoría de la Sede del Concejo de Bogotá.
2. Exclusión del inmueble localizado en la Calle 34 No. 14-57
3. Inclusión del inmueble localizado en la Carrera 6 No. 17-41 Sur.
4. Inclusión del inmueble localizado en la Carrera 9 No. 46-17.
5. Inclusión del inmueble localizado en la Carrera 15 No. 9-41.
</t>
    </r>
    <r>
      <rPr>
        <b/>
        <sz val="10"/>
        <rFont val="Arial"/>
        <family val="2"/>
      </rPr>
      <t xml:space="preserve">●  Acta No. 6 del 18 de junio de 2018: 
</t>
    </r>
    <r>
      <rPr>
        <sz val="10"/>
        <rFont val="Arial"/>
        <family val="2"/>
      </rPr>
      <t xml:space="preserve">1. Exclusión del inmueble localizado en la Av. Caracas No. 7-43. </t>
    </r>
  </si>
  <si>
    <r>
      <t xml:space="preserve">Una vez analizadas y estudiadas las solicitudes remitidas por Secretaría Distrital de Cultura, Recreación y Deporte se presentaron 8 estudios de caso ante Consejo Distrital de Patrimonio Cultural, como a continuación se relacionan: 
</t>
    </r>
    <r>
      <rPr>
        <b/>
        <sz val="10"/>
        <rFont val="Arial"/>
        <family val="2"/>
      </rPr>
      <t>●  Acta No. 7 del 8 de agosto de 2018:</t>
    </r>
    <r>
      <rPr>
        <sz val="10"/>
        <rFont val="Arial"/>
        <family val="2"/>
      </rPr>
      <t xml:space="preserve">
1. Exclusión de los inmuebles localizados en la Localidad de Santa Fe (Plan Parcial San Bernardo).
2. Exclusión de la Parroquia Nuestra Señora de Guadalupe (Recurso de Reposición).
3. Exclusión del Edificio localizado en la Carrera 7 No. 87-20/80.
4. Exclusión del inmueble localizado en la Calle 34 No. 14-55.
</t>
    </r>
    <r>
      <rPr>
        <b/>
        <sz val="10"/>
        <rFont val="Arial"/>
        <family val="2"/>
      </rPr>
      <t xml:space="preserve">●  Acta No. 8 del 30 de agosto de 2018:  </t>
    </r>
    <r>
      <rPr>
        <sz val="10"/>
        <rFont val="Arial"/>
        <family val="2"/>
      </rPr>
      <t xml:space="preserve">
1. Exclusión del inmueble localizado en la Av. Caracas No. 06 - 05.
2. Exclusión del inmueble localizado en la Calle 16 No. 7-71.
3. Inclusión del Colegio de Nuestra Señora del Rosario de Las Cruces. 
</t>
    </r>
    <r>
      <rPr>
        <b/>
        <sz val="10"/>
        <rFont val="Arial"/>
        <family val="2"/>
      </rPr>
      <t xml:space="preserve">●  Acta No. 9 del 12 de septiembre de 2018:  </t>
    </r>
    <r>
      <rPr>
        <sz val="10"/>
        <rFont val="Arial"/>
        <family val="2"/>
      </rPr>
      <t xml:space="preserve">
1. Exclusión del inmueble localizado en la Av. 1° de Mayo No. 1-40 Este
2. Exclusión del inmueble localizado en la Calle 16 No. 7-71.
3. Inclusión del Colegio de Nuestra Señora del Rosario de Las Cruces. 
4. Cambio de categoría (B a C) del inmueble localizado en la Calle 18 No. 1 -68.
5. Cambio de categoría (B a C) del inmueble localizado en la Carrera 4 No. 12C-44.
6. PEMP Calle 85 No. 7 A -20/52.</t>
    </r>
  </si>
  <si>
    <r>
      <t xml:space="preserve">Se realiza el seguimiento al PAA 2018 y presentan ajustes en el trimestre cuando: </t>
    </r>
    <r>
      <rPr>
        <b/>
        <sz val="10"/>
        <rFont val="Arial"/>
        <family val="2"/>
      </rPr>
      <t xml:space="preserve">1. </t>
    </r>
    <r>
      <rPr>
        <sz val="10"/>
        <rFont val="Arial"/>
        <family val="2"/>
      </rPr>
      <t xml:space="preserve">hay ajustes en valores, modalidad de selección, otros; </t>
    </r>
    <r>
      <rPr>
        <b/>
        <sz val="10"/>
        <rFont val="Arial"/>
        <family val="2"/>
      </rPr>
      <t xml:space="preserve">2. </t>
    </r>
    <r>
      <rPr>
        <sz val="10"/>
        <rFont val="Arial"/>
        <family val="2"/>
      </rPr>
      <t xml:space="preserve">incluir nuevas obras, bienes y/o servicios; </t>
    </r>
    <r>
      <rPr>
        <b/>
        <sz val="10"/>
        <rFont val="Arial"/>
        <family val="2"/>
      </rPr>
      <t xml:space="preserve">3. </t>
    </r>
    <r>
      <rPr>
        <sz val="10"/>
        <rFont val="Arial"/>
        <family val="2"/>
      </rPr>
      <t xml:space="preserve">excluir obras, bienes y/o servicios; o </t>
    </r>
    <r>
      <rPr>
        <b/>
        <sz val="10"/>
        <rFont val="Arial"/>
        <family val="2"/>
      </rPr>
      <t>4.</t>
    </r>
    <r>
      <rPr>
        <sz val="10"/>
        <rFont val="Arial"/>
        <family val="2"/>
      </rPr>
      <t xml:space="preserve"> modificar el presupuesto anual de adquisiciones. 
Las modificaciones se remiten a Subdirección General para su aprobación y allí se plasman las justificaciones de los ajustes requeridos para la ejecución del PI. 1114. </t>
    </r>
  </si>
  <si>
    <r>
      <t xml:space="preserve">Listados de Asistencia y/o Actas de Reunión.
Los archivos de gestión y/o medios de verificación se relacionan en Enlace Drive: 
IDPC. (2018). </t>
    </r>
    <r>
      <rPr>
        <i/>
        <sz val="10"/>
        <rFont val="Arial"/>
        <family val="2"/>
      </rPr>
      <t>04. GESTIÓN. 01. PARTICIPACIÓN COMITÉS</t>
    </r>
    <r>
      <rPr>
        <sz val="10"/>
        <rFont val="Arial"/>
        <family val="2"/>
      </rPr>
      <t>. Recuperado de https://drive.google.com/drive/u/0/folders/1n0yj2l1AaM1hbVJuuus0tzB5JnCQQ6r4</t>
    </r>
  </si>
  <si>
    <r>
      <t xml:space="preserve">Listados de Asistencia y/o Actas de Reunión.
Los archivos de gestión y/o medios de verificación se relacionan en Enlace Drive: 
IDPC. (2018). </t>
    </r>
    <r>
      <rPr>
        <i/>
        <sz val="10"/>
        <rFont val="Arial"/>
        <family val="2"/>
      </rPr>
      <t>04. GESTIÓN. 02. COMITÉS OPERATIVOS</t>
    </r>
    <r>
      <rPr>
        <sz val="10"/>
        <rFont val="Arial"/>
        <family val="2"/>
      </rPr>
      <t>. Recuperado de https://drive.google.com/drive/u/0/folders/1nFo4tBDnKWlDvNc5uHkGgmYSkX2IJDvy</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</si>
  <si>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https://drive.google.com/drive/u/0/folders/1KB7Acv6wl_9q93Uy6WIFPgaU3-oLHDVd</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</si>
  <si>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https://drive.google.com/drive/u/0/folders/1GOMUhQRMfZhzD9RtcSue99O57g9bdilw</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</si>
  <si>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https://drive.google.com/drive/u/0/folders/1AV7yKoKYRTnxRu8KZQ7Xnp8F_8wvXkzK</t>
    </r>
  </si>
  <si>
    <r>
      <t xml:space="preserve">Documentos de justificación en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https://drive.google.com/drive/u/0/folders/1q549OBaootmSLPiQNbXJH87zbxk_yerI</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</si>
  <si>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https://drive.google.com/drive/u/0/folders/1yJhrjZCvQ643DSC3BlyPMUvgsDvacQ_e</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</si>
  <si>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https://drive.google.com/drive/u/0/folders/1NLbiZ9BKXESrdrQAcPsA1B6b1d2AzwaY</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</si>
  <si>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https://drive.google.com/drive/u/0/folders/1wWBAsj3ou0RXcMppIoJ7WGZRjiqfpfmA</t>
    </r>
  </si>
  <si>
    <r>
      <t xml:space="preserve">Carpeta Archivo Físico con Documentos del Convenio. 
Documentos previos para la contratación. 
Radicado a Jurídica con los documentos entregados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https://drive.google.com/drive/u/0/folders/1tk3qJswnREjSZciEyubZhbGiPp9c42CM</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</si>
  <si>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https://drive.google.com/drive/u/0/folders/1RmbKoQ0vfqn4LiLAY_EaNu88BcGBz8xc</t>
    </r>
  </si>
  <si>
    <r>
      <t xml:space="preserve">Documentos de justificación en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https://drive.google.com/drive/u/0/folders/1FLbHPbma6g0gVOGttpbYNmzVvkDiPO_y</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</si>
  <si>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https://drive.google.com/drive/u/0/folders/1JGp3wNTSBx9eX_GishjsXZYw7Ib3HOUL</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</si>
  <si>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xml:space="preserve"> Recuperado de https://drive.google.com/drive/u/0/folders/1-om0UsMJAKnJ_VgDNickaDJw7KDVTCD4</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</si>
  <si>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https://drive.google.com/drive/u/0/folders/1O8uQgj-pmeu9a2AeUjTc3VaYijCFE3oX</t>
    </r>
  </si>
  <si>
    <r>
      <t xml:space="preserve">Estructuración y Documentos previos para la contratación. 
Los archivos de gestión y/o medios de verificación se relacionan en Enlace Drive: IDPC. (2018). </t>
    </r>
    <r>
      <rPr>
        <i/>
        <sz val="10"/>
        <rFont val="Arial"/>
        <family val="2"/>
      </rPr>
      <t>04. GESTIÓN. 03. ESTRUCTURACIÓN</t>
    </r>
    <r>
      <rPr>
        <sz val="10"/>
        <rFont val="Arial"/>
        <family val="2"/>
      </rPr>
      <t>. Recuperado de https://drive.google.com/drive/u/0/folders/1Vsjnu1leXdsE1KGoVCrFe4VWQaBJE7sw</t>
    </r>
  </si>
  <si>
    <r>
      <t xml:space="preserve">Base de datos denominada: GEOREFERENCIACION EQUIPO SUBINTERVENCIÓN.
Bases del Equipo SIG en formato: GBD, SHAPE. 
Los archivos de gestión y/o medios de verificación se relacionan en Enlace Drive: 
IDPC. (2018). </t>
    </r>
    <r>
      <rPr>
        <i/>
        <sz val="10"/>
        <rFont val="Arial"/>
        <family val="2"/>
      </rPr>
      <t xml:space="preserve">04. GESTIÓN. 04. SIG_GEOGRÁFICO. 01. GEORREFERENCIACIÓN EQUIPOS TÉCNICA. </t>
    </r>
    <r>
      <rPr>
        <sz val="10"/>
        <rFont val="Arial"/>
        <family val="2"/>
      </rPr>
      <t>Recuperado de https://drive.google.com/drive/u/0/folders/1PVAd_SxGbrYTTCzDk0KzunZTf5vw1TEm</t>
    </r>
  </si>
  <si>
    <r>
      <t xml:space="preserve">Base de datos Equipo SIG sobre BIC's TRANSVERSAL y MISIONAL. 
Correos electrónicos. 
Acta de Compromiso IDECA.
Los archivos de gestión y/o medios de verificación se relacionan en Enlace Drive: 
IDPC. (2018). </t>
    </r>
    <r>
      <rPr>
        <i/>
        <sz val="10"/>
        <rFont val="Arial"/>
        <family val="2"/>
      </rPr>
      <t>04. GESTIÓN. 04. SIG_GEOGRÁFICO. 02. GEORREFERENCIACIÓN TRANSVERSAL - BIENES MUEBLES</t>
    </r>
    <r>
      <rPr>
        <sz val="10"/>
        <rFont val="Arial"/>
        <family val="2"/>
      </rPr>
      <t>. Recuperado de https://drive.google.com/drive/u/0/folders/1WtTn_i9bBdCxF8vDVcbze6H-NhZK4D-X</t>
    </r>
  </si>
  <si>
    <t>Para este trimestre se realizó la consolidación, depuración y georeferenciación de una única Base de datos, de acuerdo a la información suministrada y recopilada por el Equipo de Valoración de la Subdirección de Intervención.</t>
  </si>
  <si>
    <t>En este trimestre se logra un 100% de consolidación de la  Base BIC.  La estructuración de la georreferenciación transversal y de Bienes Muebles consistió en: 
● Avance de trabajo en Colindantes y se adelanta las observaciones de IDECA de las Bases del Decreto 678 y predios en Sectores de Interés Cultural. 
● Preparación de la información para la migración a la herramienta SISBIC actualizada y modificada por el Equipo SIG. (Base Predio, Base BIC, Base Virtualización).
● Estructuración base de datos virtualización certificación BIC.
● Revisión y actualización campos Base de datos Patrimonio Mueble-Datos Abiertos.
● Estructuración de Base de predios en Sector según UPZ de acuerdo a los compromisos con  IDECA. 
A su vez, se realiza la estructuración de la base de acuerdo al Decreto 606 de 2001  tanto de predio como de BIC para la Base de datos que alimenta la herramienta en desarrollo.</t>
  </si>
  <si>
    <r>
      <t xml:space="preserve">Base de datos con radicados denominada SOPORTES Y POA. Gestión Equipo Instrumentos. 
Archivos de reunión o listados de asistencia en enlace Drive del Contrato No. 227 de 2018.
Los archivos de gestión y/o medios de verificación se relacionan en Enlace Drive: 
IDPC. (2018). </t>
    </r>
    <r>
      <rPr>
        <i/>
        <sz val="10"/>
        <rFont val="Arial"/>
        <family val="2"/>
      </rPr>
      <t>04. GESTIÓN. 05. GESTIÓN - INSTRUMENTOS PLANEACIÓN</t>
    </r>
    <r>
      <rPr>
        <sz val="10"/>
        <rFont val="Arial"/>
        <family val="2"/>
      </rPr>
      <t>. Recuperado de https://drive.google.com/drive/u/0/folders/1W5w-Vf69GlYIkRyo2QUNRLrZtPcqNsJi</t>
    </r>
  </si>
  <si>
    <t>Se brindaron 9 asesorías técnicas y acompañamiento a entidades para atender consultas o gestión interinstitucional en instrumentos de planeación o proyectos que involucran el patrimonio de la ciudad. Dentro de los acompañamientos más relevantes se encuentran:
● HOSPITAL MEREDI: Plan de Regularización y Manejo. 
● UNAL: PEMP Sede de Bogotá
● UAESP y MINCULTURA: Proyecto de Mantenimiento Vial Elipse Cementerio Central. 
● ERU y MINCULTURA: Plan Parcial de Renovación Urbana Voto Nacional-La Estanzuela. 
● METRO, SENA y MINCULTURA: Solicitudes de modificación a la Resolución 0995 de 2016 de aprobación y adopción del PEMP del CHSJD. Las modificaciones planteadas se relacionan con la zona de influencia delimitada.
● ERU: Plan Parcial de Renovación Urbana San Bernardo - Tercer Milenio.
● ERU y MINCULTURA: Plan Parcial de Renovación Urbana Voto Nacional-La Estanzuela. Presentación ante el Comité Técnico del Ministerio de Cultura previo a la presentación en el Consejo Nacional de Patrimonio.
● ERU, METRO, SENA, MINCULTURA: Mesa de trabajo sobre las modificaciones a la zona de influencia del PEMP del CHSJD.</t>
  </si>
  <si>
    <r>
      <t xml:space="preserve">Base de datos denominada: CASOS PRESENTADOS AL CDPC.
Actas que reposan en el Enlace Sitio Web IDPC: http://idpc.gov.co/consejo-distrital-de-patrimonio/
Los archivos de gestión y/o medios de verificación se relacionan en Enlace Drive: 
IDPC. (2018). </t>
    </r>
    <r>
      <rPr>
        <i/>
        <sz val="10"/>
        <rFont val="Arial"/>
        <family val="2"/>
      </rPr>
      <t xml:space="preserve">04. GESTIÓN. 06. VALORACIÓN - ESTUDIOS DE CASO CDPC. </t>
    </r>
    <r>
      <rPr>
        <sz val="10"/>
        <rFont val="Arial"/>
        <family val="2"/>
      </rPr>
      <t>Recuperado de https://drive.google.com/drive/u/0/folders/1QLSKbDnQIRbMVTbRU-jr5lMSp6JBmiVn</t>
    </r>
  </si>
  <si>
    <r>
      <t xml:space="preserve">Una vez analizadas y estudiadas las solicitudes remitidas por Secretaría Distrital de Cultura, Recreación y Deporte se presentaron 6 estudios de caso ante Consejo Distrital de Patrimonio Cultural, como a continuación se relacionan: 
</t>
    </r>
    <r>
      <rPr>
        <b/>
        <sz val="10"/>
        <rFont val="Arial"/>
        <family val="2"/>
      </rPr>
      <t xml:space="preserve">●  Acta No. 10 del 31 de octubre de 2018: </t>
    </r>
    <r>
      <rPr>
        <sz val="10"/>
        <rFont val="Arial"/>
        <family val="2"/>
      </rPr>
      <t xml:space="preserve">
1. Cambio de categoría (B a C) del inmueble localizado en la Calle 12A No. 8A-77.
2. Exclusión del inmueble localizado en la Calle 37 No. 20-24.
3. Exclusión del inmueble localizado en la Calle 40C No. 13-46.
4. Inclusión del inmueble localizado en la Carrera 6 No. 17-41 Sur (Recurso de Reposición).
5. Exclusión del inmueble localizado en la Av. 1° de Mayo No. 1-40 Este (Derecho de Petición). 
●  </t>
    </r>
    <r>
      <rPr>
        <b/>
        <sz val="10"/>
        <rFont val="Arial"/>
        <family val="2"/>
      </rPr>
      <t xml:space="preserve">Acta No. 11 del 21 de noviembre de 2018:
</t>
    </r>
    <r>
      <rPr>
        <sz val="10"/>
        <rFont val="Arial"/>
        <family val="2"/>
      </rPr>
      <t>1. Exclusión del inmueble localizado en la Av. 1° de Mayo No. 1-40 Este. 
- Está sesión es extaordinaria y se abordó únicamente el caso de la Av. 1° de Mayo No. 1 - 40 Este, que se había abordado en la sesión del mes de octubre. Lo anterior en atención a la complejidad del caso, que ha tenido fuerte participación de la comunidad de la localidad de San Cristóbal.</t>
    </r>
  </si>
  <si>
    <r>
      <t xml:space="preserve">Base de datos denominada: INDICADORES EQUIPO CONTROL URBANO Y EQUIPARACIONES.
Conceptos emitidos que reposan en digital en el Sistema ORFEO de la entidad.
Los archivos de gestión y/o medios de verificación se relacionan en Enlace Drive: 
IDPC. (2018). </t>
    </r>
    <r>
      <rPr>
        <i/>
        <sz val="10"/>
        <rFont val="Arial"/>
        <family val="2"/>
      </rPr>
      <t>04. GESTIÓN. 07. CONSULTAS EQUIPARACIONES</t>
    </r>
    <r>
      <rPr>
        <sz val="10"/>
        <rFont val="Arial"/>
        <family val="2"/>
      </rPr>
      <t>. Recuperado de https://drive.google.com/drive/u/0/folders/1hN-3OuPMSI77JqnF4HvtUNYvnwL8lGqJ</t>
    </r>
  </si>
  <si>
    <t xml:space="preserve">Se remitieron  24 oficios informativos para atender las consultas radicadas por ciudadanos y terceros con respecto a asuntos como:
- Vigencias de equiparaciones estrato uno.
- Aclaraciones de Números de cuentas de servicios públicos.
- Información de beneficios económicos.
- Entre otros. </t>
  </si>
  <si>
    <t xml:space="preserve">Se remitieron 37 oficios informativos para atender las consultas radicadas por ciudadanos y terceros con respecto a asuntos como:
- Vigencias de equiparaciones estrato uno.
- Aclaraciones de Números de cuentas de servicios públicos.
- Información de beneficios económicos.
- Entre otros. </t>
  </si>
  <si>
    <t xml:space="preserve">Se remitieron 28 oficios informativos para atender las consultas radicadas por ciudadanos y terceros con respecto a asuntos como:
- Vigencias de equiparaciones estrato uno.
- Aclaraciones de Números de cuentas de servicios públicos.
- Información de beneficios económicos.
- Entre otros. </t>
  </si>
  <si>
    <t>% de archivos reasignados para su trámite</t>
  </si>
  <si>
    <r>
      <t xml:space="preserve">Transacciones realizadas por usuario o rol de jefe del Subdirector. 
Sistema de Gestión Documental ORFEO de la entidad.
Los archivos de gestión y/o medios de verificación se relacionan en Enlace Drive: 
IDPC. (2018). </t>
    </r>
    <r>
      <rPr>
        <i/>
        <sz val="10"/>
        <rFont val="Arial"/>
        <family val="2"/>
      </rPr>
      <t>04. GESTIÓN. 08. ORFEOS REASIGNACIÓN</t>
    </r>
    <r>
      <rPr>
        <sz val="10"/>
        <rFont val="Arial"/>
        <family val="2"/>
      </rPr>
      <t>. Recuperado de https://drive.google.com/drive/u/0/folders/15ztBvxHsK2HhDSvuk3PCUdcqmUqm_W1T</t>
    </r>
  </si>
  <si>
    <r>
      <t xml:space="preserve">PAA 2018 del Proyecto de Inversión 1114. 
Carpeta física con Modificaciones de PAA recibidas por Subdirección General - Planeación. 
Los archivos de gestión y/o medios de verificación se relacionan en Enlace Drive: 
IDPC. (2018). </t>
    </r>
    <r>
      <rPr>
        <i/>
        <sz val="10"/>
        <rFont val="Arial"/>
        <family val="2"/>
      </rPr>
      <t>04. GESTIÓN. 09. PAA 2018 - MODIFICACIONES.</t>
    </r>
    <r>
      <rPr>
        <sz val="10"/>
        <rFont val="Arial"/>
        <family val="2"/>
      </rPr>
      <t xml:space="preserve"> Recuperado de https://drive.google.com/drive/u/0/folders/1x1jyCfpNf-NztlJVYsLl8O_Wbq4FJ1qM</t>
    </r>
  </si>
  <si>
    <r>
      <t xml:space="preserve">Bases de datos denominadas: BASE DE PAGOS. AGENDA DE REVISIÓN PAGOS. DRIVE: Contratos e Informes 2018.
Los archivos de gestión y/o medios de verificación se relacionan en Enlace Drive: 
IDPC. (2018). </t>
    </r>
    <r>
      <rPr>
        <i/>
        <sz val="10"/>
        <rFont val="Arial"/>
        <family val="2"/>
      </rPr>
      <t>04. GESTIÓN. 10. CONTRATOS E INFORMES 2018 - INTERVENCIÓN</t>
    </r>
    <r>
      <rPr>
        <sz val="10"/>
        <rFont val="Arial"/>
        <family val="2"/>
      </rPr>
      <t>. Recuperado de https://drive.google.com/drive/u/0/folders/112q2DgC-0wyNiZx5kgRQAHAnHYyZdaP3</t>
    </r>
  </si>
  <si>
    <t xml:space="preserve">Se realiza la entrega de reporte defintivo de POA 2018 como insumo para la elaboración del Informe de Gestión Anual 2018, a su vez que el Enlace Drive donde se relacionan las respectivas evidencias. </t>
  </si>
  <si>
    <r>
      <t xml:space="preserve">Documento de insumos o Informe entregado a Planeación.
Los archivos de gestión y/o medios de verificación se relacionan en Enlace Drive: 
IDPC. (2018). </t>
    </r>
    <r>
      <rPr>
        <i/>
        <sz val="10"/>
        <rFont val="Arial"/>
        <family val="2"/>
      </rPr>
      <t>04. GESTIÓN. 11. INFORME GESTIÓN ANUAL 2018</t>
    </r>
    <r>
      <rPr>
        <sz val="10"/>
        <rFont val="Arial"/>
        <family val="2"/>
      </rPr>
      <t>. Recuperado de https://drive.google.com/drive/u/0/folders/1_lFtpGaIINSGSP4h8tpsZ0kEhlawvWdm</t>
    </r>
  </si>
  <si>
    <r>
      <t xml:space="preserve">Base de datos denominada ACTIVIDADES POA ARQUEOLOGÍA 2018. 
Informes de Arqueología para Casa Sede del IDPC. 
Los archivos de gestión y/o medios de verificación se relacionan en Enlace Drive:
IDPC. (2018). </t>
    </r>
    <r>
      <rPr>
        <i/>
        <sz val="10"/>
        <rFont val="Arial"/>
        <family val="2"/>
      </rPr>
      <t>02. OBRA 394-2017 SEDE PRINCIPAL. 03. PROGRAMA ARQUEOLOGÍA</t>
    </r>
    <r>
      <rPr>
        <sz val="10"/>
        <rFont val="Arial"/>
        <family val="2"/>
      </rPr>
      <t>. Recuperado de https://drive.google.com/drive/u/0/folders/1NEnQHAxw6D3DWKK3DAsXUD89iS_pTtNX</t>
    </r>
  </si>
  <si>
    <r>
      <t xml:space="preserve">Informes de Supervisión generados.  
Los archivos de gestión y/o medios de verificación se relacionan en Enlace Drive: 
IDPC. (2018). </t>
    </r>
    <r>
      <rPr>
        <i/>
        <sz val="10"/>
        <rFont val="Arial"/>
        <family val="2"/>
      </rPr>
      <t>04. GESTIÓN. 10. CONTRATOS E INFORMES 2018 - INTERVENCIÓN</t>
    </r>
    <r>
      <rPr>
        <sz val="10"/>
        <rFont val="Arial"/>
        <family val="2"/>
      </rPr>
      <t>. Recuperado de https://drive.google.com/drive/u/0/folders/112q2DgC-0wyNiZx5kgRQAHAnHYyZdaP3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</si>
</sst>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164" formatCode="_-* #,##0\ _€_-;\-* #,##0\ _€_-;_-* &quot;-&quot;\ _€_-;_-@_-"/>
    <numFmt numFmtId="165" formatCode="_ * #,##0.00_ ;_ * \-#,##0.00_ ;_ * &quot;-&quot;??_ ;_ @_ "/>
    <numFmt numFmtId="166" formatCode="0.0%"/>
    <numFmt numFmtId="167" formatCode="_-* #,##0\ _€_-;\-* #,##0\ _€_-;_-* \-?\ _€_-;_-@_-"/>
    <numFmt numFmtId="168" formatCode="0.00;[Red]0.00"/>
    <numFmt numFmtId="169" formatCode="0.000%"/>
    <numFmt numFmtId="170" formatCode="0;[Red]0"/>
    <numFmt numFmtId="171" formatCode="#,##0;[Red]#,##0"/>
  </numFmts>
  <fonts count="55"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b/>
      <sz val="11"/>
      <name val="Arial Narrow"/>
      <family val="2"/>
    </font>
    <font>
      <sz val="14"/>
      <name val="Arial"/>
      <family val="2"/>
    </font>
    <font>
      <sz val="16"/>
      <name val="Arial"/>
      <family val="2"/>
    </font>
    <font>
      <b/>
      <sz val="11"/>
      <name val="Arial"/>
      <family val="2"/>
    </font>
    <font>
      <sz val="11"/>
      <name val="Arial"/>
      <family val="2"/>
    </font>
    <font>
      <b/>
      <sz val="16"/>
      <name val="Arial Narrow"/>
      <family val="2"/>
    </font>
    <font>
      <b/>
      <i/>
      <sz val="11"/>
      <name val="Arial"/>
      <family val="2"/>
    </font>
    <font>
      <b/>
      <sz val="14"/>
      <name val="Arial"/>
      <family val="2"/>
    </font>
    <font>
      <b/>
      <sz val="10"/>
      <color indexed="8"/>
      <name val="Calibri"/>
      <family val="2"/>
    </font>
    <font>
      <sz val="10"/>
      <color indexed="8"/>
      <name val="Calibri"/>
      <family val="2"/>
    </font>
    <font>
      <b/>
      <sz val="14"/>
      <name val="Arial Narrow"/>
      <family val="2"/>
    </font>
    <font>
      <sz val="10"/>
      <color theme="1"/>
      <name val="Calibri"/>
      <family val="2"/>
      <scheme val="minor"/>
    </font>
    <font>
      <b/>
      <sz val="10"/>
      <color theme="1"/>
      <name val="Calibri"/>
      <family val="2"/>
      <scheme val="minor"/>
    </font>
    <font>
      <sz val="10"/>
      <color rgb="FF000000"/>
      <name val="Calibri"/>
      <family val="2"/>
      <scheme val="minor"/>
    </font>
    <font>
      <sz val="16"/>
      <color theme="1"/>
      <name val="Arial"/>
      <family val="2"/>
    </font>
    <font>
      <b/>
      <sz val="11"/>
      <color theme="1"/>
      <name val="Calibri"/>
      <family val="2"/>
      <scheme val="minor"/>
    </font>
    <font>
      <sz val="11"/>
      <color theme="1"/>
      <name val="Calibri"/>
      <family val="2"/>
      <scheme val="minor"/>
    </font>
    <font>
      <sz val="12"/>
      <name val="Book Antiqua"/>
      <family val="1"/>
    </font>
    <font>
      <sz val="10"/>
      <color theme="1"/>
      <name val="Calibri"/>
      <family val="2"/>
    </font>
    <font>
      <b/>
      <sz val="11"/>
      <color theme="3" tint="-0.249977111117893"/>
      <name val="Arial Narrow"/>
      <family val="2"/>
    </font>
    <font>
      <sz val="11"/>
      <color theme="1"/>
      <name val="Arial Narrow"/>
      <family val="2"/>
    </font>
    <font>
      <b/>
      <sz val="11"/>
      <color theme="1"/>
      <name val="Arial Narrow"/>
      <family val="2"/>
    </font>
    <font>
      <b/>
      <sz val="10"/>
      <color theme="1"/>
      <name val="Arial Narrow"/>
      <family val="2"/>
    </font>
    <font>
      <sz val="10"/>
      <color theme="1"/>
      <name val="Arial Narrow"/>
      <family val="2"/>
    </font>
    <font>
      <sz val="9"/>
      <name val="Arial Narrow"/>
      <family val="2"/>
    </font>
    <font>
      <b/>
      <sz val="9"/>
      <name val="Arial Narrow"/>
      <family val="2"/>
    </font>
    <font>
      <sz val="10"/>
      <name val="Calibri"/>
      <family val="2"/>
    </font>
    <font>
      <sz val="7"/>
      <name val="Arial"/>
      <family val="2"/>
    </font>
    <font>
      <b/>
      <sz val="10"/>
      <name val="Arial"/>
      <family val="2"/>
    </font>
    <font>
      <sz val="10"/>
      <color theme="1"/>
      <name val="Arial"/>
      <family val="2"/>
    </font>
    <font>
      <sz val="10"/>
      <color rgb="FF000000"/>
      <name val="Arial"/>
      <family val="2"/>
    </font>
    <font>
      <b/>
      <sz val="10"/>
      <color theme="1"/>
      <name val="Arial"/>
      <family val="2"/>
    </font>
    <font>
      <i/>
      <sz val="10"/>
      <name val="Arial"/>
      <family val="2"/>
    </font>
    <font>
      <sz val="11"/>
      <color theme="1"/>
      <name val="Helvetica"/>
      <family val="2"/>
    </font>
    <font>
      <b/>
      <sz val="11"/>
      <color theme="1"/>
      <name val="Helvetica"/>
      <family val="2"/>
    </font>
    <font>
      <b/>
      <sz val="11"/>
      <name val="Helvetica"/>
      <family val="2"/>
    </font>
    <font>
      <sz val="11"/>
      <name val="Helvetica"/>
      <family val="2"/>
    </font>
    <font>
      <b/>
      <i/>
      <sz val="11"/>
      <color theme="1"/>
      <name val="Helvetica"/>
      <family val="2"/>
    </font>
    <font>
      <b/>
      <i/>
      <sz val="8.8000000000000007"/>
      <color theme="1"/>
      <name val="Helvetica"/>
      <family val="2"/>
    </font>
    <font>
      <b/>
      <sz val="10"/>
      <color theme="0"/>
      <name val="Helvetica"/>
      <family val="2"/>
    </font>
    <font>
      <b/>
      <sz val="10"/>
      <color theme="1"/>
      <name val="Helvetica"/>
      <family val="2"/>
    </font>
    <font>
      <sz val="10"/>
      <color theme="1"/>
      <name val="Helvetica"/>
      <family val="2"/>
    </font>
    <font>
      <i/>
      <sz val="10"/>
      <color theme="1"/>
      <name val="Helvetica"/>
      <family val="2"/>
    </font>
    <font>
      <sz val="10"/>
      <color theme="5"/>
      <name val="Arial"/>
      <family val="2"/>
    </font>
    <font>
      <u val="singleAccounting"/>
      <sz val="10"/>
      <name val="Arial"/>
      <family val="2"/>
    </font>
    <font>
      <i/>
      <u val="singleAccounting"/>
      <sz val="10"/>
      <name val="Arial"/>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EEE8FE"/>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249977111117893"/>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style="medium">
        <color indexed="64"/>
      </right>
      <top/>
      <bottom style="hair">
        <color indexed="64"/>
      </bottom>
      <diagonal/>
    </border>
    <border>
      <left/>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hair">
        <color indexed="64"/>
      </top>
      <bottom/>
      <diagonal/>
    </border>
    <border>
      <left/>
      <right style="hair">
        <color indexed="64"/>
      </right>
      <top style="hair">
        <color indexed="64"/>
      </top>
      <bottom/>
      <diagonal/>
    </border>
    <border>
      <left style="medium">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medium">
        <color indexed="64"/>
      </right>
      <top style="dotted">
        <color indexed="64"/>
      </top>
      <bottom style="dotted">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s>
  <cellStyleXfs count="9">
    <xf numFmtId="0" fontId="0" fillId="0" borderId="0"/>
    <xf numFmtId="164" fontId="4" fillId="0" borderId="0" applyFont="0" applyFill="0" applyBorder="0" applyAlignment="0" applyProtection="0"/>
    <xf numFmtId="165"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41" fontId="25" fillId="0" borderId="0" applyFont="0" applyFill="0" applyBorder="0" applyAlignment="0" applyProtection="0"/>
    <xf numFmtId="0" fontId="26" fillId="0" borderId="0"/>
    <xf numFmtId="0" fontId="26" fillId="0" borderId="0"/>
  </cellStyleXfs>
  <cellXfs count="614">
    <xf numFmtId="0" fontId="0" fillId="0" borderId="0" xfId="0"/>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8" fillId="2" borderId="0" xfId="0" applyFont="1" applyFill="1" applyBorder="1" applyAlignment="1">
      <alignment horizontal="left"/>
    </xf>
    <xf numFmtId="0" fontId="8" fillId="2" borderId="0" xfId="0" applyFont="1" applyFill="1" applyBorder="1" applyAlignment="1">
      <alignment horizontal="center"/>
    </xf>
    <xf numFmtId="0" fontId="6" fillId="2" borderId="0" xfId="0" applyFont="1" applyFill="1" applyBorder="1" applyAlignment="1"/>
    <xf numFmtId="0" fontId="7" fillId="2" borderId="0" xfId="0" applyFont="1" applyFill="1"/>
    <xf numFmtId="0" fontId="7" fillId="2" borderId="0" xfId="0" applyFont="1" applyFill="1" applyBorder="1"/>
    <xf numFmtId="0" fontId="10" fillId="2" borderId="1" xfId="0" applyFont="1" applyFill="1" applyBorder="1" applyAlignment="1">
      <alignment horizontal="center" vertical="center"/>
    </xf>
    <xf numFmtId="0" fontId="7" fillId="2" borderId="0" xfId="0" applyFont="1" applyFill="1" applyAlignment="1">
      <alignment horizontal="center" vertical="center"/>
    </xf>
    <xf numFmtId="0" fontId="8" fillId="2" borderId="3" xfId="0" applyFont="1" applyFill="1" applyBorder="1" applyAlignment="1">
      <alignment horizontal="left"/>
    </xf>
    <xf numFmtId="0" fontId="6" fillId="2" borderId="4" xfId="0" applyFont="1" applyFill="1" applyBorder="1" applyAlignment="1"/>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 xfId="0" applyFont="1" applyFill="1" applyBorder="1" applyAlignment="1">
      <alignment horizontal="left"/>
    </xf>
    <xf numFmtId="0" fontId="12" fillId="2" borderId="0" xfId="0" applyFont="1" applyFill="1" applyBorder="1" applyAlignment="1">
      <alignment horizontal="left"/>
    </xf>
    <xf numFmtId="0" fontId="12" fillId="2" borderId="0" xfId="0" applyFont="1" applyFill="1" applyBorder="1" applyAlignment="1"/>
    <xf numFmtId="0" fontId="12" fillId="2" borderId="4" xfId="0" applyFont="1" applyFill="1" applyBorder="1" applyAlignment="1"/>
    <xf numFmtId="0" fontId="13" fillId="0" borderId="3" xfId="0" applyFont="1" applyBorder="1" applyAlignment="1">
      <alignment horizontal="center" vertical="center"/>
    </xf>
    <xf numFmtId="0" fontId="13" fillId="0" borderId="0" xfId="0" applyFont="1" applyBorder="1" applyAlignment="1">
      <alignment horizontal="center" vertical="center"/>
    </xf>
    <xf numFmtId="0" fontId="13" fillId="2" borderId="0" xfId="0" applyFont="1" applyFill="1" applyBorder="1" applyAlignment="1">
      <alignment horizontal="center" vertical="center"/>
    </xf>
    <xf numFmtId="0" fontId="13" fillId="0" borderId="0" xfId="0" applyFont="1" applyBorder="1" applyAlignment="1">
      <alignment horizontal="center"/>
    </xf>
    <xf numFmtId="0" fontId="13" fillId="0" borderId="0" xfId="0" applyFont="1" applyBorder="1"/>
    <xf numFmtId="0" fontId="13" fillId="0" borderId="4" xfId="0" applyFont="1" applyBorder="1"/>
    <xf numFmtId="0" fontId="12" fillId="3" borderId="2"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20" fillId="0" borderId="0" xfId="0" applyFont="1"/>
    <xf numFmtId="0" fontId="21" fillId="4" borderId="6"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0" fillId="0" borderId="1" xfId="0" applyFont="1" applyBorder="1" applyAlignment="1">
      <alignment vertical="center" wrapText="1"/>
    </xf>
    <xf numFmtId="0" fontId="22" fillId="0" borderId="1" xfId="0" applyFont="1" applyBorder="1" applyAlignment="1">
      <alignment vertical="center" wrapText="1"/>
    </xf>
    <xf numFmtId="0" fontId="20" fillId="0" borderId="10" xfId="0" applyFont="1" applyBorder="1" applyAlignment="1">
      <alignment vertical="center" wrapText="1"/>
    </xf>
    <xf numFmtId="0" fontId="7" fillId="0" borderId="11" xfId="0" applyFont="1" applyBorder="1" applyAlignment="1">
      <alignment horizontal="center"/>
    </xf>
    <xf numFmtId="0" fontId="20" fillId="0" borderId="1" xfId="0" applyFont="1" applyBorder="1" applyAlignment="1">
      <alignment vertical="center"/>
    </xf>
    <xf numFmtId="0" fontId="0" fillId="0" borderId="0" xfId="0" applyAlignment="1"/>
    <xf numFmtId="0" fontId="20" fillId="5" borderId="1" xfId="0" applyFont="1" applyFill="1" applyBorder="1" applyAlignment="1">
      <alignment vertical="center"/>
    </xf>
    <xf numFmtId="0" fontId="13" fillId="0" borderId="12" xfId="0" applyFont="1" applyBorder="1" applyAlignment="1">
      <alignment vertical="center" wrapText="1"/>
    </xf>
    <xf numFmtId="0" fontId="12" fillId="3" borderId="13" xfId="0" applyFont="1" applyFill="1" applyBorder="1" applyAlignment="1">
      <alignment horizontal="center" vertical="center" wrapText="1"/>
    </xf>
    <xf numFmtId="0" fontId="12" fillId="3" borderId="14" xfId="0" applyFont="1" applyFill="1" applyBorder="1" applyAlignment="1">
      <alignment horizontal="center" vertical="center"/>
    </xf>
    <xf numFmtId="0" fontId="20" fillId="0" borderId="15" xfId="0" applyFont="1" applyBorder="1" applyAlignment="1">
      <alignment vertical="center" wrapText="1"/>
    </xf>
    <xf numFmtId="0" fontId="20" fillId="0" borderId="16" xfId="0" applyFont="1" applyBorder="1" applyAlignment="1">
      <alignment vertical="center" wrapText="1"/>
    </xf>
    <xf numFmtId="0" fontId="20" fillId="0" borderId="17" xfId="0" applyFont="1" applyBorder="1" applyAlignment="1">
      <alignment vertical="center" wrapText="1"/>
    </xf>
    <xf numFmtId="0" fontId="20" fillId="5" borderId="16" xfId="0" applyFont="1" applyFill="1" applyBorder="1" applyAlignment="1">
      <alignment vertical="center" wrapText="1"/>
    </xf>
    <xf numFmtId="0" fontId="13" fillId="2" borderId="18"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0" xfId="0" applyFont="1" applyFill="1" applyBorder="1" applyAlignment="1">
      <alignment vertical="center" wrapText="1"/>
    </xf>
    <xf numFmtId="0" fontId="13" fillId="2" borderId="12"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12" fillId="2" borderId="0" xfId="0" applyFont="1" applyFill="1" applyBorder="1" applyAlignment="1">
      <alignment horizontal="center" vertical="center"/>
    </xf>
    <xf numFmtId="0" fontId="12" fillId="2" borderId="20" xfId="0" applyFont="1" applyFill="1" applyBorder="1" applyAlignment="1">
      <alignment horizontal="center" wrapText="1"/>
    </xf>
    <xf numFmtId="0" fontId="12" fillId="2" borderId="20" xfId="0" applyFont="1" applyFill="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49" fontId="23" fillId="0" borderId="1" xfId="0" applyNumberFormat="1" applyFont="1" applyBorder="1" applyAlignment="1">
      <alignment horizontal="center" vertical="center"/>
    </xf>
    <xf numFmtId="0" fontId="0" fillId="2" borderId="0" xfId="0" applyFill="1"/>
    <xf numFmtId="0" fontId="11" fillId="0" borderId="1" xfId="0" applyFont="1" applyBorder="1" applyAlignment="1">
      <alignment horizontal="center" vertical="center"/>
    </xf>
    <xf numFmtId="0" fontId="12" fillId="2" borderId="23" xfId="0" applyFont="1" applyFill="1" applyBorder="1" applyAlignment="1" applyProtection="1">
      <alignment horizontal="center" vertical="center" wrapText="1"/>
      <protection locked="0"/>
    </xf>
    <xf numFmtId="0" fontId="13" fillId="0" borderId="13" xfId="0" applyFont="1" applyBorder="1" applyAlignment="1" applyProtection="1">
      <alignment horizontal="left" vertical="center" wrapText="1"/>
      <protection locked="0"/>
    </xf>
    <xf numFmtId="0" fontId="9" fillId="2" borderId="2" xfId="0" applyFont="1" applyFill="1" applyBorder="1" applyAlignment="1" applyProtection="1">
      <alignment horizontal="center" vertical="center" wrapText="1"/>
      <protection locked="0"/>
    </xf>
    <xf numFmtId="0" fontId="12" fillId="3" borderId="63" xfId="0" applyFont="1" applyFill="1" applyBorder="1" applyAlignment="1">
      <alignment horizontal="center" vertical="center" wrapText="1"/>
    </xf>
    <xf numFmtId="0" fontId="13" fillId="0" borderId="63" xfId="0" applyFont="1" applyBorder="1" applyAlignment="1">
      <alignment vertical="center" wrapText="1"/>
    </xf>
    <xf numFmtId="0" fontId="13" fillId="0" borderId="63" xfId="0" applyFont="1" applyBorder="1" applyAlignment="1" applyProtection="1">
      <alignment horizontal="center" vertical="center" wrapText="1"/>
      <protection locked="0"/>
    </xf>
    <xf numFmtId="0" fontId="24" fillId="0" borderId="0" xfId="0" applyFont="1"/>
    <xf numFmtId="0" fontId="20" fillId="0" borderId="1" xfId="0" applyFont="1" applyBorder="1" applyAlignment="1">
      <alignment horizontal="left" vertical="center" wrapText="1"/>
    </xf>
    <xf numFmtId="0" fontId="20" fillId="0" borderId="16" xfId="0" applyFont="1" applyBorder="1" applyAlignment="1">
      <alignment horizontal="left" vertical="center" wrapText="1"/>
    </xf>
    <xf numFmtId="0" fontId="27" fillId="0" borderId="1" xfId="0" applyFont="1" applyBorder="1" applyAlignment="1">
      <alignment vertical="center" wrapText="1"/>
    </xf>
    <xf numFmtId="0" fontId="0" fillId="0" borderId="0" xfId="0" applyAlignment="1">
      <alignment horizontal="center" vertical="center"/>
    </xf>
    <xf numFmtId="0" fontId="8" fillId="2" borderId="0" xfId="0" applyFont="1" applyFill="1" applyBorder="1" applyAlignment="1">
      <alignment horizontal="center" wrapText="1"/>
    </xf>
    <xf numFmtId="0" fontId="8" fillId="2" borderId="0" xfId="0" applyFont="1" applyFill="1" applyBorder="1" applyAlignment="1">
      <alignment horizontal="left" wrapText="1"/>
    </xf>
    <xf numFmtId="0" fontId="28" fillId="0" borderId="0" xfId="0" applyFont="1"/>
    <xf numFmtId="0" fontId="29" fillId="0" borderId="0" xfId="0" applyFont="1"/>
    <xf numFmtId="0" fontId="30" fillId="0" borderId="0" xfId="0" applyFont="1"/>
    <xf numFmtId="0" fontId="32" fillId="0" borderId="1" xfId="0" applyFont="1" applyBorder="1" applyAlignment="1">
      <alignment vertical="center" wrapText="1"/>
    </xf>
    <xf numFmtId="0" fontId="33" fillId="0" borderId="1" xfId="7" applyFont="1" applyFill="1" applyBorder="1" applyAlignment="1">
      <alignment horizontal="left" vertical="center" wrapText="1"/>
    </xf>
    <xf numFmtId="3" fontId="33" fillId="0" borderId="11" xfId="8" applyNumberFormat="1" applyFont="1" applyFill="1" applyBorder="1" applyAlignment="1">
      <alignment horizontal="center" vertical="center" wrapText="1"/>
    </xf>
    <xf numFmtId="3" fontId="29" fillId="0" borderId="1" xfId="0" applyNumberFormat="1" applyFont="1" applyBorder="1"/>
    <xf numFmtId="9" fontId="29" fillId="0" borderId="1" xfId="4" applyNumberFormat="1" applyFont="1" applyBorder="1" applyAlignment="1">
      <alignment horizontal="center" vertical="center"/>
    </xf>
    <xf numFmtId="166" fontId="29" fillId="0" borderId="0" xfId="4" applyNumberFormat="1" applyFont="1"/>
    <xf numFmtId="10" fontId="29" fillId="0" borderId="0" xfId="4" applyNumberFormat="1" applyFont="1"/>
    <xf numFmtId="9" fontId="29" fillId="0" borderId="0" xfId="4" applyNumberFormat="1" applyFont="1" applyAlignment="1">
      <alignment horizontal="center" vertical="center"/>
    </xf>
    <xf numFmtId="0" fontId="31" fillId="3" borderId="1" xfId="0" applyFont="1" applyFill="1" applyBorder="1" applyAlignment="1">
      <alignment horizontal="center" vertical="center" wrapText="1"/>
    </xf>
    <xf numFmtId="0" fontId="29" fillId="0" borderId="0" xfId="0" applyFont="1" applyAlignment="1">
      <alignment wrapText="1"/>
    </xf>
    <xf numFmtId="0" fontId="32" fillId="0" borderId="10" xfId="0" applyFont="1" applyBorder="1" applyAlignment="1">
      <alignment vertical="center" wrapText="1"/>
    </xf>
    <xf numFmtId="0" fontId="29" fillId="0" borderId="0" xfId="0" applyFont="1" applyAlignment="1">
      <alignment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29" fillId="0" borderId="1" xfId="0" applyFont="1" applyBorder="1" applyAlignment="1">
      <alignment horizontal="center" vertical="center"/>
    </xf>
    <xf numFmtId="0" fontId="33" fillId="0" borderId="1" xfId="8" applyFont="1" applyFill="1" applyBorder="1" applyAlignment="1">
      <alignment horizontal="center" vertical="center" wrapText="1"/>
    </xf>
    <xf numFmtId="0" fontId="33" fillId="0" borderId="15" xfId="8" applyFont="1" applyFill="1" applyBorder="1" applyAlignment="1">
      <alignment horizontal="center" vertical="center" wrapText="1"/>
    </xf>
    <xf numFmtId="169" fontId="29" fillId="0" borderId="0" xfId="0" applyNumberFormat="1" applyFont="1"/>
    <xf numFmtId="10" fontId="29" fillId="0" borderId="0" xfId="0" applyNumberFormat="1" applyFont="1"/>
    <xf numFmtId="0" fontId="29" fillId="0" borderId="1" xfId="0" applyFont="1" applyFill="1" applyBorder="1" applyAlignment="1">
      <alignment vertical="center"/>
    </xf>
    <xf numFmtId="9" fontId="29" fillId="0" borderId="1" xfId="0" applyNumberFormat="1" applyFont="1" applyBorder="1" applyAlignment="1">
      <alignment vertical="center"/>
    </xf>
    <xf numFmtId="0" fontId="29" fillId="0" borderId="1" xfId="0" applyFont="1" applyFill="1" applyBorder="1" applyAlignment="1">
      <alignment vertical="center" wrapText="1"/>
    </xf>
    <xf numFmtId="0" fontId="30" fillId="4" borderId="1" xfId="0" applyFont="1" applyFill="1" applyBorder="1" applyAlignment="1">
      <alignment vertical="center"/>
    </xf>
    <xf numFmtId="0" fontId="30" fillId="0" borderId="0" xfId="0" applyFont="1" applyAlignment="1">
      <alignment vertical="center"/>
    </xf>
    <xf numFmtId="0" fontId="32" fillId="0" borderId="25" xfId="0" applyFont="1" applyBorder="1" applyAlignment="1">
      <alignment horizontal="center" vertical="center" wrapText="1"/>
    </xf>
    <xf numFmtId="0" fontId="32" fillId="0" borderId="21" xfId="0" applyFont="1" applyBorder="1" applyAlignment="1">
      <alignment horizontal="left" vertical="center" wrapText="1"/>
    </xf>
    <xf numFmtId="0" fontId="32" fillId="0" borderId="21" xfId="0" applyFont="1" applyBorder="1" applyAlignment="1">
      <alignment horizontal="center" vertical="center" wrapText="1"/>
    </xf>
    <xf numFmtId="0" fontId="32" fillId="0" borderId="69" xfId="0" applyFont="1" applyBorder="1" applyAlignment="1">
      <alignment horizontal="center" vertical="center" wrapText="1"/>
    </xf>
    <xf numFmtId="0" fontId="32" fillId="0" borderId="26" xfId="0" applyFont="1" applyBorder="1" applyAlignment="1">
      <alignment horizontal="center" vertical="center" wrapText="1"/>
    </xf>
    <xf numFmtId="0" fontId="29" fillId="0" borderId="0" xfId="0" applyFont="1" applyBorder="1" applyAlignment="1">
      <alignment vertical="center"/>
    </xf>
    <xf numFmtId="0" fontId="29" fillId="0" borderId="0" xfId="0" applyFont="1" applyFill="1" applyBorder="1" applyAlignment="1">
      <alignment vertical="center"/>
    </xf>
    <xf numFmtId="9" fontId="29" fillId="0" borderId="0" xfId="0" applyNumberFormat="1" applyFont="1" applyFill="1" applyBorder="1" applyAlignment="1">
      <alignment vertical="center"/>
    </xf>
    <xf numFmtId="9" fontId="29" fillId="0" borderId="1" xfId="0" applyNumberFormat="1" applyFont="1" applyFill="1" applyBorder="1" applyAlignment="1">
      <alignment vertical="center"/>
    </xf>
    <xf numFmtId="0" fontId="32" fillId="0" borderId="17" xfId="0" applyFont="1" applyBorder="1" applyAlignment="1">
      <alignment vertical="center" wrapText="1"/>
    </xf>
    <xf numFmtId="0" fontId="30" fillId="0" borderId="0" xfId="0" applyFont="1" applyAlignment="1"/>
    <xf numFmtId="0" fontId="30" fillId="0" borderId="0" xfId="0" applyFont="1" applyAlignment="1">
      <alignment horizontal="center" vertical="center"/>
    </xf>
    <xf numFmtId="0" fontId="30" fillId="0" borderId="0" xfId="0" applyFont="1" applyAlignment="1">
      <alignment horizontal="left" vertical="center"/>
    </xf>
    <xf numFmtId="41" fontId="29" fillId="0" borderId="1" xfId="6" applyFont="1" applyFill="1" applyBorder="1" applyAlignment="1">
      <alignment horizontal="center" vertical="center"/>
    </xf>
    <xf numFmtId="0" fontId="29" fillId="0" borderId="0" xfId="0" applyFont="1" applyAlignment="1">
      <alignment horizontal="left" vertical="center"/>
    </xf>
    <xf numFmtId="41" fontId="29" fillId="0" borderId="0" xfId="6" applyFont="1" applyFill="1" applyBorder="1" applyAlignment="1">
      <alignment horizontal="center" vertical="center"/>
    </xf>
    <xf numFmtId="9" fontId="29" fillId="0" borderId="0" xfId="0" applyNumberFormat="1" applyFont="1" applyFill="1" applyBorder="1" applyAlignment="1">
      <alignment vertical="center" wrapText="1"/>
    </xf>
    <xf numFmtId="0" fontId="30" fillId="0" borderId="0" xfId="0" applyFont="1" applyBorder="1" applyAlignment="1">
      <alignment horizontal="center" vertical="center"/>
    </xf>
    <xf numFmtId="0" fontId="29" fillId="0" borderId="1" xfId="0" applyFont="1" applyFill="1" applyBorder="1" applyAlignment="1">
      <alignment horizontal="left" vertical="center"/>
    </xf>
    <xf numFmtId="0" fontId="32" fillId="0" borderId="1" xfId="0" applyFont="1" applyBorder="1" applyAlignment="1">
      <alignment vertical="top" wrapText="1"/>
    </xf>
    <xf numFmtId="0" fontId="29" fillId="0" borderId="1" xfId="0" applyFont="1" applyFill="1" applyBorder="1" applyAlignment="1">
      <alignment horizontal="left" vertical="top" wrapText="1"/>
    </xf>
    <xf numFmtId="170" fontId="30" fillId="4" borderId="1" xfId="6" applyNumberFormat="1" applyFont="1" applyFill="1" applyBorder="1" applyAlignment="1">
      <alignment horizontal="center" vertical="center"/>
    </xf>
    <xf numFmtId="9" fontId="29" fillId="0" borderId="0" xfId="4" applyFont="1" applyAlignment="1">
      <alignment horizontal="center" vertical="center"/>
    </xf>
    <xf numFmtId="9" fontId="29" fillId="0" borderId="0" xfId="0" applyNumberFormat="1" applyFont="1" applyAlignment="1">
      <alignment horizontal="center" vertical="center"/>
    </xf>
    <xf numFmtId="9" fontId="29" fillId="4" borderId="1" xfId="4" applyFont="1" applyFill="1" applyBorder="1" applyAlignment="1">
      <alignment horizontal="center" vertical="center"/>
    </xf>
    <xf numFmtId="171" fontId="29" fillId="0" borderId="0" xfId="6" applyNumberFormat="1" applyFont="1" applyAlignment="1">
      <alignment horizontal="center" vertical="center"/>
    </xf>
    <xf numFmtId="9" fontId="32" fillId="0" borderId="1" xfId="4" applyNumberFormat="1" applyFont="1" applyBorder="1" applyAlignment="1">
      <alignment horizontal="center" vertical="center"/>
    </xf>
    <xf numFmtId="0" fontId="32" fillId="0" borderId="1" xfId="0" applyFont="1" applyBorder="1" applyAlignment="1">
      <alignment horizontal="center" vertical="center"/>
    </xf>
    <xf numFmtId="10" fontId="32" fillId="0" borderId="5" xfId="4" applyNumberFormat="1" applyFont="1" applyBorder="1" applyAlignment="1">
      <alignment horizontal="center" vertical="center"/>
    </xf>
    <xf numFmtId="0" fontId="32" fillId="0" borderId="10" xfId="0" applyFont="1" applyBorder="1" applyAlignment="1">
      <alignment horizontal="center" vertical="center"/>
    </xf>
    <xf numFmtId="10" fontId="32" fillId="0" borderId="24" xfId="4" applyNumberFormat="1" applyFont="1" applyBorder="1" applyAlignment="1">
      <alignment horizontal="center" vertical="center"/>
    </xf>
    <xf numFmtId="9" fontId="32" fillId="0" borderId="17" xfId="4" applyNumberFormat="1" applyFont="1" applyBorder="1" applyAlignment="1">
      <alignment horizontal="center" vertical="center"/>
    </xf>
    <xf numFmtId="0" fontId="32" fillId="0" borderId="17" xfId="0" applyFont="1" applyBorder="1" applyAlignment="1">
      <alignment horizontal="center" vertical="center"/>
    </xf>
    <xf numFmtId="0" fontId="31" fillId="4" borderId="73" xfId="0" applyFont="1" applyFill="1" applyBorder="1" applyAlignment="1">
      <alignment horizontal="center" vertical="center" wrapText="1"/>
    </xf>
    <xf numFmtId="0" fontId="31" fillId="4" borderId="75" xfId="0" applyFont="1" applyFill="1" applyBorder="1" applyAlignment="1">
      <alignment horizontal="center" vertical="center" wrapText="1"/>
    </xf>
    <xf numFmtId="0" fontId="31" fillId="4" borderId="76" xfId="0" applyFont="1" applyFill="1" applyBorder="1" applyAlignment="1">
      <alignment horizontal="center" vertical="center" wrapText="1"/>
    </xf>
    <xf numFmtId="9" fontId="31" fillId="4" borderId="76" xfId="4" applyNumberFormat="1" applyFont="1" applyFill="1" applyBorder="1" applyAlignment="1">
      <alignment horizontal="center" vertical="center" wrapText="1"/>
    </xf>
    <xf numFmtId="0" fontId="31" fillId="4" borderId="77" xfId="0" applyFont="1" applyFill="1" applyBorder="1" applyAlignment="1">
      <alignment horizontal="center" vertical="center" wrapText="1"/>
    </xf>
    <xf numFmtId="10" fontId="29" fillId="0" borderId="0" xfId="4" applyNumberFormat="1" applyFont="1" applyAlignment="1">
      <alignment horizontal="center" vertical="center"/>
    </xf>
    <xf numFmtId="9" fontId="33" fillId="0" borderId="11" xfId="4" applyFont="1" applyFill="1" applyBorder="1" applyAlignment="1">
      <alignment horizontal="center" vertical="center" wrapText="1"/>
    </xf>
    <xf numFmtId="9" fontId="29" fillId="0" borderId="1" xfId="4" applyNumberFormat="1" applyFont="1" applyBorder="1"/>
    <xf numFmtId="2" fontId="29" fillId="0" borderId="0" xfId="0" applyNumberFormat="1" applyFont="1"/>
    <xf numFmtId="2" fontId="29" fillId="0" borderId="0" xfId="0" applyNumberFormat="1" applyFont="1" applyAlignment="1">
      <alignment horizontal="center" vertical="center"/>
    </xf>
    <xf numFmtId="10" fontId="32" fillId="0" borderId="74" xfId="0" applyNumberFormat="1" applyFont="1" applyBorder="1" applyAlignment="1">
      <alignment horizontal="center" vertical="center"/>
    </xf>
    <xf numFmtId="10" fontId="29" fillId="0" borderId="0" xfId="6" applyNumberFormat="1" applyFont="1" applyAlignment="1">
      <alignment horizontal="center" vertical="center"/>
    </xf>
    <xf numFmtId="41" fontId="29" fillId="0" borderId="0" xfId="6" applyFont="1"/>
    <xf numFmtId="0" fontId="1" fillId="0" borderId="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vertical="center" wrapText="1"/>
      <protection locked="0"/>
    </xf>
    <xf numFmtId="0" fontId="37" fillId="0" borderId="1" xfId="0" applyFont="1" applyFill="1" applyBorder="1" applyAlignment="1" applyProtection="1">
      <alignment horizontal="left" vertical="center" wrapText="1"/>
      <protection locked="0"/>
    </xf>
    <xf numFmtId="0" fontId="37" fillId="2" borderId="3" xfId="0" applyFont="1" applyFill="1" applyBorder="1" applyAlignment="1">
      <alignment horizontal="left"/>
    </xf>
    <xf numFmtId="0" fontId="37" fillId="2" borderId="0" xfId="0" applyFont="1" applyFill="1" applyBorder="1" applyAlignment="1">
      <alignment horizontal="left"/>
    </xf>
    <xf numFmtId="10" fontId="37" fillId="2" borderId="0" xfId="4" applyNumberFormat="1" applyFont="1" applyFill="1" applyBorder="1" applyAlignment="1">
      <alignment horizontal="left"/>
    </xf>
    <xf numFmtId="0" fontId="37" fillId="2" borderId="0" xfId="0" applyFont="1" applyFill="1" applyBorder="1" applyAlignment="1">
      <alignment horizontal="center" wrapText="1"/>
    </xf>
    <xf numFmtId="0" fontId="37" fillId="2" borderId="0" xfId="0" applyFont="1" applyFill="1" applyBorder="1" applyAlignment="1">
      <alignment horizontal="center"/>
    </xf>
    <xf numFmtId="0" fontId="1" fillId="0" borderId="0" xfId="0" applyFont="1" applyBorder="1"/>
    <xf numFmtId="0" fontId="37" fillId="2" borderId="0" xfId="0" applyFont="1" applyFill="1" applyBorder="1" applyAlignment="1"/>
    <xf numFmtId="0" fontId="37" fillId="2" borderId="3" xfId="0" applyFont="1" applyFill="1" applyBorder="1" applyAlignment="1">
      <alignment horizontal="center" vertical="center" wrapText="1"/>
    </xf>
    <xf numFmtId="0" fontId="37" fillId="2" borderId="0" xfId="0" applyFont="1" applyFill="1" applyBorder="1" applyAlignment="1">
      <alignment horizontal="center" vertical="center" wrapText="1"/>
    </xf>
    <xf numFmtId="10" fontId="37" fillId="2" borderId="0" xfId="4" applyNumberFormat="1" applyFont="1" applyFill="1" applyBorder="1" applyAlignment="1">
      <alignment horizontal="center" vertical="center" wrapText="1"/>
    </xf>
    <xf numFmtId="0" fontId="1" fillId="2" borderId="0" xfId="0" applyFont="1" applyFill="1" applyBorder="1"/>
    <xf numFmtId="0" fontId="37" fillId="2" borderId="0" xfId="0" applyFont="1" applyFill="1" applyBorder="1" applyAlignment="1">
      <alignment vertical="center" wrapText="1"/>
    </xf>
    <xf numFmtId="0" fontId="37" fillId="0" borderId="0" xfId="0" applyFont="1" applyFill="1" applyBorder="1" applyAlignment="1">
      <alignment vertical="center" wrapText="1"/>
    </xf>
    <xf numFmtId="0" fontId="1" fillId="0" borderId="0" xfId="0" applyFont="1" applyBorder="1" applyProtection="1">
      <protection locked="0"/>
    </xf>
    <xf numFmtId="0" fontId="37" fillId="4" borderId="1" xfId="0" applyFont="1" applyFill="1" applyBorder="1" applyAlignment="1" applyProtection="1">
      <alignment horizontal="center" vertical="center" wrapText="1"/>
      <protection locked="0"/>
    </xf>
    <xf numFmtId="167" fontId="37" fillId="4" borderId="1" xfId="0" applyNumberFormat="1" applyFont="1" applyFill="1" applyBorder="1" applyAlignment="1" applyProtection="1">
      <alignment horizontal="center" vertical="center" wrapText="1"/>
      <protection locked="0"/>
    </xf>
    <xf numFmtId="0" fontId="1" fillId="0" borderId="21" xfId="0" applyFont="1" applyFill="1" applyBorder="1" applyAlignment="1" applyProtection="1">
      <alignment horizontal="left" vertical="center" wrapText="1"/>
      <protection locked="0"/>
    </xf>
    <xf numFmtId="10" fontId="1" fillId="0" borderId="1" xfId="4"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14" fontId="1" fillId="0" borderId="1" xfId="0" applyNumberFormat="1" applyFont="1" applyFill="1" applyBorder="1" applyAlignment="1" applyProtection="1">
      <alignment horizontal="center" vertical="center"/>
      <protection locked="0"/>
    </xf>
    <xf numFmtId="0" fontId="1" fillId="0" borderId="1" xfId="0" applyNumberFormat="1" applyFont="1" applyFill="1" applyBorder="1" applyAlignment="1" applyProtection="1">
      <alignment horizontal="center" vertical="center" wrapText="1"/>
      <protection locked="0"/>
    </xf>
    <xf numFmtId="2" fontId="1" fillId="0" borderId="1" xfId="0" applyNumberFormat="1" applyFont="1" applyFill="1" applyBorder="1" applyAlignment="1" applyProtection="1">
      <alignment vertical="center" wrapText="1"/>
      <protection locked="0"/>
    </xf>
    <xf numFmtId="166" fontId="1" fillId="0" borderId="1" xfId="4" applyNumberFormat="1" applyFont="1" applyFill="1" applyBorder="1" applyAlignment="1" applyProtection="1">
      <alignment vertical="center" wrapText="1"/>
      <protection locked="0"/>
    </xf>
    <xf numFmtId="0" fontId="1" fillId="0" borderId="0" xfId="0" applyFont="1" applyFill="1" applyBorder="1" applyProtection="1">
      <protection locked="0"/>
    </xf>
    <xf numFmtId="0" fontId="1" fillId="0" borderId="0" xfId="0" applyFont="1" applyFill="1" applyBorder="1" applyAlignment="1" applyProtection="1">
      <alignment wrapText="1"/>
      <protection locked="0"/>
    </xf>
    <xf numFmtId="2" fontId="1" fillId="0" borderId="0" xfId="0" applyNumberFormat="1" applyFont="1" applyFill="1" applyBorder="1" applyProtection="1">
      <protection locked="0"/>
    </xf>
    <xf numFmtId="0" fontId="1" fillId="0" borderId="1" xfId="0" quotePrefix="1" applyNumberFormat="1" applyFont="1" applyFill="1" applyBorder="1" applyAlignment="1" applyProtection="1">
      <alignment horizontal="center" vertical="center" wrapText="1"/>
      <protection locked="0"/>
    </xf>
    <xf numFmtId="0" fontId="1" fillId="0" borderId="0" xfId="0" applyFont="1" applyAlignment="1" applyProtection="1">
      <alignment horizontal="center" vertical="center"/>
      <protection locked="0"/>
    </xf>
    <xf numFmtId="10" fontId="1" fillId="0" borderId="0" xfId="4" applyNumberFormat="1" applyFont="1" applyAlignment="1" applyProtection="1">
      <alignment horizontal="center" vertical="center"/>
      <protection locked="0"/>
    </xf>
    <xf numFmtId="10" fontId="1"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 fillId="0" borderId="0" xfId="0" applyFont="1" applyAlignment="1" applyProtection="1">
      <alignment horizontal="center"/>
      <protection locked="0"/>
    </xf>
    <xf numFmtId="0" fontId="1" fillId="0" borderId="0" xfId="0" applyFont="1" applyProtection="1">
      <protection locked="0"/>
    </xf>
    <xf numFmtId="0" fontId="37" fillId="0" borderId="0" xfId="0" applyFont="1" applyProtection="1">
      <protection locked="0"/>
    </xf>
    <xf numFmtId="10" fontId="39" fillId="0" borderId="1" xfId="4" applyNumberFormat="1" applyFont="1" applyFill="1" applyBorder="1" applyAlignment="1">
      <alignment horizontal="center" vertical="center" wrapText="1"/>
    </xf>
    <xf numFmtId="9" fontId="1" fillId="0" borderId="1" xfId="0" applyNumberFormat="1" applyFont="1" applyFill="1" applyBorder="1" applyAlignment="1" applyProtection="1">
      <alignment horizontal="center" vertical="center" wrapText="1"/>
      <protection locked="0"/>
    </xf>
    <xf numFmtId="10" fontId="1" fillId="0" borderId="1" xfId="0" applyNumberFormat="1" applyFont="1" applyFill="1" applyBorder="1" applyAlignment="1" applyProtection="1">
      <alignment vertical="center" wrapText="1"/>
      <protection locked="0"/>
    </xf>
    <xf numFmtId="0" fontId="1" fillId="2" borderId="0"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left" vertical="center" wrapText="1"/>
      <protection locked="0"/>
    </xf>
    <xf numFmtId="10" fontId="1" fillId="0" borderId="0" xfId="4"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locked="0"/>
    </xf>
    <xf numFmtId="0" fontId="1" fillId="0" borderId="0" xfId="0" applyNumberFormat="1" applyFont="1" applyFill="1" applyBorder="1" applyAlignment="1" applyProtection="1">
      <alignment horizontal="center" vertical="center" wrapText="1"/>
      <protection locked="0"/>
    </xf>
    <xf numFmtId="2" fontId="1" fillId="0" borderId="0" xfId="0" applyNumberFormat="1" applyFont="1" applyFill="1" applyBorder="1" applyAlignment="1" applyProtection="1">
      <alignment vertical="center" wrapText="1"/>
      <protection locked="0"/>
    </xf>
    <xf numFmtId="167" fontId="1" fillId="0" borderId="0"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protection locked="0"/>
    </xf>
    <xf numFmtId="0" fontId="39" fillId="0" borderId="1" xfId="0" applyFont="1" applyFill="1" applyBorder="1" applyAlignment="1">
      <alignment horizontal="center" vertical="center" wrapText="1"/>
    </xf>
    <xf numFmtId="10" fontId="1" fillId="0" borderId="1" xfId="4" applyNumberFormat="1" applyFont="1" applyFill="1" applyBorder="1" applyAlignment="1" applyProtection="1">
      <alignment vertical="center" wrapText="1"/>
      <protection locked="0"/>
    </xf>
    <xf numFmtId="0" fontId="1" fillId="2" borderId="1" xfId="0" applyFont="1" applyFill="1" applyBorder="1" applyAlignment="1" applyProtection="1">
      <alignment horizontal="left" vertical="center" wrapText="1"/>
    </xf>
    <xf numFmtId="9" fontId="1" fillId="0" borderId="1" xfId="4"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2" fontId="37" fillId="0" borderId="0" xfId="0" applyNumberFormat="1" applyFont="1" applyProtection="1">
      <protection locked="0"/>
    </xf>
    <xf numFmtId="0" fontId="37" fillId="0" borderId="0" xfId="0" applyFont="1" applyAlignment="1" applyProtection="1">
      <alignment horizontal="center" vertical="center"/>
      <protection locked="0"/>
    </xf>
    <xf numFmtId="0" fontId="1" fillId="2" borderId="0" xfId="0" applyFont="1" applyFill="1" applyProtection="1">
      <protection locked="0"/>
    </xf>
    <xf numFmtId="0" fontId="37" fillId="2" borderId="0" xfId="0" applyFont="1" applyFill="1" applyBorder="1" applyAlignment="1" applyProtection="1">
      <alignment horizontal="right" vertical="center" wrapText="1"/>
      <protection locked="0"/>
    </xf>
    <xf numFmtId="0" fontId="1" fillId="2" borderId="0" xfId="0" applyFont="1" applyFill="1" applyBorder="1" applyAlignment="1" applyProtection="1">
      <alignment horizontal="left" vertical="center" wrapText="1"/>
      <protection locked="0"/>
    </xf>
    <xf numFmtId="0" fontId="40" fillId="2" borderId="0" xfId="0" applyFont="1" applyFill="1" applyBorder="1" applyAlignment="1" applyProtection="1">
      <alignment vertical="center"/>
      <protection locked="0"/>
    </xf>
    <xf numFmtId="0" fontId="37" fillId="2" borderId="0" xfId="0"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37" fillId="2" borderId="0" xfId="0" applyFont="1" applyFill="1" applyProtection="1">
      <protection locked="0"/>
    </xf>
    <xf numFmtId="0" fontId="1" fillId="2" borderId="0" xfId="0" applyFont="1" applyFill="1" applyBorder="1" applyProtection="1">
      <protection locked="0"/>
    </xf>
    <xf numFmtId="0" fontId="1" fillId="0" borderId="0" xfId="0" applyFont="1" applyAlignment="1">
      <alignment horizontal="center" vertical="center"/>
    </xf>
    <xf numFmtId="10" fontId="1" fillId="0" borderId="0" xfId="4" applyNumberFormat="1"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xf>
    <xf numFmtId="0" fontId="1" fillId="0" borderId="0" xfId="0" applyFont="1"/>
    <xf numFmtId="0" fontId="37" fillId="0" borderId="0" xfId="0" applyFont="1"/>
    <xf numFmtId="0" fontId="1" fillId="0" borderId="1" xfId="0" applyFont="1" applyFill="1" applyBorder="1" applyAlignment="1" applyProtection="1">
      <alignment vertical="center" wrapText="1"/>
      <protection locked="0"/>
    </xf>
    <xf numFmtId="0" fontId="1" fillId="6" borderId="1" xfId="0" applyFont="1" applyFill="1" applyBorder="1" applyAlignment="1" applyProtection="1">
      <alignment horizontal="left" vertical="center" wrapText="1"/>
      <protection locked="0"/>
    </xf>
    <xf numFmtId="10" fontId="39" fillId="6" borderId="1" xfId="4" applyNumberFormat="1" applyFont="1" applyFill="1" applyBorder="1" applyAlignment="1">
      <alignment horizontal="center" vertical="center" wrapText="1"/>
    </xf>
    <xf numFmtId="0" fontId="1" fillId="6" borderId="1" xfId="0" applyFont="1" applyFill="1" applyBorder="1" applyAlignment="1" applyProtection="1">
      <alignment horizontal="center" vertical="center" wrapText="1"/>
      <protection locked="0"/>
    </xf>
    <xf numFmtId="14" fontId="1" fillId="6" borderId="1" xfId="0" applyNumberFormat="1" applyFont="1" applyFill="1" applyBorder="1" applyAlignment="1" applyProtection="1">
      <alignment horizontal="center" vertical="center"/>
      <protection locked="0"/>
    </xf>
    <xf numFmtId="10" fontId="1" fillId="6" borderId="1" xfId="4" applyNumberFormat="1" applyFont="1" applyFill="1" applyBorder="1" applyAlignment="1" applyProtection="1">
      <alignment horizontal="center" vertical="center" wrapText="1"/>
      <protection locked="0"/>
    </xf>
    <xf numFmtId="9" fontId="1" fillId="6" borderId="1" xfId="4" applyFont="1" applyFill="1" applyBorder="1" applyAlignment="1" applyProtection="1">
      <alignment horizontal="left" vertical="center" wrapText="1"/>
      <protection locked="0"/>
    </xf>
    <xf numFmtId="9" fontId="1" fillId="6" borderId="1" xfId="4" applyFont="1" applyFill="1" applyBorder="1" applyAlignment="1" applyProtection="1">
      <alignment horizontal="center" vertical="center" wrapText="1"/>
      <protection locked="0"/>
    </xf>
    <xf numFmtId="10" fontId="1" fillId="6" borderId="1" xfId="0" applyNumberFormat="1" applyFont="1" applyFill="1" applyBorder="1" applyAlignment="1" applyProtection="1">
      <alignment vertical="center" wrapText="1"/>
      <protection locked="0"/>
    </xf>
    <xf numFmtId="10" fontId="1" fillId="6" borderId="1" xfId="4" applyNumberFormat="1" applyFont="1" applyFill="1" applyBorder="1" applyAlignment="1" applyProtection="1">
      <alignment vertical="center" wrapText="1"/>
      <protection locked="0"/>
    </xf>
    <xf numFmtId="166" fontId="1" fillId="6" borderId="1" xfId="4" applyNumberFormat="1" applyFont="1" applyFill="1" applyBorder="1" applyAlignment="1" applyProtection="1">
      <alignment vertical="center" wrapText="1"/>
      <protection locked="0"/>
    </xf>
    <xf numFmtId="0" fontId="1" fillId="6" borderId="0" xfId="0" applyFont="1" applyFill="1" applyBorder="1" applyProtection="1">
      <protection locked="0"/>
    </xf>
    <xf numFmtId="0" fontId="37" fillId="6" borderId="1" xfId="0" applyFont="1" applyFill="1" applyBorder="1" applyAlignment="1" applyProtection="1">
      <alignment horizontal="left" vertical="center" wrapText="1"/>
      <protection locked="0"/>
    </xf>
    <xf numFmtId="0" fontId="1" fillId="6" borderId="1" xfId="0" applyNumberFormat="1" applyFont="1" applyFill="1" applyBorder="1" applyAlignment="1" applyProtection="1">
      <alignment horizontal="center" vertical="center" wrapText="1"/>
      <protection locked="0"/>
    </xf>
    <xf numFmtId="2" fontId="1" fillId="6" borderId="1" xfId="0" applyNumberFormat="1" applyFont="1" applyFill="1" applyBorder="1" applyAlignment="1" applyProtection="1">
      <alignment vertical="center" wrapText="1"/>
      <protection locked="0"/>
    </xf>
    <xf numFmtId="0" fontId="1" fillId="6" borderId="21" xfId="0" applyFont="1" applyFill="1" applyBorder="1" applyAlignment="1" applyProtection="1">
      <alignment horizontal="left" vertical="center" wrapText="1"/>
      <protection locked="0"/>
    </xf>
    <xf numFmtId="0" fontId="1" fillId="6" borderId="1" xfId="0" applyFont="1" applyFill="1" applyBorder="1" applyAlignment="1" applyProtection="1">
      <alignment vertical="center" wrapText="1"/>
      <protection locked="0"/>
    </xf>
    <xf numFmtId="9" fontId="1" fillId="6" borderId="1" xfId="0" applyNumberFormat="1" applyFont="1" applyFill="1" applyBorder="1" applyAlignment="1" applyProtection="1">
      <alignment horizontal="center" vertical="center" wrapText="1"/>
      <protection locked="0"/>
    </xf>
    <xf numFmtId="10" fontId="1" fillId="6" borderId="1" xfId="0" applyNumberFormat="1" applyFont="1" applyFill="1" applyBorder="1" applyAlignment="1" applyProtection="1">
      <alignment horizontal="center" vertical="center" wrapText="1"/>
      <protection locked="0"/>
    </xf>
    <xf numFmtId="0" fontId="1" fillId="6" borderId="5" xfId="0" applyNumberFormat="1" applyFont="1" applyFill="1" applyBorder="1" applyAlignment="1" applyProtection="1">
      <alignment horizontal="center" vertical="center" wrapText="1"/>
      <protection locked="0"/>
    </xf>
    <xf numFmtId="170" fontId="1" fillId="0" borderId="1" xfId="0" applyNumberFormat="1" applyFont="1" applyFill="1" applyBorder="1" applyAlignment="1" applyProtection="1">
      <alignment horizontal="center" vertical="center" wrapText="1"/>
      <protection locked="0"/>
    </xf>
    <xf numFmtId="171" fontId="1" fillId="0" borderId="1" xfId="6" applyNumberFormat="1" applyFont="1" applyFill="1" applyBorder="1" applyAlignment="1" applyProtection="1">
      <alignment horizontal="center" vertical="center" wrapText="1"/>
      <protection locked="0"/>
    </xf>
    <xf numFmtId="0" fontId="42" fillId="0" borderId="0" xfId="0" applyFont="1"/>
    <xf numFmtId="0" fontId="43" fillId="0" borderId="0" xfId="0" applyFont="1"/>
    <xf numFmtId="0" fontId="44" fillId="0" borderId="0" xfId="0" applyFont="1"/>
    <xf numFmtId="0" fontId="45" fillId="0" borderId="0" xfId="0" applyFont="1"/>
    <xf numFmtId="0" fontId="46" fillId="0" borderId="0" xfId="0" applyFont="1" applyAlignment="1">
      <alignment horizontal="left"/>
    </xf>
    <xf numFmtId="0" fontId="44" fillId="8" borderId="0" xfId="0" applyFont="1" applyFill="1" applyAlignment="1">
      <alignment vertical="center"/>
    </xf>
    <xf numFmtId="0" fontId="44" fillId="4" borderId="0" xfId="0" applyFont="1" applyFill="1" applyAlignment="1">
      <alignment vertical="center"/>
    </xf>
    <xf numFmtId="0" fontId="42" fillId="4" borderId="0" xfId="0" applyFont="1" applyFill="1" applyAlignment="1">
      <alignment vertical="center"/>
    </xf>
    <xf numFmtId="0" fontId="44" fillId="9" borderId="0" xfId="0" applyFont="1" applyFill="1" applyAlignment="1">
      <alignment vertical="center"/>
    </xf>
    <xf numFmtId="0" fontId="42" fillId="9" borderId="0" xfId="0" applyFont="1" applyFill="1" applyAlignment="1">
      <alignment vertical="center"/>
    </xf>
    <xf numFmtId="0" fontId="48" fillId="10" borderId="2" xfId="0" applyFont="1" applyFill="1" applyBorder="1" applyAlignment="1">
      <alignment horizontal="center" vertical="center" wrapText="1"/>
    </xf>
    <xf numFmtId="0" fontId="50" fillId="0" borderId="2" xfId="0" applyFont="1" applyBorder="1" applyAlignment="1">
      <alignment vertical="center" wrapText="1"/>
    </xf>
    <xf numFmtId="0" fontId="50" fillId="0" borderId="78" xfId="0" applyFont="1" applyBorder="1" applyAlignment="1">
      <alignment horizontal="left" vertical="center" wrapText="1"/>
    </xf>
    <xf numFmtId="0" fontId="48" fillId="0" borderId="78" xfId="0" applyFont="1" applyFill="1" applyBorder="1" applyAlignment="1">
      <alignment horizontal="center" vertical="center" wrapText="1"/>
    </xf>
    <xf numFmtId="0" fontId="49" fillId="0" borderId="2" xfId="0" applyFont="1" applyBorder="1" applyAlignment="1">
      <alignment vertical="center" wrapText="1"/>
    </xf>
    <xf numFmtId="0" fontId="42" fillId="0" borderId="0" xfId="0" applyFont="1" applyFill="1"/>
    <xf numFmtId="0" fontId="50" fillId="0" borderId="0" xfId="0" applyFont="1" applyFill="1" applyBorder="1" applyAlignment="1">
      <alignment vertical="center" wrapText="1"/>
    </xf>
    <xf numFmtId="0" fontId="48" fillId="10" borderId="13" xfId="0" applyFont="1" applyFill="1" applyBorder="1" applyAlignment="1">
      <alignment horizontal="center" vertical="center" wrapText="1"/>
    </xf>
    <xf numFmtId="0" fontId="48" fillId="10" borderId="29"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50" fillId="8" borderId="0" xfId="0" applyFont="1" applyFill="1"/>
    <xf numFmtId="0" fontId="50" fillId="0" borderId="0" xfId="0" applyFont="1"/>
    <xf numFmtId="0" fontId="50" fillId="0" borderId="0" xfId="0" applyFont="1" applyFill="1"/>
    <xf numFmtId="0" fontId="48" fillId="10" borderId="35" xfId="0" applyFont="1" applyFill="1" applyBorder="1" applyAlignment="1">
      <alignment horizontal="center" vertical="center" wrapText="1"/>
    </xf>
    <xf numFmtId="0" fontId="43" fillId="9" borderId="0" xfId="0" applyFont="1" applyFill="1" applyAlignment="1">
      <alignment vertical="center"/>
    </xf>
    <xf numFmtId="0" fontId="43" fillId="4" borderId="0" xfId="0" applyFont="1" applyFill="1" applyAlignment="1">
      <alignment vertical="center"/>
    </xf>
    <xf numFmtId="0" fontId="49" fillId="8" borderId="0" xfId="0" applyFont="1" applyFill="1"/>
    <xf numFmtId="0" fontId="49" fillId="0" borderId="0" xfId="0" applyFont="1"/>
    <xf numFmtId="0" fontId="49" fillId="0" borderId="2" xfId="0" applyFont="1" applyBorder="1" applyAlignment="1">
      <alignment horizontal="center" vertical="center" wrapText="1"/>
    </xf>
    <xf numFmtId="0" fontId="50" fillId="0" borderId="2" xfId="0" applyFont="1" applyBorder="1"/>
    <xf numFmtId="0" fontId="50" fillId="0" borderId="2" xfId="0" applyFont="1" applyBorder="1" applyAlignment="1">
      <alignment horizontal="center" vertical="center"/>
    </xf>
    <xf numFmtId="0" fontId="50" fillId="0" borderId="18" xfId="0" applyFont="1" applyBorder="1" applyAlignment="1">
      <alignment horizontal="left" vertical="center" wrapText="1"/>
    </xf>
    <xf numFmtId="0" fontId="49" fillId="0" borderId="35" xfId="0" applyFont="1" applyBorder="1" applyAlignment="1">
      <alignment vertical="center" wrapText="1"/>
    </xf>
    <xf numFmtId="0" fontId="50" fillId="0" borderId="35" xfId="0" applyFont="1" applyBorder="1" applyAlignment="1">
      <alignment vertical="center" wrapText="1"/>
    </xf>
    <xf numFmtId="0" fontId="49" fillId="0" borderId="35" xfId="0" applyFont="1" applyBorder="1" applyAlignment="1">
      <alignment horizontal="center" vertical="center" wrapText="1"/>
    </xf>
    <xf numFmtId="0" fontId="50" fillId="0" borderId="35" xfId="0" applyFont="1" applyBorder="1"/>
    <xf numFmtId="0" fontId="50" fillId="0" borderId="35" xfId="0" applyFont="1" applyBorder="1" applyAlignment="1">
      <alignment horizontal="center" vertical="center"/>
    </xf>
    <xf numFmtId="0" fontId="50" fillId="0" borderId="2" xfId="0" applyFont="1" applyBorder="1" applyAlignment="1">
      <alignment vertical="center"/>
    </xf>
    <xf numFmtId="0" fontId="50" fillId="0" borderId="79" xfId="0" applyFont="1" applyBorder="1" applyAlignment="1">
      <alignment horizontal="left" vertical="center" wrapText="1"/>
    </xf>
    <xf numFmtId="0" fontId="50" fillId="0" borderId="80" xfId="0" applyFont="1" applyBorder="1" applyAlignment="1">
      <alignment horizontal="left" vertical="center" wrapText="1"/>
    </xf>
    <xf numFmtId="0" fontId="49" fillId="0" borderId="79" xfId="0" applyFont="1" applyBorder="1" applyAlignment="1">
      <alignment vertical="center" wrapText="1"/>
    </xf>
    <xf numFmtId="0" fontId="49" fillId="0" borderId="80" xfId="0" applyFont="1" applyBorder="1" applyAlignment="1">
      <alignment vertical="center" wrapText="1"/>
    </xf>
    <xf numFmtId="0" fontId="50" fillId="0" borderId="78" xfId="0" applyFont="1" applyBorder="1" applyAlignment="1">
      <alignment horizontal="left" vertical="top" wrapText="1"/>
    </xf>
    <xf numFmtId="0" fontId="50" fillId="0" borderId="2" xfId="0" applyFont="1" applyBorder="1" applyAlignment="1">
      <alignment vertical="top" wrapText="1"/>
    </xf>
    <xf numFmtId="0" fontId="50" fillId="0" borderId="0" xfId="0" applyFont="1" applyFill="1" applyBorder="1" applyAlignment="1">
      <alignment vertical="top" wrapText="1"/>
    </xf>
    <xf numFmtId="0" fontId="50" fillId="0" borderId="0" xfId="0" applyFont="1" applyAlignment="1">
      <alignment vertical="top"/>
    </xf>
    <xf numFmtId="0" fontId="49" fillId="0" borderId="0" xfId="0" applyFont="1" applyAlignment="1">
      <alignment vertical="center"/>
    </xf>
    <xf numFmtId="0" fontId="50" fillId="0" borderId="0" xfId="0" applyFont="1" applyAlignment="1">
      <alignment vertical="center"/>
    </xf>
    <xf numFmtId="0" fontId="49" fillId="8" borderId="0" xfId="0" applyFont="1" applyFill="1" applyAlignment="1">
      <alignment vertical="center"/>
    </xf>
    <xf numFmtId="0" fontId="50" fillId="8" borderId="0" xfId="0" applyFont="1" applyFill="1" applyAlignment="1">
      <alignment vertical="center"/>
    </xf>
    <xf numFmtId="0" fontId="50" fillId="0" borderId="35" xfId="0" applyFont="1" applyBorder="1" applyAlignment="1">
      <alignment vertical="center"/>
    </xf>
    <xf numFmtId="0" fontId="49" fillId="0" borderId="35" xfId="0" applyFont="1" applyBorder="1" applyAlignment="1">
      <alignment horizontal="left" vertical="center" wrapText="1"/>
    </xf>
    <xf numFmtId="0" fontId="50" fillId="0" borderId="0" xfId="0" applyFont="1" applyBorder="1"/>
    <xf numFmtId="0" fontId="51" fillId="0" borderId="2" xfId="0" applyFont="1" applyBorder="1" applyAlignment="1">
      <alignment vertical="center"/>
    </xf>
    <xf numFmtId="0" fontId="48" fillId="0" borderId="57" xfId="0" applyFont="1" applyFill="1" applyBorder="1" applyAlignment="1">
      <alignment horizontal="center" vertical="center" wrapText="1"/>
    </xf>
    <xf numFmtId="0" fontId="48" fillId="10" borderId="13" xfId="0" applyFont="1" applyFill="1" applyBorder="1" applyAlignment="1">
      <alignment horizontal="left" vertical="center" wrapText="1"/>
    </xf>
    <xf numFmtId="0" fontId="48" fillId="10" borderId="29" xfId="0" applyFont="1" applyFill="1" applyBorder="1" applyAlignment="1">
      <alignment horizontal="left" vertical="center"/>
    </xf>
    <xf numFmtId="0" fontId="48" fillId="10" borderId="13" xfId="0" applyFont="1" applyFill="1" applyBorder="1" applyAlignment="1">
      <alignment horizontal="left" vertical="center"/>
    </xf>
    <xf numFmtId="0" fontId="50" fillId="0" borderId="29" xfId="0" applyFont="1" applyBorder="1"/>
    <xf numFmtId="0" fontId="49" fillId="0" borderId="13" xfId="0" applyFont="1" applyBorder="1" applyAlignment="1">
      <alignment vertical="center"/>
    </xf>
    <xf numFmtId="0" fontId="50" fillId="0" borderId="29" xfId="0" applyFont="1" applyBorder="1" applyAlignment="1">
      <alignment vertical="center"/>
    </xf>
    <xf numFmtId="0" fontId="49" fillId="0" borderId="2" xfId="0" applyFont="1" applyBorder="1"/>
    <xf numFmtId="0" fontId="49" fillId="0" borderId="2" xfId="0" applyFont="1" applyBorder="1" applyAlignment="1">
      <alignment horizontal="center"/>
    </xf>
    <xf numFmtId="0" fontId="50" fillId="0" borderId="13" xfId="0" applyFont="1" applyBorder="1" applyAlignment="1"/>
    <xf numFmtId="0" fontId="50" fillId="0" borderId="32" xfId="0" applyFont="1" applyBorder="1" applyAlignment="1">
      <alignment vertical="center"/>
    </xf>
    <xf numFmtId="0" fontId="51" fillId="0" borderId="13" xfId="0" applyFont="1" applyBorder="1" applyAlignment="1"/>
    <xf numFmtId="0" fontId="50" fillId="0" borderId="13" xfId="0" applyFont="1" applyBorder="1" applyAlignment="1">
      <alignment vertical="center"/>
    </xf>
    <xf numFmtId="0" fontId="49" fillId="0" borderId="78" xfId="0" applyFont="1" applyBorder="1" applyAlignment="1">
      <alignment vertical="center" wrapText="1"/>
    </xf>
    <xf numFmtId="0" fontId="50" fillId="0" borderId="32" xfId="0" applyFont="1" applyBorder="1" applyAlignment="1">
      <alignment horizontal="left" vertical="center"/>
    </xf>
    <xf numFmtId="0" fontId="50" fillId="0" borderId="81" xfId="0" applyFont="1" applyBorder="1" applyAlignment="1">
      <alignment horizontal="left" vertical="center"/>
    </xf>
    <xf numFmtId="0" fontId="50" fillId="0" borderId="51" xfId="0" applyFont="1" applyBorder="1"/>
    <xf numFmtId="0" fontId="50" fillId="0" borderId="49" xfId="0" applyFont="1" applyBorder="1"/>
    <xf numFmtId="0" fontId="49" fillId="7" borderId="2" xfId="0" applyFont="1" applyFill="1" applyBorder="1" applyAlignment="1">
      <alignment horizontal="center" vertical="center" wrapText="1"/>
    </xf>
    <xf numFmtId="0" fontId="49" fillId="7" borderId="79" xfId="0" applyFont="1" applyFill="1" applyBorder="1" applyAlignment="1">
      <alignment horizontal="center" vertical="center" wrapText="1"/>
    </xf>
    <xf numFmtId="0" fontId="49" fillId="0" borderId="13" xfId="0" applyFont="1" applyBorder="1" applyAlignment="1">
      <alignment horizontal="right" vertical="center"/>
    </xf>
    <xf numFmtId="0" fontId="52" fillId="0" borderId="1" xfId="0" applyNumberFormat="1" applyFont="1" applyFill="1" applyBorder="1" applyAlignment="1" applyProtection="1">
      <alignment horizontal="center" vertical="center" wrapText="1"/>
      <protection locked="0"/>
    </xf>
    <xf numFmtId="0" fontId="37" fillId="2" borderId="4" xfId="0" applyNumberFormat="1" applyFont="1" applyFill="1" applyBorder="1" applyAlignment="1"/>
    <xf numFmtId="0" fontId="37" fillId="2" borderId="4" xfId="0" applyNumberFormat="1" applyFont="1" applyFill="1" applyBorder="1" applyAlignment="1">
      <alignment vertical="center" wrapText="1"/>
    </xf>
    <xf numFmtId="0" fontId="37" fillId="4"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37" fillId="0" borderId="0" xfId="0" applyNumberFormat="1" applyFont="1" applyProtection="1">
      <protection locked="0"/>
    </xf>
    <xf numFmtId="0" fontId="37" fillId="2" borderId="0" xfId="0" applyNumberFormat="1" applyFont="1" applyFill="1" applyProtection="1">
      <protection locked="0"/>
    </xf>
    <xf numFmtId="0" fontId="37" fillId="0" borderId="0" xfId="0" applyNumberFormat="1" applyFont="1"/>
    <xf numFmtId="0" fontId="1" fillId="0" borderId="1" xfId="0" applyFont="1" applyFill="1" applyBorder="1" applyAlignment="1" applyProtection="1">
      <alignment vertical="center" wrapText="1"/>
      <protection locked="0"/>
    </xf>
    <xf numFmtId="0" fontId="52" fillId="0" borderId="1" xfId="0" applyFont="1" applyFill="1" applyBorder="1" applyAlignment="1" applyProtection="1">
      <alignment horizontal="center" vertical="center" wrapText="1"/>
      <protection locked="0"/>
    </xf>
    <xf numFmtId="9" fontId="52" fillId="0" borderId="1" xfId="0" applyNumberFormat="1" applyFont="1" applyFill="1" applyBorder="1" applyAlignment="1" applyProtection="1">
      <alignment horizontal="center" vertical="center" wrapText="1"/>
      <protection locked="0"/>
    </xf>
    <xf numFmtId="10" fontId="52" fillId="0" borderId="1" xfId="4" applyNumberFormat="1" applyFont="1" applyFill="1" applyBorder="1" applyAlignment="1" applyProtection="1">
      <alignment vertical="center" wrapText="1"/>
      <protection locked="0"/>
    </xf>
    <xf numFmtId="0" fontId="1" fillId="0" borderId="1" xfId="0" applyFont="1" applyFill="1" applyBorder="1" applyAlignment="1" applyProtection="1">
      <alignment vertical="center" wrapText="1"/>
      <protection locked="0"/>
    </xf>
    <xf numFmtId="0" fontId="1" fillId="2" borderId="1" xfId="0" applyFont="1" applyFill="1" applyBorder="1" applyAlignment="1" applyProtection="1">
      <alignment horizontal="left" vertical="center" wrapText="1"/>
      <protection locked="0"/>
    </xf>
    <xf numFmtId="0" fontId="1" fillId="2" borderId="21" xfId="0" applyFont="1" applyFill="1" applyBorder="1" applyAlignment="1" applyProtection="1">
      <alignment horizontal="left" vertical="center" wrapText="1"/>
      <protection locked="0"/>
    </xf>
    <xf numFmtId="10" fontId="1" fillId="0" borderId="1" xfId="0" applyNumberFormat="1" applyFont="1" applyFill="1" applyBorder="1" applyAlignment="1" applyProtection="1">
      <alignment horizontal="center" vertical="center" wrapText="1"/>
      <protection locked="0"/>
    </xf>
    <xf numFmtId="0" fontId="52" fillId="0" borderId="1" xfId="0" applyFont="1" applyFill="1" applyBorder="1" applyAlignment="1" applyProtection="1">
      <alignment horizontal="left" vertical="center" wrapText="1"/>
      <protection locked="0"/>
    </xf>
    <xf numFmtId="0" fontId="20" fillId="0" borderId="5" xfId="0" applyFont="1" applyBorder="1" applyAlignment="1">
      <alignment horizontal="left" vertical="center" wrapText="1"/>
    </xf>
    <xf numFmtId="0" fontId="20" fillId="0" borderId="5" xfId="0" applyFont="1" applyBorder="1" applyAlignment="1">
      <alignment horizontal="left" vertical="center"/>
    </xf>
    <xf numFmtId="0" fontId="20" fillId="0" borderId="24" xfId="0" applyFont="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Border="1" applyAlignment="1">
      <alignment horizontal="left" vertical="center"/>
    </xf>
    <xf numFmtId="0" fontId="21" fillId="0" borderId="25" xfId="0" applyFont="1" applyBorder="1" applyAlignment="1">
      <alignment horizontal="center" vertical="center" wrapText="1"/>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0" fillId="0" borderId="10" xfId="0" applyFont="1" applyBorder="1" applyAlignment="1">
      <alignment horizontal="left" vertical="center" wrapText="1"/>
    </xf>
    <xf numFmtId="0" fontId="21" fillId="0" borderId="1" xfId="0" applyFont="1" applyBorder="1" applyAlignment="1">
      <alignment horizontal="left" vertical="center" wrapText="1"/>
    </xf>
    <xf numFmtId="0" fontId="20" fillId="0" borderId="15" xfId="0" applyFont="1" applyBorder="1" applyAlignment="1">
      <alignment horizontal="left" vertical="center" wrapText="1"/>
    </xf>
    <xf numFmtId="0" fontId="20" fillId="0" borderId="27" xfId="0" applyFont="1" applyBorder="1" applyAlignment="1">
      <alignment horizontal="left" vertical="center"/>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16" xfId="0" applyFont="1" applyBorder="1" applyAlignment="1">
      <alignment horizontal="left" vertical="center"/>
    </xf>
    <xf numFmtId="0" fontId="20" fillId="0" borderId="17" xfId="0" applyFont="1" applyBorder="1" applyAlignment="1">
      <alignment horizontal="left" vertical="center"/>
    </xf>
    <xf numFmtId="0" fontId="50" fillId="0" borderId="2" xfId="0" applyFont="1" applyBorder="1" applyAlignment="1">
      <alignment horizontal="left" vertical="center" wrapText="1"/>
    </xf>
    <xf numFmtId="0" fontId="50" fillId="0" borderId="79" xfId="0" applyFont="1" applyBorder="1" applyAlignment="1">
      <alignment horizontal="left" vertical="center" wrapText="1"/>
    </xf>
    <xf numFmtId="0" fontId="50" fillId="0" borderId="78" xfId="0" applyFont="1" applyBorder="1" applyAlignment="1">
      <alignment horizontal="left" vertical="center" wrapText="1"/>
    </xf>
    <xf numFmtId="0" fontId="50" fillId="0" borderId="80" xfId="0" applyFont="1" applyBorder="1" applyAlignment="1">
      <alignment horizontal="left" vertical="center" wrapText="1"/>
    </xf>
    <xf numFmtId="0" fontId="49" fillId="7" borderId="79" xfId="0" applyFont="1" applyFill="1" applyBorder="1" applyAlignment="1">
      <alignment horizontal="center" vertical="center" wrapText="1"/>
    </xf>
    <xf numFmtId="0" fontId="49" fillId="7" borderId="80" xfId="0" applyFont="1" applyFill="1" applyBorder="1" applyAlignment="1">
      <alignment horizontal="center" vertical="center" wrapText="1"/>
    </xf>
    <xf numFmtId="0" fontId="49" fillId="7" borderId="78" xfId="0" applyFont="1" applyFill="1" applyBorder="1" applyAlignment="1">
      <alignment horizontal="center" vertical="center" wrapText="1"/>
    </xf>
    <xf numFmtId="0" fontId="5" fillId="0" borderId="1" xfId="0" applyFont="1" applyBorder="1" applyAlignment="1">
      <alignment horizontal="center"/>
    </xf>
    <xf numFmtId="0" fontId="12" fillId="3" borderId="28"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19" fillId="2" borderId="52" xfId="0" applyFont="1" applyFill="1" applyBorder="1" applyAlignment="1">
      <alignment horizontal="center" vertical="center"/>
    </xf>
    <xf numFmtId="0" fontId="19" fillId="2" borderId="53" xfId="0" applyFont="1" applyFill="1" applyBorder="1" applyAlignment="1">
      <alignment horizontal="center" vertical="center"/>
    </xf>
    <xf numFmtId="0" fontId="19" fillId="2" borderId="54" xfId="0" applyFont="1" applyFill="1" applyBorder="1" applyAlignment="1">
      <alignment horizontal="center" vertical="center"/>
    </xf>
    <xf numFmtId="0" fontId="19" fillId="2" borderId="58" xfId="0" applyFont="1" applyFill="1" applyBorder="1" applyAlignment="1">
      <alignment horizontal="center" vertical="center"/>
    </xf>
    <xf numFmtId="0" fontId="19" fillId="2" borderId="59" xfId="0" applyFont="1" applyFill="1" applyBorder="1" applyAlignment="1">
      <alignment horizontal="center" vertical="center"/>
    </xf>
    <xf numFmtId="0" fontId="19" fillId="2" borderId="60" xfId="0" applyFont="1" applyFill="1" applyBorder="1" applyAlignment="1">
      <alignment horizontal="center" vertical="center"/>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4" xfId="0" applyFont="1" applyBorder="1" applyAlignment="1">
      <alignment horizontal="center" vertical="center"/>
    </xf>
    <xf numFmtId="0" fontId="14" fillId="2" borderId="30"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31" xfId="0" applyFont="1" applyFill="1" applyBorder="1" applyAlignment="1">
      <alignment horizontal="center" vertical="center"/>
    </xf>
    <xf numFmtId="0" fontId="1" fillId="0" borderId="32" xfId="0" applyFont="1" applyBorder="1" applyAlignment="1" applyProtection="1">
      <alignment horizontal="justify" vertical="justify" wrapText="1"/>
    </xf>
    <xf numFmtId="0" fontId="1" fillId="0" borderId="33" xfId="0" applyFont="1" applyBorder="1" applyAlignment="1" applyProtection="1">
      <alignment horizontal="justify" vertical="justify" wrapText="1"/>
    </xf>
    <xf numFmtId="0" fontId="1" fillId="0" borderId="34" xfId="0" applyFont="1" applyBorder="1" applyAlignment="1" applyProtection="1">
      <alignment horizontal="justify" vertical="justify" wrapText="1"/>
    </xf>
    <xf numFmtId="0" fontId="12" fillId="3" borderId="48"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51" xfId="0" applyFont="1" applyFill="1" applyBorder="1" applyAlignment="1">
      <alignment horizontal="center" vertical="center" wrapText="1"/>
    </xf>
    <xf numFmtId="0" fontId="12" fillId="3" borderId="63"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42"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7" xfId="0" applyFont="1" applyFill="1" applyBorder="1" applyAlignment="1">
      <alignment horizontal="center" vertical="center" wrapText="1"/>
    </xf>
    <xf numFmtId="0" fontId="7" fillId="0" borderId="64" xfId="0" applyFont="1" applyBorder="1" applyAlignment="1" applyProtection="1">
      <alignment horizontal="center"/>
      <protection locked="0"/>
    </xf>
    <xf numFmtId="0" fontId="7" fillId="0" borderId="65" xfId="0" applyFont="1" applyBorder="1" applyAlignment="1" applyProtection="1">
      <alignment horizontal="center"/>
      <protection locked="0"/>
    </xf>
    <xf numFmtId="0" fontId="7" fillId="0" borderId="66" xfId="0" applyFont="1" applyBorder="1" applyAlignment="1" applyProtection="1">
      <alignment horizontal="center"/>
      <protection locked="0"/>
    </xf>
    <xf numFmtId="0" fontId="12" fillId="3" borderId="64" xfId="0" applyFont="1" applyFill="1" applyBorder="1" applyAlignment="1">
      <alignment horizontal="center" vertical="center" wrapText="1"/>
    </xf>
    <xf numFmtId="0" fontId="12" fillId="3" borderId="65" xfId="0" applyFont="1" applyFill="1" applyBorder="1" applyAlignment="1">
      <alignment horizontal="center" vertical="center" wrapText="1"/>
    </xf>
    <xf numFmtId="0" fontId="12" fillId="3" borderId="66" xfId="0" applyFont="1" applyFill="1" applyBorder="1" applyAlignment="1">
      <alignment horizontal="center" vertical="center" wrapText="1"/>
    </xf>
    <xf numFmtId="10" fontId="16" fillId="0" borderId="63" xfId="4" applyNumberFormat="1" applyFont="1" applyBorder="1" applyAlignment="1" applyProtection="1">
      <alignment horizontal="center" vertical="center" wrapText="1"/>
      <protection locked="0"/>
    </xf>
    <xf numFmtId="0" fontId="12" fillId="3" borderId="2" xfId="0" applyFont="1" applyFill="1" applyBorder="1" applyAlignment="1">
      <alignment horizontal="center" vertical="center" wrapText="1"/>
    </xf>
    <xf numFmtId="0" fontId="13" fillId="0" borderId="13" xfId="0" applyFont="1" applyBorder="1" applyAlignment="1">
      <alignment horizontal="left" vertical="center" wrapText="1"/>
    </xf>
    <xf numFmtId="0" fontId="13" fillId="0" borderId="35" xfId="0" applyFont="1" applyBorder="1" applyAlignment="1">
      <alignment horizontal="left" vertical="center" wrapText="1"/>
    </xf>
    <xf numFmtId="0" fontId="13" fillId="0" borderId="36" xfId="0" applyFont="1" applyBorder="1" applyAlignment="1">
      <alignment horizontal="left" vertical="center" wrapText="1"/>
    </xf>
    <xf numFmtId="0" fontId="12" fillId="3" borderId="39"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3" fillId="3" borderId="41" xfId="0" applyFont="1" applyFill="1" applyBorder="1" applyAlignment="1" applyProtection="1">
      <alignment horizontal="center" vertical="center" wrapText="1"/>
      <protection locked="0"/>
    </xf>
    <xf numFmtId="0" fontId="13" fillId="3" borderId="20" xfId="0" applyFont="1" applyFill="1" applyBorder="1" applyAlignment="1" applyProtection="1">
      <alignment horizontal="center" vertical="center" wrapText="1"/>
      <protection locked="0"/>
    </xf>
    <xf numFmtId="0" fontId="13" fillId="3" borderId="42" xfId="0" applyFont="1" applyFill="1" applyBorder="1" applyAlignment="1" applyProtection="1">
      <alignment horizontal="center" vertical="center" wrapText="1"/>
      <protection locked="0"/>
    </xf>
    <xf numFmtId="0" fontId="13" fillId="3" borderId="43"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44" xfId="0" applyFont="1" applyFill="1" applyBorder="1" applyAlignment="1" applyProtection="1">
      <alignment horizontal="center" vertical="center" wrapText="1"/>
      <protection locked="0"/>
    </xf>
    <xf numFmtId="0" fontId="13" fillId="3" borderId="45" xfId="0" applyFont="1" applyFill="1" applyBorder="1" applyAlignment="1" applyProtection="1">
      <alignment horizontal="center" vertical="center" wrapText="1"/>
      <protection locked="0"/>
    </xf>
    <xf numFmtId="0" fontId="13" fillId="3" borderId="46" xfId="0" applyFont="1" applyFill="1" applyBorder="1" applyAlignment="1" applyProtection="1">
      <alignment horizontal="center" vertical="center" wrapText="1"/>
      <protection locked="0"/>
    </xf>
    <xf numFmtId="0" fontId="13" fillId="3" borderId="47" xfId="0" applyFont="1" applyFill="1" applyBorder="1" applyAlignment="1" applyProtection="1">
      <alignment horizontal="center" vertical="center" wrapText="1"/>
      <protection locked="0"/>
    </xf>
    <xf numFmtId="0" fontId="13" fillId="0" borderId="14" xfId="0" applyFont="1" applyBorder="1" applyAlignment="1" applyProtection="1">
      <alignment horizontal="left" wrapText="1"/>
      <protection locked="0"/>
    </xf>
    <xf numFmtId="0" fontId="13" fillId="0" borderId="67" xfId="0" applyFont="1" applyBorder="1" applyAlignment="1" applyProtection="1">
      <alignment horizontal="left" wrapText="1"/>
      <protection locked="0"/>
    </xf>
    <xf numFmtId="0" fontId="13" fillId="0" borderId="37" xfId="0" applyFont="1" applyBorder="1" applyAlignment="1" applyProtection="1">
      <alignment horizontal="left" wrapText="1"/>
      <protection locked="0"/>
    </xf>
    <xf numFmtId="0" fontId="13" fillId="0" borderId="38" xfId="0" applyFont="1" applyBorder="1" applyAlignment="1" applyProtection="1">
      <alignment horizontal="left" wrapText="1"/>
      <protection locked="0"/>
    </xf>
    <xf numFmtId="0" fontId="7" fillId="2" borderId="11" xfId="0" applyFont="1" applyFill="1" applyBorder="1" applyAlignment="1">
      <alignment horizontal="center"/>
    </xf>
    <xf numFmtId="0" fontId="7" fillId="2" borderId="22" xfId="0" applyFont="1" applyFill="1" applyBorder="1" applyAlignment="1">
      <alignment horizontal="center"/>
    </xf>
    <xf numFmtId="0" fontId="7" fillId="2" borderId="21" xfId="0" applyFont="1" applyFill="1" applyBorder="1" applyAlignment="1">
      <alignment horizontal="center"/>
    </xf>
    <xf numFmtId="0" fontId="7" fillId="0" borderId="11" xfId="0" applyFont="1" applyBorder="1" applyAlignment="1">
      <alignment horizontal="center"/>
    </xf>
    <xf numFmtId="0" fontId="7" fillId="0" borderId="21" xfId="0" applyFont="1" applyBorder="1" applyAlignment="1">
      <alignment horizontal="center"/>
    </xf>
    <xf numFmtId="0" fontId="13" fillId="0" borderId="63" xfId="0" applyFont="1" applyBorder="1" applyAlignment="1" applyProtection="1">
      <alignment horizontal="center" vertical="center" wrapText="1"/>
      <protection locked="0"/>
    </xf>
    <xf numFmtId="0" fontId="13" fillId="0" borderId="37" xfId="0" applyFont="1" applyBorder="1" applyAlignment="1" applyProtection="1">
      <alignment horizontal="left" vertical="center" wrapText="1"/>
      <protection locked="0"/>
    </xf>
    <xf numFmtId="0" fontId="13" fillId="0" borderId="38" xfId="0" applyFont="1" applyBorder="1" applyAlignment="1" applyProtection="1">
      <alignment horizontal="left" vertical="center" wrapText="1"/>
      <protection locked="0"/>
    </xf>
    <xf numFmtId="0" fontId="12" fillId="3" borderId="39" xfId="0" applyFont="1" applyFill="1" applyBorder="1" applyAlignment="1">
      <alignment horizontal="center" wrapText="1"/>
    </xf>
    <xf numFmtId="0" fontId="12" fillId="3" borderId="14" xfId="0" applyFont="1" applyFill="1" applyBorder="1" applyAlignment="1">
      <alignment horizontal="center"/>
    </xf>
    <xf numFmtId="0" fontId="12" fillId="3" borderId="40" xfId="0" applyFont="1" applyFill="1" applyBorder="1" applyAlignment="1">
      <alignment horizontal="center"/>
    </xf>
    <xf numFmtId="9" fontId="32" fillId="0" borderId="11" xfId="4" applyNumberFormat="1" applyFont="1" applyBorder="1" applyAlignment="1">
      <alignment horizontal="center" vertical="center"/>
    </xf>
    <xf numFmtId="9" fontId="32" fillId="0" borderId="21" xfId="4" applyNumberFormat="1" applyFont="1" applyBorder="1" applyAlignment="1">
      <alignment horizontal="center" vertical="center"/>
    </xf>
    <xf numFmtId="9" fontId="32" fillId="0" borderId="68" xfId="4" applyNumberFormat="1" applyFont="1" applyBorder="1" applyAlignment="1">
      <alignment horizontal="center" vertical="center"/>
    </xf>
    <xf numFmtId="9" fontId="32" fillId="0" borderId="69" xfId="4" applyNumberFormat="1" applyFont="1" applyBorder="1" applyAlignment="1">
      <alignment horizontal="center" vertical="center"/>
    </xf>
    <xf numFmtId="0" fontId="32" fillId="0" borderId="56" xfId="0" applyFont="1" applyBorder="1" applyAlignment="1">
      <alignment horizontal="center" vertical="center" wrapText="1"/>
    </xf>
    <xf numFmtId="0" fontId="32" fillId="0" borderId="60"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72" xfId="0" applyFont="1" applyBorder="1" applyAlignment="1">
      <alignment horizontal="center" vertical="center" wrapText="1"/>
    </xf>
    <xf numFmtId="0" fontId="29" fillId="0" borderId="0" xfId="0" applyFont="1" applyAlignment="1">
      <alignment horizontal="justify" vertical="center" wrapText="1"/>
    </xf>
    <xf numFmtId="0" fontId="32" fillId="0" borderId="70"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6" xfId="0" applyFont="1" applyBorder="1" applyAlignment="1">
      <alignment horizontal="left" vertical="center" wrapText="1"/>
    </xf>
    <xf numFmtId="0" fontId="32" fillId="0" borderId="17" xfId="0" applyFont="1" applyBorder="1" applyAlignment="1">
      <alignment horizontal="left" vertical="center" wrapText="1"/>
    </xf>
    <xf numFmtId="9" fontId="32" fillId="0" borderId="16" xfId="0" applyNumberFormat="1" applyFont="1" applyBorder="1" applyAlignment="1">
      <alignment horizontal="center" vertical="center" wrapText="1"/>
    </xf>
    <xf numFmtId="9" fontId="32" fillId="0" borderId="17" xfId="0" applyNumberFormat="1" applyFont="1" applyBorder="1" applyAlignment="1">
      <alignment horizontal="center" vertical="center" wrapText="1"/>
    </xf>
    <xf numFmtId="0" fontId="37" fillId="2" borderId="0" xfId="0" applyFont="1" applyFill="1" applyBorder="1" applyAlignment="1" applyProtection="1">
      <alignment horizontal="center" vertical="center" wrapText="1"/>
      <protection locked="0"/>
    </xf>
    <xf numFmtId="0" fontId="1" fillId="6" borderId="1" xfId="0" applyFont="1" applyFill="1" applyBorder="1" applyAlignment="1" applyProtection="1">
      <alignment horizontal="left" vertical="center" wrapText="1"/>
      <protection locked="0"/>
    </xf>
    <xf numFmtId="0" fontId="37" fillId="3" borderId="2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11" xfId="0"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1" xfId="0" applyFont="1" applyBorder="1" applyAlignment="1" applyProtection="1">
      <alignment horizontal="left" vertical="center" wrapText="1"/>
      <protection locked="0"/>
    </xf>
    <xf numFmtId="0" fontId="37" fillId="4" borderId="5" xfId="0" applyNumberFormat="1" applyFont="1" applyFill="1" applyBorder="1" applyAlignment="1" applyProtection="1">
      <alignment horizontal="center" vertical="center" wrapText="1"/>
      <protection locked="0"/>
    </xf>
    <xf numFmtId="0" fontId="37" fillId="4" borderId="1"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left" vertical="center" wrapText="1"/>
      <protection locked="0"/>
    </xf>
    <xf numFmtId="0" fontId="1" fillId="0" borderId="25" xfId="0" applyFont="1" applyFill="1" applyBorder="1" applyAlignment="1" applyProtection="1">
      <alignment vertical="center" wrapText="1"/>
      <protection locked="0"/>
    </xf>
    <xf numFmtId="0" fontId="1" fillId="0" borderId="1" xfId="0" applyFont="1" applyFill="1" applyBorder="1" applyAlignment="1" applyProtection="1">
      <alignment vertical="center" wrapText="1"/>
      <protection locked="0"/>
    </xf>
    <xf numFmtId="0" fontId="1" fillId="6" borderId="1" xfId="0" applyFont="1" applyFill="1" applyBorder="1" applyAlignment="1" applyProtection="1">
      <alignment vertical="center" wrapText="1"/>
      <protection locked="0"/>
    </xf>
    <xf numFmtId="0" fontId="1" fillId="2" borderId="11" xfId="0" applyFont="1" applyFill="1" applyBorder="1" applyAlignment="1" applyProtection="1">
      <alignment horizontal="left" vertical="center" wrapText="1"/>
      <protection locked="0"/>
    </xf>
    <xf numFmtId="0" fontId="1" fillId="2" borderId="22" xfId="0" applyFont="1" applyFill="1" applyBorder="1" applyAlignment="1" applyProtection="1">
      <alignment horizontal="left" vertical="center" wrapText="1"/>
      <protection locked="0"/>
    </xf>
    <xf numFmtId="0" fontId="1" fillId="2" borderId="21" xfId="0" applyFont="1" applyFill="1" applyBorder="1" applyAlignment="1" applyProtection="1">
      <alignment horizontal="left" vertical="center" wrapText="1"/>
      <protection locked="0"/>
    </xf>
    <xf numFmtId="0" fontId="37" fillId="4" borderId="15" xfId="0" applyFont="1" applyFill="1" applyBorder="1" applyAlignment="1" applyProtection="1">
      <alignment horizontal="center" vertical="center" wrapText="1"/>
      <protection locked="0"/>
    </xf>
    <xf numFmtId="0" fontId="37" fillId="4" borderId="16" xfId="0" applyFont="1" applyFill="1" applyBorder="1" applyAlignment="1" applyProtection="1">
      <alignment horizontal="center" vertical="center" wrapText="1"/>
      <protection locked="0"/>
    </xf>
    <xf numFmtId="0" fontId="37" fillId="4" borderId="17"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protection locked="0"/>
    </xf>
    <xf numFmtId="0" fontId="37" fillId="4" borderId="21" xfId="0" applyFont="1" applyFill="1" applyBorder="1" applyAlignment="1" applyProtection="1">
      <alignment horizontal="center" vertical="center"/>
      <protection locked="0"/>
    </xf>
    <xf numFmtId="10" fontId="37" fillId="4" borderId="15" xfId="4" applyNumberFormat="1" applyFont="1" applyFill="1" applyBorder="1" applyAlignment="1" applyProtection="1">
      <alignment horizontal="center" vertical="center" wrapText="1"/>
      <protection locked="0"/>
    </xf>
    <xf numFmtId="10" fontId="37" fillId="4" borderId="16" xfId="4" applyNumberFormat="1" applyFont="1" applyFill="1" applyBorder="1" applyAlignment="1" applyProtection="1">
      <alignment horizontal="center" vertical="center" wrapText="1"/>
      <protection locked="0"/>
    </xf>
    <xf numFmtId="10" fontId="37" fillId="4" borderId="17" xfId="4" applyNumberFormat="1" applyFont="1" applyFill="1" applyBorder="1" applyAlignment="1" applyProtection="1">
      <alignment horizontal="center" vertical="center" wrapText="1"/>
      <protection locked="0"/>
    </xf>
    <xf numFmtId="0" fontId="1" fillId="6" borderId="11" xfId="0" applyFont="1" applyFill="1" applyBorder="1" applyAlignment="1" applyProtection="1">
      <alignment vertical="center" wrapText="1"/>
      <protection locked="0"/>
    </xf>
    <xf numFmtId="0" fontId="1" fillId="6" borderId="22" xfId="0" applyFont="1" applyFill="1" applyBorder="1" applyAlignment="1" applyProtection="1">
      <alignment vertical="center" wrapText="1"/>
      <protection locked="0"/>
    </xf>
    <xf numFmtId="0" fontId="1" fillId="6" borderId="21" xfId="0" applyFont="1" applyFill="1" applyBorder="1" applyAlignment="1" applyProtection="1">
      <alignment vertical="center" wrapText="1"/>
      <protection locked="0"/>
    </xf>
    <xf numFmtId="0" fontId="37" fillId="4" borderId="52" xfId="0" applyFont="1" applyFill="1" applyBorder="1" applyAlignment="1" applyProtection="1">
      <alignment horizontal="center" vertical="center" wrapText="1"/>
      <protection locked="0"/>
    </xf>
    <xf numFmtId="0" fontId="37" fillId="4" borderId="53" xfId="0" applyFont="1" applyFill="1" applyBorder="1" applyAlignment="1" applyProtection="1">
      <alignment horizontal="center" vertical="center" wrapText="1"/>
      <protection locked="0"/>
    </xf>
    <xf numFmtId="0" fontId="37" fillId="4" borderId="54" xfId="0" applyFont="1" applyFill="1" applyBorder="1" applyAlignment="1" applyProtection="1">
      <alignment horizontal="center" vertical="center" wrapText="1"/>
      <protection locked="0"/>
    </xf>
    <xf numFmtId="0" fontId="37" fillId="4" borderId="55" xfId="0"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0" fontId="37" fillId="4" borderId="56" xfId="0" applyFont="1" applyFill="1" applyBorder="1" applyAlignment="1" applyProtection="1">
      <alignment horizontal="center" vertical="center" wrapText="1"/>
      <protection locked="0"/>
    </xf>
    <xf numFmtId="0" fontId="1" fillId="0" borderId="1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6" xfId="0" applyFont="1" applyBorder="1" applyAlignment="1">
      <alignment horizontal="center" vertical="center" wrapText="1"/>
    </xf>
    <xf numFmtId="0" fontId="37" fillId="3" borderId="48" xfId="0" applyFont="1" applyFill="1" applyBorder="1" applyAlignment="1">
      <alignment horizontal="center" vertical="center" wrapText="1"/>
    </xf>
    <xf numFmtId="0" fontId="37" fillId="3" borderId="49" xfId="0" applyFont="1" applyFill="1" applyBorder="1" applyAlignment="1">
      <alignment horizontal="center" vertical="center" wrapText="1"/>
    </xf>
    <xf numFmtId="0" fontId="37" fillId="3" borderId="3" xfId="0" applyFont="1" applyFill="1" applyBorder="1" applyAlignment="1">
      <alignment horizontal="center" vertical="center" wrapText="1"/>
    </xf>
    <xf numFmtId="0" fontId="37" fillId="3" borderId="57" xfId="0" applyFont="1" applyFill="1" applyBorder="1" applyAlignment="1">
      <alignment horizontal="center" vertical="center" wrapText="1"/>
    </xf>
    <xf numFmtId="0" fontId="37" fillId="3" borderId="50" xfId="0" applyFont="1" applyFill="1" applyBorder="1" applyAlignment="1">
      <alignment horizontal="center" vertical="center" wrapText="1"/>
    </xf>
    <xf numFmtId="0" fontId="37" fillId="3" borderId="51" xfId="0" applyFont="1" applyFill="1" applyBorder="1" applyAlignment="1">
      <alignment horizontal="center" vertical="center" wrapText="1"/>
    </xf>
    <xf numFmtId="0" fontId="37" fillId="2" borderId="52" xfId="0" applyFont="1" applyFill="1" applyBorder="1" applyAlignment="1">
      <alignment horizontal="center" vertical="center"/>
    </xf>
    <xf numFmtId="0" fontId="37" fillId="2" borderId="53" xfId="0" applyFont="1" applyFill="1" applyBorder="1" applyAlignment="1">
      <alignment horizontal="center" vertical="center"/>
    </xf>
    <xf numFmtId="0" fontId="37" fillId="2" borderId="54" xfId="0" applyFont="1" applyFill="1" applyBorder="1" applyAlignment="1">
      <alignment horizontal="center" vertical="center"/>
    </xf>
    <xf numFmtId="0" fontId="37" fillId="2" borderId="58" xfId="0" applyFont="1" applyFill="1" applyBorder="1" applyAlignment="1">
      <alignment horizontal="center" vertical="center"/>
    </xf>
    <xf numFmtId="0" fontId="37" fillId="2" borderId="59" xfId="0" applyFont="1" applyFill="1" applyBorder="1" applyAlignment="1">
      <alignment horizontal="center" vertical="center"/>
    </xf>
    <xf numFmtId="0" fontId="37" fillId="2" borderId="60" xfId="0" applyFont="1" applyFill="1" applyBorder="1" applyAlignment="1">
      <alignment horizontal="center" vertical="center"/>
    </xf>
    <xf numFmtId="0" fontId="1" fillId="0" borderId="2" xfId="0" applyNumberFormat="1" applyFont="1" applyBorder="1" applyAlignment="1">
      <alignment horizontal="left" vertical="center" wrapText="1"/>
    </xf>
    <xf numFmtId="0" fontId="1" fillId="0" borderId="2" xfId="0" applyFont="1" applyBorder="1" applyAlignment="1">
      <alignment horizontal="center" vertical="center" wrapText="1"/>
    </xf>
    <xf numFmtId="0" fontId="37" fillId="3" borderId="2" xfId="0" applyFont="1" applyFill="1" applyBorder="1" applyAlignment="1">
      <alignment horizontal="center" vertical="center" wrapText="1"/>
    </xf>
    <xf numFmtId="0" fontId="1" fillId="0" borderId="2" xfId="0" applyFont="1" applyBorder="1" applyAlignment="1">
      <alignment horizontal="left" vertical="center" wrapText="1"/>
    </xf>
    <xf numFmtId="0" fontId="37" fillId="0" borderId="15" xfId="0" applyNumberFormat="1" applyFont="1" applyFill="1" applyBorder="1" applyAlignment="1">
      <alignment horizontal="center" vertical="center" wrapText="1"/>
    </xf>
    <xf numFmtId="0" fontId="37" fillId="0" borderId="17" xfId="0" applyNumberFormat="1" applyFont="1" applyFill="1" applyBorder="1" applyAlignment="1">
      <alignment horizontal="center" vertical="center" wrapText="1"/>
    </xf>
    <xf numFmtId="0" fontId="1" fillId="0" borderId="1" xfId="0" applyFont="1" applyBorder="1" applyAlignment="1">
      <alignment horizontal="center"/>
    </xf>
    <xf numFmtId="0" fontId="1" fillId="0" borderId="1" xfId="0" applyFont="1" applyBorder="1" applyAlignment="1">
      <alignment horizontal="center" vertical="center"/>
    </xf>
    <xf numFmtId="49" fontId="38" fillId="0" borderId="1" xfId="0" applyNumberFormat="1" applyFont="1" applyBorder="1" applyAlignment="1">
      <alignment horizontal="center" vertical="center"/>
    </xf>
    <xf numFmtId="0" fontId="1" fillId="0" borderId="11" xfId="0" applyFont="1" applyFill="1" applyBorder="1" applyAlignment="1" applyProtection="1">
      <alignment vertical="center" wrapText="1"/>
      <protection locked="0"/>
    </xf>
    <xf numFmtId="0" fontId="1" fillId="0" borderId="22" xfId="0" applyFont="1" applyFill="1" applyBorder="1" applyAlignment="1" applyProtection="1">
      <alignment vertical="center" wrapText="1"/>
      <protection locked="0"/>
    </xf>
    <xf numFmtId="0" fontId="1" fillId="0" borderId="21" xfId="0" applyFont="1" applyFill="1" applyBorder="1" applyAlignment="1" applyProtection="1">
      <alignment vertical="center" wrapText="1"/>
      <protection locked="0"/>
    </xf>
    <xf numFmtId="0" fontId="1" fillId="2" borderId="11" xfId="0" applyFont="1" applyFill="1" applyBorder="1" applyAlignment="1">
      <alignment horizontal="center" vertical="center"/>
    </xf>
    <xf numFmtId="0" fontId="1" fillId="2" borderId="21" xfId="0" applyFont="1" applyFill="1" applyBorder="1" applyAlignment="1">
      <alignment horizontal="center" vertical="center"/>
    </xf>
    <xf numFmtId="0" fontId="37" fillId="3" borderId="33"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52" xfId="0" applyFont="1" applyFill="1" applyBorder="1" applyAlignment="1">
      <alignment horizontal="center" vertical="center" wrapText="1"/>
    </xf>
    <xf numFmtId="0" fontId="37" fillId="3" borderId="53" xfId="0" applyFont="1" applyFill="1" applyBorder="1" applyAlignment="1">
      <alignment horizontal="center" vertical="center" wrapText="1"/>
    </xf>
    <xf numFmtId="0" fontId="37" fillId="3" borderId="54" xfId="0" applyFont="1" applyFill="1" applyBorder="1" applyAlignment="1">
      <alignment horizontal="center" vertical="center" wrapText="1"/>
    </xf>
    <xf numFmtId="0" fontId="37" fillId="3" borderId="58" xfId="0" applyFont="1" applyFill="1" applyBorder="1" applyAlignment="1">
      <alignment horizontal="center" vertical="center" wrapText="1"/>
    </xf>
    <xf numFmtId="0" fontId="37" fillId="3" borderId="59" xfId="0" applyFont="1" applyFill="1" applyBorder="1" applyAlignment="1">
      <alignment horizontal="center" vertical="center" wrapText="1"/>
    </xf>
    <xf numFmtId="0" fontId="37" fillId="3" borderId="60" xfId="0" applyFont="1" applyFill="1" applyBorder="1" applyAlignment="1">
      <alignment horizontal="center" vertical="center" wrapText="1"/>
    </xf>
    <xf numFmtId="0" fontId="37" fillId="0" borderId="1" xfId="0" applyFont="1" applyBorder="1" applyAlignment="1">
      <alignment horizontal="center" vertical="center" wrapText="1"/>
    </xf>
    <xf numFmtId="0" fontId="1" fillId="2" borderId="1"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protection locked="0"/>
    </xf>
    <xf numFmtId="0" fontId="37" fillId="2" borderId="22" xfId="0" applyFont="1" applyFill="1" applyBorder="1" applyAlignment="1" applyProtection="1">
      <alignment horizontal="left" vertical="center" wrapText="1"/>
      <protection locked="0"/>
    </xf>
    <xf numFmtId="0" fontId="37" fillId="2" borderId="21" xfId="0" applyFont="1" applyFill="1" applyBorder="1" applyAlignment="1" applyProtection="1">
      <alignment horizontal="left" vertical="center" wrapText="1"/>
      <protection locked="0"/>
    </xf>
    <xf numFmtId="10" fontId="37" fillId="4" borderId="1" xfId="4" applyNumberFormat="1" applyFont="1" applyFill="1" applyBorder="1" applyAlignment="1" applyProtection="1">
      <alignment horizontal="center" vertical="center" wrapText="1"/>
      <protection locked="0"/>
    </xf>
    <xf numFmtId="0" fontId="1" fillId="0" borderId="53" xfId="0" applyFont="1" applyBorder="1" applyAlignment="1" applyProtection="1">
      <alignment horizontal="left" vertical="center"/>
      <protection locked="0"/>
    </xf>
    <xf numFmtId="0" fontId="7" fillId="0" borderId="22" xfId="0" applyFont="1" applyBorder="1" applyAlignment="1">
      <alignment horizontal="center"/>
    </xf>
    <xf numFmtId="0" fontId="20" fillId="0" borderId="15"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20" fillId="5" borderId="1" xfId="0" applyFont="1" applyFill="1" applyBorder="1" applyAlignment="1">
      <alignment horizontal="left" vertical="center" wrapText="1"/>
    </xf>
    <xf numFmtId="0" fontId="20" fillId="5" borderId="15"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1" fillId="2" borderId="1" xfId="0" applyFont="1" applyFill="1" applyBorder="1" applyAlignment="1">
      <alignment horizontal="center" vertical="center"/>
    </xf>
    <xf numFmtId="0" fontId="5" fillId="0" borderId="0" xfId="0" applyFont="1"/>
    <xf numFmtId="0" fontId="8" fillId="2" borderId="0" xfId="0" applyFont="1" applyFill="1" applyBorder="1" applyAlignment="1"/>
    <xf numFmtId="0" fontId="37" fillId="3"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1" xfId="0" applyFont="1" applyBorder="1" applyAlignment="1">
      <alignment horizontal="center" vertical="center" wrapText="1"/>
    </xf>
    <xf numFmtId="0" fontId="37" fillId="2" borderId="0" xfId="0" applyFont="1" applyFill="1" applyBorder="1" applyAlignment="1">
      <alignment horizontal="left" wrapText="1"/>
    </xf>
    <xf numFmtId="0" fontId="5" fillId="2" borderId="0" xfId="0" applyFont="1" applyFill="1" applyBorder="1"/>
    <xf numFmtId="0" fontId="37" fillId="2" borderId="0" xfId="0" applyFont="1" applyFill="1" applyBorder="1" applyAlignment="1">
      <alignment horizontal="left" vertical="center" wrapText="1"/>
    </xf>
    <xf numFmtId="0" fontId="37" fillId="3" borderId="25" xfId="0" applyFont="1" applyFill="1" applyBorder="1" applyAlignment="1">
      <alignment horizontal="center" vertical="center" wrapText="1"/>
    </xf>
    <xf numFmtId="0" fontId="37" fillId="0" borderId="11" xfId="0" applyFont="1" applyBorder="1" applyAlignment="1">
      <alignment horizontal="left" vertical="center" wrapText="1"/>
    </xf>
    <xf numFmtId="0" fontId="37" fillId="0" borderId="22" xfId="0" applyFont="1" applyBorder="1" applyAlignment="1">
      <alignment horizontal="left" vertical="center" wrapText="1"/>
    </xf>
    <xf numFmtId="0" fontId="37" fillId="0" borderId="21" xfId="0" applyFont="1" applyBorder="1" applyAlignment="1">
      <alignment horizontal="left" vertical="center" wrapText="1"/>
    </xf>
    <xf numFmtId="0" fontId="37" fillId="4" borderId="1" xfId="0" applyFont="1" applyFill="1" applyBorder="1" applyAlignment="1">
      <alignment horizontal="center" vertical="center" wrapText="1"/>
    </xf>
    <xf numFmtId="0" fontId="37" fillId="4" borderId="15" xfId="0" applyFont="1" applyFill="1" applyBorder="1" applyAlignment="1">
      <alignment horizontal="center" vertical="center" wrapText="1"/>
    </xf>
    <xf numFmtId="0" fontId="37" fillId="4" borderId="1" xfId="0" applyFont="1" applyFill="1" applyBorder="1" applyAlignment="1">
      <alignment horizontal="center" vertical="center"/>
    </xf>
    <xf numFmtId="0" fontId="37" fillId="4" borderId="16" xfId="0" applyFont="1" applyFill="1" applyBorder="1" applyAlignment="1">
      <alignment horizontal="center" vertical="center" wrapText="1"/>
    </xf>
    <xf numFmtId="0" fontId="37" fillId="4" borderId="17" xfId="0" applyFont="1" applyFill="1" applyBorder="1" applyAlignment="1">
      <alignment horizontal="center" vertical="center" wrapText="1"/>
    </xf>
    <xf numFmtId="0" fontId="37" fillId="4" borderId="1" xfId="0" applyFont="1" applyFill="1" applyBorder="1" applyAlignment="1">
      <alignment horizontal="center" vertical="center" wrapText="1"/>
    </xf>
    <xf numFmtId="0" fontId="37" fillId="4" borderId="1" xfId="0" applyFont="1" applyFill="1" applyBorder="1" applyAlignment="1">
      <alignment horizontal="left" vertical="center" wrapText="1"/>
    </xf>
    <xf numFmtId="167" fontId="37" fillId="4" borderId="1" xfId="0" applyNumberFormat="1" applyFont="1" applyFill="1" applyBorder="1" applyAlignment="1">
      <alignment horizontal="center" vertical="center" wrapText="1"/>
    </xf>
    <xf numFmtId="0" fontId="1" fillId="0" borderId="1" xfId="0" applyFont="1" applyFill="1" applyBorder="1" applyAlignment="1" applyProtection="1">
      <alignment horizontal="left" vertical="center" wrapText="1"/>
      <protection locked="0"/>
    </xf>
    <xf numFmtId="9" fontId="1" fillId="0" borderId="1" xfId="0" applyNumberFormat="1" applyFont="1" applyFill="1" applyBorder="1" applyAlignment="1" applyProtection="1">
      <alignment horizontal="left" vertical="center" wrapText="1"/>
      <protection locked="0"/>
    </xf>
    <xf numFmtId="10" fontId="1" fillId="0" borderId="1" xfId="0" applyNumberFormat="1" applyFont="1" applyFill="1" applyBorder="1" applyAlignment="1" applyProtection="1">
      <alignment horizontal="right" vertical="center" wrapText="1"/>
      <protection locked="0"/>
    </xf>
    <xf numFmtId="10" fontId="1" fillId="0" borderId="1" xfId="4" applyNumberFormat="1" applyFont="1" applyFill="1" applyBorder="1" applyAlignment="1" applyProtection="1">
      <alignment horizontal="right" vertical="center" wrapText="1"/>
      <protection locked="0"/>
    </xf>
    <xf numFmtId="0" fontId="5" fillId="0" borderId="0" xfId="0" applyFont="1" applyFill="1" applyProtection="1">
      <protection locked="0"/>
    </xf>
    <xf numFmtId="2" fontId="1" fillId="0" borderId="1" xfId="0"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right" vertical="center" wrapText="1"/>
      <protection locked="0"/>
    </xf>
    <xf numFmtId="168" fontId="1" fillId="0" borderId="1" xfId="0" applyNumberFormat="1" applyFont="1" applyFill="1" applyBorder="1" applyAlignment="1" applyProtection="1">
      <alignment vertical="center" wrapText="1"/>
      <protection locked="0"/>
    </xf>
    <xf numFmtId="9" fontId="1" fillId="0" borderId="1" xfId="4" applyFont="1" applyFill="1" applyBorder="1" applyAlignment="1" applyProtection="1">
      <alignment vertical="center" wrapText="1"/>
      <protection locked="0"/>
    </xf>
    <xf numFmtId="9" fontId="1" fillId="0" borderId="1" xfId="4" applyFont="1" applyFill="1" applyBorder="1" applyAlignment="1" applyProtection="1">
      <alignment horizontal="right" vertical="center" wrapText="1"/>
      <protection locked="0"/>
    </xf>
    <xf numFmtId="0" fontId="5" fillId="0" borderId="0" xfId="0" applyFont="1" applyFill="1" applyBorder="1" applyProtection="1">
      <protection locked="0"/>
    </xf>
    <xf numFmtId="0" fontId="1" fillId="0" borderId="11" xfId="0" applyFont="1" applyFill="1" applyBorder="1" applyAlignment="1" applyProtection="1">
      <alignment horizontal="left" vertical="center" wrapText="1"/>
      <protection locked="0"/>
    </xf>
    <xf numFmtId="0" fontId="1" fillId="0" borderId="22" xfId="0" applyFont="1" applyFill="1" applyBorder="1" applyAlignment="1" applyProtection="1">
      <alignment horizontal="left" vertical="center" wrapText="1"/>
      <protection locked="0"/>
    </xf>
    <xf numFmtId="0" fontId="1" fillId="0" borderId="2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center" vertical="center" wrapText="1"/>
      <protection locked="0"/>
    </xf>
    <xf numFmtId="9" fontId="1" fillId="2" borderId="1" xfId="4" applyFont="1" applyFill="1" applyBorder="1" applyAlignment="1" applyProtection="1">
      <alignment horizontal="center" vertical="center" wrapText="1"/>
      <protection locked="0"/>
    </xf>
    <xf numFmtId="0" fontId="5" fillId="0" borderId="0" xfId="0" applyFont="1" applyProtection="1">
      <protection locked="0"/>
    </xf>
    <xf numFmtId="0" fontId="1" fillId="0" borderId="3"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37" fillId="0" borderId="0" xfId="0" applyFont="1" applyFill="1" applyBorder="1" applyAlignment="1">
      <alignment horizontal="center" vertical="center" wrapText="1"/>
    </xf>
    <xf numFmtId="9" fontId="37" fillId="0" borderId="0" xfId="4" applyFont="1" applyFill="1" applyBorder="1" applyAlignment="1">
      <alignment horizontal="center" vertical="center" wrapText="1"/>
    </xf>
    <xf numFmtId="0" fontId="37" fillId="0" borderId="0" xfId="0" applyFont="1" applyFill="1" applyBorder="1" applyAlignment="1">
      <alignment horizontal="center" vertical="center"/>
    </xf>
    <xf numFmtId="0" fontId="37" fillId="0" borderId="0" xfId="0" applyFont="1" applyFill="1" applyBorder="1" applyAlignment="1">
      <alignment horizontal="left" vertical="center" wrapText="1"/>
    </xf>
    <xf numFmtId="167" fontId="37" fillId="0" borderId="0" xfId="0" applyNumberFormat="1" applyFont="1" applyFill="1" applyBorder="1" applyAlignment="1">
      <alignment horizontal="center" vertical="center" wrapText="1"/>
    </xf>
    <xf numFmtId="0" fontId="5" fillId="0" borderId="0" xfId="0" applyFont="1" applyFill="1"/>
    <xf numFmtId="0" fontId="37" fillId="0" borderId="31" xfId="0" applyFont="1" applyBorder="1" applyAlignment="1">
      <alignment horizontal="left" vertical="center" wrapText="1"/>
    </xf>
    <xf numFmtId="0" fontId="37" fillId="4" borderId="61" xfId="0" applyFont="1" applyFill="1" applyBorder="1" applyAlignment="1">
      <alignment horizontal="center" vertical="center" wrapText="1"/>
    </xf>
    <xf numFmtId="0" fontId="37" fillId="4" borderId="53" xfId="0" applyFont="1" applyFill="1" applyBorder="1" applyAlignment="1">
      <alignment horizontal="center" vertical="center" wrapText="1"/>
    </xf>
    <xf numFmtId="0" fontId="37" fillId="4" borderId="54"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37" fillId="4" borderId="0" xfId="0" applyFont="1" applyFill="1" applyBorder="1" applyAlignment="1">
      <alignment horizontal="center" vertical="center" wrapText="1"/>
    </xf>
    <xf numFmtId="0" fontId="37" fillId="4" borderId="56" xfId="0" applyFont="1" applyFill="1" applyBorder="1" applyAlignment="1">
      <alignment horizontal="center" vertical="center" wrapText="1"/>
    </xf>
    <xf numFmtId="0" fontId="37" fillId="4" borderId="62" xfId="0" applyFont="1" applyFill="1" applyBorder="1" applyAlignment="1">
      <alignment horizontal="center" vertical="center" wrapText="1"/>
    </xf>
    <xf numFmtId="0" fontId="37" fillId="4" borderId="59" xfId="0" applyFont="1" applyFill="1" applyBorder="1" applyAlignment="1">
      <alignment horizontal="center" vertical="center" wrapText="1"/>
    </xf>
    <xf numFmtId="0" fontId="37" fillId="4" borderId="60" xfId="0" applyFont="1" applyFill="1" applyBorder="1" applyAlignment="1">
      <alignment horizontal="center" vertical="center" wrapText="1"/>
    </xf>
    <xf numFmtId="0" fontId="1" fillId="2" borderId="17" xfId="0" applyFont="1" applyFill="1" applyBorder="1" applyAlignment="1" applyProtection="1">
      <alignment horizontal="center" vertical="center" wrapText="1"/>
      <protection locked="0"/>
    </xf>
    <xf numFmtId="2" fontId="1" fillId="2" borderId="1" xfId="0" applyNumberFormat="1" applyFont="1" applyFill="1" applyBorder="1" applyAlignment="1" applyProtection="1">
      <alignment horizontal="center" vertical="center" wrapText="1"/>
      <protection locked="0"/>
    </xf>
    <xf numFmtId="9" fontId="5" fillId="0" borderId="0" xfId="4" applyFont="1" applyProtection="1">
      <protection locked="0"/>
    </xf>
    <xf numFmtId="168" fontId="1" fillId="2" borderId="1" xfId="4" applyNumberFormat="1" applyFont="1" applyFill="1" applyBorder="1" applyAlignment="1" applyProtection="1">
      <alignment horizontal="center" vertical="center" wrapText="1"/>
      <protection locked="0"/>
    </xf>
    <xf numFmtId="168" fontId="1" fillId="2" borderId="1" xfId="0" applyNumberFormat="1" applyFont="1" applyFill="1" applyBorder="1" applyAlignment="1" applyProtection="1">
      <alignment horizontal="left" vertical="center" wrapText="1"/>
      <protection locked="0"/>
    </xf>
    <xf numFmtId="2" fontId="1" fillId="2" borderId="1" xfId="0" applyNumberFormat="1" applyFont="1" applyFill="1" applyBorder="1" applyAlignment="1" applyProtection="1">
      <alignment horizontal="left" vertical="center" wrapText="1"/>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vertical="center" wrapText="1"/>
      <protection locked="0"/>
    </xf>
    <xf numFmtId="9" fontId="8" fillId="0" borderId="0" xfId="4" applyFont="1" applyAlignment="1" applyProtection="1">
      <alignment horizontal="center" vertical="center" wrapText="1"/>
      <protection locked="0"/>
    </xf>
    <xf numFmtId="0" fontId="5" fillId="0" borderId="0" xfId="0" applyFont="1" applyAlignment="1" applyProtection="1">
      <alignment horizontal="center"/>
      <protection locked="0"/>
    </xf>
    <xf numFmtId="0" fontId="5" fillId="0" borderId="0" xfId="0" applyFont="1" applyAlignment="1" applyProtection="1">
      <alignment horizontal="left"/>
      <protection locked="0"/>
    </xf>
    <xf numFmtId="0" fontId="8" fillId="0" borderId="0" xfId="0" applyFont="1" applyProtection="1">
      <protection locked="0"/>
    </xf>
    <xf numFmtId="0" fontId="8" fillId="0" borderId="0" xfId="0" applyFont="1" applyAlignment="1" applyProtection="1">
      <alignment horizontal="left"/>
      <protection locked="0"/>
    </xf>
    <xf numFmtId="0" fontId="8" fillId="0" borderId="0" xfId="0" applyFont="1" applyAlignment="1" applyProtection="1">
      <alignment horizontal="left" vertical="center"/>
      <protection locked="0"/>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xf>
    <xf numFmtId="0" fontId="5" fillId="0" borderId="0" xfId="0" applyFont="1" applyAlignment="1">
      <alignment horizontal="left"/>
    </xf>
    <xf numFmtId="0" fontId="8" fillId="0" borderId="0" xfId="0" applyFont="1"/>
    <xf numFmtId="0" fontId="8" fillId="0" borderId="0" xfId="0" applyFont="1" applyAlignment="1">
      <alignment horizontal="left"/>
    </xf>
    <xf numFmtId="0" fontId="1" fillId="2" borderId="1" xfId="0" applyNumberFormat="1" applyFont="1" applyFill="1" applyBorder="1" applyAlignment="1">
      <alignment horizontal="center" vertical="center"/>
    </xf>
    <xf numFmtId="0" fontId="8" fillId="2" borderId="4" xfId="0" applyNumberFormat="1" applyFont="1" applyFill="1" applyBorder="1" applyAlignment="1">
      <alignment horizontal="center"/>
    </xf>
    <xf numFmtId="0" fontId="37" fillId="0" borderId="1" xfId="0" applyNumberFormat="1" applyFont="1" applyFill="1" applyBorder="1" applyAlignment="1">
      <alignment horizontal="center" vertical="center" wrapText="1"/>
    </xf>
    <xf numFmtId="0" fontId="37" fillId="2" borderId="4" xfId="0" applyNumberFormat="1" applyFont="1" applyFill="1" applyBorder="1" applyAlignment="1">
      <alignment horizontal="center"/>
    </xf>
    <xf numFmtId="0" fontId="37" fillId="2" borderId="4" xfId="0" applyNumberFormat="1" applyFont="1" applyFill="1" applyBorder="1" applyAlignment="1">
      <alignment horizontal="center" vertical="center" wrapText="1"/>
    </xf>
    <xf numFmtId="0" fontId="37" fillId="4" borderId="5" xfId="0" applyNumberFormat="1" applyFont="1" applyFill="1" applyBorder="1" applyAlignment="1">
      <alignment horizontal="center" vertical="center" wrapText="1"/>
    </xf>
    <xf numFmtId="0" fontId="37" fillId="4" borderId="5" xfId="0" applyNumberFormat="1" applyFont="1" applyFill="1" applyBorder="1" applyAlignment="1">
      <alignment horizontal="center" vertical="center" wrapText="1"/>
    </xf>
    <xf numFmtId="0" fontId="37" fillId="0" borderId="4" xfId="0" applyNumberFormat="1" applyFont="1" applyFill="1" applyBorder="1" applyAlignment="1">
      <alignment horizontal="center" vertical="center" wrapText="1"/>
    </xf>
    <xf numFmtId="0" fontId="8" fillId="0" borderId="0" xfId="0" applyNumberFormat="1" applyFont="1" applyAlignment="1" applyProtection="1">
      <alignment horizontal="center"/>
      <protection locked="0"/>
    </xf>
    <xf numFmtId="0" fontId="8" fillId="0" borderId="0" xfId="0" applyNumberFormat="1" applyFont="1" applyAlignment="1">
      <alignment horizontal="center"/>
    </xf>
  </cellXfs>
  <cellStyles count="9">
    <cellStyle name="Millares [0]" xfId="6" builtinId="6"/>
    <cellStyle name="Millares [0] 2" xfId="1" xr:uid="{00000000-0005-0000-0000-000001000000}"/>
    <cellStyle name="Millares 2" xfId="2" xr:uid="{00000000-0005-0000-0000-000002000000}"/>
    <cellStyle name="Normal" xfId="0" builtinId="0"/>
    <cellStyle name="Normal 2" xfId="3" xr:uid="{00000000-0005-0000-0000-000004000000}"/>
    <cellStyle name="Normal_Formatos O.A.P" xfId="8" xr:uid="{00000000-0005-0000-0000-000005000000}"/>
    <cellStyle name="Normal_Hoja1" xfId="7" xr:uid="{00000000-0005-0000-0000-000006000000}"/>
    <cellStyle name="Porcentaje" xfId="4" builtinId="5"/>
    <cellStyle name="Porcentual 3" xfId="5" xr:uid="{00000000-0005-0000-0000-000008000000}"/>
  </cellStyles>
  <dxfs count="177">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B4E6C8"/>
      <color rgb="FF9DFDBD"/>
      <color rgb="FFA2FF9B"/>
      <color rgb="FF96F8C2"/>
      <color rgb="FF98F6E6"/>
      <color rgb="FF4EF0D5"/>
      <color rgb="FFEEE8FE"/>
      <color rgb="FFFEF2E8"/>
      <color rgb="FFFFFDFB"/>
      <color rgb="FFEAEA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166686</xdr:colOff>
      <xdr:row>4</xdr:row>
      <xdr:rowOff>142876</xdr:rowOff>
    </xdr:from>
    <xdr:to>
      <xdr:col>4</xdr:col>
      <xdr:colOff>1369219</xdr:colOff>
      <xdr:row>14</xdr:row>
      <xdr:rowOff>60604</xdr:rowOff>
    </xdr:to>
    <xdr:grpSp>
      <xdr:nvGrpSpPr>
        <xdr:cNvPr id="11" name="Grupo 10">
          <a:extLst>
            <a:ext uri="{FF2B5EF4-FFF2-40B4-BE49-F238E27FC236}">
              <a16:creationId xmlns:a16="http://schemas.microsoft.com/office/drawing/2014/main" id="{00000000-0008-0000-0200-00000B000000}"/>
            </a:ext>
          </a:extLst>
        </xdr:cNvPr>
        <xdr:cNvGrpSpPr/>
      </xdr:nvGrpSpPr>
      <xdr:grpSpPr>
        <a:xfrm>
          <a:off x="440530" y="1250157"/>
          <a:ext cx="4500564" cy="2894291"/>
          <a:chOff x="476250" y="1095375"/>
          <a:chExt cx="5000627" cy="2980700"/>
        </a:xfrm>
      </xdr:grpSpPr>
      <xdr:sp macro="" textlink="">
        <xdr:nvSpPr>
          <xdr:cNvPr id="2" name="Proceso alternativo 1">
            <a:extLst>
              <a:ext uri="{FF2B5EF4-FFF2-40B4-BE49-F238E27FC236}">
                <a16:creationId xmlns:a16="http://schemas.microsoft.com/office/drawing/2014/main" id="{00000000-0008-0000-0200-000002000000}"/>
              </a:ext>
            </a:extLst>
          </xdr:cNvPr>
          <xdr:cNvSpPr/>
        </xdr:nvSpPr>
        <xdr:spPr>
          <a:xfrm>
            <a:off x="476250" y="1619250"/>
            <a:ext cx="2416970" cy="1464468"/>
          </a:xfrm>
          <a:prstGeom prst="flowChartAlternateProcess">
            <a:avLst/>
          </a:prstGeom>
          <a:ln>
            <a:solidFill>
              <a:schemeClr val="accent2"/>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CO" sz="1100">
              <a:solidFill>
                <a:schemeClr val="tx1"/>
              </a:solidFill>
            </a:endParaRPr>
          </a:p>
        </xdr:txBody>
      </xdr:sp>
      <xdr:sp macro="" textlink="">
        <xdr:nvSpPr>
          <xdr:cNvPr id="4" name="Proceso alternativo 3">
            <a:extLst>
              <a:ext uri="{FF2B5EF4-FFF2-40B4-BE49-F238E27FC236}">
                <a16:creationId xmlns:a16="http://schemas.microsoft.com/office/drawing/2014/main" id="{00000000-0008-0000-0200-000004000000}"/>
              </a:ext>
            </a:extLst>
          </xdr:cNvPr>
          <xdr:cNvSpPr/>
        </xdr:nvSpPr>
        <xdr:spPr>
          <a:xfrm>
            <a:off x="3059907" y="1607344"/>
            <a:ext cx="2416970" cy="1464468"/>
          </a:xfrm>
          <a:prstGeom prst="flowChartAlternateProcess">
            <a:avLst/>
          </a:prstGeom>
          <a:ln>
            <a:solidFill>
              <a:srgbClr val="B4E6C8"/>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solidFill>
                <a:schemeClr val="tx1"/>
              </a:solidFill>
            </a:endParaRPr>
          </a:p>
        </xdr:txBody>
      </xdr:sp>
      <xdr:sp macro="" textlink="">
        <xdr:nvSpPr>
          <xdr:cNvPr id="5" name="Rectángulo redondeado 4">
            <a:extLst>
              <a:ext uri="{FF2B5EF4-FFF2-40B4-BE49-F238E27FC236}">
                <a16:creationId xmlns:a16="http://schemas.microsoft.com/office/drawing/2014/main" id="{00000000-0008-0000-0200-000005000000}"/>
              </a:ext>
            </a:extLst>
          </xdr:cNvPr>
          <xdr:cNvSpPr/>
        </xdr:nvSpPr>
        <xdr:spPr>
          <a:xfrm>
            <a:off x="833436" y="3598751"/>
            <a:ext cx="4408638" cy="477324"/>
          </a:xfrm>
          <a:prstGeom prst="roundRect">
            <a:avLst/>
          </a:prstGeom>
          <a:noFill/>
          <a:ln w="19050">
            <a:solidFill>
              <a:srgbClr val="BF97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1100" b="1">
                <a:solidFill>
                  <a:schemeClr val="bg2">
                    <a:lumMod val="25000"/>
                  </a:schemeClr>
                </a:solidFill>
                <a:latin typeface="ITC Avant Garde Demi" panose="020B0702020203020204" pitchFamily="34" charset="0"/>
                <a:cs typeface="Aharoni" panose="02010803020104030203" pitchFamily="2" charset="-79"/>
              </a:rPr>
              <a:t>ACTIVIDADES DE</a:t>
            </a:r>
            <a:r>
              <a:rPr lang="es-CO" sz="1100" b="1" baseline="0">
                <a:solidFill>
                  <a:schemeClr val="bg2">
                    <a:lumMod val="25000"/>
                  </a:schemeClr>
                </a:solidFill>
                <a:latin typeface="ITC Avant Garde Demi" panose="020B0702020203020204" pitchFamily="34" charset="0"/>
                <a:cs typeface="Aharoni" panose="02010803020104030203" pitchFamily="2" charset="-79"/>
              </a:rPr>
              <a:t> GESTIÓN Y SEGUIMIENTO</a:t>
            </a:r>
            <a:endParaRPr lang="es-CO" sz="1100" b="1">
              <a:solidFill>
                <a:schemeClr val="bg2">
                  <a:lumMod val="25000"/>
                </a:schemeClr>
              </a:solidFill>
              <a:latin typeface="ITC Avant Garde Demi" panose="020B0702020203020204" pitchFamily="34" charset="0"/>
              <a:cs typeface="Aharoni" panose="02010803020104030203" pitchFamily="2" charset="-79"/>
            </a:endParaRPr>
          </a:p>
        </xdr:txBody>
      </xdr:sp>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476250" y="1095375"/>
            <a:ext cx="4988719" cy="63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200" b="1">
                <a:solidFill>
                  <a:schemeClr val="bg2">
                    <a:lumMod val="25000"/>
                  </a:schemeClr>
                </a:solidFill>
                <a:latin typeface="ITC Avant Garde Demi" panose="020B0702020203020204" pitchFamily="34" charset="0"/>
                <a:cs typeface="Aharoni" panose="02010803020104030203" pitchFamily="2" charset="-79"/>
              </a:rPr>
              <a:t>ACTIVIDADES</a:t>
            </a:r>
            <a:r>
              <a:rPr lang="es-CO" sz="1200" b="1" baseline="0">
                <a:solidFill>
                  <a:schemeClr val="bg2">
                    <a:lumMod val="25000"/>
                  </a:schemeClr>
                </a:solidFill>
                <a:latin typeface="ITC Avant Garde Demi" panose="020B0702020203020204" pitchFamily="34" charset="0"/>
                <a:cs typeface="Aharoni" panose="02010803020104030203" pitchFamily="2" charset="-79"/>
              </a:rPr>
              <a:t> ESTRATÉGICAS</a:t>
            </a:r>
            <a:endParaRPr lang="es-CO" sz="1200" b="1">
              <a:solidFill>
                <a:schemeClr val="bg2">
                  <a:lumMod val="25000"/>
                </a:schemeClr>
              </a:solidFill>
              <a:latin typeface="ITC Avant Garde Demi" panose="020B0702020203020204" pitchFamily="34" charset="0"/>
              <a:cs typeface="Aharoni" panose="02010803020104030203" pitchFamily="2" charset="-79"/>
            </a:endParaRPr>
          </a:p>
        </xdr:txBody>
      </xdr:sp>
      <xdr:pic>
        <xdr:nvPicPr>
          <xdr:cNvPr id="7" name="Imagen 6" descr="Resultado de imagen para LOGO PATRIMONIO BOGOTA">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8908" t="39814" r="-1"/>
          <a:stretch/>
        </xdr:blipFill>
        <xdr:spPr bwMode="auto">
          <a:xfrm>
            <a:off x="3589171" y="1654966"/>
            <a:ext cx="1349230" cy="13692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3119437" y="3071810"/>
            <a:ext cx="2297908" cy="51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000" b="1">
                <a:solidFill>
                  <a:schemeClr val="bg2">
                    <a:lumMod val="25000"/>
                  </a:schemeClr>
                </a:solidFill>
                <a:latin typeface="ITC Avant Garde Demi" panose="020B0702020203020204" pitchFamily="34" charset="0"/>
                <a:cs typeface="Aharoni" panose="02010803020104030203" pitchFamily="2" charset="-79"/>
              </a:rPr>
              <a:t>Intervención</a:t>
            </a:r>
            <a:r>
              <a:rPr lang="es-CO" sz="1000" b="1" baseline="0">
                <a:solidFill>
                  <a:schemeClr val="bg2">
                    <a:lumMod val="25000"/>
                  </a:schemeClr>
                </a:solidFill>
                <a:latin typeface="ITC Avant Garde Demi" panose="020B0702020203020204" pitchFamily="34" charset="0"/>
                <a:cs typeface="Aharoni" panose="02010803020104030203" pitchFamily="2" charset="-79"/>
              </a:rPr>
              <a:t> del Patrimonio Cultural</a:t>
            </a:r>
            <a:endParaRPr lang="es-CO" sz="1000" b="1">
              <a:solidFill>
                <a:schemeClr val="bg2">
                  <a:lumMod val="25000"/>
                </a:schemeClr>
              </a:solidFill>
              <a:latin typeface="ITC Avant Garde Demi" panose="020B0702020203020204" pitchFamily="34" charset="0"/>
              <a:cs typeface="Aharoni" panose="02010803020104030203" pitchFamily="2" charset="-79"/>
            </a:endParaRPr>
          </a:p>
        </xdr:txBody>
      </xdr:sp>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523873" y="3095623"/>
            <a:ext cx="2297908" cy="47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000" b="1">
                <a:solidFill>
                  <a:schemeClr val="bg2">
                    <a:lumMod val="25000"/>
                  </a:schemeClr>
                </a:solidFill>
                <a:latin typeface="ITC Avant Garde Demi" panose="020B0702020203020204" pitchFamily="34" charset="0"/>
                <a:cs typeface="Aharoni" panose="02010803020104030203" pitchFamily="2" charset="-79"/>
              </a:rPr>
              <a:t>Protección</a:t>
            </a:r>
            <a:r>
              <a:rPr lang="es-CO" sz="1000" b="1" baseline="0">
                <a:solidFill>
                  <a:schemeClr val="bg2">
                    <a:lumMod val="25000"/>
                  </a:schemeClr>
                </a:solidFill>
                <a:latin typeface="ITC Avant Garde Demi" panose="020B0702020203020204" pitchFamily="34" charset="0"/>
                <a:cs typeface="Aharoni" panose="02010803020104030203" pitchFamily="2" charset="-79"/>
              </a:rPr>
              <a:t> del Patrimonio Cultural</a:t>
            </a:r>
            <a:endParaRPr lang="es-CO" sz="1000" b="1">
              <a:solidFill>
                <a:schemeClr val="bg2">
                  <a:lumMod val="25000"/>
                </a:schemeClr>
              </a:solidFill>
              <a:latin typeface="ITC Avant Garde Demi" panose="020B0702020203020204" pitchFamily="34" charset="0"/>
              <a:cs typeface="Aharoni" panose="02010803020104030203" pitchFamily="2" charset="-79"/>
            </a:endParaRPr>
          </a:p>
        </xdr:txBody>
      </xdr:sp>
      <xdr:pic>
        <xdr:nvPicPr>
          <xdr:cNvPr id="10" name="Imagen 9" descr="Imagen relacionada">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500"/>
          <a:stretch/>
        </xdr:blipFill>
        <xdr:spPr bwMode="auto">
          <a:xfrm>
            <a:off x="988218" y="1654969"/>
            <a:ext cx="1381125" cy="136921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2294505</xdr:colOff>
      <xdr:row>7</xdr:row>
      <xdr:rowOff>176891</xdr:rowOff>
    </xdr:from>
    <xdr:to>
      <xdr:col>5</xdr:col>
      <xdr:colOff>282348</xdr:colOff>
      <xdr:row>14</xdr:row>
      <xdr:rowOff>70965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5866380" y="1819954"/>
          <a:ext cx="2297906" cy="2275324"/>
        </a:xfrm>
        <a:prstGeom prst="rect">
          <a:avLst/>
        </a:prstGeom>
        <a:effectLst>
          <a:glow rad="63500">
            <a:schemeClr val="accent1">
              <a:satMod val="175000"/>
              <a:alpha val="40000"/>
            </a:schemeClr>
          </a:glow>
          <a:outerShdw blurRad="50800" dist="38100" dir="13500000" algn="br"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1</xdr:col>
      <xdr:colOff>838200</xdr:colOff>
      <xdr:row>1</xdr:row>
      <xdr:rowOff>466725</xdr:rowOff>
    </xdr:to>
    <xdr:pic>
      <xdr:nvPicPr>
        <xdr:cNvPr id="15779" name="8 Imagen" descr="IDPCBYN">
          <a:extLst>
            <a:ext uri="{FF2B5EF4-FFF2-40B4-BE49-F238E27FC236}">
              <a16:creationId xmlns:a16="http://schemas.microsoft.com/office/drawing/2014/main" id="{00000000-0008-0000-0300-0000A33D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 y="9525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39</xdr:row>
      <xdr:rowOff>0</xdr:rowOff>
    </xdr:from>
    <xdr:ext cx="2042840" cy="851647"/>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488966" y="14342241"/>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panose="02040503050406030204" pitchFamily="18" charset="0"/>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8966" y="14342241"/>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13031</xdr:colOff>
      <xdr:row>40</xdr:row>
      <xdr:rowOff>267267</xdr:rowOff>
    </xdr:from>
    <xdr:ext cx="2812677" cy="655821"/>
    <xdr:sp macro="" textlink="">
      <xdr:nvSpPr>
        <xdr:cNvPr id="4" name="3 CuadroTexto">
          <a:extLst>
            <a:ext uri="{FF2B5EF4-FFF2-40B4-BE49-F238E27FC236}">
              <a16:creationId xmlns:a16="http://schemas.microsoft.com/office/drawing/2014/main" id="{00000000-0008-0000-0300-000004000000}"/>
            </a:ext>
          </a:extLst>
        </xdr:cNvPr>
        <xdr:cNvSpPr txBox="1"/>
      </xdr:nvSpPr>
      <xdr:spPr>
        <a:xfrm>
          <a:off x="1501997" y="14927008"/>
          <a:ext cx="2812677" cy="65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1647939</xdr:colOff>
      <xdr:row>39</xdr:row>
      <xdr:rowOff>59695</xdr:rowOff>
    </xdr:from>
    <xdr:ext cx="1286198" cy="649942"/>
    <mc:AlternateContent xmlns:mc="http://schemas.openxmlformats.org/markup-compatibility/2006" xmlns:a14="http://schemas.microsoft.com/office/drawing/2010/main">
      <mc:Choice Requires="a14">
        <xdr:sp macro="" textlink="">
          <xdr:nvSpPr>
            <xdr:cNvPr id="5" name="4 CuadroTexto">
              <a:extLst>
                <a:ext uri="{FF2B5EF4-FFF2-40B4-BE49-F238E27FC236}">
                  <a16:creationId xmlns:a16="http://schemas.microsoft.com/office/drawing/2014/main" id="{00000000-0008-0000-0300-000005000000}"/>
                </a:ext>
              </a:extLst>
            </xdr:cNvPr>
            <xdr:cNvSpPr txBox="1"/>
          </xdr:nvSpPr>
          <xdr:spPr>
            <a:xfrm>
              <a:off x="3136905" y="14401936"/>
              <a:ext cx="1286198"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panose="02040503050406030204" pitchFamily="18" charset="0"/>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xdr:cNvSpPr txBox="1"/>
          </xdr:nvSpPr>
          <xdr:spPr>
            <a:xfrm>
              <a:off x="3136905" y="14401936"/>
              <a:ext cx="1286198"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𝑤_𝐸𝑠𝑡𝑟𝑎𝑡𝑒𝑔𝑖𝑐𝑎𝑠:50 %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𝑤_𝑆𝑒𝑔𝑢𝑖𝑚𝑖𝑒𝑛𝑡𝑜:25 %</a:t>
              </a:r>
              <a:endParaRPr lang="es-ES" sz="2000">
                <a:effectLst/>
              </a:endParaRPr>
            </a:p>
            <a:p>
              <a:pPr algn="l"/>
              <a:endParaRPr lang="es-ES" sz="2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504265</xdr:colOff>
      <xdr:row>0</xdr:row>
      <xdr:rowOff>44263</xdr:rowOff>
    </xdr:from>
    <xdr:to>
      <xdr:col>1</xdr:col>
      <xdr:colOff>874059</xdr:colOff>
      <xdr:row>1</xdr:row>
      <xdr:rowOff>301438</xdr:rowOff>
    </xdr:to>
    <xdr:pic>
      <xdr:nvPicPr>
        <xdr:cNvPr id="20625" name="8 Imagen" descr="IDPCBYN">
          <a:extLst>
            <a:ext uri="{FF2B5EF4-FFF2-40B4-BE49-F238E27FC236}">
              <a16:creationId xmlns:a16="http://schemas.microsoft.com/office/drawing/2014/main" id="{00000000-0008-0000-0500-00009150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504265" y="44263"/>
          <a:ext cx="896470" cy="5933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185457</xdr:colOff>
      <xdr:row>0</xdr:row>
      <xdr:rowOff>16809</xdr:rowOff>
    </xdr:from>
    <xdr:to>
      <xdr:col>1</xdr:col>
      <xdr:colOff>1019735</xdr:colOff>
      <xdr:row>1</xdr:row>
      <xdr:rowOff>293034</xdr:rowOff>
    </xdr:to>
    <xdr:pic>
      <xdr:nvPicPr>
        <xdr:cNvPr id="13860" name="8 Imagen" descr="IDPCBYN">
          <a:extLst>
            <a:ext uri="{FF2B5EF4-FFF2-40B4-BE49-F238E27FC236}">
              <a16:creationId xmlns:a16="http://schemas.microsoft.com/office/drawing/2014/main" id="{00000000-0008-0000-0600-00002436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85457" y="16809"/>
          <a:ext cx="1293719" cy="690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idy/Desktop/00%20REFORMULACI&#211;N%20POA/REFORMULACI&#211;N%20POA%20INTERVENCI&#211;N%202018%20-%20III%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37"/>
  <sheetViews>
    <sheetView zoomScale="70" zoomScaleNormal="70" workbookViewId="0">
      <pane ySplit="1" topLeftCell="A25" activePane="bottomLeft" state="frozen"/>
      <selection activeCell="F23" sqref="F23"/>
      <selection pane="bottomLeft" activeCell="F23" sqref="F23"/>
    </sheetView>
  </sheetViews>
  <sheetFormatPr baseColWidth="10" defaultColWidth="11.42578125" defaultRowHeight="12.75" x14ac:dyDescent="0.2"/>
  <cols>
    <col min="1" max="1" width="36.5703125" style="29" customWidth="1"/>
    <col min="2" max="2" width="130.7109375" style="29" customWidth="1"/>
    <col min="3" max="4" width="44" style="29" customWidth="1"/>
    <col min="5" max="5" width="89.28515625" style="29" customWidth="1"/>
    <col min="6" max="6" width="91.85546875" style="29" customWidth="1"/>
    <col min="7" max="7" width="39.42578125" style="29" customWidth="1"/>
    <col min="8" max="16384" width="11.42578125" style="29"/>
  </cols>
  <sheetData>
    <row r="1" spans="1:7" x14ac:dyDescent="0.2">
      <c r="A1" s="30" t="s">
        <v>55</v>
      </c>
      <c r="B1" s="31" t="s">
        <v>115</v>
      </c>
      <c r="C1" s="32" t="s">
        <v>56</v>
      </c>
      <c r="D1" s="32" t="s">
        <v>116</v>
      </c>
      <c r="E1" s="32" t="s">
        <v>118</v>
      </c>
      <c r="F1" s="32" t="s">
        <v>105</v>
      </c>
      <c r="G1" s="33" t="s">
        <v>104</v>
      </c>
    </row>
    <row r="2" spans="1:7" ht="53.25" customHeight="1" x14ac:dyDescent="0.2">
      <c r="A2" s="337" t="s">
        <v>2</v>
      </c>
      <c r="B2" s="342" t="s">
        <v>109</v>
      </c>
      <c r="C2" s="335" t="s">
        <v>57</v>
      </c>
      <c r="D2" s="342" t="s">
        <v>117</v>
      </c>
      <c r="E2" s="34" t="s">
        <v>58</v>
      </c>
      <c r="F2" s="335" t="s">
        <v>126</v>
      </c>
      <c r="G2" s="332" t="s">
        <v>125</v>
      </c>
    </row>
    <row r="3" spans="1:7" ht="69.75" customHeight="1" x14ac:dyDescent="0.2">
      <c r="A3" s="337"/>
      <c r="B3" s="344"/>
      <c r="C3" s="335"/>
      <c r="D3" s="344"/>
      <c r="E3" s="34" t="s">
        <v>59</v>
      </c>
      <c r="F3" s="335"/>
      <c r="G3" s="332"/>
    </row>
    <row r="4" spans="1:7" ht="53.25" customHeight="1" x14ac:dyDescent="0.2">
      <c r="A4" s="337"/>
      <c r="B4" s="344"/>
      <c r="C4" s="335"/>
      <c r="D4" s="344"/>
      <c r="E4" s="34" t="s">
        <v>60</v>
      </c>
      <c r="F4" s="335"/>
      <c r="G4" s="332"/>
    </row>
    <row r="5" spans="1:7" ht="53.25" customHeight="1" x14ac:dyDescent="0.2">
      <c r="A5" s="337"/>
      <c r="B5" s="344"/>
      <c r="C5" s="335"/>
      <c r="D5" s="344"/>
      <c r="E5" s="34" t="s">
        <v>61</v>
      </c>
      <c r="F5" s="335"/>
      <c r="G5" s="332"/>
    </row>
    <row r="6" spans="1:7" ht="53.25" customHeight="1" x14ac:dyDescent="0.2">
      <c r="A6" s="337"/>
      <c r="B6" s="344"/>
      <c r="C6" s="335"/>
      <c r="D6" s="345"/>
      <c r="E6" s="34" t="s">
        <v>62</v>
      </c>
      <c r="F6" s="335"/>
      <c r="G6" s="332"/>
    </row>
    <row r="7" spans="1:7" ht="53.25" customHeight="1" x14ac:dyDescent="0.2">
      <c r="A7" s="337"/>
      <c r="B7" s="344"/>
      <c r="C7" s="335" t="s">
        <v>63</v>
      </c>
      <c r="D7" s="342" t="s">
        <v>121</v>
      </c>
      <c r="E7" s="34" t="s">
        <v>64</v>
      </c>
      <c r="F7" s="335"/>
      <c r="G7" s="332"/>
    </row>
    <row r="8" spans="1:7" ht="53.25" customHeight="1" x14ac:dyDescent="0.2">
      <c r="A8" s="337"/>
      <c r="B8" s="345"/>
      <c r="C8" s="335"/>
      <c r="D8" s="345"/>
      <c r="E8" s="34" t="s">
        <v>65</v>
      </c>
      <c r="F8" s="335"/>
      <c r="G8" s="332"/>
    </row>
    <row r="9" spans="1:7" ht="60.75" customHeight="1" x14ac:dyDescent="0.2">
      <c r="A9" s="337" t="s">
        <v>108</v>
      </c>
      <c r="B9" s="342" t="s">
        <v>110</v>
      </c>
      <c r="C9" s="335" t="s">
        <v>66</v>
      </c>
      <c r="D9" s="342" t="s">
        <v>119</v>
      </c>
      <c r="E9" s="34" t="s">
        <v>67</v>
      </c>
      <c r="F9" s="335" t="s">
        <v>112</v>
      </c>
      <c r="G9" s="332" t="s">
        <v>123</v>
      </c>
    </row>
    <row r="10" spans="1:7" ht="53.25" customHeight="1" x14ac:dyDescent="0.2">
      <c r="A10" s="337"/>
      <c r="B10" s="344"/>
      <c r="C10" s="335"/>
      <c r="D10" s="344"/>
      <c r="E10" s="34" t="s">
        <v>68</v>
      </c>
      <c r="F10" s="335"/>
      <c r="G10" s="332"/>
    </row>
    <row r="11" spans="1:7" ht="53.25" customHeight="1" x14ac:dyDescent="0.2">
      <c r="A11" s="337"/>
      <c r="B11" s="344"/>
      <c r="C11" s="335"/>
      <c r="D11" s="345"/>
      <c r="E11" s="34" t="s">
        <v>69</v>
      </c>
      <c r="F11" s="335"/>
      <c r="G11" s="332"/>
    </row>
    <row r="12" spans="1:7" ht="53.25" customHeight="1" x14ac:dyDescent="0.2">
      <c r="A12" s="337"/>
      <c r="B12" s="344"/>
      <c r="C12" s="335" t="s">
        <v>70</v>
      </c>
      <c r="D12" s="342" t="s">
        <v>119</v>
      </c>
      <c r="E12" s="34" t="s">
        <v>71</v>
      </c>
      <c r="F12" s="335"/>
      <c r="G12" s="332"/>
    </row>
    <row r="13" spans="1:7" ht="53.25" customHeight="1" x14ac:dyDescent="0.2">
      <c r="A13" s="337"/>
      <c r="B13" s="344"/>
      <c r="C13" s="335"/>
      <c r="D13" s="344"/>
      <c r="E13" s="34" t="s">
        <v>72</v>
      </c>
      <c r="F13" s="335"/>
      <c r="G13" s="332"/>
    </row>
    <row r="14" spans="1:7" ht="53.25" customHeight="1" x14ac:dyDescent="0.2">
      <c r="A14" s="337"/>
      <c r="B14" s="344"/>
      <c r="C14" s="335"/>
      <c r="D14" s="344"/>
      <c r="E14" s="34" t="s">
        <v>73</v>
      </c>
      <c r="F14" s="335"/>
      <c r="G14" s="332"/>
    </row>
    <row r="15" spans="1:7" ht="53.25" customHeight="1" x14ac:dyDescent="0.2">
      <c r="A15" s="337"/>
      <c r="B15" s="344"/>
      <c r="C15" s="335"/>
      <c r="D15" s="344"/>
      <c r="E15" s="34" t="s">
        <v>74</v>
      </c>
      <c r="F15" s="335"/>
      <c r="G15" s="332"/>
    </row>
    <row r="16" spans="1:7" ht="53.25" customHeight="1" x14ac:dyDescent="0.2">
      <c r="A16" s="337"/>
      <c r="B16" s="344"/>
      <c r="C16" s="335"/>
      <c r="D16" s="344"/>
      <c r="E16" s="34" t="s">
        <v>75</v>
      </c>
      <c r="F16" s="335"/>
      <c r="G16" s="332"/>
    </row>
    <row r="17" spans="1:7" ht="53.25" customHeight="1" x14ac:dyDescent="0.2">
      <c r="A17" s="337"/>
      <c r="B17" s="344"/>
      <c r="C17" s="335"/>
      <c r="D17" s="345"/>
      <c r="E17" s="34" t="s">
        <v>76</v>
      </c>
      <c r="F17" s="335"/>
      <c r="G17" s="332"/>
    </row>
    <row r="18" spans="1:7" ht="53.25" customHeight="1" x14ac:dyDescent="0.2">
      <c r="A18" s="337"/>
      <c r="B18" s="344"/>
      <c r="C18" s="335" t="s">
        <v>63</v>
      </c>
      <c r="D18" s="342" t="s">
        <v>121</v>
      </c>
      <c r="E18" s="35" t="s">
        <v>64</v>
      </c>
      <c r="F18" s="335"/>
      <c r="G18" s="332"/>
    </row>
    <row r="19" spans="1:7" ht="53.25" customHeight="1" x14ac:dyDescent="0.2">
      <c r="A19" s="337"/>
      <c r="B19" s="345"/>
      <c r="C19" s="335"/>
      <c r="D19" s="345"/>
      <c r="E19" s="35" t="s">
        <v>65</v>
      </c>
      <c r="F19" s="335"/>
      <c r="G19" s="332"/>
    </row>
    <row r="20" spans="1:7" ht="53.25" customHeight="1" x14ac:dyDescent="0.2">
      <c r="A20" s="337" t="s">
        <v>77</v>
      </c>
      <c r="B20" s="342" t="s">
        <v>111</v>
      </c>
      <c r="C20" s="335" t="s">
        <v>63</v>
      </c>
      <c r="D20" s="342" t="s">
        <v>122</v>
      </c>
      <c r="E20" s="34" t="s">
        <v>78</v>
      </c>
      <c r="F20" s="335" t="s">
        <v>113</v>
      </c>
      <c r="G20" s="332" t="s">
        <v>106</v>
      </c>
    </row>
    <row r="21" spans="1:7" ht="53.25" customHeight="1" x14ac:dyDescent="0.2">
      <c r="A21" s="337"/>
      <c r="B21" s="344"/>
      <c r="C21" s="335"/>
      <c r="D21" s="344"/>
      <c r="E21" s="34" t="s">
        <v>79</v>
      </c>
      <c r="F21" s="336"/>
      <c r="G21" s="333"/>
    </row>
    <row r="22" spans="1:7" ht="53.25" customHeight="1" x14ac:dyDescent="0.2">
      <c r="A22" s="337"/>
      <c r="B22" s="344"/>
      <c r="C22" s="335"/>
      <c r="D22" s="344"/>
      <c r="E22" s="34" t="s">
        <v>64</v>
      </c>
      <c r="F22" s="336"/>
      <c r="G22" s="333"/>
    </row>
    <row r="23" spans="1:7" ht="53.25" customHeight="1" x14ac:dyDescent="0.2">
      <c r="A23" s="337"/>
      <c r="B23" s="344"/>
      <c r="C23" s="335"/>
      <c r="D23" s="344"/>
      <c r="E23" s="34" t="s">
        <v>65</v>
      </c>
      <c r="F23" s="336"/>
      <c r="G23" s="333"/>
    </row>
    <row r="24" spans="1:7" ht="53.25" customHeight="1" x14ac:dyDescent="0.2">
      <c r="A24" s="337"/>
      <c r="B24" s="345"/>
      <c r="C24" s="335"/>
      <c r="D24" s="345"/>
      <c r="E24" s="34" t="s">
        <v>80</v>
      </c>
      <c r="F24" s="336"/>
      <c r="G24" s="333"/>
    </row>
    <row r="25" spans="1:7" ht="40.5" customHeight="1" x14ac:dyDescent="0.2">
      <c r="A25" s="338" t="s">
        <v>81</v>
      </c>
      <c r="B25" s="342" t="s">
        <v>107</v>
      </c>
      <c r="C25" s="335" t="s">
        <v>63</v>
      </c>
      <c r="D25" s="342" t="s">
        <v>121</v>
      </c>
      <c r="E25" s="34" t="s">
        <v>82</v>
      </c>
      <c r="F25" s="341" t="s">
        <v>127</v>
      </c>
      <c r="G25" s="332" t="s">
        <v>106</v>
      </c>
    </row>
    <row r="26" spans="1:7" ht="40.5" customHeight="1" x14ac:dyDescent="0.2">
      <c r="A26" s="338"/>
      <c r="B26" s="347"/>
      <c r="C26" s="335"/>
      <c r="D26" s="344"/>
      <c r="E26" s="34" t="s">
        <v>64</v>
      </c>
      <c r="F26" s="335"/>
      <c r="G26" s="332"/>
    </row>
    <row r="27" spans="1:7" ht="40.5" customHeight="1" x14ac:dyDescent="0.2">
      <c r="A27" s="338"/>
      <c r="B27" s="347"/>
      <c r="C27" s="335"/>
      <c r="D27" s="344"/>
      <c r="E27" s="34" t="s">
        <v>65</v>
      </c>
      <c r="F27" s="335"/>
      <c r="G27" s="332"/>
    </row>
    <row r="28" spans="1:7" ht="40.5" customHeight="1" x14ac:dyDescent="0.2">
      <c r="A28" s="338"/>
      <c r="B28" s="347"/>
      <c r="C28" s="335"/>
      <c r="D28" s="345"/>
      <c r="E28" s="34" t="s">
        <v>80</v>
      </c>
      <c r="F28" s="335"/>
      <c r="G28" s="332"/>
    </row>
    <row r="29" spans="1:7" ht="40.5" customHeight="1" x14ac:dyDescent="0.2">
      <c r="A29" s="338"/>
      <c r="B29" s="347"/>
      <c r="C29" s="335" t="s">
        <v>83</v>
      </c>
      <c r="D29" s="342" t="s">
        <v>120</v>
      </c>
      <c r="E29" s="34" t="s">
        <v>84</v>
      </c>
      <c r="F29" s="335" t="s">
        <v>114</v>
      </c>
      <c r="G29" s="332" t="s">
        <v>124</v>
      </c>
    </row>
    <row r="30" spans="1:7" ht="40.5" customHeight="1" x14ac:dyDescent="0.2">
      <c r="A30" s="338"/>
      <c r="B30" s="347"/>
      <c r="C30" s="335"/>
      <c r="D30" s="344"/>
      <c r="E30" s="34" t="s">
        <v>85</v>
      </c>
      <c r="F30" s="335"/>
      <c r="G30" s="332"/>
    </row>
    <row r="31" spans="1:7" ht="40.5" customHeight="1" x14ac:dyDescent="0.2">
      <c r="A31" s="338"/>
      <c r="B31" s="347"/>
      <c r="C31" s="335"/>
      <c r="D31" s="344"/>
      <c r="E31" s="34" t="s">
        <v>86</v>
      </c>
      <c r="F31" s="335"/>
      <c r="G31" s="332"/>
    </row>
    <row r="32" spans="1:7" ht="40.5" customHeight="1" x14ac:dyDescent="0.2">
      <c r="A32" s="338"/>
      <c r="B32" s="347"/>
      <c r="C32" s="335"/>
      <c r="D32" s="344"/>
      <c r="E32" s="34" t="s">
        <v>87</v>
      </c>
      <c r="F32" s="335"/>
      <c r="G32" s="332"/>
    </row>
    <row r="33" spans="1:7" ht="53.25" customHeight="1" x14ac:dyDescent="0.2">
      <c r="A33" s="338"/>
      <c r="B33" s="347"/>
      <c r="C33" s="335"/>
      <c r="D33" s="344"/>
      <c r="E33" s="34" t="s">
        <v>88</v>
      </c>
      <c r="F33" s="335"/>
      <c r="G33" s="332"/>
    </row>
    <row r="34" spans="1:7" ht="53.25" customHeight="1" x14ac:dyDescent="0.2">
      <c r="A34" s="338"/>
      <c r="B34" s="347"/>
      <c r="C34" s="335"/>
      <c r="D34" s="344"/>
      <c r="E34" s="34" t="s">
        <v>89</v>
      </c>
      <c r="F34" s="335"/>
      <c r="G34" s="332"/>
    </row>
    <row r="35" spans="1:7" ht="53.25" customHeight="1" x14ac:dyDescent="0.2">
      <c r="A35" s="338"/>
      <c r="B35" s="348"/>
      <c r="C35" s="335"/>
      <c r="D35" s="345"/>
      <c r="E35" s="34" t="s">
        <v>90</v>
      </c>
      <c r="F35" s="335"/>
      <c r="G35" s="332"/>
    </row>
    <row r="36" spans="1:7" ht="53.25" customHeight="1" x14ac:dyDescent="0.2">
      <c r="A36" s="338" t="s">
        <v>91</v>
      </c>
      <c r="B36" s="342" t="s">
        <v>198</v>
      </c>
      <c r="C36" s="335" t="s">
        <v>63</v>
      </c>
      <c r="D36" s="342" t="s">
        <v>121</v>
      </c>
      <c r="E36" s="34" t="s">
        <v>64</v>
      </c>
      <c r="F36" s="335" t="s">
        <v>128</v>
      </c>
      <c r="G36" s="332" t="s">
        <v>106</v>
      </c>
    </row>
    <row r="37" spans="1:7" ht="112.5" customHeight="1" thickBot="1" x14ac:dyDescent="0.25">
      <c r="A37" s="339"/>
      <c r="B37" s="343"/>
      <c r="C37" s="340"/>
      <c r="D37" s="346"/>
      <c r="E37" s="36" t="s">
        <v>65</v>
      </c>
      <c r="F37" s="340"/>
      <c r="G37" s="334"/>
    </row>
  </sheetData>
  <autoFilter ref="A1:F37" xr:uid="{00000000-0009-0000-0000-000000000000}"/>
  <mergeCells count="40">
    <mergeCell ref="A9:A19"/>
    <mergeCell ref="D29:D35"/>
    <mergeCell ref="D36:D37"/>
    <mergeCell ref="D2:D6"/>
    <mergeCell ref="D7:D8"/>
    <mergeCell ref="D9:D11"/>
    <mergeCell ref="D12:D17"/>
    <mergeCell ref="D18:D19"/>
    <mergeCell ref="D20:D24"/>
    <mergeCell ref="B2:B8"/>
    <mergeCell ref="B9:B19"/>
    <mergeCell ref="B20:B24"/>
    <mergeCell ref="B25:B35"/>
    <mergeCell ref="C7:C8"/>
    <mergeCell ref="F29:F35"/>
    <mergeCell ref="A25:A35"/>
    <mergeCell ref="C25:C28"/>
    <mergeCell ref="B36:B37"/>
    <mergeCell ref="D25:D28"/>
    <mergeCell ref="G36:G37"/>
    <mergeCell ref="F20:F24"/>
    <mergeCell ref="C12:C17"/>
    <mergeCell ref="C18:C19"/>
    <mergeCell ref="A2:A8"/>
    <mergeCell ref="C2:C6"/>
    <mergeCell ref="F2:F8"/>
    <mergeCell ref="C9:C11"/>
    <mergeCell ref="F9:F19"/>
    <mergeCell ref="A20:A24"/>
    <mergeCell ref="C20:C24"/>
    <mergeCell ref="A36:A37"/>
    <mergeCell ref="C36:C37"/>
    <mergeCell ref="F36:F37"/>
    <mergeCell ref="F25:F28"/>
    <mergeCell ref="C29:C35"/>
    <mergeCell ref="G2:G8"/>
    <mergeCell ref="G9:G19"/>
    <mergeCell ref="G20:G24"/>
    <mergeCell ref="G25:G28"/>
    <mergeCell ref="G29:G3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
  <sheetViews>
    <sheetView showGridLines="0" workbookViewId="0">
      <selection activeCell="F23" sqref="F23"/>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9"/>
  <sheetViews>
    <sheetView view="pageBreakPreview" topLeftCell="C1" zoomScale="80" zoomScaleNormal="100" zoomScaleSheetLayoutView="80" workbookViewId="0">
      <selection activeCell="D2" sqref="D2"/>
    </sheetView>
  </sheetViews>
  <sheetFormatPr baseColWidth="10" defaultRowHeight="15" x14ac:dyDescent="0.25"/>
  <cols>
    <col min="1" max="1" width="15.140625" customWidth="1"/>
    <col min="2" max="2" width="29.140625" customWidth="1"/>
    <col min="3" max="3" width="26" customWidth="1"/>
    <col min="4" max="4" width="76.28515625" customWidth="1"/>
  </cols>
  <sheetData>
    <row r="1" spans="1:6" ht="24.75" customHeight="1" x14ac:dyDescent="0.25">
      <c r="A1" s="30" t="s">
        <v>55</v>
      </c>
      <c r="B1" s="32" t="s">
        <v>56</v>
      </c>
      <c r="C1" s="32" t="s">
        <v>116</v>
      </c>
      <c r="D1" s="32" t="s">
        <v>118</v>
      </c>
    </row>
    <row r="2" spans="1:6" ht="45.75" customHeight="1" x14ac:dyDescent="0.25">
      <c r="A2" s="337" t="s">
        <v>2</v>
      </c>
      <c r="B2" s="335" t="s">
        <v>57</v>
      </c>
      <c r="C2" s="342" t="s">
        <v>117</v>
      </c>
      <c r="D2" s="34" t="s">
        <v>58</v>
      </c>
      <c r="F2" s="71"/>
    </row>
    <row r="3" spans="1:6" ht="54" customHeight="1" x14ac:dyDescent="0.25">
      <c r="A3" s="337"/>
      <c r="B3" s="335"/>
      <c r="C3" s="344"/>
      <c r="D3" s="34" t="s">
        <v>59</v>
      </c>
      <c r="F3" s="71"/>
    </row>
    <row r="4" spans="1:6" ht="54" customHeight="1" x14ac:dyDescent="0.25">
      <c r="A4" s="337"/>
      <c r="B4" s="335"/>
      <c r="C4" s="344"/>
      <c r="D4" s="34" t="s">
        <v>60</v>
      </c>
      <c r="F4" s="71"/>
    </row>
    <row r="5" spans="1:6" ht="54" customHeight="1" x14ac:dyDescent="0.25">
      <c r="A5" s="337"/>
      <c r="B5" s="335"/>
      <c r="C5" s="344"/>
      <c r="D5" s="34" t="s">
        <v>61</v>
      </c>
      <c r="F5" s="71"/>
    </row>
    <row r="6" spans="1:6" ht="54" customHeight="1" x14ac:dyDescent="0.25">
      <c r="A6" s="337"/>
      <c r="B6" s="335"/>
      <c r="C6" s="345"/>
      <c r="D6" s="34" t="s">
        <v>62</v>
      </c>
      <c r="F6" s="71"/>
    </row>
    <row r="7" spans="1:6" ht="45.75" customHeight="1" x14ac:dyDescent="0.25">
      <c r="A7" s="337"/>
      <c r="B7" s="68" t="s">
        <v>70</v>
      </c>
      <c r="C7" s="69" t="s">
        <v>117</v>
      </c>
      <c r="D7" s="70" t="s">
        <v>72</v>
      </c>
    </row>
    <row r="8" spans="1:6" ht="54" customHeight="1" x14ac:dyDescent="0.25">
      <c r="A8" s="337"/>
      <c r="B8" s="335" t="s">
        <v>63</v>
      </c>
      <c r="C8" s="342" t="s">
        <v>121</v>
      </c>
      <c r="D8" s="34" t="s">
        <v>64</v>
      </c>
    </row>
    <row r="9" spans="1:6" ht="54" customHeight="1" x14ac:dyDescent="0.25">
      <c r="A9" s="337"/>
      <c r="B9" s="335"/>
      <c r="C9" s="345"/>
      <c r="D9" s="34" t="s">
        <v>65</v>
      </c>
    </row>
  </sheetData>
  <mergeCells count="5">
    <mergeCell ref="A2:A9"/>
    <mergeCell ref="B2:B6"/>
    <mergeCell ref="C2:C6"/>
    <mergeCell ref="B8:B9"/>
    <mergeCell ref="C8:C9"/>
  </mergeCells>
  <pageMargins left="0.7" right="0.7" top="0.75" bottom="0.75" header="0.3" footer="0.3"/>
  <pageSetup paperSize="9"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pageSetUpPr fitToPage="1"/>
  </sheetPr>
  <dimension ref="B1:M218"/>
  <sheetViews>
    <sheetView showGridLines="0" tabSelected="1" view="pageBreakPreview" zoomScale="80" zoomScaleNormal="100" zoomScaleSheetLayoutView="80" workbookViewId="0">
      <selection activeCell="B1" sqref="B1"/>
    </sheetView>
  </sheetViews>
  <sheetFormatPr baseColWidth="10" defaultRowHeight="15" x14ac:dyDescent="0.25"/>
  <cols>
    <col min="1" max="1" width="4.140625" style="240" customWidth="1"/>
    <col min="2" max="2" width="29.140625" style="240" customWidth="1"/>
    <col min="3" max="3" width="17.7109375" style="240" customWidth="1"/>
    <col min="4" max="4" width="2.7109375" style="240" customWidth="1"/>
    <col min="5" max="5" width="64.5703125" style="240" customWidth="1"/>
    <col min="6" max="6" width="19.140625" style="240" customWidth="1"/>
    <col min="7" max="7" width="2.7109375" style="255" customWidth="1"/>
    <col min="8" max="8" width="8.7109375" style="241" customWidth="1"/>
    <col min="9" max="9" width="44.7109375" style="240" customWidth="1"/>
    <col min="10" max="10" width="5.42578125" style="240" customWidth="1"/>
    <col min="11" max="11" width="40.28515625" style="240" customWidth="1"/>
    <col min="12" max="12" width="23" style="240" customWidth="1"/>
    <col min="13" max="16384" width="11.42578125" style="240"/>
  </cols>
  <sheetData>
    <row r="1" spans="2:8" ht="12" customHeight="1" x14ac:dyDescent="0.25"/>
    <row r="2" spans="2:8" s="249" customFormat="1" ht="24" customHeight="1" x14ac:dyDescent="0.25">
      <c r="B2" s="248" t="s">
        <v>731</v>
      </c>
      <c r="H2" s="264"/>
    </row>
    <row r="3" spans="2:8" s="249" customFormat="1" ht="24" customHeight="1" x14ac:dyDescent="0.25">
      <c r="B3" s="248" t="s">
        <v>732</v>
      </c>
      <c r="H3" s="264"/>
    </row>
    <row r="4" spans="2:8" s="247" customFormat="1" ht="26.25" customHeight="1" x14ac:dyDescent="0.25">
      <c r="B4" s="246" t="s">
        <v>748</v>
      </c>
      <c r="H4" s="265"/>
    </row>
    <row r="5" spans="2:8" x14ac:dyDescent="0.25">
      <c r="B5" s="242"/>
    </row>
    <row r="6" spans="2:8" x14ac:dyDescent="0.25">
      <c r="B6" s="242"/>
    </row>
    <row r="7" spans="2:8" x14ac:dyDescent="0.25">
      <c r="B7" s="242"/>
    </row>
    <row r="8" spans="2:8" ht="32.25" customHeight="1" x14ac:dyDescent="0.25">
      <c r="B8" s="242"/>
    </row>
    <row r="9" spans="2:8" ht="32.25" customHeight="1" x14ac:dyDescent="0.25">
      <c r="B9" s="242"/>
    </row>
    <row r="10" spans="2:8" ht="32.25" customHeight="1" x14ac:dyDescent="0.25">
      <c r="B10" s="242"/>
    </row>
    <row r="11" spans="2:8" ht="32.25" customHeight="1" x14ac:dyDescent="0.25">
      <c r="B11" s="242"/>
    </row>
    <row r="12" spans="2:8" ht="32.25" customHeight="1" x14ac:dyDescent="0.25">
      <c r="B12" s="243"/>
    </row>
    <row r="13" spans="2:8" x14ac:dyDescent="0.25">
      <c r="B13" s="243"/>
    </row>
    <row r="14" spans="2:8" x14ac:dyDescent="0.25">
      <c r="B14" s="243"/>
    </row>
    <row r="15" spans="2:8" x14ac:dyDescent="0.25">
      <c r="B15" s="243"/>
    </row>
    <row r="16" spans="2:8" x14ac:dyDescent="0.25">
      <c r="B16" s="244" t="s">
        <v>733</v>
      </c>
    </row>
    <row r="18" spans="2:12" s="260" customFormat="1" ht="18" customHeight="1" x14ac:dyDescent="0.2">
      <c r="B18" s="245" t="s">
        <v>734</v>
      </c>
      <c r="H18" s="266"/>
    </row>
    <row r="19" spans="2:12" s="261" customFormat="1" ht="12.75" x14ac:dyDescent="0.2">
      <c r="G19" s="262"/>
      <c r="H19" s="267"/>
    </row>
    <row r="20" spans="2:12" s="261" customFormat="1" ht="51.75" customHeight="1" x14ac:dyDescent="0.2">
      <c r="B20" s="250" t="s">
        <v>56</v>
      </c>
      <c r="C20" s="250" t="s">
        <v>116</v>
      </c>
      <c r="D20" s="253"/>
      <c r="E20" s="250" t="s">
        <v>118</v>
      </c>
      <c r="F20" s="250" t="s">
        <v>770</v>
      </c>
      <c r="G20" s="253"/>
      <c r="H20" s="257"/>
      <c r="I20" s="258" t="s">
        <v>749</v>
      </c>
      <c r="J20" s="263"/>
      <c r="K20" s="258" t="s">
        <v>746</v>
      </c>
      <c r="L20" s="258" t="s">
        <v>747</v>
      </c>
    </row>
    <row r="21" spans="2:12" s="261" customFormat="1" ht="31.5" customHeight="1" x14ac:dyDescent="0.2">
      <c r="B21" s="349" t="s">
        <v>57</v>
      </c>
      <c r="C21" s="349" t="s">
        <v>117</v>
      </c>
      <c r="D21" s="252"/>
      <c r="E21" s="251" t="s">
        <v>737</v>
      </c>
      <c r="F21" s="254" t="s">
        <v>823</v>
      </c>
      <c r="G21" s="256"/>
      <c r="H21" s="312" t="s">
        <v>827</v>
      </c>
      <c r="I21" s="251" t="s">
        <v>750</v>
      </c>
      <c r="J21" s="251"/>
      <c r="K21" s="269"/>
      <c r="L21" s="270"/>
    </row>
    <row r="22" spans="2:12" s="261" customFormat="1" ht="30" customHeight="1" x14ac:dyDescent="0.2">
      <c r="B22" s="349"/>
      <c r="C22" s="349"/>
      <c r="D22" s="252"/>
      <c r="E22" s="251" t="s">
        <v>737</v>
      </c>
      <c r="F22" s="254" t="s">
        <v>823</v>
      </c>
      <c r="G22" s="256"/>
      <c r="H22" s="312" t="s">
        <v>828</v>
      </c>
      <c r="I22" s="251" t="s">
        <v>751</v>
      </c>
      <c r="J22" s="251"/>
      <c r="K22" s="269"/>
      <c r="L22" s="270"/>
    </row>
    <row r="23" spans="2:12" s="261" customFormat="1" ht="31.5" customHeight="1" x14ac:dyDescent="0.2">
      <c r="B23" s="349"/>
      <c r="C23" s="349"/>
      <c r="D23" s="252"/>
      <c r="E23" s="251" t="s">
        <v>737</v>
      </c>
      <c r="F23" s="254" t="s">
        <v>823</v>
      </c>
      <c r="G23" s="256"/>
      <c r="H23" s="312" t="s">
        <v>829</v>
      </c>
      <c r="I23" s="251" t="s">
        <v>826</v>
      </c>
      <c r="J23" s="251"/>
      <c r="K23" s="269"/>
      <c r="L23" s="270"/>
    </row>
    <row r="24" spans="2:12" s="261" customFormat="1" ht="31.5" customHeight="1" x14ac:dyDescent="0.2">
      <c r="B24" s="349"/>
      <c r="C24" s="349"/>
      <c r="D24" s="252"/>
      <c r="E24" s="251" t="s">
        <v>737</v>
      </c>
      <c r="F24" s="254" t="s">
        <v>823</v>
      </c>
      <c r="G24" s="256"/>
      <c r="H24" s="312" t="s">
        <v>830</v>
      </c>
      <c r="I24" s="251" t="s">
        <v>752</v>
      </c>
      <c r="J24" s="251"/>
      <c r="K24" s="269"/>
      <c r="L24" s="270"/>
    </row>
    <row r="25" spans="2:12" s="261" customFormat="1" ht="31.5" customHeight="1" x14ac:dyDescent="0.2">
      <c r="B25" s="349"/>
      <c r="C25" s="349"/>
      <c r="D25" s="252"/>
      <c r="E25" s="251" t="s">
        <v>737</v>
      </c>
      <c r="F25" s="254" t="s">
        <v>823</v>
      </c>
      <c r="G25" s="256"/>
      <c r="H25" s="312" t="s">
        <v>831</v>
      </c>
      <c r="I25" s="251" t="s">
        <v>753</v>
      </c>
      <c r="J25" s="251"/>
      <c r="K25" s="269"/>
      <c r="L25" s="270"/>
    </row>
    <row r="26" spans="2:12" s="261" customFormat="1" ht="31.5" customHeight="1" x14ac:dyDescent="0.2">
      <c r="B26" s="349"/>
      <c r="C26" s="349"/>
      <c r="D26" s="252"/>
      <c r="E26" s="251" t="s">
        <v>737</v>
      </c>
      <c r="F26" s="254" t="s">
        <v>823</v>
      </c>
      <c r="G26" s="256"/>
      <c r="H26" s="312" t="s">
        <v>833</v>
      </c>
      <c r="I26" s="251" t="s">
        <v>754</v>
      </c>
      <c r="J26" s="251"/>
      <c r="K26" s="269"/>
      <c r="L26" s="270"/>
    </row>
    <row r="27" spans="2:12" s="261" customFormat="1" ht="31.5" customHeight="1" x14ac:dyDescent="0.2">
      <c r="B27" s="349"/>
      <c r="C27" s="349"/>
      <c r="D27" s="252"/>
      <c r="E27" s="251" t="s">
        <v>737</v>
      </c>
      <c r="F27" s="254" t="s">
        <v>823</v>
      </c>
      <c r="G27" s="256"/>
      <c r="H27" s="312" t="s">
        <v>832</v>
      </c>
      <c r="I27" s="251" t="s">
        <v>755</v>
      </c>
      <c r="J27" s="251"/>
      <c r="K27" s="269"/>
      <c r="L27" s="270"/>
    </row>
    <row r="28" spans="2:12" s="261" customFormat="1" ht="31.5" customHeight="1" x14ac:dyDescent="0.2">
      <c r="B28" s="349"/>
      <c r="C28" s="349"/>
      <c r="D28" s="252"/>
      <c r="E28" s="251" t="s">
        <v>737</v>
      </c>
      <c r="F28" s="254" t="s">
        <v>823</v>
      </c>
      <c r="G28" s="256"/>
      <c r="H28" s="312" t="s">
        <v>834</v>
      </c>
      <c r="I28" s="251" t="s">
        <v>756</v>
      </c>
      <c r="J28" s="251"/>
      <c r="K28" s="269"/>
      <c r="L28" s="270"/>
    </row>
    <row r="29" spans="2:12" s="261" customFormat="1" ht="31.5" customHeight="1" x14ac:dyDescent="0.2">
      <c r="B29" s="349"/>
      <c r="C29" s="349"/>
      <c r="D29" s="252"/>
      <c r="E29" s="251" t="s">
        <v>737</v>
      </c>
      <c r="F29" s="254" t="s">
        <v>824</v>
      </c>
      <c r="G29" s="256"/>
      <c r="H29" s="312" t="s">
        <v>835</v>
      </c>
      <c r="I29" s="251" t="s">
        <v>768</v>
      </c>
      <c r="J29" s="312" t="s">
        <v>827</v>
      </c>
      <c r="K29" s="251" t="s">
        <v>757</v>
      </c>
      <c r="L29" s="270"/>
    </row>
    <row r="30" spans="2:12" s="261" customFormat="1" ht="31.5" customHeight="1" x14ac:dyDescent="0.2">
      <c r="B30" s="349"/>
      <c r="C30" s="349"/>
      <c r="D30" s="252"/>
      <c r="E30" s="251" t="s">
        <v>737</v>
      </c>
      <c r="F30" s="254" t="s">
        <v>823</v>
      </c>
      <c r="G30" s="256"/>
      <c r="H30" s="312" t="s">
        <v>835</v>
      </c>
      <c r="I30" s="251" t="s">
        <v>838</v>
      </c>
      <c r="J30" s="251"/>
      <c r="K30" s="269"/>
      <c r="L30" s="270"/>
    </row>
    <row r="31" spans="2:12" s="261" customFormat="1" ht="31.5" customHeight="1" x14ac:dyDescent="0.2">
      <c r="B31" s="349"/>
      <c r="C31" s="349"/>
      <c r="D31" s="252"/>
      <c r="E31" s="251" t="s">
        <v>737</v>
      </c>
      <c r="F31" s="254" t="s">
        <v>824</v>
      </c>
      <c r="G31" s="256"/>
      <c r="H31" s="312" t="s">
        <v>839</v>
      </c>
      <c r="I31" s="251" t="s">
        <v>846</v>
      </c>
      <c r="J31" s="312" t="s">
        <v>827</v>
      </c>
      <c r="K31" s="251" t="s">
        <v>847</v>
      </c>
      <c r="L31" s="270"/>
    </row>
    <row r="32" spans="2:12" s="261" customFormat="1" ht="10.5" customHeight="1" x14ac:dyDescent="0.2">
      <c r="B32" s="349"/>
      <c r="C32" s="349"/>
      <c r="D32" s="271"/>
      <c r="E32" s="273"/>
      <c r="F32" s="272"/>
      <c r="G32" s="256"/>
      <c r="H32" s="274"/>
      <c r="I32" s="273"/>
      <c r="J32" s="273"/>
      <c r="K32" s="275"/>
      <c r="L32" s="276"/>
    </row>
    <row r="33" spans="2:12" s="261" customFormat="1" ht="13.5" customHeight="1" x14ac:dyDescent="0.2">
      <c r="B33" s="349"/>
      <c r="C33" s="349"/>
      <c r="D33" s="252"/>
      <c r="E33" s="278" t="s">
        <v>738</v>
      </c>
      <c r="F33" s="280" t="s">
        <v>824</v>
      </c>
      <c r="G33" s="256"/>
      <c r="H33" s="353" t="s">
        <v>827</v>
      </c>
      <c r="I33" s="350" t="s">
        <v>765</v>
      </c>
      <c r="J33" s="268" t="s">
        <v>827</v>
      </c>
      <c r="K33" s="251" t="s">
        <v>758</v>
      </c>
      <c r="L33" s="270"/>
    </row>
    <row r="34" spans="2:12" s="261" customFormat="1" ht="13.5" customHeight="1" x14ac:dyDescent="0.2">
      <c r="B34" s="349"/>
      <c r="C34" s="349"/>
      <c r="D34" s="252"/>
      <c r="E34" s="279"/>
      <c r="F34" s="281"/>
      <c r="G34" s="256"/>
      <c r="H34" s="354"/>
      <c r="I34" s="352"/>
      <c r="J34" s="268" t="s">
        <v>828</v>
      </c>
      <c r="K34" s="251" t="s">
        <v>759</v>
      </c>
      <c r="L34" s="270"/>
    </row>
    <row r="35" spans="2:12" s="261" customFormat="1" ht="12.75" customHeight="1" x14ac:dyDescent="0.2">
      <c r="B35" s="349"/>
      <c r="C35" s="349"/>
      <c r="D35" s="252"/>
      <c r="E35" s="278" t="s">
        <v>738</v>
      </c>
      <c r="F35" s="280" t="s">
        <v>824</v>
      </c>
      <c r="G35" s="256"/>
      <c r="H35" s="353" t="s">
        <v>828</v>
      </c>
      <c r="I35" s="350" t="s">
        <v>761</v>
      </c>
      <c r="J35" s="268" t="s">
        <v>827</v>
      </c>
      <c r="K35" s="251" t="s">
        <v>758</v>
      </c>
      <c r="L35" s="270"/>
    </row>
    <row r="36" spans="2:12" s="261" customFormat="1" ht="12.75" x14ac:dyDescent="0.2">
      <c r="B36" s="349"/>
      <c r="C36" s="349"/>
      <c r="D36" s="252"/>
      <c r="E36" s="279"/>
      <c r="F36" s="281"/>
      <c r="G36" s="256"/>
      <c r="H36" s="354"/>
      <c r="I36" s="352"/>
      <c r="J36" s="268" t="s">
        <v>828</v>
      </c>
      <c r="K36" s="251" t="s">
        <v>759</v>
      </c>
      <c r="L36" s="270"/>
    </row>
    <row r="37" spans="2:12" s="261" customFormat="1" ht="12.75" customHeight="1" x14ac:dyDescent="0.2">
      <c r="B37" s="349"/>
      <c r="C37" s="349"/>
      <c r="D37" s="252"/>
      <c r="E37" s="278" t="s">
        <v>738</v>
      </c>
      <c r="F37" s="280" t="s">
        <v>824</v>
      </c>
      <c r="G37" s="256"/>
      <c r="H37" s="353" t="s">
        <v>829</v>
      </c>
      <c r="I37" s="350" t="s">
        <v>762</v>
      </c>
      <c r="J37" s="268" t="s">
        <v>827</v>
      </c>
      <c r="K37" s="251" t="s">
        <v>758</v>
      </c>
      <c r="L37" s="270"/>
    </row>
    <row r="38" spans="2:12" s="261" customFormat="1" ht="12.75" x14ac:dyDescent="0.2">
      <c r="B38" s="349"/>
      <c r="C38" s="349"/>
      <c r="D38" s="252"/>
      <c r="E38" s="279"/>
      <c r="F38" s="281"/>
      <c r="G38" s="256"/>
      <c r="H38" s="354"/>
      <c r="I38" s="352"/>
      <c r="J38" s="268" t="s">
        <v>828</v>
      </c>
      <c r="K38" s="251" t="s">
        <v>759</v>
      </c>
      <c r="L38" s="270"/>
    </row>
    <row r="39" spans="2:12" s="261" customFormat="1" ht="12.75" customHeight="1" x14ac:dyDescent="0.2">
      <c r="B39" s="349"/>
      <c r="C39" s="349"/>
      <c r="D39" s="252"/>
      <c r="E39" s="278" t="s">
        <v>738</v>
      </c>
      <c r="F39" s="280" t="s">
        <v>824</v>
      </c>
      <c r="G39" s="256"/>
      <c r="H39" s="353" t="s">
        <v>839</v>
      </c>
      <c r="I39" s="350" t="s">
        <v>846</v>
      </c>
      <c r="J39" s="353" t="s">
        <v>828</v>
      </c>
      <c r="K39" s="350" t="s">
        <v>760</v>
      </c>
      <c r="L39" s="251" t="s">
        <v>864</v>
      </c>
    </row>
    <row r="40" spans="2:12" s="261" customFormat="1" ht="15" customHeight="1" x14ac:dyDescent="0.2">
      <c r="B40" s="349"/>
      <c r="C40" s="349"/>
      <c r="D40" s="252"/>
      <c r="E40" s="279"/>
      <c r="F40" s="281"/>
      <c r="G40" s="256"/>
      <c r="H40" s="354"/>
      <c r="I40" s="352"/>
      <c r="J40" s="354"/>
      <c r="K40" s="352"/>
      <c r="L40" s="251" t="s">
        <v>863</v>
      </c>
    </row>
    <row r="41" spans="2:12" s="261" customFormat="1" ht="12.75" customHeight="1" x14ac:dyDescent="0.2">
      <c r="B41" s="349"/>
      <c r="C41" s="349"/>
      <c r="D41" s="252"/>
      <c r="E41" s="278" t="s">
        <v>738</v>
      </c>
      <c r="F41" s="280" t="s">
        <v>824</v>
      </c>
      <c r="G41" s="256"/>
      <c r="H41" s="353" t="s">
        <v>831</v>
      </c>
      <c r="I41" s="350" t="s">
        <v>763</v>
      </c>
      <c r="J41" s="268" t="s">
        <v>827</v>
      </c>
      <c r="K41" s="251" t="s">
        <v>758</v>
      </c>
      <c r="L41" s="270"/>
    </row>
    <row r="42" spans="2:12" s="261" customFormat="1" ht="12.75" x14ac:dyDescent="0.2">
      <c r="B42" s="349"/>
      <c r="C42" s="349"/>
      <c r="D42" s="252"/>
      <c r="E42" s="279"/>
      <c r="F42" s="281"/>
      <c r="G42" s="256"/>
      <c r="H42" s="354"/>
      <c r="I42" s="352"/>
      <c r="J42" s="268" t="s">
        <v>828</v>
      </c>
      <c r="K42" s="251" t="s">
        <v>759</v>
      </c>
      <c r="L42" s="270"/>
    </row>
    <row r="43" spans="2:12" s="261" customFormat="1" ht="12.75" customHeight="1" x14ac:dyDescent="0.2">
      <c r="B43" s="349"/>
      <c r="C43" s="349"/>
      <c r="D43" s="252"/>
      <c r="E43" s="278" t="s">
        <v>738</v>
      </c>
      <c r="F43" s="280" t="s">
        <v>824</v>
      </c>
      <c r="G43" s="256"/>
      <c r="H43" s="353" t="s">
        <v>833</v>
      </c>
      <c r="I43" s="350" t="s">
        <v>764</v>
      </c>
      <c r="J43" s="268" t="s">
        <v>827</v>
      </c>
      <c r="K43" s="251" t="s">
        <v>758</v>
      </c>
      <c r="L43" s="270"/>
    </row>
    <row r="44" spans="2:12" s="261" customFormat="1" ht="12.75" x14ac:dyDescent="0.2">
      <c r="B44" s="349"/>
      <c r="C44" s="349"/>
      <c r="D44" s="252"/>
      <c r="E44" s="279"/>
      <c r="F44" s="281"/>
      <c r="G44" s="256"/>
      <c r="H44" s="354"/>
      <c r="I44" s="352"/>
      <c r="J44" s="268" t="s">
        <v>828</v>
      </c>
      <c r="K44" s="251" t="s">
        <v>759</v>
      </c>
      <c r="L44" s="270"/>
    </row>
    <row r="45" spans="2:12" s="261" customFormat="1" ht="12.75" customHeight="1" x14ac:dyDescent="0.2">
      <c r="B45" s="349"/>
      <c r="C45" s="349"/>
      <c r="D45" s="252"/>
      <c r="E45" s="278" t="s">
        <v>738</v>
      </c>
      <c r="F45" s="280" t="s">
        <v>824</v>
      </c>
      <c r="G45" s="256"/>
      <c r="H45" s="353" t="s">
        <v>832</v>
      </c>
      <c r="I45" s="350" t="s">
        <v>766</v>
      </c>
      <c r="J45" s="268" t="s">
        <v>827</v>
      </c>
      <c r="K45" s="251" t="s">
        <v>758</v>
      </c>
      <c r="L45" s="270"/>
    </row>
    <row r="46" spans="2:12" s="261" customFormat="1" ht="12.75" x14ac:dyDescent="0.2">
      <c r="B46" s="349"/>
      <c r="C46" s="349"/>
      <c r="D46" s="252"/>
      <c r="E46" s="279"/>
      <c r="F46" s="281"/>
      <c r="G46" s="256"/>
      <c r="H46" s="354"/>
      <c r="I46" s="352"/>
      <c r="J46" s="268" t="s">
        <v>828</v>
      </c>
      <c r="K46" s="251" t="s">
        <v>759</v>
      </c>
      <c r="L46" s="270"/>
    </row>
    <row r="47" spans="2:12" s="261" customFormat="1" ht="22.5" customHeight="1" x14ac:dyDescent="0.2">
      <c r="B47" s="349"/>
      <c r="C47" s="349"/>
      <c r="D47" s="252"/>
      <c r="E47" s="278" t="s">
        <v>738</v>
      </c>
      <c r="F47" s="280" t="s">
        <v>824</v>
      </c>
      <c r="G47" s="256"/>
      <c r="H47" s="313" t="s">
        <v>839</v>
      </c>
      <c r="I47" s="251" t="s">
        <v>846</v>
      </c>
      <c r="J47" s="312" t="s">
        <v>829</v>
      </c>
      <c r="K47" s="278" t="s">
        <v>841</v>
      </c>
      <c r="L47" s="270"/>
    </row>
    <row r="48" spans="2:12" s="261" customFormat="1" ht="12.75" customHeight="1" x14ac:dyDescent="0.2">
      <c r="B48" s="349"/>
      <c r="C48" s="349"/>
      <c r="D48" s="252"/>
      <c r="E48" s="278" t="s">
        <v>738</v>
      </c>
      <c r="F48" s="280" t="s">
        <v>824</v>
      </c>
      <c r="G48" s="256"/>
      <c r="H48" s="353" t="s">
        <v>839</v>
      </c>
      <c r="I48" s="350" t="s">
        <v>846</v>
      </c>
      <c r="J48" s="353" t="s">
        <v>830</v>
      </c>
      <c r="K48" s="350" t="s">
        <v>848</v>
      </c>
      <c r="L48" s="251" t="s">
        <v>864</v>
      </c>
    </row>
    <row r="49" spans="2:12" s="261" customFormat="1" ht="12.75" x14ac:dyDescent="0.2">
      <c r="B49" s="349"/>
      <c r="C49" s="349"/>
      <c r="D49" s="252"/>
      <c r="E49" s="279"/>
      <c r="F49" s="281"/>
      <c r="G49" s="256"/>
      <c r="H49" s="354"/>
      <c r="I49" s="352"/>
      <c r="J49" s="354"/>
      <c r="K49" s="352"/>
      <c r="L49" s="251" t="s">
        <v>863</v>
      </c>
    </row>
    <row r="50" spans="2:12" s="261" customFormat="1" ht="9.75" customHeight="1" x14ac:dyDescent="0.2">
      <c r="B50" s="349"/>
      <c r="C50" s="349"/>
      <c r="D50" s="271"/>
      <c r="E50" s="273"/>
      <c r="F50" s="272"/>
      <c r="G50" s="256"/>
      <c r="H50" s="274"/>
      <c r="I50" s="273"/>
      <c r="J50" s="274"/>
      <c r="K50" s="273"/>
      <c r="L50" s="276"/>
    </row>
    <row r="51" spans="2:12" s="285" customFormat="1" ht="30" customHeight="1" x14ac:dyDescent="0.25">
      <c r="B51" s="349"/>
      <c r="C51" s="349"/>
      <c r="D51" s="282"/>
      <c r="E51" s="283" t="s">
        <v>739</v>
      </c>
      <c r="F51" s="254" t="s">
        <v>823</v>
      </c>
      <c r="G51" s="284"/>
      <c r="H51" s="312" t="s">
        <v>839</v>
      </c>
      <c r="I51" s="251" t="s">
        <v>767</v>
      </c>
      <c r="J51" s="268"/>
      <c r="K51" s="251"/>
      <c r="L51" s="270"/>
    </row>
    <row r="52" spans="2:12" s="285" customFormat="1" ht="21" customHeight="1" x14ac:dyDescent="0.25">
      <c r="B52" s="349"/>
      <c r="C52" s="349"/>
      <c r="D52" s="282"/>
      <c r="E52" s="283" t="s">
        <v>739</v>
      </c>
      <c r="F52" s="254" t="s">
        <v>824</v>
      </c>
      <c r="G52" s="284"/>
      <c r="H52" s="353" t="s">
        <v>835</v>
      </c>
      <c r="I52" s="350" t="s">
        <v>768</v>
      </c>
      <c r="J52" s="312" t="s">
        <v>828</v>
      </c>
      <c r="K52" s="251" t="s">
        <v>777</v>
      </c>
      <c r="L52" s="270"/>
    </row>
    <row r="53" spans="2:12" s="285" customFormat="1" ht="21" customHeight="1" x14ac:dyDescent="0.25">
      <c r="B53" s="349"/>
      <c r="C53" s="349"/>
      <c r="D53" s="282"/>
      <c r="E53" s="283" t="s">
        <v>739</v>
      </c>
      <c r="F53" s="254" t="s">
        <v>824</v>
      </c>
      <c r="G53" s="284"/>
      <c r="H53" s="354"/>
      <c r="I53" s="352"/>
      <c r="J53" s="312" t="s">
        <v>829</v>
      </c>
      <c r="K53" s="251" t="s">
        <v>843</v>
      </c>
      <c r="L53" s="270"/>
    </row>
    <row r="54" spans="2:12" s="261" customFormat="1" ht="24" customHeight="1" x14ac:dyDescent="0.2">
      <c r="B54" s="349"/>
      <c r="C54" s="349"/>
      <c r="D54" s="252"/>
      <c r="E54" s="283" t="s">
        <v>739</v>
      </c>
      <c r="F54" s="254" t="s">
        <v>824</v>
      </c>
      <c r="G54" s="256"/>
      <c r="H54" s="312" t="s">
        <v>839</v>
      </c>
      <c r="I54" s="251" t="s">
        <v>846</v>
      </c>
      <c r="J54" s="312" t="s">
        <v>831</v>
      </c>
      <c r="K54" s="251" t="s">
        <v>769</v>
      </c>
      <c r="L54" s="270"/>
    </row>
    <row r="55" spans="2:12" s="261" customFormat="1" ht="22.5" customHeight="1" x14ac:dyDescent="0.2">
      <c r="B55" s="349"/>
      <c r="C55" s="349"/>
      <c r="D55" s="252"/>
      <c r="E55" s="283" t="s">
        <v>739</v>
      </c>
      <c r="F55" s="254" t="s">
        <v>824</v>
      </c>
      <c r="G55" s="256"/>
      <c r="H55" s="312" t="s">
        <v>835</v>
      </c>
      <c r="I55" s="251" t="s">
        <v>768</v>
      </c>
      <c r="J55" s="312" t="s">
        <v>830</v>
      </c>
      <c r="K55" s="251" t="s">
        <v>842</v>
      </c>
      <c r="L55" s="270"/>
    </row>
    <row r="56" spans="2:12" s="261" customFormat="1" ht="9" customHeight="1" x14ac:dyDescent="0.2">
      <c r="B56" s="349"/>
      <c r="C56" s="349"/>
      <c r="D56" s="271"/>
      <c r="E56" s="273"/>
      <c r="F56" s="272"/>
      <c r="G56" s="256"/>
      <c r="H56" s="274"/>
      <c r="I56" s="273"/>
      <c r="J56" s="274"/>
      <c r="K56" s="273"/>
      <c r="L56" s="276"/>
    </row>
    <row r="57" spans="2:12" s="261" customFormat="1" ht="16.5" customHeight="1" x14ac:dyDescent="0.2">
      <c r="B57" s="349"/>
      <c r="C57" s="349"/>
      <c r="D57" s="252"/>
      <c r="E57" s="278" t="s">
        <v>740</v>
      </c>
      <c r="F57" s="280" t="s">
        <v>824</v>
      </c>
      <c r="G57" s="256"/>
      <c r="H57" s="353" t="s">
        <v>835</v>
      </c>
      <c r="I57" s="350" t="s">
        <v>768</v>
      </c>
      <c r="J57" s="312" t="s">
        <v>831</v>
      </c>
      <c r="K57" s="251" t="s">
        <v>844</v>
      </c>
      <c r="L57" s="270"/>
    </row>
    <row r="58" spans="2:12" s="261" customFormat="1" ht="16.5" customHeight="1" x14ac:dyDescent="0.2">
      <c r="B58" s="349"/>
      <c r="C58" s="349"/>
      <c r="D58" s="252"/>
      <c r="E58" s="252"/>
      <c r="F58" s="307"/>
      <c r="G58" s="256"/>
      <c r="H58" s="355"/>
      <c r="I58" s="351"/>
      <c r="J58" s="312" t="s">
        <v>833</v>
      </c>
      <c r="K58" s="251" t="s">
        <v>773</v>
      </c>
      <c r="L58" s="270"/>
    </row>
    <row r="59" spans="2:12" s="261" customFormat="1" ht="16.5" customHeight="1" x14ac:dyDescent="0.2">
      <c r="B59" s="349"/>
      <c r="C59" s="349"/>
      <c r="D59" s="252"/>
      <c r="E59" s="279"/>
      <c r="F59" s="281"/>
      <c r="G59" s="256"/>
      <c r="H59" s="354"/>
      <c r="I59" s="352"/>
      <c r="J59" s="312" t="s">
        <v>832</v>
      </c>
      <c r="K59" s="251" t="s">
        <v>774</v>
      </c>
      <c r="L59" s="270"/>
    </row>
    <row r="60" spans="2:12" s="261" customFormat="1" ht="26.25" customHeight="1" x14ac:dyDescent="0.2">
      <c r="B60" s="349"/>
      <c r="C60" s="349"/>
      <c r="D60" s="252"/>
      <c r="E60" s="251" t="s">
        <v>740</v>
      </c>
      <c r="F60" s="254" t="s">
        <v>824</v>
      </c>
      <c r="G60" s="256"/>
      <c r="H60" s="312" t="s">
        <v>839</v>
      </c>
      <c r="I60" s="251" t="s">
        <v>846</v>
      </c>
      <c r="J60" s="312" t="s">
        <v>833</v>
      </c>
      <c r="K60" s="251" t="s">
        <v>771</v>
      </c>
      <c r="L60" s="270"/>
    </row>
    <row r="61" spans="2:12" s="261" customFormat="1" ht="18" customHeight="1" x14ac:dyDescent="0.2">
      <c r="B61" s="349"/>
      <c r="C61" s="349"/>
      <c r="D61" s="252"/>
      <c r="E61" s="278" t="s">
        <v>740</v>
      </c>
      <c r="F61" s="280" t="s">
        <v>824</v>
      </c>
      <c r="G61" s="256"/>
      <c r="H61" s="353" t="s">
        <v>835</v>
      </c>
      <c r="I61" s="350" t="s">
        <v>768</v>
      </c>
      <c r="J61" s="312" t="s">
        <v>834</v>
      </c>
      <c r="K61" s="251" t="s">
        <v>775</v>
      </c>
      <c r="L61" s="270"/>
    </row>
    <row r="62" spans="2:12" s="261" customFormat="1" ht="18" customHeight="1" x14ac:dyDescent="0.2">
      <c r="B62" s="349"/>
      <c r="C62" s="349"/>
      <c r="D62" s="252"/>
      <c r="E62" s="252"/>
      <c r="F62" s="307"/>
      <c r="G62" s="256"/>
      <c r="H62" s="355"/>
      <c r="I62" s="351"/>
      <c r="J62" s="312" t="s">
        <v>835</v>
      </c>
      <c r="K62" s="251" t="s">
        <v>845</v>
      </c>
      <c r="L62" s="270"/>
    </row>
    <row r="63" spans="2:12" s="261" customFormat="1" ht="18" customHeight="1" x14ac:dyDescent="0.2">
      <c r="B63" s="349"/>
      <c r="C63" s="349"/>
      <c r="D63" s="252"/>
      <c r="E63" s="279"/>
      <c r="F63" s="281"/>
      <c r="G63" s="256"/>
      <c r="H63" s="354"/>
      <c r="I63" s="352"/>
      <c r="J63" s="312" t="s">
        <v>839</v>
      </c>
      <c r="K63" s="251" t="s">
        <v>776</v>
      </c>
      <c r="L63" s="270"/>
    </row>
    <row r="64" spans="2:12" s="261" customFormat="1" ht="31.5" customHeight="1" x14ac:dyDescent="0.2">
      <c r="B64" s="349"/>
      <c r="C64" s="349"/>
      <c r="D64" s="252"/>
      <c r="E64" s="251" t="s">
        <v>740</v>
      </c>
      <c r="F64" s="254" t="s">
        <v>824</v>
      </c>
      <c r="G64" s="256"/>
      <c r="H64" s="312" t="s">
        <v>839</v>
      </c>
      <c r="I64" s="251" t="s">
        <v>846</v>
      </c>
      <c r="J64" s="312" t="s">
        <v>832</v>
      </c>
      <c r="K64" s="251" t="s">
        <v>772</v>
      </c>
      <c r="L64" s="270"/>
    </row>
    <row r="65" spans="2:13" s="261" customFormat="1" ht="31.5" customHeight="1" x14ac:dyDescent="0.2">
      <c r="B65" s="349"/>
      <c r="C65" s="349"/>
      <c r="D65" s="252"/>
      <c r="E65" s="251" t="s">
        <v>740</v>
      </c>
      <c r="F65" s="254" t="s">
        <v>824</v>
      </c>
      <c r="G65" s="256"/>
      <c r="H65" s="312" t="s">
        <v>834</v>
      </c>
      <c r="I65" s="251" t="s">
        <v>778</v>
      </c>
      <c r="J65" s="268"/>
      <c r="K65" s="251"/>
      <c r="L65" s="270"/>
    </row>
    <row r="66" spans="2:13" s="261" customFormat="1" ht="30.75" customHeight="1" x14ac:dyDescent="0.2">
      <c r="B66" s="349"/>
      <c r="C66" s="349"/>
      <c r="D66" s="252"/>
      <c r="E66" s="251" t="s">
        <v>740</v>
      </c>
      <c r="F66" s="254" t="s">
        <v>824</v>
      </c>
      <c r="G66" s="256"/>
      <c r="H66" s="312" t="s">
        <v>836</v>
      </c>
      <c r="I66" s="251" t="s">
        <v>779</v>
      </c>
      <c r="J66" s="268"/>
      <c r="K66" s="251"/>
      <c r="L66" s="270"/>
    </row>
    <row r="67" spans="2:13" s="261" customFormat="1" ht="9" customHeight="1" x14ac:dyDescent="0.2">
      <c r="B67" s="349"/>
      <c r="C67" s="349"/>
      <c r="D67" s="271"/>
      <c r="E67" s="273"/>
      <c r="F67" s="273"/>
      <c r="G67" s="256"/>
      <c r="H67" s="274"/>
      <c r="I67" s="273"/>
      <c r="J67" s="274"/>
      <c r="K67" s="273"/>
      <c r="L67" s="276"/>
    </row>
    <row r="68" spans="2:13" s="261" customFormat="1" ht="25.5" x14ac:dyDescent="0.2">
      <c r="B68" s="349"/>
      <c r="C68" s="349"/>
      <c r="D68" s="252"/>
      <c r="E68" s="251" t="s">
        <v>741</v>
      </c>
      <c r="F68" s="254" t="s">
        <v>823</v>
      </c>
      <c r="G68" s="256"/>
      <c r="H68" s="312" t="s">
        <v>836</v>
      </c>
      <c r="I68" s="251" t="s">
        <v>780</v>
      </c>
      <c r="J68" s="268"/>
      <c r="K68" s="251"/>
      <c r="L68" s="270"/>
    </row>
    <row r="69" spans="2:13" s="261" customFormat="1" ht="25.5" x14ac:dyDescent="0.2">
      <c r="B69" s="349"/>
      <c r="C69" s="349"/>
      <c r="D69" s="252"/>
      <c r="E69" s="251" t="s">
        <v>741</v>
      </c>
      <c r="F69" s="254" t="s">
        <v>823</v>
      </c>
      <c r="G69" s="256"/>
      <c r="H69" s="312" t="s">
        <v>837</v>
      </c>
      <c r="I69" s="251" t="s">
        <v>781</v>
      </c>
      <c r="J69" s="268"/>
      <c r="K69" s="251"/>
      <c r="L69" s="270"/>
    </row>
    <row r="70" spans="2:13" s="261" customFormat="1" ht="27.75" customHeight="1" x14ac:dyDescent="0.2">
      <c r="B70" s="349"/>
      <c r="C70" s="349"/>
      <c r="D70" s="252"/>
      <c r="E70" s="251" t="s">
        <v>741</v>
      </c>
      <c r="F70" s="254" t="s">
        <v>823</v>
      </c>
      <c r="G70" s="256"/>
      <c r="H70" s="312" t="s">
        <v>840</v>
      </c>
      <c r="I70" s="251" t="s">
        <v>782</v>
      </c>
      <c r="J70" s="251"/>
      <c r="K70" s="277"/>
      <c r="L70" s="270"/>
    </row>
    <row r="71" spans="2:13" s="261" customFormat="1" ht="9" customHeight="1" x14ac:dyDescent="0.2">
      <c r="B71" s="349"/>
      <c r="C71" s="349"/>
      <c r="D71" s="271"/>
      <c r="E71" s="273"/>
      <c r="F71" s="273"/>
      <c r="G71" s="256"/>
      <c r="H71" s="274"/>
      <c r="I71" s="273"/>
      <c r="J71" s="273"/>
      <c r="K71" s="290"/>
      <c r="L71" s="276"/>
    </row>
    <row r="72" spans="2:13" s="261" customFormat="1" ht="24.75" customHeight="1" x14ac:dyDescent="0.2">
      <c r="B72" s="350" t="s">
        <v>70</v>
      </c>
      <c r="C72" s="350" t="s">
        <v>117</v>
      </c>
      <c r="D72" s="252"/>
      <c r="E72" s="251" t="s">
        <v>742</v>
      </c>
      <c r="F72" s="254" t="s">
        <v>823</v>
      </c>
      <c r="G72" s="256"/>
      <c r="H72" s="312" t="s">
        <v>849</v>
      </c>
      <c r="I72" s="251" t="s">
        <v>783</v>
      </c>
      <c r="J72" s="251"/>
      <c r="K72" s="277"/>
      <c r="L72" s="277"/>
    </row>
    <row r="73" spans="2:13" s="261" customFormat="1" ht="24.75" customHeight="1" x14ac:dyDescent="0.2">
      <c r="B73" s="351"/>
      <c r="C73" s="351"/>
      <c r="D73" s="252"/>
      <c r="E73" s="251" t="s">
        <v>742</v>
      </c>
      <c r="F73" s="254" t="s">
        <v>824</v>
      </c>
      <c r="G73" s="256"/>
      <c r="H73" s="312" t="s">
        <v>839</v>
      </c>
      <c r="I73" s="251" t="s">
        <v>846</v>
      </c>
      <c r="J73" s="312" t="s">
        <v>832</v>
      </c>
      <c r="K73" s="251" t="s">
        <v>865</v>
      </c>
      <c r="L73" s="277"/>
    </row>
    <row r="74" spans="2:13" s="261" customFormat="1" ht="9.75" customHeight="1" x14ac:dyDescent="0.2">
      <c r="B74" s="352"/>
      <c r="C74" s="352"/>
      <c r="D74" s="271"/>
      <c r="E74" s="273"/>
      <c r="F74" s="291"/>
      <c r="G74" s="256"/>
      <c r="H74" s="274"/>
      <c r="I74" s="273"/>
      <c r="J74" s="273"/>
      <c r="K74" s="290"/>
      <c r="L74" s="290"/>
      <c r="M74" s="292"/>
    </row>
    <row r="75" spans="2:13" s="261" customFormat="1" ht="18.75" customHeight="1" x14ac:dyDescent="0.2">
      <c r="B75" s="349" t="s">
        <v>63</v>
      </c>
      <c r="C75" s="349" t="s">
        <v>121</v>
      </c>
      <c r="D75" s="252"/>
      <c r="E75" s="278" t="s">
        <v>743</v>
      </c>
      <c r="F75" s="280" t="s">
        <v>825</v>
      </c>
      <c r="G75" s="256"/>
      <c r="H75" s="353" t="s">
        <v>827</v>
      </c>
      <c r="I75" s="350" t="s">
        <v>784</v>
      </c>
      <c r="J75" s="312" t="s">
        <v>827</v>
      </c>
      <c r="K75" s="277" t="s">
        <v>786</v>
      </c>
      <c r="L75" s="277"/>
    </row>
    <row r="76" spans="2:13" s="261" customFormat="1" ht="18.75" customHeight="1" x14ac:dyDescent="0.2">
      <c r="B76" s="349"/>
      <c r="C76" s="349"/>
      <c r="D76" s="252"/>
      <c r="E76" s="252"/>
      <c r="F76" s="307"/>
      <c r="G76" s="256"/>
      <c r="H76" s="355"/>
      <c r="I76" s="351"/>
      <c r="J76" s="312" t="s">
        <v>828</v>
      </c>
      <c r="K76" s="277" t="s">
        <v>785</v>
      </c>
      <c r="L76" s="277"/>
    </row>
    <row r="77" spans="2:13" s="261" customFormat="1" ht="18.75" customHeight="1" x14ac:dyDescent="0.2">
      <c r="B77" s="349"/>
      <c r="C77" s="349"/>
      <c r="D77" s="252"/>
      <c r="E77" s="279"/>
      <c r="F77" s="281"/>
      <c r="G77" s="256"/>
      <c r="H77" s="354"/>
      <c r="I77" s="352"/>
      <c r="J77" s="312" t="s">
        <v>829</v>
      </c>
      <c r="K77" s="277" t="s">
        <v>787</v>
      </c>
      <c r="L77" s="277"/>
    </row>
    <row r="78" spans="2:13" s="261" customFormat="1" ht="24.75" customHeight="1" x14ac:dyDescent="0.2">
      <c r="B78" s="349"/>
      <c r="C78" s="349"/>
      <c r="D78" s="252"/>
      <c r="E78" s="251" t="s">
        <v>743</v>
      </c>
      <c r="F78" s="254" t="s">
        <v>825</v>
      </c>
      <c r="G78" s="256"/>
      <c r="H78" s="312" t="s">
        <v>828</v>
      </c>
      <c r="I78" s="251" t="s">
        <v>788</v>
      </c>
      <c r="J78" s="251"/>
      <c r="K78" s="277"/>
      <c r="L78" s="277"/>
    </row>
    <row r="79" spans="2:13" s="261" customFormat="1" ht="25.5" x14ac:dyDescent="0.2">
      <c r="B79" s="349"/>
      <c r="C79" s="349"/>
      <c r="D79" s="252"/>
      <c r="E79" s="251" t="s">
        <v>743</v>
      </c>
      <c r="F79" s="254" t="s">
        <v>825</v>
      </c>
      <c r="G79" s="256"/>
      <c r="H79" s="312" t="s">
        <v>829</v>
      </c>
      <c r="I79" s="251" t="s">
        <v>789</v>
      </c>
      <c r="J79" s="251"/>
      <c r="K79" s="277"/>
      <c r="L79" s="277"/>
    </row>
    <row r="80" spans="2:13" s="261" customFormat="1" ht="25.5" x14ac:dyDescent="0.2">
      <c r="B80" s="349"/>
      <c r="C80" s="349"/>
      <c r="D80" s="252"/>
      <c r="E80" s="251" t="s">
        <v>743</v>
      </c>
      <c r="F80" s="254" t="s">
        <v>825</v>
      </c>
      <c r="G80" s="256"/>
      <c r="H80" s="312" t="s">
        <v>830</v>
      </c>
      <c r="I80" s="251" t="s">
        <v>790</v>
      </c>
      <c r="J80" s="251"/>
      <c r="K80" s="293" t="s">
        <v>791</v>
      </c>
      <c r="L80" s="277"/>
    </row>
    <row r="81" spans="2:12" s="261" customFormat="1" ht="9" customHeight="1" x14ac:dyDescent="0.2">
      <c r="B81" s="349"/>
      <c r="C81" s="349"/>
      <c r="D81" s="271"/>
      <c r="E81" s="273"/>
      <c r="F81" s="272"/>
      <c r="G81" s="256"/>
      <c r="H81" s="274"/>
      <c r="I81" s="273"/>
      <c r="J81" s="273"/>
      <c r="K81" s="290"/>
      <c r="L81" s="290"/>
    </row>
    <row r="82" spans="2:12" s="261" customFormat="1" ht="18.75" customHeight="1" x14ac:dyDescent="0.2">
      <c r="B82" s="349"/>
      <c r="C82" s="349"/>
      <c r="D82" s="252"/>
      <c r="E82" s="251" t="s">
        <v>744</v>
      </c>
      <c r="F82" s="254" t="s">
        <v>825</v>
      </c>
      <c r="G82" s="256"/>
      <c r="H82" s="312" t="s">
        <v>831</v>
      </c>
      <c r="I82" s="251" t="s">
        <v>792</v>
      </c>
      <c r="J82" s="251"/>
      <c r="K82" s="277"/>
      <c r="L82" s="277"/>
    </row>
    <row r="83" spans="2:12" s="261" customFormat="1" ht="18.75" customHeight="1" x14ac:dyDescent="0.2">
      <c r="B83" s="349"/>
      <c r="C83" s="349"/>
      <c r="D83" s="252"/>
      <c r="E83" s="251" t="s">
        <v>744</v>
      </c>
      <c r="F83" s="254" t="s">
        <v>825</v>
      </c>
      <c r="G83" s="256"/>
      <c r="H83" s="312" t="s">
        <v>833</v>
      </c>
      <c r="I83" s="251" t="s">
        <v>793</v>
      </c>
      <c r="J83" s="251"/>
      <c r="K83" s="277"/>
      <c r="L83" s="277"/>
    </row>
    <row r="84" spans="2:12" s="261" customFormat="1" ht="12.75" x14ac:dyDescent="0.2">
      <c r="G84" s="262"/>
      <c r="H84" s="286"/>
      <c r="I84" s="287"/>
      <c r="J84" s="287"/>
      <c r="K84" s="287"/>
      <c r="L84" s="287"/>
    </row>
    <row r="85" spans="2:12" s="260" customFormat="1" ht="18" customHeight="1" x14ac:dyDescent="0.2">
      <c r="B85" s="245" t="s">
        <v>735</v>
      </c>
      <c r="H85" s="288"/>
      <c r="I85" s="289"/>
      <c r="J85" s="289"/>
      <c r="K85" s="289"/>
      <c r="L85" s="289"/>
    </row>
    <row r="86" spans="2:12" s="261" customFormat="1" ht="12.75" x14ac:dyDescent="0.2">
      <c r="G86" s="262"/>
      <c r="H86" s="286"/>
      <c r="I86" s="287"/>
      <c r="J86" s="287"/>
      <c r="K86" s="287"/>
      <c r="L86" s="287"/>
    </row>
    <row r="87" spans="2:12" s="261" customFormat="1" ht="35.25" customHeight="1" x14ac:dyDescent="0.2">
      <c r="B87" s="295" t="s">
        <v>770</v>
      </c>
      <c r="C87" s="258"/>
      <c r="D87" s="294"/>
      <c r="E87" s="297" t="s">
        <v>745</v>
      </c>
      <c r="F87" s="296"/>
      <c r="G87" s="253"/>
      <c r="H87" s="296" t="s">
        <v>746</v>
      </c>
      <c r="I87" s="250"/>
      <c r="J87" s="259"/>
      <c r="K87" s="259"/>
      <c r="L87" s="259"/>
    </row>
    <row r="88" spans="2:12" s="261" customFormat="1" ht="12.75" x14ac:dyDescent="0.2">
      <c r="B88" s="254" t="s">
        <v>860</v>
      </c>
      <c r="C88" s="269"/>
      <c r="E88" s="299"/>
      <c r="F88" s="298"/>
      <c r="G88" s="262"/>
      <c r="H88" s="299"/>
      <c r="I88" s="300"/>
      <c r="J88" s="287"/>
      <c r="K88" s="287"/>
      <c r="L88" s="287"/>
    </row>
    <row r="89" spans="2:12" s="261" customFormat="1" ht="15" customHeight="1" x14ac:dyDescent="0.2">
      <c r="B89" s="301" t="s">
        <v>850</v>
      </c>
      <c r="C89" s="302" t="s">
        <v>827</v>
      </c>
      <c r="E89" s="308" t="s">
        <v>800</v>
      </c>
      <c r="F89" s="311"/>
      <c r="G89" s="262"/>
      <c r="H89" s="299" t="s">
        <v>827</v>
      </c>
      <c r="I89" s="300" t="s">
        <v>796</v>
      </c>
      <c r="J89" s="287"/>
      <c r="K89" s="287"/>
      <c r="L89" s="287"/>
    </row>
    <row r="90" spans="2:12" s="261" customFormat="1" ht="15" customHeight="1" x14ac:dyDescent="0.2">
      <c r="B90" s="269"/>
      <c r="C90" s="302"/>
      <c r="E90" s="309"/>
      <c r="F90" s="310"/>
      <c r="G90" s="262"/>
      <c r="H90" s="299" t="s">
        <v>828</v>
      </c>
      <c r="I90" s="300" t="s">
        <v>797</v>
      </c>
      <c r="J90" s="287"/>
      <c r="K90" s="287"/>
      <c r="L90" s="287"/>
    </row>
    <row r="91" spans="2:12" s="261" customFormat="1" ht="12.75" x14ac:dyDescent="0.2">
      <c r="B91" s="269"/>
      <c r="C91" s="302" t="s">
        <v>828</v>
      </c>
      <c r="E91" s="303" t="s">
        <v>798</v>
      </c>
      <c r="F91" s="298"/>
      <c r="G91" s="262"/>
      <c r="H91" s="299"/>
      <c r="I91" s="300"/>
      <c r="J91" s="287"/>
      <c r="K91" s="287"/>
      <c r="L91" s="287"/>
    </row>
    <row r="92" spans="2:12" s="261" customFormat="1" ht="12.75" x14ac:dyDescent="0.2">
      <c r="B92" s="269"/>
      <c r="C92" s="302" t="s">
        <v>829</v>
      </c>
      <c r="E92" s="303" t="s">
        <v>799</v>
      </c>
      <c r="F92" s="298"/>
      <c r="G92" s="262"/>
      <c r="H92" s="299"/>
      <c r="I92" s="300"/>
      <c r="J92" s="287"/>
      <c r="K92" s="287"/>
      <c r="L92" s="287"/>
    </row>
    <row r="93" spans="2:12" s="261" customFormat="1" ht="12.75" x14ac:dyDescent="0.2">
      <c r="B93" s="269"/>
      <c r="C93" s="302" t="s">
        <v>830</v>
      </c>
      <c r="E93" s="303" t="s">
        <v>801</v>
      </c>
      <c r="F93" s="298"/>
      <c r="G93" s="262"/>
      <c r="H93" s="299"/>
      <c r="I93" s="300"/>
      <c r="J93" s="287"/>
      <c r="K93" s="287"/>
      <c r="L93" s="287"/>
    </row>
    <row r="94" spans="2:12" s="261" customFormat="1" ht="12.75" x14ac:dyDescent="0.2">
      <c r="B94" s="301" t="s">
        <v>851</v>
      </c>
      <c r="C94" s="302" t="s">
        <v>827</v>
      </c>
      <c r="E94" s="303" t="s">
        <v>794</v>
      </c>
      <c r="F94" s="298"/>
      <c r="G94" s="262"/>
      <c r="H94" s="299"/>
      <c r="I94" s="300"/>
      <c r="J94" s="287"/>
      <c r="K94" s="287"/>
      <c r="L94" s="287"/>
    </row>
    <row r="95" spans="2:12" s="261" customFormat="1" ht="12.75" x14ac:dyDescent="0.2">
      <c r="B95" s="269"/>
      <c r="C95" s="302" t="s">
        <v>828</v>
      </c>
      <c r="E95" s="303" t="s">
        <v>795</v>
      </c>
      <c r="F95" s="298"/>
      <c r="G95" s="262"/>
      <c r="H95" s="299"/>
      <c r="I95" s="300"/>
      <c r="J95" s="287"/>
      <c r="K95" s="287"/>
      <c r="L95" s="287"/>
    </row>
    <row r="96" spans="2:12" s="261" customFormat="1" ht="12.75" x14ac:dyDescent="0.2">
      <c r="B96" s="269"/>
      <c r="C96" s="302" t="s">
        <v>829</v>
      </c>
      <c r="E96" s="303" t="s">
        <v>802</v>
      </c>
      <c r="F96" s="298"/>
      <c r="G96" s="262"/>
      <c r="H96" s="299"/>
      <c r="I96" s="300"/>
      <c r="J96" s="287"/>
      <c r="K96" s="287"/>
      <c r="L96" s="287"/>
    </row>
    <row r="97" spans="2:12" s="261" customFormat="1" ht="12.75" x14ac:dyDescent="0.2">
      <c r="B97" s="269"/>
      <c r="C97" s="302" t="s">
        <v>830</v>
      </c>
      <c r="E97" s="303" t="s">
        <v>803</v>
      </c>
      <c r="F97" s="298"/>
      <c r="G97" s="262"/>
      <c r="H97" s="299"/>
      <c r="I97" s="300"/>
      <c r="J97" s="287"/>
      <c r="K97" s="287"/>
      <c r="L97" s="287"/>
    </row>
    <row r="98" spans="2:12" s="261" customFormat="1" ht="12.75" x14ac:dyDescent="0.2">
      <c r="B98" s="269"/>
      <c r="C98" s="302" t="s">
        <v>831</v>
      </c>
      <c r="E98" s="303" t="s">
        <v>804</v>
      </c>
      <c r="F98" s="298"/>
      <c r="G98" s="262"/>
      <c r="H98" s="299"/>
      <c r="I98" s="300"/>
      <c r="J98" s="287"/>
      <c r="K98" s="287"/>
      <c r="L98" s="287"/>
    </row>
    <row r="99" spans="2:12" s="261" customFormat="1" ht="12.75" x14ac:dyDescent="0.2">
      <c r="B99" s="269"/>
      <c r="C99" s="302" t="s">
        <v>833</v>
      </c>
      <c r="E99" s="303" t="s">
        <v>805</v>
      </c>
      <c r="F99" s="298"/>
      <c r="G99" s="262"/>
      <c r="H99" s="299"/>
      <c r="I99" s="300"/>
      <c r="J99" s="287"/>
      <c r="K99" s="287"/>
      <c r="L99" s="287"/>
    </row>
    <row r="100" spans="2:12" s="261" customFormat="1" ht="12.75" x14ac:dyDescent="0.2">
      <c r="B100" s="269"/>
      <c r="C100" s="302" t="s">
        <v>832</v>
      </c>
      <c r="E100" s="303" t="s">
        <v>806</v>
      </c>
      <c r="F100" s="298"/>
      <c r="G100" s="262"/>
      <c r="H100" s="299"/>
      <c r="I100" s="300"/>
      <c r="J100" s="287"/>
      <c r="K100" s="287"/>
      <c r="L100" s="287"/>
    </row>
    <row r="101" spans="2:12" s="261" customFormat="1" ht="12.75" x14ac:dyDescent="0.2">
      <c r="B101" s="269"/>
      <c r="C101" s="302" t="s">
        <v>834</v>
      </c>
      <c r="E101" s="303" t="s">
        <v>807</v>
      </c>
      <c r="F101" s="298"/>
      <c r="G101" s="262"/>
      <c r="H101" s="299"/>
      <c r="I101" s="300"/>
      <c r="J101" s="287"/>
      <c r="K101" s="287"/>
      <c r="L101" s="287"/>
    </row>
    <row r="102" spans="2:12" s="261" customFormat="1" ht="12.75" x14ac:dyDescent="0.2">
      <c r="B102" s="269"/>
      <c r="C102" s="302" t="s">
        <v>835</v>
      </c>
      <c r="E102" s="303" t="s">
        <v>808</v>
      </c>
      <c r="F102" s="298"/>
      <c r="G102" s="262"/>
      <c r="H102" s="299"/>
      <c r="I102" s="300"/>
      <c r="J102" s="287"/>
      <c r="K102" s="287"/>
      <c r="L102" s="287"/>
    </row>
    <row r="103" spans="2:12" s="261" customFormat="1" ht="12.75" x14ac:dyDescent="0.2">
      <c r="B103" s="269"/>
      <c r="C103" s="302" t="s">
        <v>839</v>
      </c>
      <c r="E103" s="303" t="s">
        <v>809</v>
      </c>
      <c r="F103" s="298"/>
      <c r="G103" s="262"/>
      <c r="H103" s="299"/>
      <c r="I103" s="300"/>
      <c r="J103" s="287"/>
      <c r="K103" s="287"/>
      <c r="L103" s="287"/>
    </row>
    <row r="104" spans="2:12" s="261" customFormat="1" ht="12.75" x14ac:dyDescent="0.2">
      <c r="B104" s="269"/>
      <c r="C104" s="302" t="s">
        <v>836</v>
      </c>
      <c r="E104" s="303" t="s">
        <v>861</v>
      </c>
      <c r="F104" s="298"/>
      <c r="G104" s="262"/>
      <c r="H104" s="299"/>
      <c r="I104" s="300"/>
      <c r="J104" s="287"/>
      <c r="K104" s="287"/>
      <c r="L104" s="287"/>
    </row>
    <row r="105" spans="2:12" s="261" customFormat="1" ht="12.75" x14ac:dyDescent="0.2">
      <c r="B105" s="269"/>
      <c r="C105" s="302" t="s">
        <v>837</v>
      </c>
      <c r="E105" s="303" t="s">
        <v>810</v>
      </c>
      <c r="F105" s="298"/>
      <c r="G105" s="262"/>
      <c r="H105" s="299"/>
      <c r="I105" s="300"/>
      <c r="J105" s="287"/>
      <c r="K105" s="287"/>
      <c r="L105" s="287"/>
    </row>
    <row r="106" spans="2:12" s="261" customFormat="1" ht="12.75" x14ac:dyDescent="0.2">
      <c r="B106" s="269"/>
      <c r="C106" s="302" t="s">
        <v>840</v>
      </c>
      <c r="E106" s="303" t="s">
        <v>811</v>
      </c>
      <c r="F106" s="298"/>
      <c r="G106" s="262"/>
      <c r="H106" s="299"/>
      <c r="I106" s="300"/>
      <c r="J106" s="287"/>
      <c r="K106" s="287"/>
      <c r="L106" s="287"/>
    </row>
    <row r="107" spans="2:12" s="261" customFormat="1" ht="12.75" x14ac:dyDescent="0.2">
      <c r="B107" s="269"/>
      <c r="C107" s="302" t="s">
        <v>849</v>
      </c>
      <c r="E107" s="303" t="s">
        <v>812</v>
      </c>
      <c r="F107" s="298"/>
      <c r="G107" s="262"/>
      <c r="H107" s="299"/>
      <c r="I107" s="300"/>
      <c r="J107" s="287"/>
      <c r="K107" s="287"/>
      <c r="L107" s="287"/>
    </row>
    <row r="108" spans="2:12" s="261" customFormat="1" ht="12.75" x14ac:dyDescent="0.2">
      <c r="B108" s="301" t="s">
        <v>852</v>
      </c>
      <c r="C108" s="302" t="s">
        <v>827</v>
      </c>
      <c r="E108" s="303" t="s">
        <v>813</v>
      </c>
      <c r="F108" s="298"/>
      <c r="G108" s="262"/>
      <c r="H108" s="299"/>
      <c r="I108" s="300"/>
      <c r="J108" s="287"/>
      <c r="K108" s="287"/>
      <c r="L108" s="287"/>
    </row>
    <row r="109" spans="2:12" s="261" customFormat="1" ht="12.75" x14ac:dyDescent="0.2">
      <c r="B109" s="269"/>
      <c r="C109" s="302" t="s">
        <v>828</v>
      </c>
      <c r="E109" s="303" t="s">
        <v>814</v>
      </c>
      <c r="F109" s="298"/>
      <c r="G109" s="262"/>
      <c r="H109" s="299"/>
      <c r="I109" s="300"/>
      <c r="J109" s="287"/>
      <c r="K109" s="287"/>
      <c r="L109" s="287"/>
    </row>
    <row r="110" spans="2:12" s="261" customFormat="1" ht="12.75" x14ac:dyDescent="0.2">
      <c r="B110" s="301" t="s">
        <v>853</v>
      </c>
      <c r="C110" s="302"/>
      <c r="E110" s="305" t="s">
        <v>815</v>
      </c>
      <c r="F110" s="298"/>
      <c r="G110" s="262"/>
      <c r="H110" s="299"/>
      <c r="I110" s="300"/>
      <c r="J110" s="287"/>
      <c r="K110" s="287"/>
      <c r="L110" s="287"/>
    </row>
    <row r="111" spans="2:12" s="261" customFormat="1" ht="12.75" x14ac:dyDescent="0.2">
      <c r="B111" s="301" t="s">
        <v>854</v>
      </c>
      <c r="C111" s="302"/>
      <c r="E111" s="305" t="s">
        <v>816</v>
      </c>
      <c r="F111" s="298"/>
      <c r="G111" s="262"/>
      <c r="H111" s="299"/>
      <c r="I111" s="300"/>
      <c r="J111" s="287"/>
      <c r="K111" s="287"/>
      <c r="L111" s="287"/>
    </row>
    <row r="112" spans="2:12" s="261" customFormat="1" ht="12.75" x14ac:dyDescent="0.2">
      <c r="B112" s="301" t="s">
        <v>855</v>
      </c>
      <c r="C112" s="302"/>
      <c r="E112" s="303"/>
      <c r="F112" s="298"/>
      <c r="G112" s="262"/>
      <c r="H112" s="299"/>
      <c r="I112" s="300"/>
      <c r="J112" s="287"/>
      <c r="K112" s="287"/>
      <c r="L112" s="287"/>
    </row>
    <row r="113" spans="2:12" s="261" customFormat="1" ht="12.75" x14ac:dyDescent="0.2">
      <c r="B113" s="301" t="s">
        <v>856</v>
      </c>
      <c r="C113" s="302"/>
      <c r="E113" s="303"/>
      <c r="F113" s="298"/>
      <c r="G113" s="262"/>
      <c r="H113" s="299"/>
      <c r="I113" s="300"/>
      <c r="J113" s="287"/>
      <c r="K113" s="287"/>
      <c r="L113" s="287"/>
    </row>
    <row r="114" spans="2:12" s="261" customFormat="1" ht="12.75" x14ac:dyDescent="0.2">
      <c r="B114" s="301" t="s">
        <v>857</v>
      </c>
      <c r="C114" s="302"/>
      <c r="E114" s="303"/>
      <c r="F114" s="298"/>
      <c r="G114" s="262"/>
      <c r="H114" s="299"/>
      <c r="I114" s="300"/>
      <c r="J114" s="287"/>
      <c r="K114" s="287"/>
      <c r="L114" s="287"/>
    </row>
    <row r="115" spans="2:12" s="261" customFormat="1" ht="12.75" x14ac:dyDescent="0.2">
      <c r="B115" s="301" t="s">
        <v>858</v>
      </c>
      <c r="C115" s="269"/>
      <c r="E115" s="303"/>
      <c r="F115" s="298"/>
      <c r="G115" s="262"/>
      <c r="H115" s="299"/>
      <c r="I115" s="300"/>
      <c r="J115" s="287"/>
      <c r="K115" s="287"/>
      <c r="L115" s="287"/>
    </row>
    <row r="116" spans="2:12" s="261" customFormat="1" ht="12.75" x14ac:dyDescent="0.2">
      <c r="B116" s="301" t="s">
        <v>859</v>
      </c>
      <c r="C116" s="269"/>
      <c r="E116" s="303"/>
      <c r="F116" s="298"/>
      <c r="G116" s="262"/>
      <c r="H116" s="299"/>
      <c r="I116" s="300"/>
      <c r="J116" s="287"/>
      <c r="K116" s="287"/>
      <c r="L116" s="287"/>
    </row>
    <row r="117" spans="2:12" s="261" customFormat="1" ht="12.75" x14ac:dyDescent="0.2">
      <c r="G117" s="262"/>
      <c r="H117" s="286"/>
      <c r="I117" s="287"/>
      <c r="J117" s="287"/>
      <c r="K117" s="287"/>
      <c r="L117" s="287"/>
    </row>
    <row r="118" spans="2:12" s="260" customFormat="1" ht="18" customHeight="1" x14ac:dyDescent="0.2">
      <c r="B118" s="245" t="s">
        <v>736</v>
      </c>
      <c r="H118" s="266"/>
    </row>
    <row r="119" spans="2:12" s="261" customFormat="1" ht="12.75" x14ac:dyDescent="0.2">
      <c r="G119" s="262"/>
      <c r="H119" s="267"/>
    </row>
    <row r="120" spans="2:12" s="261" customFormat="1" ht="35.25" customHeight="1" x14ac:dyDescent="0.2">
      <c r="B120" s="295" t="s">
        <v>770</v>
      </c>
      <c r="C120" s="258"/>
      <c r="D120" s="294"/>
      <c r="E120" s="297" t="s">
        <v>745</v>
      </c>
      <c r="F120" s="296"/>
      <c r="G120" s="253"/>
      <c r="H120" s="296" t="s">
        <v>746</v>
      </c>
      <c r="I120" s="250"/>
    </row>
    <row r="121" spans="2:12" s="261" customFormat="1" ht="12.75" x14ac:dyDescent="0.2">
      <c r="B121" s="254" t="s">
        <v>824</v>
      </c>
      <c r="C121" s="302" t="s">
        <v>828</v>
      </c>
      <c r="E121" s="306" t="s">
        <v>761</v>
      </c>
      <c r="F121" s="298"/>
      <c r="G121" s="262"/>
      <c r="H121" s="314" t="s">
        <v>829</v>
      </c>
      <c r="I121" s="300" t="s">
        <v>817</v>
      </c>
    </row>
    <row r="122" spans="2:12" s="261" customFormat="1" ht="12.75" x14ac:dyDescent="0.2">
      <c r="B122" s="301" t="s">
        <v>858</v>
      </c>
      <c r="C122" s="302"/>
      <c r="E122" s="304"/>
      <c r="F122" s="311"/>
      <c r="G122" s="262"/>
      <c r="H122" s="299"/>
      <c r="I122" s="300"/>
    </row>
    <row r="123" spans="2:12" s="261" customFormat="1" ht="12.75" x14ac:dyDescent="0.2">
      <c r="B123" s="301" t="s">
        <v>862</v>
      </c>
      <c r="C123" s="302"/>
      <c r="E123" s="305" t="s">
        <v>818</v>
      </c>
      <c r="F123" s="298"/>
      <c r="G123" s="262"/>
      <c r="H123" s="299"/>
      <c r="I123" s="300"/>
    </row>
    <row r="124" spans="2:12" s="261" customFormat="1" ht="12.75" x14ac:dyDescent="0.2">
      <c r="B124" s="301" t="s">
        <v>819</v>
      </c>
      <c r="C124" s="302"/>
      <c r="E124" s="303"/>
      <c r="F124" s="298"/>
      <c r="G124" s="262"/>
      <c r="H124" s="299"/>
      <c r="I124" s="300"/>
    </row>
    <row r="125" spans="2:12" s="261" customFormat="1" ht="12.75" x14ac:dyDescent="0.2">
      <c r="B125" s="254" t="s">
        <v>825</v>
      </c>
      <c r="C125" s="302" t="s">
        <v>828</v>
      </c>
      <c r="E125" s="303" t="s">
        <v>788</v>
      </c>
      <c r="F125" s="298"/>
      <c r="G125" s="262"/>
      <c r="H125" s="299"/>
      <c r="I125" s="300"/>
    </row>
    <row r="126" spans="2:12" s="261" customFormat="1" ht="12.75" x14ac:dyDescent="0.2">
      <c r="B126" s="254" t="s">
        <v>825</v>
      </c>
      <c r="C126" s="302" t="s">
        <v>829</v>
      </c>
      <c r="E126" s="303" t="s">
        <v>789</v>
      </c>
      <c r="F126" s="298"/>
      <c r="G126" s="262"/>
      <c r="H126" s="299"/>
      <c r="I126" s="300"/>
    </row>
    <row r="127" spans="2:12" s="261" customFormat="1" ht="12.75" x14ac:dyDescent="0.2">
      <c r="B127" s="254" t="s">
        <v>825</v>
      </c>
      <c r="C127" s="302" t="s">
        <v>832</v>
      </c>
      <c r="E127" s="303" t="s">
        <v>820</v>
      </c>
      <c r="F127" s="298"/>
      <c r="G127" s="262"/>
      <c r="H127" s="299"/>
      <c r="I127" s="300"/>
    </row>
    <row r="128" spans="2:12" s="261" customFormat="1" ht="12.75" x14ac:dyDescent="0.2">
      <c r="B128" s="254" t="s">
        <v>825</v>
      </c>
      <c r="C128" s="302" t="s">
        <v>834</v>
      </c>
      <c r="E128" s="303" t="s">
        <v>821</v>
      </c>
      <c r="F128" s="298"/>
      <c r="G128" s="262"/>
      <c r="H128" s="299"/>
      <c r="I128" s="300"/>
    </row>
    <row r="129" spans="2:9" s="261" customFormat="1" ht="12.75" x14ac:dyDescent="0.2">
      <c r="B129" s="254" t="s">
        <v>825</v>
      </c>
      <c r="C129" s="302" t="s">
        <v>835</v>
      </c>
      <c r="E129" s="303" t="s">
        <v>822</v>
      </c>
      <c r="F129" s="298"/>
      <c r="G129" s="262"/>
      <c r="H129" s="299"/>
      <c r="I129" s="300"/>
    </row>
    <row r="130" spans="2:9" s="261" customFormat="1" ht="12.75" x14ac:dyDescent="0.2">
      <c r="G130" s="262"/>
      <c r="H130" s="267"/>
    </row>
    <row r="131" spans="2:9" s="261" customFormat="1" ht="12.75" x14ac:dyDescent="0.2">
      <c r="G131" s="262"/>
      <c r="H131" s="267"/>
    </row>
    <row r="132" spans="2:9" s="261" customFormat="1" ht="12.75" x14ac:dyDescent="0.2">
      <c r="G132" s="262"/>
      <c r="H132" s="267"/>
    </row>
    <row r="133" spans="2:9" s="261" customFormat="1" ht="12.75" x14ac:dyDescent="0.2">
      <c r="G133" s="262"/>
      <c r="H133" s="267"/>
    </row>
    <row r="134" spans="2:9" s="261" customFormat="1" ht="12.75" x14ac:dyDescent="0.2">
      <c r="G134" s="262"/>
      <c r="H134" s="267"/>
    </row>
    <row r="135" spans="2:9" s="261" customFormat="1" ht="12.75" x14ac:dyDescent="0.2">
      <c r="G135" s="262"/>
      <c r="H135" s="267"/>
    </row>
    <row r="136" spans="2:9" s="261" customFormat="1" ht="12.75" x14ac:dyDescent="0.2">
      <c r="G136" s="262"/>
      <c r="H136" s="267"/>
    </row>
    <row r="137" spans="2:9" s="261" customFormat="1" ht="12.75" x14ac:dyDescent="0.2">
      <c r="G137" s="262"/>
      <c r="H137" s="267"/>
    </row>
    <row r="138" spans="2:9" s="261" customFormat="1" ht="12.75" x14ac:dyDescent="0.2">
      <c r="G138" s="262"/>
      <c r="H138" s="267"/>
    </row>
    <row r="139" spans="2:9" s="261" customFormat="1" ht="12.75" x14ac:dyDescent="0.2">
      <c r="G139" s="262"/>
      <c r="H139" s="267"/>
    </row>
    <row r="140" spans="2:9" s="261" customFormat="1" ht="12.75" x14ac:dyDescent="0.2">
      <c r="G140" s="262"/>
      <c r="H140" s="267"/>
    </row>
    <row r="141" spans="2:9" s="261" customFormat="1" ht="12.75" x14ac:dyDescent="0.2">
      <c r="G141" s="262"/>
      <c r="H141" s="267"/>
    </row>
    <row r="142" spans="2:9" s="261" customFormat="1" ht="12.75" x14ac:dyDescent="0.2">
      <c r="G142" s="262"/>
      <c r="H142" s="267"/>
    </row>
    <row r="143" spans="2:9" s="261" customFormat="1" ht="12.75" x14ac:dyDescent="0.2">
      <c r="G143" s="262"/>
      <c r="H143" s="267"/>
    </row>
    <row r="144" spans="2:9" s="261" customFormat="1" ht="12.75" x14ac:dyDescent="0.2">
      <c r="G144" s="262"/>
      <c r="H144" s="267"/>
    </row>
    <row r="145" spans="7:8" s="261" customFormat="1" ht="12.75" x14ac:dyDescent="0.2">
      <c r="G145" s="262"/>
      <c r="H145" s="267"/>
    </row>
    <row r="146" spans="7:8" s="261" customFormat="1" ht="12.75" x14ac:dyDescent="0.2">
      <c r="G146" s="262"/>
      <c r="H146" s="267"/>
    </row>
    <row r="147" spans="7:8" s="261" customFormat="1" ht="12.75" x14ac:dyDescent="0.2">
      <c r="G147" s="262"/>
      <c r="H147" s="267"/>
    </row>
    <row r="148" spans="7:8" s="261" customFormat="1" ht="12.75" x14ac:dyDescent="0.2">
      <c r="G148" s="262"/>
      <c r="H148" s="267"/>
    </row>
    <row r="149" spans="7:8" s="261" customFormat="1" ht="12.75" x14ac:dyDescent="0.2">
      <c r="G149" s="262"/>
      <c r="H149" s="267"/>
    </row>
    <row r="150" spans="7:8" s="261" customFormat="1" ht="12.75" x14ac:dyDescent="0.2">
      <c r="G150" s="262"/>
      <c r="H150" s="267"/>
    </row>
    <row r="151" spans="7:8" s="261" customFormat="1" ht="12.75" x14ac:dyDescent="0.2">
      <c r="G151" s="262"/>
      <c r="H151" s="267"/>
    </row>
    <row r="152" spans="7:8" s="261" customFormat="1" ht="12.75" x14ac:dyDescent="0.2">
      <c r="G152" s="262"/>
      <c r="H152" s="267"/>
    </row>
    <row r="153" spans="7:8" s="261" customFormat="1" ht="12.75" x14ac:dyDescent="0.2">
      <c r="G153" s="262"/>
      <c r="H153" s="267"/>
    </row>
    <row r="154" spans="7:8" s="261" customFormat="1" ht="12.75" x14ac:dyDescent="0.2">
      <c r="G154" s="262"/>
      <c r="H154" s="267"/>
    </row>
    <row r="155" spans="7:8" s="261" customFormat="1" ht="12.75" x14ac:dyDescent="0.2">
      <c r="G155" s="262"/>
      <c r="H155" s="267"/>
    </row>
    <row r="156" spans="7:8" s="261" customFormat="1" ht="12.75" x14ac:dyDescent="0.2">
      <c r="G156" s="262"/>
      <c r="H156" s="267"/>
    </row>
    <row r="157" spans="7:8" s="261" customFormat="1" ht="12.75" x14ac:dyDescent="0.2">
      <c r="G157" s="262"/>
      <c r="H157" s="267"/>
    </row>
    <row r="158" spans="7:8" s="261" customFormat="1" ht="12.75" x14ac:dyDescent="0.2">
      <c r="G158" s="262"/>
      <c r="H158" s="267"/>
    </row>
    <row r="159" spans="7:8" s="261" customFormat="1" ht="12.75" x14ac:dyDescent="0.2">
      <c r="G159" s="262"/>
      <c r="H159" s="267"/>
    </row>
    <row r="160" spans="7:8" s="261" customFormat="1" ht="12.75" x14ac:dyDescent="0.2">
      <c r="G160" s="262"/>
      <c r="H160" s="267"/>
    </row>
    <row r="161" spans="7:8" s="261" customFormat="1" ht="12.75" x14ac:dyDescent="0.2">
      <c r="G161" s="262"/>
      <c r="H161" s="267"/>
    </row>
    <row r="162" spans="7:8" s="261" customFormat="1" ht="12.75" x14ac:dyDescent="0.2">
      <c r="G162" s="262"/>
      <c r="H162" s="267"/>
    </row>
    <row r="163" spans="7:8" s="261" customFormat="1" ht="12.75" x14ac:dyDescent="0.2">
      <c r="G163" s="262"/>
      <c r="H163" s="267"/>
    </row>
    <row r="164" spans="7:8" s="261" customFormat="1" ht="12.75" x14ac:dyDescent="0.2">
      <c r="G164" s="262"/>
      <c r="H164" s="267"/>
    </row>
    <row r="165" spans="7:8" s="261" customFormat="1" ht="12.75" x14ac:dyDescent="0.2">
      <c r="G165" s="262"/>
      <c r="H165" s="267"/>
    </row>
    <row r="166" spans="7:8" s="261" customFormat="1" ht="12.75" x14ac:dyDescent="0.2">
      <c r="G166" s="262"/>
      <c r="H166" s="267"/>
    </row>
    <row r="167" spans="7:8" s="261" customFormat="1" ht="12.75" x14ac:dyDescent="0.2">
      <c r="G167" s="262"/>
      <c r="H167" s="267"/>
    </row>
    <row r="168" spans="7:8" s="261" customFormat="1" ht="12.75" x14ac:dyDescent="0.2">
      <c r="G168" s="262"/>
      <c r="H168" s="267"/>
    </row>
    <row r="169" spans="7:8" s="261" customFormat="1" ht="12.75" x14ac:dyDescent="0.2">
      <c r="G169" s="262"/>
      <c r="H169" s="267"/>
    </row>
    <row r="170" spans="7:8" s="261" customFormat="1" ht="12.75" x14ac:dyDescent="0.2">
      <c r="G170" s="262"/>
      <c r="H170" s="267"/>
    </row>
    <row r="171" spans="7:8" s="261" customFormat="1" ht="12.75" x14ac:dyDescent="0.2">
      <c r="G171" s="262"/>
      <c r="H171" s="267"/>
    </row>
    <row r="172" spans="7:8" s="261" customFormat="1" ht="12.75" x14ac:dyDescent="0.2">
      <c r="G172" s="262"/>
      <c r="H172" s="267"/>
    </row>
    <row r="173" spans="7:8" s="261" customFormat="1" ht="12.75" x14ac:dyDescent="0.2">
      <c r="G173" s="262"/>
      <c r="H173" s="267"/>
    </row>
    <row r="174" spans="7:8" s="261" customFormat="1" ht="12.75" x14ac:dyDescent="0.2">
      <c r="G174" s="262"/>
      <c r="H174" s="267"/>
    </row>
    <row r="175" spans="7:8" s="261" customFormat="1" ht="12.75" x14ac:dyDescent="0.2">
      <c r="G175" s="262"/>
      <c r="H175" s="267"/>
    </row>
    <row r="176" spans="7:8" s="261" customFormat="1" ht="12.75" x14ac:dyDescent="0.2">
      <c r="G176" s="262"/>
      <c r="H176" s="267"/>
    </row>
    <row r="177" spans="7:8" s="261" customFormat="1" ht="12.75" x14ac:dyDescent="0.2">
      <c r="G177" s="262"/>
      <c r="H177" s="267"/>
    </row>
    <row r="178" spans="7:8" s="261" customFormat="1" ht="12.75" x14ac:dyDescent="0.2">
      <c r="G178" s="262"/>
      <c r="H178" s="267"/>
    </row>
    <row r="179" spans="7:8" s="261" customFormat="1" ht="12.75" x14ac:dyDescent="0.2">
      <c r="G179" s="262"/>
      <c r="H179" s="267"/>
    </row>
    <row r="180" spans="7:8" s="261" customFormat="1" ht="12.75" x14ac:dyDescent="0.2">
      <c r="G180" s="262"/>
      <c r="H180" s="267"/>
    </row>
    <row r="181" spans="7:8" s="261" customFormat="1" ht="12.75" x14ac:dyDescent="0.2">
      <c r="G181" s="262"/>
      <c r="H181" s="267"/>
    </row>
    <row r="182" spans="7:8" s="261" customFormat="1" ht="12.75" x14ac:dyDescent="0.2">
      <c r="G182" s="262"/>
      <c r="H182" s="267"/>
    </row>
    <row r="183" spans="7:8" s="261" customFormat="1" ht="12.75" x14ac:dyDescent="0.2">
      <c r="G183" s="262"/>
      <c r="H183" s="267"/>
    </row>
    <row r="184" spans="7:8" s="261" customFormat="1" ht="12.75" x14ac:dyDescent="0.2">
      <c r="G184" s="262"/>
      <c r="H184" s="267"/>
    </row>
    <row r="185" spans="7:8" s="261" customFormat="1" ht="12.75" x14ac:dyDescent="0.2">
      <c r="G185" s="262"/>
      <c r="H185" s="267"/>
    </row>
    <row r="186" spans="7:8" s="261" customFormat="1" ht="12.75" x14ac:dyDescent="0.2">
      <c r="G186" s="262"/>
      <c r="H186" s="267"/>
    </row>
    <row r="187" spans="7:8" s="261" customFormat="1" ht="12.75" x14ac:dyDescent="0.2">
      <c r="G187" s="262"/>
      <c r="H187" s="267"/>
    </row>
    <row r="188" spans="7:8" s="261" customFormat="1" ht="12.75" x14ac:dyDescent="0.2">
      <c r="G188" s="262"/>
      <c r="H188" s="267"/>
    </row>
    <row r="189" spans="7:8" s="261" customFormat="1" ht="12.75" x14ac:dyDescent="0.2">
      <c r="G189" s="262"/>
      <c r="H189" s="267"/>
    </row>
    <row r="190" spans="7:8" s="261" customFormat="1" ht="12.75" x14ac:dyDescent="0.2">
      <c r="G190" s="262"/>
      <c r="H190" s="267"/>
    </row>
    <row r="191" spans="7:8" s="261" customFormat="1" ht="12.75" x14ac:dyDescent="0.2">
      <c r="G191" s="262"/>
      <c r="H191" s="267"/>
    </row>
    <row r="192" spans="7:8" s="261" customFormat="1" ht="12.75" x14ac:dyDescent="0.2">
      <c r="G192" s="262"/>
      <c r="H192" s="267"/>
    </row>
    <row r="193" spans="7:8" s="261" customFormat="1" ht="12.75" x14ac:dyDescent="0.2">
      <c r="G193" s="262"/>
      <c r="H193" s="267"/>
    </row>
    <row r="194" spans="7:8" s="261" customFormat="1" ht="12.75" x14ac:dyDescent="0.2">
      <c r="G194" s="262"/>
      <c r="H194" s="267"/>
    </row>
    <row r="195" spans="7:8" s="261" customFormat="1" ht="12.75" x14ac:dyDescent="0.2">
      <c r="G195" s="262"/>
      <c r="H195" s="267"/>
    </row>
    <row r="196" spans="7:8" s="261" customFormat="1" ht="12.75" x14ac:dyDescent="0.2">
      <c r="G196" s="262"/>
      <c r="H196" s="267"/>
    </row>
    <row r="197" spans="7:8" s="261" customFormat="1" ht="12.75" x14ac:dyDescent="0.2">
      <c r="G197" s="262"/>
      <c r="H197" s="267"/>
    </row>
    <row r="198" spans="7:8" s="261" customFormat="1" ht="12.75" x14ac:dyDescent="0.2">
      <c r="G198" s="262"/>
      <c r="H198" s="267"/>
    </row>
    <row r="199" spans="7:8" s="261" customFormat="1" ht="12.75" x14ac:dyDescent="0.2">
      <c r="G199" s="262"/>
      <c r="H199" s="267"/>
    </row>
    <row r="200" spans="7:8" s="261" customFormat="1" ht="12.75" x14ac:dyDescent="0.2">
      <c r="G200" s="262"/>
      <c r="H200" s="267"/>
    </row>
    <row r="201" spans="7:8" s="261" customFormat="1" ht="12.75" x14ac:dyDescent="0.2">
      <c r="G201" s="262"/>
      <c r="H201" s="267"/>
    </row>
    <row r="202" spans="7:8" s="261" customFormat="1" ht="12.75" x14ac:dyDescent="0.2">
      <c r="G202" s="262"/>
      <c r="H202" s="267"/>
    </row>
    <row r="203" spans="7:8" s="261" customFormat="1" ht="12.75" x14ac:dyDescent="0.2">
      <c r="G203" s="262"/>
      <c r="H203" s="267"/>
    </row>
    <row r="204" spans="7:8" s="261" customFormat="1" ht="12.75" x14ac:dyDescent="0.2">
      <c r="G204" s="262"/>
      <c r="H204" s="267"/>
    </row>
    <row r="205" spans="7:8" s="261" customFormat="1" ht="12.75" x14ac:dyDescent="0.2">
      <c r="G205" s="262"/>
      <c r="H205" s="267"/>
    </row>
    <row r="206" spans="7:8" s="261" customFormat="1" ht="12.75" x14ac:dyDescent="0.2">
      <c r="G206" s="262"/>
      <c r="H206" s="267"/>
    </row>
    <row r="207" spans="7:8" s="261" customFormat="1" ht="12.75" x14ac:dyDescent="0.2">
      <c r="G207" s="262"/>
      <c r="H207" s="267"/>
    </row>
    <row r="208" spans="7:8" s="261" customFormat="1" ht="12.75" x14ac:dyDescent="0.2">
      <c r="G208" s="262"/>
      <c r="H208" s="267"/>
    </row>
    <row r="209" spans="7:8" s="261" customFormat="1" ht="12.75" x14ac:dyDescent="0.2">
      <c r="G209" s="262"/>
      <c r="H209" s="267"/>
    </row>
    <row r="210" spans="7:8" s="261" customFormat="1" ht="12.75" x14ac:dyDescent="0.2">
      <c r="G210" s="262"/>
      <c r="H210" s="267"/>
    </row>
    <row r="211" spans="7:8" s="261" customFormat="1" ht="12.75" x14ac:dyDescent="0.2">
      <c r="G211" s="262"/>
      <c r="H211" s="267"/>
    </row>
    <row r="212" spans="7:8" s="261" customFormat="1" ht="12.75" x14ac:dyDescent="0.2">
      <c r="G212" s="262"/>
      <c r="H212" s="267"/>
    </row>
    <row r="213" spans="7:8" s="261" customFormat="1" ht="12.75" x14ac:dyDescent="0.2">
      <c r="G213" s="262"/>
      <c r="H213" s="267"/>
    </row>
    <row r="214" spans="7:8" s="261" customFormat="1" ht="12.75" x14ac:dyDescent="0.2">
      <c r="G214" s="262"/>
      <c r="H214" s="267"/>
    </row>
    <row r="215" spans="7:8" s="261" customFormat="1" ht="12.75" x14ac:dyDescent="0.2">
      <c r="G215" s="262"/>
      <c r="H215" s="267"/>
    </row>
    <row r="216" spans="7:8" s="261" customFormat="1" ht="12.75" x14ac:dyDescent="0.2">
      <c r="G216" s="262"/>
      <c r="H216" s="267"/>
    </row>
    <row r="217" spans="7:8" s="261" customFormat="1" ht="12.75" x14ac:dyDescent="0.2">
      <c r="G217" s="262"/>
      <c r="H217" s="267"/>
    </row>
    <row r="218" spans="7:8" s="261" customFormat="1" ht="12.75" x14ac:dyDescent="0.2">
      <c r="G218" s="262"/>
      <c r="H218" s="267"/>
    </row>
  </sheetData>
  <mergeCells count="34">
    <mergeCell ref="K39:K40"/>
    <mergeCell ref="J39:J40"/>
    <mergeCell ref="J48:J49"/>
    <mergeCell ref="K48:K49"/>
    <mergeCell ref="H52:H53"/>
    <mergeCell ref="I52:I53"/>
    <mergeCell ref="H48:H49"/>
    <mergeCell ref="I48:I49"/>
    <mergeCell ref="I41:I42"/>
    <mergeCell ref="H43:H44"/>
    <mergeCell ref="I43:I44"/>
    <mergeCell ref="H45:H46"/>
    <mergeCell ref="I45:I46"/>
    <mergeCell ref="H75:H77"/>
    <mergeCell ref="I75:I77"/>
    <mergeCell ref="H57:H59"/>
    <mergeCell ref="I57:I59"/>
    <mergeCell ref="H61:H63"/>
    <mergeCell ref="I61:I63"/>
    <mergeCell ref="H35:H36"/>
    <mergeCell ref="H37:H38"/>
    <mergeCell ref="H41:H42"/>
    <mergeCell ref="H33:H34"/>
    <mergeCell ref="I33:I34"/>
    <mergeCell ref="I35:I36"/>
    <mergeCell ref="I37:I38"/>
    <mergeCell ref="H39:H40"/>
    <mergeCell ref="I39:I40"/>
    <mergeCell ref="B21:B71"/>
    <mergeCell ref="C21:C71"/>
    <mergeCell ref="B75:B83"/>
    <mergeCell ref="C75:C83"/>
    <mergeCell ref="B72:B74"/>
    <mergeCell ref="C72:C74"/>
  </mergeCells>
  <pageMargins left="0.7" right="0.7" top="0.75" bottom="0.75" header="0.3" footer="0.3"/>
  <pageSetup paperSize="5" scale="33"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I123"/>
  <sheetViews>
    <sheetView view="pageBreakPreview" topLeftCell="A15" zoomScale="87" zoomScaleNormal="70" zoomScaleSheetLayoutView="87" workbookViewId="0">
      <selection activeCell="F23" sqref="F23:I23"/>
    </sheetView>
  </sheetViews>
  <sheetFormatPr baseColWidth="10" defaultColWidth="0" defaultRowHeight="15.75" zeroHeight="1" x14ac:dyDescent="0.25"/>
  <cols>
    <col min="1" max="1" width="6.42578125" style="2" customWidth="1"/>
    <col min="2" max="2" width="15.85546875" style="2" customWidth="1"/>
    <col min="3" max="3" width="44.28515625" style="11" customWidth="1"/>
    <col min="4" max="4" width="28.28515625" style="2" customWidth="1"/>
    <col min="5" max="5" width="28.28515625" style="2" hidden="1" customWidth="1"/>
    <col min="6" max="6" width="25.140625" style="3" customWidth="1"/>
    <col min="7" max="7" width="23.7109375" style="1" customWidth="1"/>
    <col min="8" max="8" width="12" style="1" customWidth="1"/>
    <col min="9" max="9" width="18.28515625" style="1" customWidth="1"/>
    <col min="10" max="16384" width="0" style="8" hidden="1"/>
  </cols>
  <sheetData>
    <row r="1" spans="1:9" ht="38.25" customHeight="1" x14ac:dyDescent="0.25">
      <c r="A1" s="356"/>
      <c r="B1" s="356"/>
      <c r="C1" s="360" t="s">
        <v>222</v>
      </c>
      <c r="D1" s="361"/>
      <c r="E1" s="361"/>
      <c r="F1" s="361"/>
      <c r="G1" s="362"/>
      <c r="H1" s="10" t="s">
        <v>12</v>
      </c>
      <c r="I1" s="60" t="s">
        <v>221</v>
      </c>
    </row>
    <row r="2" spans="1:9" ht="38.25" customHeight="1" x14ac:dyDescent="0.25">
      <c r="A2" s="356"/>
      <c r="B2" s="356"/>
      <c r="C2" s="363"/>
      <c r="D2" s="364"/>
      <c r="E2" s="364"/>
      <c r="F2" s="364"/>
      <c r="G2" s="365"/>
      <c r="H2" s="10" t="s">
        <v>13</v>
      </c>
      <c r="I2" s="58" t="s">
        <v>188</v>
      </c>
    </row>
    <row r="3" spans="1:9" ht="3.75" customHeight="1" x14ac:dyDescent="0.25">
      <c r="A3" s="12"/>
      <c r="B3" s="5"/>
      <c r="C3" s="5"/>
      <c r="D3" s="5"/>
      <c r="E3" s="5"/>
      <c r="F3" s="6"/>
      <c r="G3" s="7"/>
      <c r="H3" s="7"/>
      <c r="I3" s="13"/>
    </row>
    <row r="4" spans="1:9" ht="27" customHeight="1" x14ac:dyDescent="0.25">
      <c r="A4" s="369"/>
      <c r="B4" s="370"/>
      <c r="C4" s="370"/>
      <c r="D4" s="370"/>
      <c r="E4" s="370"/>
      <c r="F4" s="370"/>
      <c r="G4" s="370"/>
      <c r="H4" s="370"/>
      <c r="I4" s="371"/>
    </row>
    <row r="5" spans="1:9" ht="6" customHeight="1" x14ac:dyDescent="0.25">
      <c r="A5" s="12"/>
      <c r="B5" s="5"/>
      <c r="C5" s="5"/>
      <c r="D5" s="5"/>
      <c r="E5" s="5"/>
      <c r="F5" s="6"/>
      <c r="G5" s="7"/>
      <c r="H5" s="7"/>
      <c r="I5" s="13"/>
    </row>
    <row r="6" spans="1:9" ht="39.75" customHeight="1" x14ac:dyDescent="0.25">
      <c r="B6" s="359" t="s">
        <v>100</v>
      </c>
      <c r="C6" s="359"/>
      <c r="D6" s="63">
        <v>2018</v>
      </c>
      <c r="F6" s="11"/>
      <c r="G6" s="8"/>
      <c r="H6" s="8"/>
      <c r="I6" s="8"/>
    </row>
    <row r="7" spans="1:9" ht="5.25" customHeight="1" x14ac:dyDescent="0.25">
      <c r="A7" s="12"/>
      <c r="B7" s="5"/>
      <c r="C7" s="5"/>
      <c r="D7" s="5"/>
      <c r="E7" s="5"/>
      <c r="F7" s="6"/>
      <c r="G7" s="7"/>
      <c r="H7" s="7"/>
      <c r="I7" s="13"/>
    </row>
    <row r="8" spans="1:9" ht="409.6" customHeight="1" x14ac:dyDescent="0.25">
      <c r="A8" s="357" t="s">
        <v>209</v>
      </c>
      <c r="B8" s="358"/>
      <c r="C8" s="61" t="s">
        <v>2</v>
      </c>
      <c r="D8" s="26" t="s">
        <v>210</v>
      </c>
      <c r="E8" s="372" t="str">
        <f>IFERROR(VLOOKUP(C8,'Validac Área Obj. Estr. Proy.'!A2:B37,2,FALSE),"")</f>
        <v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v>
      </c>
      <c r="F8" s="373"/>
      <c r="G8" s="373"/>
      <c r="H8" s="373"/>
      <c r="I8" s="374"/>
    </row>
    <row r="9" spans="1:9" ht="3.75" customHeight="1" x14ac:dyDescent="0.25">
      <c r="A9" s="366"/>
      <c r="B9" s="367"/>
      <c r="C9" s="367"/>
      <c r="D9" s="367"/>
      <c r="E9" s="367"/>
      <c r="F9" s="367"/>
      <c r="G9" s="367"/>
      <c r="H9" s="367"/>
      <c r="I9" s="368"/>
    </row>
    <row r="10" spans="1:9" ht="31.5" customHeight="1" x14ac:dyDescent="0.25">
      <c r="A10" s="379" t="s">
        <v>211</v>
      </c>
      <c r="B10" s="379"/>
      <c r="C10" s="66" t="s">
        <v>34</v>
      </c>
      <c r="D10" s="418"/>
      <c r="E10" s="418"/>
      <c r="F10" s="418"/>
      <c r="G10" s="418"/>
      <c r="H10" s="418"/>
      <c r="I10" s="418"/>
    </row>
    <row r="11" spans="1:9" ht="30.75" customHeight="1" x14ac:dyDescent="0.25">
      <c r="A11" s="379"/>
      <c r="B11" s="379"/>
      <c r="C11" s="66" t="s">
        <v>35</v>
      </c>
      <c r="D11" s="418"/>
      <c r="E11" s="418"/>
      <c r="F11" s="418"/>
      <c r="G11" s="418"/>
      <c r="H11" s="418"/>
      <c r="I11" s="418"/>
    </row>
    <row r="12" spans="1:9" ht="3.75" customHeight="1" x14ac:dyDescent="0.25">
      <c r="A12" s="366"/>
      <c r="B12" s="367"/>
      <c r="C12" s="367"/>
      <c r="D12" s="367"/>
      <c r="E12" s="367"/>
      <c r="F12" s="367"/>
      <c r="G12" s="367"/>
      <c r="H12" s="367"/>
      <c r="I12" s="368"/>
    </row>
    <row r="13" spans="1:9" ht="72" customHeight="1" x14ac:dyDescent="0.25">
      <c r="A13" s="375" t="s">
        <v>212</v>
      </c>
      <c r="B13" s="376"/>
      <c r="C13" s="62" t="s">
        <v>52</v>
      </c>
      <c r="D13" s="393" t="s">
        <v>213</v>
      </c>
      <c r="E13" s="42"/>
      <c r="F13" s="394" t="str">
        <f>IFERROR(VLOOKUP(C13,Listas!H4:I8,2,FALSE),"")</f>
        <v>Proyecto 1114 - Avanzar en la recuperación, conservación y protección de los bienes muebles e inmuebles que constituyen el patrimonio cultural construido de Bogotá, para su promoción y disfrute por parte de la ciudadanía.</v>
      </c>
      <c r="G13" s="395"/>
      <c r="H13" s="395"/>
      <c r="I13" s="396"/>
    </row>
    <row r="14" spans="1:9" ht="5.25" hidden="1" customHeight="1" x14ac:dyDescent="0.25">
      <c r="A14" s="377"/>
      <c r="B14" s="378"/>
      <c r="C14" s="62"/>
      <c r="D14" s="393"/>
      <c r="E14" s="42"/>
      <c r="F14" s="394" t="str">
        <f>IFERROR(VLOOKUP(C14,Listas!H4:I8,2,FALSE),"")</f>
        <v/>
      </c>
      <c r="G14" s="395"/>
      <c r="H14" s="395"/>
      <c r="I14" s="396"/>
    </row>
    <row r="15" spans="1:9" ht="3.75" customHeight="1" x14ac:dyDescent="0.25">
      <c r="A15" s="16"/>
      <c r="B15" s="17"/>
      <c r="C15" s="17"/>
      <c r="D15" s="17"/>
      <c r="E15" s="17"/>
      <c r="F15" s="18"/>
      <c r="G15" s="18"/>
      <c r="H15" s="18"/>
      <c r="I15" s="19"/>
    </row>
    <row r="16" spans="1:9" ht="3.75" customHeight="1" x14ac:dyDescent="0.25">
      <c r="A16" s="16"/>
      <c r="B16" s="17"/>
      <c r="C16" s="17"/>
      <c r="D16" s="17"/>
      <c r="E16" s="17"/>
      <c r="F16" s="18"/>
      <c r="G16" s="18"/>
      <c r="H16" s="18"/>
      <c r="I16" s="19"/>
    </row>
    <row r="17" spans="1:9" ht="3.75" customHeight="1" x14ac:dyDescent="0.25">
      <c r="A17" s="16"/>
      <c r="B17" s="17"/>
      <c r="C17" s="17"/>
      <c r="D17" s="17"/>
      <c r="E17" s="17"/>
      <c r="F17" s="18"/>
      <c r="G17" s="18"/>
      <c r="H17" s="18"/>
      <c r="I17" s="19"/>
    </row>
    <row r="18" spans="1:9" ht="68.25" customHeight="1" x14ac:dyDescent="0.25">
      <c r="A18" s="397" t="s">
        <v>214</v>
      </c>
      <c r="B18" s="398"/>
      <c r="C18" s="398"/>
      <c r="D18" s="399"/>
      <c r="E18" s="43"/>
      <c r="F18" s="421" t="s">
        <v>215</v>
      </c>
      <c r="G18" s="422"/>
      <c r="H18" s="422"/>
      <c r="I18" s="423"/>
    </row>
    <row r="19" spans="1:9" ht="9.75" customHeight="1" x14ac:dyDescent="0.25">
      <c r="A19" s="14"/>
      <c r="B19" s="15"/>
      <c r="C19" s="15"/>
      <c r="D19" s="15"/>
      <c r="E19" s="53"/>
      <c r="F19" s="54"/>
      <c r="G19" s="55"/>
      <c r="H19" s="55"/>
      <c r="I19" s="55"/>
    </row>
    <row r="20" spans="1:9" ht="54" customHeight="1" x14ac:dyDescent="0.25">
      <c r="A20" s="400" t="s">
        <v>27</v>
      </c>
      <c r="B20" s="401"/>
      <c r="C20" s="401"/>
      <c r="D20" s="402"/>
      <c r="E20" s="41" t="str">
        <f>+VLOOKUP($A$20,Listas!$X$39:$Y$43,2,FALSE)</f>
        <v>_ob2</v>
      </c>
      <c r="F20" s="419" t="s">
        <v>153</v>
      </c>
      <c r="G20" s="419"/>
      <c r="H20" s="419"/>
      <c r="I20" s="420"/>
    </row>
    <row r="21" spans="1:9" ht="72" customHeight="1" x14ac:dyDescent="0.25">
      <c r="A21" s="403"/>
      <c r="B21" s="404"/>
      <c r="C21" s="404"/>
      <c r="D21" s="405"/>
      <c r="E21" s="41" t="str">
        <f>+VLOOKUP($A$20,Listas!$X$39:$Y$43,2,FALSE)</f>
        <v>_ob2</v>
      </c>
      <c r="F21" s="419" t="s">
        <v>154</v>
      </c>
      <c r="G21" s="419"/>
      <c r="H21" s="419"/>
      <c r="I21" s="420"/>
    </row>
    <row r="22" spans="1:9" ht="54" customHeight="1" x14ac:dyDescent="0.25">
      <c r="A22" s="403"/>
      <c r="B22" s="404"/>
      <c r="C22" s="404"/>
      <c r="D22" s="405"/>
      <c r="E22" s="41" t="str">
        <f>+VLOOKUP($A$20,Listas!$X$39:$Y$43,2,FALSE)</f>
        <v>_ob2</v>
      </c>
      <c r="F22" s="419" t="s">
        <v>155</v>
      </c>
      <c r="G22" s="419"/>
      <c r="H22" s="419"/>
      <c r="I22" s="420"/>
    </row>
    <row r="23" spans="1:9" ht="54" customHeight="1" x14ac:dyDescent="0.25">
      <c r="A23" s="403"/>
      <c r="B23" s="404"/>
      <c r="C23" s="404"/>
      <c r="D23" s="405"/>
      <c r="E23" s="41" t="str">
        <f>+VLOOKUP($A$20,Listas!$X$39:$Y$43,2,FALSE)</f>
        <v>_ob2</v>
      </c>
      <c r="F23" s="419" t="s">
        <v>156</v>
      </c>
      <c r="G23" s="419"/>
      <c r="H23" s="419"/>
      <c r="I23" s="420"/>
    </row>
    <row r="24" spans="1:9" ht="54" customHeight="1" x14ac:dyDescent="0.25">
      <c r="A24" s="403"/>
      <c r="B24" s="404"/>
      <c r="C24" s="404"/>
      <c r="D24" s="405"/>
      <c r="E24" s="41" t="str">
        <f>+VLOOKUP($A$20,Listas!$X$39:$Y$43,2,FALSE)</f>
        <v>_ob2</v>
      </c>
      <c r="F24" s="419" t="s">
        <v>157</v>
      </c>
      <c r="G24" s="419"/>
      <c r="H24" s="419"/>
      <c r="I24" s="420"/>
    </row>
    <row r="25" spans="1:9" ht="25.5" hidden="1" customHeight="1" x14ac:dyDescent="0.25">
      <c r="A25" s="403"/>
      <c r="B25" s="404"/>
      <c r="C25" s="404"/>
      <c r="D25" s="405"/>
      <c r="E25" s="41" t="str">
        <f>+VLOOKUP($A$20,Listas!$X$39:$Y$43,2,FALSE)</f>
        <v>_ob2</v>
      </c>
      <c r="F25" s="411"/>
      <c r="G25" s="411"/>
      <c r="H25" s="411"/>
      <c r="I25" s="412"/>
    </row>
    <row r="26" spans="1:9" ht="25.5" hidden="1" customHeight="1" x14ac:dyDescent="0.25">
      <c r="A26" s="403"/>
      <c r="B26" s="404"/>
      <c r="C26" s="404"/>
      <c r="D26" s="405"/>
      <c r="E26" s="41" t="str">
        <f>+VLOOKUP($A$20,Listas!$X$39:$Y$43,2,FALSE)</f>
        <v>_ob2</v>
      </c>
      <c r="F26" s="411"/>
      <c r="G26" s="411"/>
      <c r="H26" s="411"/>
      <c r="I26" s="412"/>
    </row>
    <row r="27" spans="1:9" ht="25.5" hidden="1" customHeight="1" x14ac:dyDescent="0.25">
      <c r="A27" s="406"/>
      <c r="B27" s="407"/>
      <c r="C27" s="407"/>
      <c r="D27" s="408"/>
      <c r="E27" s="41" t="str">
        <f>+VLOOKUP($A$20,Listas!$X$39:$Y$43,2,FALSE)</f>
        <v>_ob2</v>
      </c>
      <c r="F27" s="411"/>
      <c r="G27" s="411"/>
      <c r="H27" s="411"/>
      <c r="I27" s="412"/>
    </row>
    <row r="28" spans="1:9" ht="3.75" customHeight="1" x14ac:dyDescent="0.25">
      <c r="A28" s="16"/>
      <c r="B28" s="17"/>
      <c r="C28" s="17"/>
      <c r="D28" s="17"/>
      <c r="E28" s="17"/>
      <c r="F28" s="18"/>
      <c r="G28" s="18"/>
      <c r="H28" s="18"/>
      <c r="I28" s="19"/>
    </row>
    <row r="29" spans="1:9" ht="33.75" customHeight="1" x14ac:dyDescent="0.25">
      <c r="A29" s="400" t="s">
        <v>29</v>
      </c>
      <c r="B29" s="401"/>
      <c r="C29" s="401"/>
      <c r="D29" s="402"/>
      <c r="E29" s="41" t="str">
        <f>+VLOOKUP($A$29,Listas!$X$39:$Y$43,2,FALSE)</f>
        <v>_ob4</v>
      </c>
      <c r="F29" s="411" t="s">
        <v>162</v>
      </c>
      <c r="G29" s="411"/>
      <c r="H29" s="411"/>
      <c r="I29" s="412"/>
    </row>
    <row r="30" spans="1:9" ht="20.25" hidden="1" customHeight="1" x14ac:dyDescent="0.25">
      <c r="A30" s="403"/>
      <c r="B30" s="404"/>
      <c r="C30" s="404"/>
      <c r="D30" s="405"/>
      <c r="E30" s="41" t="str">
        <f>+VLOOKUP($A$29,Listas!$X$39:$Y$43,2,FALSE)</f>
        <v>_ob4</v>
      </c>
      <c r="F30" s="411"/>
      <c r="G30" s="411"/>
      <c r="H30" s="411"/>
      <c r="I30" s="412"/>
    </row>
    <row r="31" spans="1:9" ht="20.25" hidden="1" customHeight="1" x14ac:dyDescent="0.25">
      <c r="A31" s="403"/>
      <c r="B31" s="404"/>
      <c r="C31" s="404"/>
      <c r="D31" s="405"/>
      <c r="E31" s="41" t="str">
        <f>+VLOOKUP($A$29,Listas!$X$39:$Y$43,2,FALSE)</f>
        <v>_ob4</v>
      </c>
      <c r="F31" s="411"/>
      <c r="G31" s="411"/>
      <c r="H31" s="411"/>
      <c r="I31" s="412"/>
    </row>
    <row r="32" spans="1:9" ht="20.25" hidden="1" customHeight="1" x14ac:dyDescent="0.25">
      <c r="A32" s="403"/>
      <c r="B32" s="404"/>
      <c r="C32" s="404"/>
      <c r="D32" s="405"/>
      <c r="E32" s="41" t="str">
        <f>+VLOOKUP($A$29,Listas!$X$39:$Y$43,2,FALSE)</f>
        <v>_ob4</v>
      </c>
      <c r="F32" s="411"/>
      <c r="G32" s="411"/>
      <c r="H32" s="411"/>
      <c r="I32" s="412"/>
    </row>
    <row r="33" spans="1:9" ht="20.25" hidden="1" customHeight="1" x14ac:dyDescent="0.25">
      <c r="A33" s="403"/>
      <c r="B33" s="404"/>
      <c r="C33" s="404"/>
      <c r="D33" s="405"/>
      <c r="E33" s="41" t="str">
        <f>+VLOOKUP($A$29,Listas!$X$39:$Y$43,2,FALSE)</f>
        <v>_ob4</v>
      </c>
      <c r="F33" s="411"/>
      <c r="G33" s="411"/>
      <c r="H33" s="411"/>
      <c r="I33" s="412"/>
    </row>
    <row r="34" spans="1:9" s="9" customFormat="1" ht="15" hidden="1" customHeight="1" x14ac:dyDescent="0.25">
      <c r="A34" s="403"/>
      <c r="B34" s="404"/>
      <c r="C34" s="404"/>
      <c r="D34" s="405"/>
      <c r="E34" s="41" t="str">
        <f>+VLOOKUP($A$29,Listas!$X$39:$Y$43,2,FALSE)</f>
        <v>_ob4</v>
      </c>
      <c r="F34" s="411"/>
      <c r="G34" s="411"/>
      <c r="H34" s="411"/>
      <c r="I34" s="412"/>
    </row>
    <row r="35" spans="1:9" ht="4.5" customHeight="1" x14ac:dyDescent="0.25">
      <c r="A35" s="14"/>
      <c r="B35" s="15"/>
      <c r="C35" s="48"/>
      <c r="D35" s="49"/>
      <c r="E35" s="50"/>
      <c r="F35" s="51"/>
      <c r="G35" s="51"/>
      <c r="H35" s="51"/>
      <c r="I35" s="52"/>
    </row>
    <row r="36" spans="1:9" ht="22.5" customHeight="1" x14ac:dyDescent="0.25">
      <c r="A36" s="400" t="s">
        <v>30</v>
      </c>
      <c r="B36" s="401"/>
      <c r="C36" s="401"/>
      <c r="D36" s="402"/>
      <c r="E36" s="41" t="str">
        <f>+VLOOKUP($A$29,Listas!$X$39:$Y$43,2,FALSE)</f>
        <v>_ob4</v>
      </c>
      <c r="F36" s="409" t="s">
        <v>165</v>
      </c>
      <c r="G36" s="409"/>
      <c r="H36" s="409"/>
      <c r="I36" s="410"/>
    </row>
    <row r="37" spans="1:9" ht="21.75" customHeight="1" x14ac:dyDescent="0.25">
      <c r="A37" s="403"/>
      <c r="B37" s="404"/>
      <c r="C37" s="404"/>
      <c r="D37" s="405"/>
      <c r="E37" s="41" t="str">
        <f>+VLOOKUP($A$29,Listas!$X$39:$Y$43,2,FALSE)</f>
        <v>_ob4</v>
      </c>
      <c r="F37" s="411" t="s">
        <v>167</v>
      </c>
      <c r="G37" s="411"/>
      <c r="H37" s="411"/>
      <c r="I37" s="412"/>
    </row>
    <row r="38" spans="1:9" s="9" customFormat="1" ht="3" customHeight="1" x14ac:dyDescent="0.25">
      <c r="A38" s="406"/>
      <c r="B38" s="407"/>
      <c r="C38" s="407"/>
      <c r="D38" s="408"/>
      <c r="E38" s="27"/>
      <c r="F38" s="27"/>
      <c r="G38" s="27"/>
      <c r="H38" s="27"/>
      <c r="I38" s="28"/>
    </row>
    <row r="39" spans="1:9" ht="10.5" customHeight="1" x14ac:dyDescent="0.25">
      <c r="A39" s="20"/>
      <c r="B39" s="21"/>
      <c r="C39" s="22"/>
      <c r="D39" s="21"/>
      <c r="E39" s="21"/>
      <c r="F39" s="23"/>
      <c r="G39" s="24"/>
      <c r="H39" s="24"/>
      <c r="I39" s="25"/>
    </row>
    <row r="40" spans="1:9" ht="36.75" customHeight="1" x14ac:dyDescent="0.25">
      <c r="A40" s="380" t="s">
        <v>216</v>
      </c>
      <c r="B40" s="381"/>
      <c r="C40" s="386"/>
      <c r="D40" s="389" t="s">
        <v>217</v>
      </c>
      <c r="E40" s="64"/>
      <c r="F40" s="65" t="s">
        <v>184</v>
      </c>
      <c r="G40" s="379" t="s">
        <v>218</v>
      </c>
      <c r="H40" s="392"/>
      <c r="I40" s="392"/>
    </row>
    <row r="41" spans="1:9" ht="36.75" customHeight="1" x14ac:dyDescent="0.25">
      <c r="A41" s="382"/>
      <c r="B41" s="383"/>
      <c r="C41" s="387"/>
      <c r="D41" s="390"/>
      <c r="E41" s="64"/>
      <c r="F41" s="65" t="s">
        <v>130</v>
      </c>
      <c r="G41" s="379"/>
      <c r="H41" s="392"/>
      <c r="I41" s="392"/>
    </row>
    <row r="42" spans="1:9" ht="36.75" customHeight="1" x14ac:dyDescent="0.25">
      <c r="A42" s="384"/>
      <c r="B42" s="385"/>
      <c r="C42" s="388"/>
      <c r="D42" s="391"/>
      <c r="E42" s="64"/>
      <c r="F42" s="65" t="s">
        <v>129</v>
      </c>
      <c r="G42" s="379"/>
      <c r="H42" s="392"/>
      <c r="I42" s="392"/>
    </row>
    <row r="43" spans="1:9" ht="15.75" hidden="1" customHeight="1" x14ac:dyDescent="0.25"/>
    <row r="44" spans="1:9" hidden="1" x14ac:dyDescent="0.25">
      <c r="A44" s="416" t="s">
        <v>49</v>
      </c>
      <c r="B44" s="417"/>
      <c r="C44" s="416" t="s">
        <v>97</v>
      </c>
      <c r="D44" s="417"/>
      <c r="E44" s="8"/>
      <c r="F44" s="413" t="s">
        <v>99</v>
      </c>
      <c r="G44" s="414"/>
      <c r="H44" s="415"/>
    </row>
    <row r="45" spans="1:9" hidden="1" x14ac:dyDescent="0.25">
      <c r="A45" t="s">
        <v>50</v>
      </c>
      <c r="B45" s="1"/>
      <c r="C45" s="1" t="s">
        <v>92</v>
      </c>
      <c r="D45" s="1"/>
      <c r="E45" s="8"/>
      <c r="F45" s="59" t="s">
        <v>26</v>
      </c>
      <c r="G45" s="8"/>
      <c r="H45" s="8"/>
    </row>
    <row r="46" spans="1:9" hidden="1" x14ac:dyDescent="0.25">
      <c r="A46" t="s">
        <v>51</v>
      </c>
      <c r="B46" s="1"/>
      <c r="C46" s="1" t="s">
        <v>93</v>
      </c>
      <c r="D46" s="1"/>
      <c r="E46" s="8"/>
      <c r="F46" s="59" t="s">
        <v>27</v>
      </c>
      <c r="G46" s="8"/>
      <c r="H46" s="8"/>
    </row>
    <row r="47" spans="1:9" hidden="1" x14ac:dyDescent="0.25">
      <c r="A47" t="s">
        <v>52</v>
      </c>
      <c r="B47" s="1"/>
      <c r="C47" s="1" t="s">
        <v>94</v>
      </c>
      <c r="D47" s="1"/>
      <c r="E47" s="8"/>
      <c r="F47" s="59" t="s">
        <v>28</v>
      </c>
      <c r="G47" s="8"/>
      <c r="H47" s="8"/>
    </row>
    <row r="48" spans="1:9" hidden="1" x14ac:dyDescent="0.25">
      <c r="A48" t="s">
        <v>53</v>
      </c>
      <c r="B48" s="1"/>
      <c r="C48" s="1" t="s">
        <v>95</v>
      </c>
      <c r="D48" s="1"/>
      <c r="E48" s="8"/>
      <c r="F48" s="59" t="s">
        <v>29</v>
      </c>
      <c r="G48" s="8"/>
      <c r="H48" s="8"/>
    </row>
    <row r="49" spans="1:8" hidden="1" x14ac:dyDescent="0.25">
      <c r="A49" t="s">
        <v>54</v>
      </c>
      <c r="B49" s="1"/>
      <c r="C49" s="1" t="s">
        <v>96</v>
      </c>
      <c r="D49" s="1"/>
      <c r="E49" s="8"/>
      <c r="F49" s="59" t="s">
        <v>30</v>
      </c>
      <c r="G49" s="8"/>
      <c r="H49" s="8"/>
    </row>
    <row r="50" spans="1:8" hidden="1" x14ac:dyDescent="0.25">
      <c r="A50" s="4" t="s">
        <v>98</v>
      </c>
      <c r="B50" s="1"/>
      <c r="C50" s="1"/>
      <c r="D50" s="1"/>
      <c r="E50" s="8"/>
      <c r="F50" s="8"/>
      <c r="G50" s="8"/>
      <c r="H50" s="8"/>
    </row>
    <row r="51" spans="1:8" hidden="1" x14ac:dyDescent="0.25">
      <c r="A51" s="1" t="s">
        <v>58</v>
      </c>
      <c r="B51" s="1"/>
      <c r="C51" s="1"/>
      <c r="D51" s="1"/>
      <c r="E51" s="8"/>
      <c r="F51" s="413" t="s">
        <v>31</v>
      </c>
      <c r="G51" s="414"/>
      <c r="H51" s="415"/>
    </row>
    <row r="52" spans="1:8" hidden="1" x14ac:dyDescent="0.25">
      <c r="A52" s="1" t="s">
        <v>59</v>
      </c>
      <c r="B52" s="1"/>
      <c r="C52" s="1"/>
      <c r="D52" s="1"/>
      <c r="E52" s="8"/>
      <c r="F52" s="8" t="s">
        <v>32</v>
      </c>
      <c r="G52" s="8"/>
      <c r="H52" s="8"/>
    </row>
    <row r="53" spans="1:8" hidden="1" x14ac:dyDescent="0.25">
      <c r="A53" s="1" t="s">
        <v>60</v>
      </c>
      <c r="B53" s="1"/>
      <c r="C53" s="1"/>
      <c r="D53" s="1"/>
      <c r="E53" s="8"/>
      <c r="F53" s="8" t="s">
        <v>33</v>
      </c>
      <c r="G53" s="8"/>
      <c r="H53" s="8"/>
    </row>
    <row r="54" spans="1:8" hidden="1" x14ac:dyDescent="0.25">
      <c r="A54" s="1" t="s">
        <v>61</v>
      </c>
      <c r="B54" s="1"/>
      <c r="C54" s="1"/>
      <c r="D54" s="1"/>
      <c r="E54" s="8"/>
      <c r="F54" s="8" t="s">
        <v>34</v>
      </c>
      <c r="G54" s="8"/>
      <c r="H54" s="8"/>
    </row>
    <row r="55" spans="1:8" hidden="1" x14ac:dyDescent="0.25">
      <c r="A55" s="1" t="s">
        <v>62</v>
      </c>
      <c r="B55" s="1"/>
      <c r="C55" s="1"/>
      <c r="D55" s="1"/>
      <c r="E55" s="8"/>
      <c r="F55" s="8" t="s">
        <v>35</v>
      </c>
      <c r="G55" s="8"/>
      <c r="H55" s="8"/>
    </row>
    <row r="56" spans="1:8" hidden="1" x14ac:dyDescent="0.25">
      <c r="A56" s="1" t="s">
        <v>64</v>
      </c>
      <c r="B56" s="1"/>
      <c r="C56" s="1"/>
      <c r="D56" s="1"/>
      <c r="E56" s="8"/>
      <c r="F56" s="8" t="s">
        <v>36</v>
      </c>
      <c r="G56" s="8"/>
      <c r="H56" s="8"/>
    </row>
    <row r="57" spans="1:8" hidden="1" x14ac:dyDescent="0.25">
      <c r="A57" s="1" t="s">
        <v>65</v>
      </c>
      <c r="B57" s="1"/>
      <c r="C57" s="1"/>
      <c r="D57" s="1"/>
      <c r="E57" s="8"/>
      <c r="F57" s="8" t="s">
        <v>37</v>
      </c>
      <c r="G57" s="8"/>
      <c r="H57" s="8"/>
    </row>
    <row r="58" spans="1:8" hidden="1" x14ac:dyDescent="0.25">
      <c r="A58" s="1" t="s">
        <v>67</v>
      </c>
      <c r="B58" s="1"/>
      <c r="C58" s="1"/>
      <c r="D58" s="1"/>
      <c r="E58" s="8"/>
      <c r="F58" s="8" t="s">
        <v>38</v>
      </c>
      <c r="G58" s="8"/>
      <c r="H58" s="8"/>
    </row>
    <row r="59" spans="1:8" hidden="1" x14ac:dyDescent="0.25">
      <c r="A59" s="1" t="s">
        <v>68</v>
      </c>
      <c r="B59" s="1"/>
      <c r="C59" s="1"/>
      <c r="D59" s="1"/>
      <c r="E59" s="8"/>
      <c r="F59" s="8" t="s">
        <v>39</v>
      </c>
      <c r="G59" s="8"/>
      <c r="H59" s="8"/>
    </row>
    <row r="60" spans="1:8" hidden="1" x14ac:dyDescent="0.25">
      <c r="A60" s="1" t="s">
        <v>69</v>
      </c>
      <c r="B60" s="1"/>
      <c r="C60" s="1"/>
      <c r="D60" s="1"/>
      <c r="E60" s="8"/>
      <c r="F60" s="8" t="s">
        <v>40</v>
      </c>
      <c r="G60" s="8"/>
      <c r="H60" s="8"/>
    </row>
    <row r="61" spans="1:8" hidden="1" x14ac:dyDescent="0.25">
      <c r="A61" s="1" t="s">
        <v>71</v>
      </c>
      <c r="B61" s="1"/>
      <c r="C61" s="1"/>
      <c r="D61" s="1"/>
      <c r="E61" s="8"/>
      <c r="F61" s="8" t="s">
        <v>41</v>
      </c>
      <c r="G61" s="8"/>
      <c r="H61" s="8"/>
    </row>
    <row r="62" spans="1:8" hidden="1" x14ac:dyDescent="0.25">
      <c r="A62" s="1" t="s">
        <v>72</v>
      </c>
      <c r="B62" s="1"/>
      <c r="C62" s="1"/>
      <c r="D62" s="1"/>
      <c r="E62" s="8"/>
      <c r="F62" s="8" t="s">
        <v>42</v>
      </c>
      <c r="G62" s="8"/>
      <c r="H62" s="8"/>
    </row>
    <row r="63" spans="1:8" hidden="1" x14ac:dyDescent="0.25">
      <c r="A63" s="1" t="s">
        <v>73</v>
      </c>
      <c r="B63" s="1"/>
      <c r="C63" s="1"/>
      <c r="D63" s="1"/>
      <c r="E63" s="8"/>
      <c r="F63" s="8" t="s">
        <v>43</v>
      </c>
      <c r="G63" s="8"/>
      <c r="H63" s="8"/>
    </row>
    <row r="64" spans="1:8" hidden="1" x14ac:dyDescent="0.25">
      <c r="A64" s="1" t="s">
        <v>74</v>
      </c>
      <c r="B64" s="1"/>
      <c r="C64" s="1"/>
      <c r="D64" s="1"/>
      <c r="E64" s="8"/>
      <c r="F64" s="8" t="s">
        <v>44</v>
      </c>
      <c r="G64" s="8"/>
      <c r="H64" s="8"/>
    </row>
    <row r="65" spans="1:8" hidden="1" x14ac:dyDescent="0.25">
      <c r="A65" s="1" t="s">
        <v>75</v>
      </c>
      <c r="B65" s="1"/>
      <c r="C65" s="1"/>
      <c r="D65" s="1"/>
      <c r="E65" s="8"/>
      <c r="F65" s="8" t="s">
        <v>45</v>
      </c>
      <c r="G65" s="8"/>
      <c r="H65" s="8"/>
    </row>
    <row r="66" spans="1:8" hidden="1" x14ac:dyDescent="0.25">
      <c r="A66" s="1" t="s">
        <v>76</v>
      </c>
      <c r="B66" s="1"/>
      <c r="C66" s="1"/>
      <c r="D66" s="1"/>
      <c r="E66" s="8"/>
      <c r="F66" s="8" t="s">
        <v>46</v>
      </c>
      <c r="G66" s="8"/>
      <c r="H66" s="8"/>
    </row>
    <row r="67" spans="1:8" hidden="1" x14ac:dyDescent="0.25">
      <c r="A67" s="1" t="s">
        <v>78</v>
      </c>
      <c r="B67" s="1"/>
      <c r="C67" s="1"/>
      <c r="D67" s="1"/>
      <c r="E67" s="8"/>
      <c r="F67" s="8" t="s">
        <v>47</v>
      </c>
      <c r="G67" s="8"/>
      <c r="H67" s="8"/>
    </row>
    <row r="68" spans="1:8" hidden="1" x14ac:dyDescent="0.25">
      <c r="A68" s="1" t="s">
        <v>79</v>
      </c>
      <c r="B68" s="1"/>
      <c r="C68" s="1"/>
      <c r="D68" s="1"/>
      <c r="E68" s="8"/>
      <c r="F68" s="8" t="s">
        <v>48</v>
      </c>
      <c r="G68" s="8"/>
      <c r="H68" s="8"/>
    </row>
    <row r="69" spans="1:8" hidden="1" x14ac:dyDescent="0.25">
      <c r="A69" s="1" t="s">
        <v>80</v>
      </c>
      <c r="B69" s="1"/>
      <c r="C69" s="1"/>
      <c r="D69" s="1"/>
      <c r="E69" s="8"/>
      <c r="F69" s="8"/>
      <c r="G69" s="8"/>
      <c r="H69" s="8"/>
    </row>
    <row r="70" spans="1:8" hidden="1" x14ac:dyDescent="0.25">
      <c r="A70" s="1" t="s">
        <v>82</v>
      </c>
      <c r="B70" s="1"/>
      <c r="C70" s="1"/>
      <c r="D70" s="1"/>
      <c r="E70" s="8"/>
      <c r="F70" s="8"/>
      <c r="G70" s="8"/>
      <c r="H70" s="8"/>
    </row>
    <row r="71" spans="1:8" hidden="1" x14ac:dyDescent="0.25">
      <c r="A71" s="1" t="s">
        <v>84</v>
      </c>
      <c r="B71" s="1"/>
      <c r="C71" s="1"/>
      <c r="D71" s="1"/>
      <c r="E71" s="8"/>
      <c r="F71" s="8"/>
      <c r="G71" s="8"/>
      <c r="H71" s="8"/>
    </row>
    <row r="72" spans="1:8" hidden="1" x14ac:dyDescent="0.25">
      <c r="A72" s="1" t="s">
        <v>85</v>
      </c>
      <c r="B72" s="1"/>
      <c r="C72" s="1"/>
      <c r="D72" s="1"/>
      <c r="E72" s="8"/>
      <c r="F72" s="8"/>
      <c r="G72" s="8"/>
      <c r="H72" s="8"/>
    </row>
    <row r="73" spans="1:8" hidden="1" x14ac:dyDescent="0.25">
      <c r="A73" s="1" t="s">
        <v>86</v>
      </c>
      <c r="B73" s="1"/>
      <c r="C73" s="1"/>
      <c r="D73" s="1"/>
      <c r="E73" s="8"/>
      <c r="F73" s="8"/>
      <c r="G73" s="8"/>
      <c r="H73" s="8"/>
    </row>
    <row r="74" spans="1:8" hidden="1" x14ac:dyDescent="0.25">
      <c r="A74" s="1" t="s">
        <v>87</v>
      </c>
      <c r="B74" s="1"/>
      <c r="C74" s="1"/>
      <c r="D74" s="1"/>
      <c r="E74" s="8"/>
      <c r="F74" s="8"/>
      <c r="G74" s="8"/>
      <c r="H74" s="8"/>
    </row>
    <row r="75" spans="1:8" hidden="1" x14ac:dyDescent="0.25">
      <c r="A75" s="1" t="s">
        <v>88</v>
      </c>
      <c r="B75" s="1"/>
      <c r="C75" s="1"/>
      <c r="D75" s="1"/>
      <c r="E75" s="8"/>
      <c r="F75" s="8"/>
      <c r="G75" s="8"/>
      <c r="H75" s="8"/>
    </row>
    <row r="76" spans="1:8" hidden="1" x14ac:dyDescent="0.25">
      <c r="A76" s="1" t="s">
        <v>89</v>
      </c>
      <c r="B76" s="1"/>
      <c r="C76" s="1"/>
      <c r="D76" s="1"/>
      <c r="E76" s="8"/>
      <c r="F76" s="8"/>
      <c r="G76" s="8"/>
      <c r="H76" s="8"/>
    </row>
    <row r="77" spans="1:8" hidden="1" x14ac:dyDescent="0.25">
      <c r="A77" s="1" t="s">
        <v>90</v>
      </c>
      <c r="B77" s="1"/>
      <c r="C77" s="1"/>
      <c r="D77" s="1"/>
      <c r="E77" s="8"/>
      <c r="F77" s="8"/>
      <c r="G77" s="8"/>
      <c r="H77" s="8"/>
    </row>
    <row r="78" spans="1:8" hidden="1" x14ac:dyDescent="0.25"/>
    <row r="79" spans="1:8" hidden="1" x14ac:dyDescent="0.25"/>
    <row r="80" spans="1:8"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x14ac:dyDescent="0.25"/>
    <row r="122" x14ac:dyDescent="0.25"/>
    <row r="123" x14ac:dyDescent="0.25"/>
  </sheetData>
  <dataConsolidate link="1"/>
  <mergeCells count="47">
    <mergeCell ref="A44:B44"/>
    <mergeCell ref="F34:I34"/>
    <mergeCell ref="A29:D34"/>
    <mergeCell ref="F31:I31"/>
    <mergeCell ref="F32:I32"/>
    <mergeCell ref="F33:I33"/>
    <mergeCell ref="F29:I29"/>
    <mergeCell ref="F30:I30"/>
    <mergeCell ref="A36:D38"/>
    <mergeCell ref="F51:H51"/>
    <mergeCell ref="F44:H44"/>
    <mergeCell ref="C44:D44"/>
    <mergeCell ref="D10:F10"/>
    <mergeCell ref="D11:F11"/>
    <mergeCell ref="G10:I10"/>
    <mergeCell ref="G11:I11"/>
    <mergeCell ref="F24:I24"/>
    <mergeCell ref="F25:I25"/>
    <mergeCell ref="F26:I26"/>
    <mergeCell ref="F27:I27"/>
    <mergeCell ref="F18:I18"/>
    <mergeCell ref="F20:I20"/>
    <mergeCell ref="F21:I21"/>
    <mergeCell ref="F22:I22"/>
    <mergeCell ref="F23:I23"/>
    <mergeCell ref="A12:I12"/>
    <mergeCell ref="A13:B14"/>
    <mergeCell ref="A10:B11"/>
    <mergeCell ref="A40:B42"/>
    <mergeCell ref="C40:C42"/>
    <mergeCell ref="D40:D42"/>
    <mergeCell ref="G40:G42"/>
    <mergeCell ref="H40:I42"/>
    <mergeCell ref="D13:D14"/>
    <mergeCell ref="F13:I13"/>
    <mergeCell ref="F14:I14"/>
    <mergeCell ref="A18:D18"/>
    <mergeCell ref="A20:D27"/>
    <mergeCell ref="F36:I36"/>
    <mergeCell ref="F37:I37"/>
    <mergeCell ref="A1:B2"/>
    <mergeCell ref="A8:B8"/>
    <mergeCell ref="B6:C6"/>
    <mergeCell ref="C1:G2"/>
    <mergeCell ref="A9:I9"/>
    <mergeCell ref="A4:I4"/>
    <mergeCell ref="E8:I8"/>
  </mergeCells>
  <dataValidations count="7">
    <dataValidation type="list" allowBlank="1" showInputMessage="1" showErrorMessage="1" sqref="C8" xr:uid="{00000000-0002-0000-0300-000000000000}">
      <formula1>areas</formula1>
    </dataValidation>
    <dataValidation type="list" allowBlank="1" showInputMessage="1" showErrorMessage="1" sqref="F20:I27 F35:I35" xr:uid="{00000000-0002-0000-0300-000001000000}">
      <formula1>INDIRECT($E$20)</formula1>
    </dataValidation>
    <dataValidation type="list" allowBlank="1" showInputMessage="1" showErrorMessage="1" sqref="F36:I37 F29:I34" xr:uid="{00000000-0002-0000-0300-000002000000}">
      <formula1>INDIRECT($E$29)</formula1>
    </dataValidation>
    <dataValidation type="list" allowBlank="1" showInputMessage="1" showErrorMessage="1" sqref="C10:C11" xr:uid="{00000000-0002-0000-0300-000003000000}">
      <formula1>procesos</formula1>
    </dataValidation>
    <dataValidation type="list" allowBlank="1" showInputMessage="1" showErrorMessage="1" sqref="A20:D27 A36 A29:D34" xr:uid="{00000000-0002-0000-0300-000004000000}">
      <formula1>objetivos</formula1>
    </dataValidation>
    <dataValidation type="list" allowBlank="1" showInputMessage="1" showErrorMessage="1" sqref="D10:I11" xr:uid="{00000000-0002-0000-0300-000005000000}">
      <formula1>$F$52:$F$68</formula1>
    </dataValidation>
    <dataValidation type="list" allowBlank="1" showInputMessage="1" showErrorMessage="1" sqref="C13:C14" xr:uid="{00000000-0002-0000-0300-000006000000}">
      <formula1>proyectos</formula1>
    </dataValidation>
  </dataValidations>
  <printOptions horizontalCentered="1" verticalCentered="1"/>
  <pageMargins left="0.19685039370078741" right="0.19685039370078741" top="0.39370078740157483" bottom="0.59055118110236227" header="0.31496062992125984" footer="0.39370078740157483"/>
  <pageSetup scale="55" orientation="portrait" r:id="rId1"/>
  <headerFooter>
    <oddFooter>&amp;LDE-F-3 V3 xx/09/2017
&amp;R&amp;N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1:L53"/>
  <sheetViews>
    <sheetView showGridLines="0" topLeftCell="C33" zoomScale="68" zoomScaleNormal="68" workbookViewId="0">
      <selection activeCell="I36" sqref="I36"/>
    </sheetView>
  </sheetViews>
  <sheetFormatPr baseColWidth="10" defaultRowHeight="16.5" x14ac:dyDescent="0.3"/>
  <cols>
    <col min="1" max="1" width="3.28515625" style="75" customWidth="1"/>
    <col min="2" max="2" width="36.85546875" style="75" customWidth="1"/>
    <col min="3" max="7" width="44" style="75" customWidth="1"/>
    <col min="8" max="8" width="16.42578125" style="84" customWidth="1"/>
    <col min="9" max="9" width="27.42578125" style="89" customWidth="1"/>
    <col min="10" max="10" width="18.5703125" style="89" customWidth="1"/>
    <col min="11" max="16384" width="11.42578125" style="75"/>
  </cols>
  <sheetData>
    <row r="1" spans="2:10" ht="19.5" customHeight="1" x14ac:dyDescent="0.3">
      <c r="B1" s="74" t="s">
        <v>429</v>
      </c>
      <c r="C1" s="74" t="s">
        <v>429</v>
      </c>
    </row>
    <row r="2" spans="2:10" ht="9" customHeight="1" x14ac:dyDescent="0.3">
      <c r="B2" s="74"/>
      <c r="C2" s="74"/>
    </row>
    <row r="3" spans="2:10" ht="85.5" customHeight="1" x14ac:dyDescent="0.3">
      <c r="B3" s="432" t="s">
        <v>448</v>
      </c>
      <c r="C3" s="432"/>
      <c r="D3" s="432"/>
      <c r="E3" s="432"/>
      <c r="F3" s="432"/>
      <c r="G3" s="432"/>
      <c r="H3" s="432"/>
      <c r="I3" s="432"/>
      <c r="J3" s="432"/>
    </row>
    <row r="4" spans="2:10" x14ac:dyDescent="0.3">
      <c r="B4" s="86"/>
      <c r="C4" s="86"/>
      <c r="D4" s="86"/>
      <c r="E4" s="86"/>
      <c r="F4" s="86"/>
      <c r="G4" s="86"/>
      <c r="H4" s="90"/>
      <c r="I4" s="90"/>
      <c r="J4" s="90"/>
    </row>
    <row r="5" spans="2:10" x14ac:dyDescent="0.3">
      <c r="B5" s="111" t="s">
        <v>450</v>
      </c>
      <c r="C5" s="86"/>
      <c r="D5" s="86"/>
      <c r="E5" s="111" t="s">
        <v>457</v>
      </c>
      <c r="F5" s="86"/>
      <c r="G5" s="86"/>
      <c r="H5" s="113" t="s">
        <v>452</v>
      </c>
      <c r="I5" s="90"/>
      <c r="J5" s="90"/>
    </row>
    <row r="6" spans="2:10" x14ac:dyDescent="0.3">
      <c r="B6" s="86"/>
      <c r="C6" s="86"/>
      <c r="D6" s="86"/>
      <c r="E6" s="86"/>
      <c r="F6" s="86"/>
      <c r="G6" s="86"/>
      <c r="H6" s="115" t="s">
        <v>461</v>
      </c>
      <c r="I6" s="90"/>
      <c r="J6" s="90"/>
    </row>
    <row r="7" spans="2:10" s="88" customFormat="1" ht="30" customHeight="1" x14ac:dyDescent="0.25">
      <c r="B7" s="85" t="s">
        <v>428</v>
      </c>
      <c r="C7" s="85" t="s">
        <v>449</v>
      </c>
      <c r="E7" s="85" t="s">
        <v>445</v>
      </c>
      <c r="F7" s="85" t="s">
        <v>446</v>
      </c>
      <c r="H7" s="85" t="s">
        <v>447</v>
      </c>
      <c r="I7" s="85" t="s">
        <v>455</v>
      </c>
    </row>
    <row r="8" spans="2:10" s="88" customFormat="1" ht="34.5" customHeight="1" x14ac:dyDescent="0.25">
      <c r="B8" s="99" t="s">
        <v>437</v>
      </c>
      <c r="C8" s="97">
        <v>1</v>
      </c>
      <c r="E8" s="96" t="s">
        <v>459</v>
      </c>
      <c r="F8" s="121" t="s">
        <v>472</v>
      </c>
      <c r="H8" s="114">
        <v>1</v>
      </c>
      <c r="I8" s="109" t="s">
        <v>462</v>
      </c>
    </row>
    <row r="9" spans="2:10" s="88" customFormat="1" ht="33.75" customHeight="1" x14ac:dyDescent="0.25">
      <c r="B9" s="99" t="s">
        <v>438</v>
      </c>
      <c r="C9" s="97">
        <v>1</v>
      </c>
      <c r="E9" s="98" t="s">
        <v>473</v>
      </c>
      <c r="F9" s="121" t="s">
        <v>451</v>
      </c>
      <c r="H9" s="114">
        <v>20</v>
      </c>
      <c r="I9" s="109" t="s">
        <v>463</v>
      </c>
    </row>
    <row r="10" spans="2:10" s="88" customFormat="1" ht="33.75" customHeight="1" x14ac:dyDescent="0.25">
      <c r="B10" s="99" t="s">
        <v>436</v>
      </c>
      <c r="C10" s="97">
        <v>1</v>
      </c>
      <c r="E10" s="96" t="s">
        <v>460</v>
      </c>
      <c r="F10" s="121" t="s">
        <v>477</v>
      </c>
      <c r="H10" s="116"/>
      <c r="I10" s="108"/>
    </row>
    <row r="11" spans="2:10" s="88" customFormat="1" ht="33.75" customHeight="1" x14ac:dyDescent="0.25">
      <c r="B11" s="100"/>
      <c r="C11" s="100"/>
      <c r="E11" s="96" t="s">
        <v>467</v>
      </c>
      <c r="F11" s="121" t="s">
        <v>475</v>
      </c>
      <c r="H11" s="116"/>
      <c r="I11" s="117"/>
    </row>
    <row r="12" spans="2:10" s="88" customFormat="1" ht="33.75" customHeight="1" x14ac:dyDescent="0.25">
      <c r="B12" s="100"/>
      <c r="C12" s="100"/>
      <c r="E12" s="119" t="s">
        <v>468</v>
      </c>
      <c r="F12" s="121" t="s">
        <v>476</v>
      </c>
      <c r="H12" s="116"/>
      <c r="I12" s="117"/>
    </row>
    <row r="13" spans="2:10" s="88" customFormat="1" x14ac:dyDescent="0.25">
      <c r="B13" s="100"/>
      <c r="C13" s="100"/>
      <c r="E13" s="106"/>
      <c r="F13" s="106"/>
      <c r="G13" s="108"/>
      <c r="H13" s="84"/>
    </row>
    <row r="14" spans="2:10" s="88" customFormat="1" x14ac:dyDescent="0.25">
      <c r="B14" s="100"/>
      <c r="C14" s="100"/>
      <c r="E14" s="106"/>
      <c r="F14" s="106"/>
      <c r="G14" s="108"/>
      <c r="H14" s="84"/>
    </row>
    <row r="15" spans="2:10" s="88" customFormat="1" x14ac:dyDescent="0.25">
      <c r="B15" s="100" t="s">
        <v>458</v>
      </c>
      <c r="C15" s="100"/>
      <c r="E15" s="106"/>
      <c r="F15" s="106"/>
      <c r="G15" s="108"/>
      <c r="H15" s="84"/>
    </row>
    <row r="16" spans="2:10" s="88" customFormat="1" x14ac:dyDescent="0.25">
      <c r="B16" s="100"/>
      <c r="C16" s="100"/>
      <c r="E16" s="106"/>
      <c r="F16" s="106"/>
      <c r="G16" s="108"/>
      <c r="H16" s="84"/>
    </row>
    <row r="17" spans="2:10" s="88" customFormat="1" x14ac:dyDescent="0.25">
      <c r="B17" s="100"/>
      <c r="C17" s="112">
        <v>1</v>
      </c>
      <c r="D17" s="112">
        <v>2</v>
      </c>
      <c r="E17" s="118">
        <v>3</v>
      </c>
      <c r="F17" s="118">
        <v>4</v>
      </c>
      <c r="G17" s="118">
        <v>5</v>
      </c>
      <c r="H17" s="84"/>
    </row>
    <row r="18" spans="2:10" s="88" customFormat="1" ht="30" customHeight="1" x14ac:dyDescent="0.25">
      <c r="B18" s="100"/>
      <c r="C18" s="85" t="s">
        <v>454</v>
      </c>
      <c r="D18" s="85" t="s">
        <v>474</v>
      </c>
      <c r="E18" s="85" t="s">
        <v>456</v>
      </c>
      <c r="F18" s="85" t="s">
        <v>469</v>
      </c>
      <c r="G18" s="85" t="s">
        <v>470</v>
      </c>
      <c r="H18" s="85" t="s">
        <v>466</v>
      </c>
    </row>
    <row r="19" spans="2:10" s="89" customFormat="1" ht="44.25" customHeight="1" x14ac:dyDescent="0.25">
      <c r="B19" s="85" t="s">
        <v>453</v>
      </c>
      <c r="C19" s="85" t="s">
        <v>464</v>
      </c>
      <c r="D19" s="85" t="s">
        <v>464</v>
      </c>
      <c r="E19" s="85" t="s">
        <v>464</v>
      </c>
      <c r="F19" s="85" t="s">
        <v>464</v>
      </c>
      <c r="G19" s="85" t="s">
        <v>464</v>
      </c>
      <c r="H19" s="85" t="s">
        <v>465</v>
      </c>
      <c r="I19" s="85" t="s">
        <v>433</v>
      </c>
    </row>
    <row r="20" spans="2:10" s="88" customFormat="1" ht="58.5" customHeight="1" x14ac:dyDescent="0.25">
      <c r="B20" s="120" t="s">
        <v>58</v>
      </c>
      <c r="C20" s="91">
        <v>20</v>
      </c>
      <c r="D20" s="91">
        <v>17</v>
      </c>
      <c r="E20" s="91">
        <v>18</v>
      </c>
      <c r="F20" s="91">
        <v>12</v>
      </c>
      <c r="G20" s="91">
        <v>15</v>
      </c>
      <c r="H20" s="122">
        <f>SUM(C20:G20)</f>
        <v>82</v>
      </c>
      <c r="I20" s="125">
        <f>H20/SUM($H$20:$H$27)</f>
        <v>0.15984405458089668</v>
      </c>
    </row>
    <row r="21" spans="2:10" s="88" customFormat="1" ht="58.5" customHeight="1" x14ac:dyDescent="0.25">
      <c r="B21" s="120" t="s">
        <v>59</v>
      </c>
      <c r="C21" s="91">
        <v>17</v>
      </c>
      <c r="D21" s="91">
        <v>20</v>
      </c>
      <c r="E21" s="91">
        <v>18</v>
      </c>
      <c r="F21" s="91">
        <v>18</v>
      </c>
      <c r="G21" s="91">
        <v>19</v>
      </c>
      <c r="H21" s="122">
        <f t="shared" ref="H21:H27" si="0">SUM(C21:G21)</f>
        <v>92</v>
      </c>
      <c r="I21" s="125">
        <f t="shared" ref="I21:I27" si="1">H21/SUM($H$20:$H$27)</f>
        <v>0.17933723196881091</v>
      </c>
    </row>
    <row r="22" spans="2:10" s="88" customFormat="1" ht="58.5" customHeight="1" x14ac:dyDescent="0.25">
      <c r="B22" s="120" t="s">
        <v>60</v>
      </c>
      <c r="C22" s="91">
        <v>14</v>
      </c>
      <c r="D22" s="91">
        <v>10</v>
      </c>
      <c r="E22" s="91">
        <v>10</v>
      </c>
      <c r="F22" s="91">
        <v>20</v>
      </c>
      <c r="G22" s="91">
        <v>18</v>
      </c>
      <c r="H22" s="122">
        <f t="shared" si="0"/>
        <v>72</v>
      </c>
      <c r="I22" s="125">
        <f t="shared" si="1"/>
        <v>0.14035087719298245</v>
      </c>
    </row>
    <row r="23" spans="2:10" s="88" customFormat="1" ht="63" customHeight="1" x14ac:dyDescent="0.25">
      <c r="B23" s="120" t="s">
        <v>61</v>
      </c>
      <c r="C23" s="91">
        <v>18</v>
      </c>
      <c r="D23" s="91">
        <v>20</v>
      </c>
      <c r="E23" s="91">
        <v>18</v>
      </c>
      <c r="F23" s="91">
        <v>12</v>
      </c>
      <c r="G23" s="91">
        <v>18</v>
      </c>
      <c r="H23" s="122">
        <f t="shared" si="0"/>
        <v>86</v>
      </c>
      <c r="I23" s="125">
        <f t="shared" si="1"/>
        <v>0.16764132553606237</v>
      </c>
    </row>
    <row r="24" spans="2:10" s="88" customFormat="1" ht="54.75" customHeight="1" x14ac:dyDescent="0.25">
      <c r="B24" s="120" t="s">
        <v>62</v>
      </c>
      <c r="C24" s="91">
        <v>15</v>
      </c>
      <c r="D24" s="91">
        <v>14</v>
      </c>
      <c r="E24" s="91">
        <v>15</v>
      </c>
      <c r="F24" s="91">
        <v>12</v>
      </c>
      <c r="G24" s="91">
        <v>15</v>
      </c>
      <c r="H24" s="122">
        <f t="shared" si="0"/>
        <v>71</v>
      </c>
      <c r="I24" s="125">
        <f t="shared" si="1"/>
        <v>0.13840155945419103</v>
      </c>
    </row>
    <row r="25" spans="2:10" s="88" customFormat="1" ht="52.5" customHeight="1" x14ac:dyDescent="0.25">
      <c r="B25" s="120" t="s">
        <v>72</v>
      </c>
      <c r="C25" s="91">
        <v>10</v>
      </c>
      <c r="D25" s="91">
        <v>7</v>
      </c>
      <c r="E25" s="91">
        <v>8</v>
      </c>
      <c r="F25" s="91">
        <v>8</v>
      </c>
      <c r="G25" s="91">
        <v>8</v>
      </c>
      <c r="H25" s="122">
        <f t="shared" si="0"/>
        <v>41</v>
      </c>
      <c r="I25" s="125">
        <f t="shared" si="1"/>
        <v>7.9922027290448339E-2</v>
      </c>
    </row>
    <row r="26" spans="2:10" s="88" customFormat="1" ht="45.75" customHeight="1" x14ac:dyDescent="0.25">
      <c r="B26" s="120" t="s">
        <v>64</v>
      </c>
      <c r="C26" s="91">
        <v>8</v>
      </c>
      <c r="D26" s="91">
        <v>7</v>
      </c>
      <c r="E26" s="91">
        <v>5</v>
      </c>
      <c r="F26" s="91">
        <v>8</v>
      </c>
      <c r="G26" s="91">
        <v>8</v>
      </c>
      <c r="H26" s="122">
        <f>SUM(C26:G26)</f>
        <v>36</v>
      </c>
      <c r="I26" s="125">
        <f t="shared" si="1"/>
        <v>7.0175438596491224E-2</v>
      </c>
    </row>
    <row r="27" spans="2:10" s="88" customFormat="1" ht="45" customHeight="1" x14ac:dyDescent="0.25">
      <c r="B27" s="120" t="s">
        <v>65</v>
      </c>
      <c r="C27" s="91">
        <v>8</v>
      </c>
      <c r="D27" s="91">
        <v>7</v>
      </c>
      <c r="E27" s="91">
        <v>5</v>
      </c>
      <c r="F27" s="91">
        <v>5</v>
      </c>
      <c r="G27" s="91">
        <v>8</v>
      </c>
      <c r="H27" s="122">
        <f t="shared" si="0"/>
        <v>33</v>
      </c>
      <c r="I27" s="125">
        <f t="shared" si="1"/>
        <v>6.4327485380116955E-2</v>
      </c>
    </row>
    <row r="28" spans="2:10" s="88" customFormat="1" x14ac:dyDescent="0.25">
      <c r="B28" s="100"/>
      <c r="C28" s="100"/>
      <c r="E28" s="106"/>
      <c r="F28" s="106"/>
      <c r="G28" s="108"/>
      <c r="H28" s="126">
        <f>SUM(H20:H27)</f>
        <v>513</v>
      </c>
      <c r="I28" s="123">
        <f>SUM(I20:I27)</f>
        <v>1</v>
      </c>
    </row>
    <row r="29" spans="2:10" s="88" customFormat="1" x14ac:dyDescent="0.25">
      <c r="B29" s="100"/>
      <c r="C29" s="100"/>
      <c r="E29" s="106"/>
      <c r="F29" s="106"/>
      <c r="G29" s="108"/>
      <c r="H29" s="84"/>
      <c r="I29" s="124"/>
    </row>
    <row r="30" spans="2:10" s="88" customFormat="1" x14ac:dyDescent="0.25">
      <c r="B30" s="100"/>
      <c r="C30" s="100"/>
      <c r="G30" s="107"/>
      <c r="H30" s="84"/>
      <c r="I30" s="89"/>
      <c r="J30" s="89"/>
    </row>
    <row r="31" spans="2:10" s="88" customFormat="1" x14ac:dyDescent="0.25">
      <c r="B31" s="100"/>
      <c r="C31" s="100"/>
      <c r="H31" s="84"/>
      <c r="I31" s="89"/>
      <c r="J31" s="89"/>
    </row>
    <row r="32" spans="2:10" x14ac:dyDescent="0.3">
      <c r="B32" s="100" t="s">
        <v>471</v>
      </c>
      <c r="C32" s="76"/>
    </row>
    <row r="33" spans="2:12" ht="17.25" thickBot="1" x14ac:dyDescent="0.35">
      <c r="B33" s="76"/>
      <c r="C33" s="76"/>
    </row>
    <row r="34" spans="2:12" ht="37.5" customHeight="1" thickBot="1" x14ac:dyDescent="0.35">
      <c r="B34" s="134" t="s">
        <v>443</v>
      </c>
      <c r="C34" s="135" t="s">
        <v>56</v>
      </c>
      <c r="D34" s="136" t="s">
        <v>428</v>
      </c>
      <c r="E34" s="136" t="s">
        <v>118</v>
      </c>
      <c r="F34" s="136" t="s">
        <v>441</v>
      </c>
      <c r="G34" s="137" t="s">
        <v>433</v>
      </c>
      <c r="H34" s="136" t="s">
        <v>434</v>
      </c>
      <c r="I34" s="138" t="s">
        <v>442</v>
      </c>
    </row>
    <row r="35" spans="2:12" ht="39" customHeight="1" x14ac:dyDescent="0.3">
      <c r="B35" s="430" t="s">
        <v>2</v>
      </c>
      <c r="C35" s="428" t="s">
        <v>57</v>
      </c>
      <c r="D35" s="436" t="s">
        <v>437</v>
      </c>
      <c r="E35" s="110" t="s">
        <v>58</v>
      </c>
      <c r="F35" s="438">
        <f>SUM(G35:G42)</f>
        <v>1</v>
      </c>
      <c r="G35" s="132">
        <f>+I20</f>
        <v>0.15984405458089668</v>
      </c>
      <c r="H35" s="133">
        <f>COUNTIF('Act. Estrategias'!A29:C46,"*")</f>
        <v>18</v>
      </c>
      <c r="I35" s="144">
        <f>ROUNDDOWN(16/19/100,4)</f>
        <v>8.3999999999999995E-3</v>
      </c>
      <c r="K35" s="146"/>
      <c r="L35" s="94"/>
    </row>
    <row r="36" spans="2:12" ht="39" customHeight="1" x14ac:dyDescent="0.3">
      <c r="B36" s="430"/>
      <c r="C36" s="428"/>
      <c r="D36" s="436"/>
      <c r="E36" s="77" t="s">
        <v>59</v>
      </c>
      <c r="F36" s="438"/>
      <c r="G36" s="127">
        <f t="shared" ref="G36:G42" si="2">+I21</f>
        <v>0.17933723196881091</v>
      </c>
      <c r="H36" s="128">
        <f>COUNTIF('Act. Estrategias'!A52:C63,"*")</f>
        <v>12</v>
      </c>
      <c r="I36" s="144">
        <f>ROUNDDOWN(18/H36/100,4)</f>
        <v>1.4999999999999999E-2</v>
      </c>
    </row>
    <row r="37" spans="2:12" ht="39" customHeight="1" x14ac:dyDescent="0.3">
      <c r="B37" s="430"/>
      <c r="C37" s="428"/>
      <c r="D37" s="436"/>
      <c r="E37" s="77" t="s">
        <v>60</v>
      </c>
      <c r="F37" s="438"/>
      <c r="G37" s="127">
        <f t="shared" si="2"/>
        <v>0.14035087719298245</v>
      </c>
      <c r="H37" s="128">
        <f>COUNTIF('Act. Estrategias'!A69:C73,"*")</f>
        <v>5</v>
      </c>
      <c r="I37" s="144">
        <f>ROUNDDOWN(14/H37/100,4)</f>
        <v>2.8000000000000001E-2</v>
      </c>
    </row>
    <row r="38" spans="2:12" ht="39" customHeight="1" x14ac:dyDescent="0.3">
      <c r="B38" s="430"/>
      <c r="C38" s="428"/>
      <c r="D38" s="436"/>
      <c r="E38" s="77" t="s">
        <v>61</v>
      </c>
      <c r="F38" s="438"/>
      <c r="G38" s="127">
        <f t="shared" si="2"/>
        <v>0.16764132553606237</v>
      </c>
      <c r="H38" s="128">
        <f>COUNTIF('Act. Estrategias'!A79:C87,"*")</f>
        <v>9</v>
      </c>
      <c r="I38" s="144">
        <f>ROUNDDOWN(17/H38/100,4)</f>
        <v>1.8800000000000001E-2</v>
      </c>
    </row>
    <row r="39" spans="2:12" ht="39" customHeight="1" x14ac:dyDescent="0.3">
      <c r="B39" s="431"/>
      <c r="C39" s="429"/>
      <c r="D39" s="436"/>
      <c r="E39" s="77" t="s">
        <v>62</v>
      </c>
      <c r="F39" s="438"/>
      <c r="G39" s="127">
        <f t="shared" si="2"/>
        <v>0.13840155945419103</v>
      </c>
      <c r="H39" s="128">
        <f>COUNTIF('Act. Estrategias'!A93:C95,"*")</f>
        <v>3</v>
      </c>
      <c r="I39" s="144">
        <f>ROUNDDOWN(14/H39/100,4)</f>
        <v>4.6600000000000003E-2</v>
      </c>
    </row>
    <row r="40" spans="2:12" ht="39" customHeight="1" x14ac:dyDescent="0.3">
      <c r="B40" s="101" t="s">
        <v>444</v>
      </c>
      <c r="C40" s="102" t="s">
        <v>70</v>
      </c>
      <c r="D40" s="436"/>
      <c r="E40" s="77" t="s">
        <v>72</v>
      </c>
      <c r="F40" s="438"/>
      <c r="G40" s="127">
        <f t="shared" si="2"/>
        <v>7.9922027290448339E-2</v>
      </c>
      <c r="H40" s="128">
        <f>COUNTIF('Act. Estrategias'!A101:C102,"*")</f>
        <v>2</v>
      </c>
      <c r="I40" s="144">
        <f>ROUNDDOWN(8/H40/100,4)</f>
        <v>0.04</v>
      </c>
      <c r="K40" s="82"/>
    </row>
    <row r="41" spans="2:12" ht="39" customHeight="1" x14ac:dyDescent="0.3">
      <c r="B41" s="433" t="s">
        <v>81</v>
      </c>
      <c r="C41" s="434" t="s">
        <v>63</v>
      </c>
      <c r="D41" s="436"/>
      <c r="E41" s="77" t="s">
        <v>64</v>
      </c>
      <c r="F41" s="438"/>
      <c r="G41" s="127">
        <f t="shared" si="2"/>
        <v>7.0175438596491224E-2</v>
      </c>
      <c r="H41" s="128">
        <f>COUNTIF('Act. Estrategias'!A108:C111,"*")</f>
        <v>4</v>
      </c>
      <c r="I41" s="144">
        <f>ROUNDDOWN(7/H41/100,4)</f>
        <v>1.7500000000000002E-2</v>
      </c>
    </row>
    <row r="42" spans="2:12" ht="39" customHeight="1" x14ac:dyDescent="0.3">
      <c r="B42" s="431"/>
      <c r="C42" s="435"/>
      <c r="D42" s="437"/>
      <c r="E42" s="77" t="s">
        <v>65</v>
      </c>
      <c r="F42" s="439"/>
      <c r="G42" s="127">
        <f t="shared" si="2"/>
        <v>6.4327485380116955E-2</v>
      </c>
      <c r="H42" s="128">
        <f>COUNTIF('Act. Estrategias'!A117:C118,"*")</f>
        <v>2</v>
      </c>
      <c r="I42" s="144">
        <f>ROUNDDOWN(6/H42/100,4)</f>
        <v>0.03</v>
      </c>
      <c r="J42" s="145"/>
      <c r="K42" s="83"/>
      <c r="L42" s="95"/>
    </row>
    <row r="43" spans="2:12" ht="39" customHeight="1" x14ac:dyDescent="0.3">
      <c r="B43" s="101" t="s">
        <v>2</v>
      </c>
      <c r="C43" s="103" t="s">
        <v>439</v>
      </c>
      <c r="D43" s="77" t="s">
        <v>435</v>
      </c>
      <c r="E43" s="77" t="s">
        <v>440</v>
      </c>
      <c r="F43" s="424">
        <v>1</v>
      </c>
      <c r="G43" s="425"/>
      <c r="H43" s="128">
        <f>COUNTIF('Act. Gestión y Seguimiento '!A12:C36,"*")</f>
        <v>25</v>
      </c>
      <c r="I43" s="129">
        <f>ROUNDDOWN(100/H43/100,4)</f>
        <v>0.04</v>
      </c>
      <c r="J43" s="139"/>
    </row>
    <row r="44" spans="2:12" ht="39" customHeight="1" thickBot="1" x14ac:dyDescent="0.35">
      <c r="B44" s="105" t="s">
        <v>2</v>
      </c>
      <c r="C44" s="104" t="s">
        <v>439</v>
      </c>
      <c r="D44" s="87" t="s">
        <v>436</v>
      </c>
      <c r="E44" s="87" t="s">
        <v>440</v>
      </c>
      <c r="F44" s="426">
        <v>1</v>
      </c>
      <c r="G44" s="427"/>
      <c r="H44" s="130">
        <f>COUNTIF('Act. Gestión y Seguimiento '!A42:C50,"*")</f>
        <v>9</v>
      </c>
      <c r="I44" s="131">
        <f>ROUNDDOWN(100/9/100,4)</f>
        <v>0.1111</v>
      </c>
      <c r="K44" s="142"/>
    </row>
    <row r="45" spans="2:12" x14ac:dyDescent="0.3">
      <c r="J45" s="143"/>
      <c r="K45" s="142"/>
    </row>
    <row r="50" spans="4:9" ht="58.5" customHeight="1" x14ac:dyDescent="0.3">
      <c r="D50" s="78" t="s">
        <v>430</v>
      </c>
      <c r="E50" s="79">
        <v>1168</v>
      </c>
      <c r="F50" s="140">
        <f>E50/SUM(E50:E52)</f>
        <v>0.23576907549454987</v>
      </c>
      <c r="G50" s="79"/>
      <c r="H50" s="81">
        <v>0.24</v>
      </c>
      <c r="I50" s="92" t="s">
        <v>246</v>
      </c>
    </row>
    <row r="51" spans="4:9" ht="58.5" customHeight="1" x14ac:dyDescent="0.3">
      <c r="D51" s="78" t="s">
        <v>431</v>
      </c>
      <c r="E51" s="79">
        <v>3224</v>
      </c>
      <c r="F51" s="140">
        <f>E51/SUM(E50:E52)</f>
        <v>0.65078724263221643</v>
      </c>
      <c r="G51" s="79"/>
      <c r="H51" s="81">
        <v>0.65</v>
      </c>
      <c r="I51" s="92" t="s">
        <v>247</v>
      </c>
    </row>
    <row r="52" spans="4:9" ht="58.5" customHeight="1" x14ac:dyDescent="0.3">
      <c r="D52" s="78" t="s">
        <v>432</v>
      </c>
      <c r="E52" s="79">
        <v>562</v>
      </c>
      <c r="F52" s="140">
        <f>E52/SUM(E50:E52)</f>
        <v>0.11344368187323375</v>
      </c>
      <c r="G52" s="79"/>
      <c r="H52" s="81">
        <v>0.11</v>
      </c>
      <c r="I52" s="93" t="s">
        <v>248</v>
      </c>
    </row>
    <row r="53" spans="4:9" x14ac:dyDescent="0.3">
      <c r="E53" s="80">
        <f>SUM(E50:E52)</f>
        <v>4954</v>
      </c>
      <c r="F53" s="141">
        <f>SUM(F50:F52)</f>
        <v>1</v>
      </c>
      <c r="G53" s="80"/>
      <c r="H53" s="81">
        <f>SUM(H50:H52)</f>
        <v>1</v>
      </c>
    </row>
  </sheetData>
  <mergeCells count="9">
    <mergeCell ref="F43:G43"/>
    <mergeCell ref="F44:G44"/>
    <mergeCell ref="C35:C39"/>
    <mergeCell ref="B35:B39"/>
    <mergeCell ref="B3:J3"/>
    <mergeCell ref="B41:B42"/>
    <mergeCell ref="C41:C42"/>
    <mergeCell ref="D35:D42"/>
    <mergeCell ref="F35:F42"/>
  </mergeCells>
  <dataValidations count="2">
    <dataValidation type="list" allowBlank="1" showInputMessage="1" showErrorMessage="1" sqref="D50:D52" xr:uid="{00000000-0002-0000-0400-000000000000}">
      <formula1>$J$84:$J$120</formula1>
    </dataValidation>
    <dataValidation type="list" allowBlank="1" showInputMessage="1" showErrorMessage="1" sqref="I50:I52" xr:uid="{00000000-0002-0000-0400-000001000000}">
      <formula1>#REF!</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AP532"/>
  <sheetViews>
    <sheetView showGridLines="0" topLeftCell="AJ25" zoomScale="60" zoomScaleNormal="60" zoomScaleSheetLayoutView="10" workbookViewId="0">
      <pane xSplit="10245" ySplit="1275" topLeftCell="AJ53" activePane="bottomLeft"/>
      <selection activeCell="AI29" sqref="AI29"/>
      <selection pane="topRight" activeCell="AM28" sqref="AM28"/>
      <selection pane="bottomLeft" activeCell="AN53" sqref="AN53"/>
      <selection pane="bottomRight" activeCell="AN118" sqref="AN118"/>
    </sheetView>
  </sheetViews>
  <sheetFormatPr baseColWidth="10" defaultColWidth="11.42578125" defaultRowHeight="12.75" outlineLevelCol="1" x14ac:dyDescent="0.2"/>
  <cols>
    <col min="1" max="1" width="20.28515625" style="212" customWidth="1"/>
    <col min="2" max="2" width="18.85546875" style="212" customWidth="1"/>
    <col min="3" max="3" width="25.28515625" style="212" customWidth="1"/>
    <col min="4" max="4" width="24.28515625" style="212" customWidth="1"/>
    <col min="5" max="5" width="12.5703125" style="213" customWidth="1"/>
    <col min="6" max="6" width="27.42578125" style="212" customWidth="1"/>
    <col min="7" max="7" width="16.5703125" style="212" customWidth="1"/>
    <col min="8" max="8" width="14.140625" style="212" customWidth="1"/>
    <col min="9" max="9" width="18" style="214" customWidth="1"/>
    <col min="10" max="10" width="12" style="212" customWidth="1"/>
    <col min="11" max="11" width="11.5703125" style="215" customWidth="1"/>
    <col min="12" max="12" width="10.7109375" style="216" customWidth="1"/>
    <col min="13" max="15" width="10.7109375" style="216" customWidth="1" outlineLevel="1"/>
    <col min="16" max="16" width="10.85546875" style="216" customWidth="1"/>
    <col min="17" max="17" width="100.7109375" style="216" customWidth="1"/>
    <col min="18" max="18" width="10.85546875" style="216" customWidth="1"/>
    <col min="19" max="21" width="10.7109375" style="216" customWidth="1" outlineLevel="1"/>
    <col min="22" max="22" width="10.7109375" style="217" customWidth="1"/>
    <col min="23" max="23" width="100.7109375" style="217" customWidth="1"/>
    <col min="24" max="24" width="10.140625" style="217" customWidth="1"/>
    <col min="25" max="27" width="10.5703125" style="217" customWidth="1" outlineLevel="1"/>
    <col min="28" max="28" width="10.5703125" style="217" customWidth="1"/>
    <col min="29" max="29" width="100.7109375" style="217" customWidth="1"/>
    <col min="30" max="30" width="11.140625" style="217" customWidth="1"/>
    <col min="31" max="33" width="10.5703125" style="217" customWidth="1" outlineLevel="1"/>
    <col min="34" max="34" width="11" style="217" customWidth="1"/>
    <col min="35" max="35" width="94.42578125" style="217" customWidth="1"/>
    <col min="36" max="37" width="15" style="217" customWidth="1"/>
    <col min="38" max="38" width="18.7109375" style="217" bestFit="1" customWidth="1"/>
    <col min="39" max="39" width="76.140625" style="322" customWidth="1"/>
    <col min="40" max="16384" width="11.42578125" style="156"/>
  </cols>
  <sheetData>
    <row r="1" spans="1:39" ht="26.25" customHeight="1" x14ac:dyDescent="0.2">
      <c r="A1" s="495"/>
      <c r="B1" s="495"/>
      <c r="C1" s="483" t="str">
        <f>+'Marco General'!C1:G1</f>
        <v>PLAN OPERATIVO ANUAL POR DEPENDENCIAS / PROCESOS</v>
      </c>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5"/>
      <c r="AJ1" s="501" t="s">
        <v>12</v>
      </c>
      <c r="AK1" s="502"/>
      <c r="AL1" s="496" t="s">
        <v>187</v>
      </c>
      <c r="AM1" s="496"/>
    </row>
    <row r="2" spans="1:39" ht="25.5" customHeight="1" x14ac:dyDescent="0.2">
      <c r="A2" s="495"/>
      <c r="B2" s="495"/>
      <c r="C2" s="486"/>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8"/>
      <c r="AJ2" s="501" t="s">
        <v>13</v>
      </c>
      <c r="AK2" s="502"/>
      <c r="AL2" s="497" t="s">
        <v>188</v>
      </c>
      <c r="AM2" s="497"/>
    </row>
    <row r="3" spans="1:39" x14ac:dyDescent="0.2">
      <c r="A3" s="151"/>
      <c r="B3" s="152"/>
      <c r="C3" s="152"/>
      <c r="D3" s="152"/>
      <c r="E3" s="153"/>
      <c r="F3" s="155"/>
      <c r="G3" s="152"/>
      <c r="H3" s="152"/>
      <c r="I3" s="154"/>
      <c r="J3" s="152"/>
      <c r="K3" s="155"/>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316"/>
    </row>
    <row r="4" spans="1:39" x14ac:dyDescent="0.2">
      <c r="A4" s="477" t="s">
        <v>1</v>
      </c>
      <c r="B4" s="503"/>
      <c r="C4" s="511" t="str">
        <f>+'Marco General'!C8:C8</f>
        <v>Subdirección de Intervención</v>
      </c>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05" t="s">
        <v>0</v>
      </c>
      <c r="AK4" s="506"/>
      <c r="AL4" s="507"/>
      <c r="AM4" s="493">
        <v>2018</v>
      </c>
    </row>
    <row r="5" spans="1:39" x14ac:dyDescent="0.2">
      <c r="A5" s="479"/>
      <c r="B5" s="504"/>
      <c r="C5" s="511"/>
      <c r="D5" s="511"/>
      <c r="E5" s="511"/>
      <c r="F5" s="511"/>
      <c r="G5" s="511"/>
      <c r="H5" s="511"/>
      <c r="I5" s="511"/>
      <c r="J5" s="511"/>
      <c r="K5" s="511"/>
      <c r="L5" s="511"/>
      <c r="M5" s="511"/>
      <c r="N5" s="511"/>
      <c r="O5" s="511"/>
      <c r="P5" s="511"/>
      <c r="Q5" s="511"/>
      <c r="R5" s="511"/>
      <c r="S5" s="511"/>
      <c r="T5" s="511"/>
      <c r="U5" s="511"/>
      <c r="V5" s="511"/>
      <c r="W5" s="511"/>
      <c r="X5" s="511"/>
      <c r="Y5" s="511"/>
      <c r="Z5" s="511"/>
      <c r="AA5" s="511"/>
      <c r="AB5" s="511"/>
      <c r="AC5" s="511"/>
      <c r="AD5" s="511"/>
      <c r="AE5" s="511"/>
      <c r="AF5" s="511"/>
      <c r="AG5" s="511"/>
      <c r="AH5" s="511"/>
      <c r="AI5" s="511"/>
      <c r="AJ5" s="508"/>
      <c r="AK5" s="509"/>
      <c r="AL5" s="510"/>
      <c r="AM5" s="494"/>
    </row>
    <row r="6" spans="1:39" x14ac:dyDescent="0.2">
      <c r="A6" s="151"/>
      <c r="B6" s="152"/>
      <c r="C6" s="152"/>
      <c r="D6" s="152"/>
      <c r="E6" s="153"/>
      <c r="F6" s="155"/>
      <c r="G6" s="152"/>
      <c r="H6" s="152"/>
      <c r="I6" s="154"/>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316"/>
    </row>
    <row r="7" spans="1:39" ht="30.75" customHeight="1" x14ac:dyDescent="0.2">
      <c r="A7" s="491" t="s">
        <v>25</v>
      </c>
      <c r="B7" s="491"/>
      <c r="C7" s="492" t="str">
        <f>IF('Marco General'!A20="","",'Marco General'!A20)</f>
        <v>Objetivo estratégico 2: Gestionar la recuperación de Bienes y Sectores de Interés Cultural en el Distrito Capital.</v>
      </c>
      <c r="D7" s="492"/>
      <c r="E7" s="492"/>
      <c r="F7" s="492"/>
      <c r="G7" s="492"/>
      <c r="H7" s="492"/>
      <c r="I7" s="491" t="s">
        <v>15</v>
      </c>
      <c r="J7" s="492" t="str">
        <f>IF('Marco General'!C13="","",'Marco General'!C13)</f>
        <v>Proyecto 1114 - Intervención y conservación de los bienes muebles e inmuebles en sectores de interés cultural del Distrito Capital</v>
      </c>
      <c r="K7" s="492"/>
      <c r="L7" s="492"/>
      <c r="M7" s="492"/>
      <c r="N7" s="492"/>
      <c r="O7" s="492"/>
      <c r="P7" s="492"/>
      <c r="Q7" s="492"/>
      <c r="R7" s="492"/>
      <c r="S7" s="492"/>
      <c r="T7" s="492"/>
      <c r="U7" s="492"/>
      <c r="V7" s="492"/>
      <c r="W7" s="492"/>
      <c r="X7" s="491" t="s">
        <v>101</v>
      </c>
      <c r="Y7" s="491"/>
      <c r="Z7" s="491"/>
      <c r="AA7" s="491"/>
      <c r="AB7" s="491"/>
      <c r="AC7" s="492" t="str">
        <f>+'Marco General'!F13</f>
        <v>Proyecto 1114 - Avanzar en la recuperación, conservación y protección de los bienes muebles e inmuebles que constituyen el patrimonio cultural construido de Bogotá, para su promoción y disfrute por parte de la ciudadanía.</v>
      </c>
      <c r="AD7" s="492"/>
      <c r="AE7" s="492"/>
      <c r="AF7" s="492"/>
      <c r="AG7" s="492"/>
      <c r="AH7" s="492"/>
      <c r="AI7" s="492"/>
      <c r="AJ7" s="492"/>
      <c r="AK7" s="492"/>
      <c r="AL7" s="492"/>
      <c r="AM7" s="492"/>
    </row>
    <row r="8" spans="1:39" ht="20.25" customHeight="1" x14ac:dyDescent="0.2">
      <c r="A8" s="491"/>
      <c r="B8" s="491"/>
      <c r="C8" s="492" t="str">
        <f>IF('Marco General'!A29="","",'Marco General'!A29)</f>
        <v>Objetivo estratégico 4: Divulgar los valores de patrimonio cultural en todo el Distrito Capital.</v>
      </c>
      <c r="D8" s="492"/>
      <c r="E8" s="492"/>
      <c r="F8" s="492"/>
      <c r="G8" s="492"/>
      <c r="H8" s="492"/>
      <c r="I8" s="491"/>
      <c r="J8" s="492"/>
      <c r="K8" s="492"/>
      <c r="L8" s="492"/>
      <c r="M8" s="492"/>
      <c r="N8" s="492"/>
      <c r="O8" s="492"/>
      <c r="P8" s="492"/>
      <c r="Q8" s="492"/>
      <c r="R8" s="492"/>
      <c r="S8" s="492"/>
      <c r="T8" s="492"/>
      <c r="U8" s="492"/>
      <c r="V8" s="492"/>
      <c r="W8" s="492"/>
      <c r="X8" s="491"/>
      <c r="Y8" s="491"/>
      <c r="Z8" s="491"/>
      <c r="AA8" s="491"/>
      <c r="AB8" s="491"/>
      <c r="AC8" s="492"/>
      <c r="AD8" s="492"/>
      <c r="AE8" s="492"/>
      <c r="AF8" s="492"/>
      <c r="AG8" s="492"/>
      <c r="AH8" s="492"/>
      <c r="AI8" s="492"/>
      <c r="AJ8" s="492"/>
      <c r="AK8" s="492"/>
      <c r="AL8" s="492"/>
      <c r="AM8" s="492"/>
    </row>
    <row r="9" spans="1:39" ht="20.25" customHeight="1" x14ac:dyDescent="0.2">
      <c r="A9" s="491"/>
      <c r="B9" s="491"/>
      <c r="C9" s="492" t="str">
        <f>IF('Marco General'!A36="","",'Marco General'!A36)</f>
        <v>Objetivo estratégico 5: Fortalecer la gestión y administración institucional</v>
      </c>
      <c r="D9" s="492"/>
      <c r="E9" s="492"/>
      <c r="F9" s="492"/>
      <c r="G9" s="492"/>
      <c r="H9" s="492"/>
      <c r="I9" s="491"/>
      <c r="J9" s="492" t="str">
        <f>IF('Marco General'!C14="","",'Marco General'!C14)</f>
        <v/>
      </c>
      <c r="K9" s="492"/>
      <c r="L9" s="492"/>
      <c r="M9" s="492"/>
      <c r="N9" s="492"/>
      <c r="O9" s="492"/>
      <c r="P9" s="492"/>
      <c r="Q9" s="492"/>
      <c r="R9" s="492"/>
      <c r="S9" s="492"/>
      <c r="T9" s="492"/>
      <c r="U9" s="492"/>
      <c r="V9" s="492"/>
      <c r="W9" s="492"/>
      <c r="X9" s="491"/>
      <c r="Y9" s="491"/>
      <c r="Z9" s="491"/>
      <c r="AA9" s="491"/>
      <c r="AB9" s="491"/>
      <c r="AC9" s="492" t="str">
        <f>+'Marco General'!F14</f>
        <v/>
      </c>
      <c r="AD9" s="492"/>
      <c r="AE9" s="492"/>
      <c r="AF9" s="492"/>
      <c r="AG9" s="492"/>
      <c r="AH9" s="492"/>
      <c r="AI9" s="492"/>
      <c r="AJ9" s="492"/>
      <c r="AK9" s="492"/>
      <c r="AL9" s="492"/>
      <c r="AM9" s="492"/>
    </row>
    <row r="10" spans="1:39" x14ac:dyDescent="0.2">
      <c r="A10" s="151"/>
      <c r="B10" s="152"/>
      <c r="C10" s="152"/>
      <c r="D10" s="152"/>
      <c r="E10" s="153"/>
      <c r="F10" s="155"/>
      <c r="G10" s="152"/>
      <c r="H10" s="152"/>
      <c r="I10" s="154"/>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316"/>
    </row>
    <row r="11" spans="1:39" x14ac:dyDescent="0.2">
      <c r="A11" s="491" t="s">
        <v>185</v>
      </c>
      <c r="B11" s="491"/>
      <c r="C11" s="489" t="str">
        <f>IF('Marco General'!F20="","",'Marco General'!F20)</f>
        <v>Mediante la asesoría técnica que realice el Instituto respecto de intervenciones en Bienes y Sectores de Interés Cultural pertenecientes al Distrito Capital.</v>
      </c>
      <c r="D11" s="489"/>
      <c r="E11" s="489"/>
      <c r="F11" s="489"/>
      <c r="G11" s="489"/>
      <c r="H11" s="489"/>
      <c r="I11" s="489"/>
      <c r="J11" s="489"/>
      <c r="K11" s="489"/>
      <c r="L11" s="489"/>
      <c r="M11" s="489"/>
      <c r="N11" s="489"/>
      <c r="O11" s="489"/>
      <c r="P11" s="489"/>
      <c r="Q11" s="491" t="s">
        <v>186</v>
      </c>
      <c r="R11" s="490" t="str">
        <f>IF('Marco General'!F29="","",'Marco General'!F29)</f>
        <v>Mediante el desarrollo de inventarios, valoración y catalogación del patrimonio material e inmaterial en las localidades de la ciudad.</v>
      </c>
      <c r="S11" s="490"/>
      <c r="T11" s="490"/>
      <c r="U11" s="490"/>
      <c r="V11" s="490"/>
      <c r="W11" s="490"/>
      <c r="X11" s="490"/>
      <c r="Y11" s="490"/>
      <c r="Z11" s="490"/>
      <c r="AA11" s="490"/>
      <c r="AB11" s="490"/>
      <c r="AC11" s="490"/>
      <c r="AD11" s="490"/>
      <c r="AE11" s="490"/>
      <c r="AF11" s="490"/>
      <c r="AG11" s="490"/>
      <c r="AH11" s="490"/>
      <c r="AI11" s="490"/>
      <c r="AJ11" s="490"/>
      <c r="AK11" s="490"/>
      <c r="AL11" s="490"/>
      <c r="AM11" s="490"/>
    </row>
    <row r="12" spans="1:39" ht="30" customHeight="1" x14ac:dyDescent="0.2">
      <c r="A12" s="491"/>
      <c r="B12" s="491"/>
      <c r="C12" s="489" t="str">
        <f>IF('Marco General'!F21="","",'Marco General'!F21)</f>
        <v>Mediante la realización de obras físicas tendientes al mantenimiento, protección, adecuación, reforzamiento y/o restauración, entre otras, de los Bienes de Interés Cultural, con el fin de preservar el patrimonio cultural y brindar servicios seguros y adecuados a los usuarios.</v>
      </c>
      <c r="D12" s="489"/>
      <c r="E12" s="489"/>
      <c r="F12" s="489"/>
      <c r="G12" s="489"/>
      <c r="H12" s="489"/>
      <c r="I12" s="489"/>
      <c r="J12" s="489"/>
      <c r="K12" s="489"/>
      <c r="L12" s="489"/>
      <c r="M12" s="489"/>
      <c r="N12" s="489"/>
      <c r="O12" s="489"/>
      <c r="P12" s="489"/>
      <c r="Q12" s="491"/>
      <c r="R12" s="490" t="str">
        <f>IF('Marco General'!F36="","",'Marco General'!F36)</f>
        <v>Mediante acciones de mejora y sostenibilidad del Sistema Integrado de Gestión.</v>
      </c>
      <c r="S12" s="490"/>
      <c r="T12" s="490"/>
      <c r="U12" s="490"/>
      <c r="V12" s="490"/>
      <c r="W12" s="490"/>
      <c r="X12" s="490"/>
      <c r="Y12" s="490"/>
      <c r="Z12" s="490"/>
      <c r="AA12" s="490"/>
      <c r="AB12" s="490"/>
      <c r="AC12" s="490"/>
      <c r="AD12" s="490"/>
      <c r="AE12" s="490"/>
      <c r="AF12" s="490"/>
      <c r="AG12" s="490"/>
      <c r="AH12" s="490"/>
      <c r="AI12" s="490"/>
      <c r="AJ12" s="490"/>
      <c r="AK12" s="490"/>
      <c r="AL12" s="490"/>
      <c r="AM12" s="490"/>
    </row>
    <row r="13" spans="1:39" x14ac:dyDescent="0.2">
      <c r="A13" s="491"/>
      <c r="B13" s="491"/>
      <c r="C13" s="489" t="str">
        <f>IF('Marco General'!F22="","",'Marco General'!F22)</f>
        <v>Mediante la coordinación de acciones interinstitucionales y gestión con actores privados, usuarios y partes interesadas, que permitan la valoración, intervención y conservación de Bienes de Interés Cultural.</v>
      </c>
      <c r="D13" s="489"/>
      <c r="E13" s="489"/>
      <c r="F13" s="489"/>
      <c r="G13" s="489"/>
      <c r="H13" s="489"/>
      <c r="I13" s="489"/>
      <c r="J13" s="489"/>
      <c r="K13" s="489"/>
      <c r="L13" s="489"/>
      <c r="M13" s="489"/>
      <c r="N13" s="489"/>
      <c r="O13" s="489"/>
      <c r="P13" s="489"/>
      <c r="Q13" s="491"/>
      <c r="R13" s="490" t="str">
        <f>IF('Marco General'!F37="","",'Marco General'!F37)</f>
        <v>Mediante el fortalecimiento de la comunicación interna y el trabajo en equipo.</v>
      </c>
      <c r="S13" s="490"/>
      <c r="T13" s="490"/>
      <c r="U13" s="490"/>
      <c r="V13" s="490"/>
      <c r="W13" s="490"/>
      <c r="X13" s="490"/>
      <c r="Y13" s="490"/>
      <c r="Z13" s="490"/>
      <c r="AA13" s="490"/>
      <c r="AB13" s="490"/>
      <c r="AC13" s="490"/>
      <c r="AD13" s="490"/>
      <c r="AE13" s="490"/>
      <c r="AF13" s="490"/>
      <c r="AG13" s="490"/>
      <c r="AH13" s="490"/>
      <c r="AI13" s="490"/>
      <c r="AJ13" s="490"/>
      <c r="AK13" s="490"/>
      <c r="AL13" s="490"/>
      <c r="AM13" s="490"/>
    </row>
    <row r="14" spans="1:39" x14ac:dyDescent="0.2">
      <c r="A14" s="491"/>
      <c r="B14" s="491"/>
      <c r="C14" s="489" t="str">
        <f>IF('Marco General'!F23="","",'Marco General'!F23)</f>
        <v>Mediante la implementación de acciones de conservación y protección de los bienes muebles e inmuebles de interés cultural ubicados en el espacio público del Distrito Capital.</v>
      </c>
      <c r="D14" s="489"/>
      <c r="E14" s="489"/>
      <c r="F14" s="489"/>
      <c r="G14" s="489"/>
      <c r="H14" s="489"/>
      <c r="I14" s="489"/>
      <c r="J14" s="489"/>
      <c r="K14" s="489"/>
      <c r="L14" s="489"/>
      <c r="M14" s="489"/>
      <c r="N14" s="489"/>
      <c r="O14" s="489"/>
      <c r="P14" s="489"/>
      <c r="Q14" s="491"/>
      <c r="R14" s="490" t="str">
        <f>IF('Marco General'!F31="","",'Marco General'!F31)</f>
        <v/>
      </c>
      <c r="S14" s="490"/>
      <c r="T14" s="490"/>
      <c r="U14" s="490"/>
      <c r="V14" s="490"/>
      <c r="W14" s="490"/>
      <c r="X14" s="490"/>
      <c r="Y14" s="490"/>
      <c r="Z14" s="490"/>
      <c r="AA14" s="490"/>
      <c r="AB14" s="490"/>
      <c r="AC14" s="490"/>
      <c r="AD14" s="490"/>
      <c r="AE14" s="490"/>
      <c r="AF14" s="490"/>
      <c r="AG14" s="490"/>
      <c r="AH14" s="490"/>
      <c r="AI14" s="490"/>
      <c r="AJ14" s="490"/>
      <c r="AK14" s="490"/>
      <c r="AL14" s="490"/>
      <c r="AM14" s="490"/>
    </row>
    <row r="15" spans="1:39" x14ac:dyDescent="0.2">
      <c r="A15" s="491"/>
      <c r="B15" s="491"/>
      <c r="C15" s="489" t="str">
        <f>IF('Marco General'!F24="","",'Marco General'!F24)</f>
        <v>Mediante acciones de seguimiento y control urbano que garanticen la protección, conservación y recuperación del patrimonio cultural.</v>
      </c>
      <c r="D15" s="489"/>
      <c r="E15" s="489"/>
      <c r="F15" s="489"/>
      <c r="G15" s="489"/>
      <c r="H15" s="489"/>
      <c r="I15" s="489"/>
      <c r="J15" s="489"/>
      <c r="K15" s="489"/>
      <c r="L15" s="489"/>
      <c r="M15" s="489"/>
      <c r="N15" s="489"/>
      <c r="O15" s="489"/>
      <c r="P15" s="489"/>
      <c r="Q15" s="491"/>
      <c r="R15" s="490" t="str">
        <f>IF('Marco General'!F32="","",'Marco General'!F32)</f>
        <v/>
      </c>
      <c r="S15" s="490"/>
      <c r="T15" s="490"/>
      <c r="U15" s="490"/>
      <c r="V15" s="490"/>
      <c r="W15" s="490"/>
      <c r="X15" s="490"/>
      <c r="Y15" s="490"/>
      <c r="Z15" s="490"/>
      <c r="AA15" s="490"/>
      <c r="AB15" s="490"/>
      <c r="AC15" s="490"/>
      <c r="AD15" s="490"/>
      <c r="AE15" s="490"/>
      <c r="AF15" s="490"/>
      <c r="AG15" s="490"/>
      <c r="AH15" s="490"/>
      <c r="AI15" s="490"/>
      <c r="AJ15" s="490"/>
      <c r="AK15" s="490"/>
      <c r="AL15" s="490"/>
      <c r="AM15" s="490"/>
    </row>
    <row r="16" spans="1:39" s="161" customFormat="1" x14ac:dyDescent="0.2">
      <c r="A16" s="158"/>
      <c r="B16" s="159"/>
      <c r="C16" s="159"/>
      <c r="D16" s="159"/>
      <c r="E16" s="160"/>
      <c r="F16" s="159"/>
      <c r="G16" s="159"/>
      <c r="H16" s="159"/>
      <c r="I16" s="159"/>
      <c r="J16" s="159"/>
      <c r="L16" s="159"/>
      <c r="M16" s="159"/>
      <c r="N16" s="159"/>
      <c r="O16" s="159"/>
      <c r="P16" s="159"/>
      <c r="Q16" s="159"/>
      <c r="R16" s="159"/>
      <c r="S16" s="159"/>
      <c r="T16" s="159"/>
      <c r="U16" s="159"/>
      <c r="V16" s="159"/>
      <c r="W16" s="162"/>
      <c r="X16" s="162"/>
      <c r="Y16" s="162"/>
      <c r="Z16" s="162"/>
      <c r="AA16" s="162"/>
      <c r="AB16" s="162"/>
      <c r="AC16" s="162"/>
      <c r="AD16" s="162"/>
      <c r="AE16" s="162"/>
      <c r="AF16" s="162"/>
      <c r="AG16" s="162"/>
      <c r="AH16" s="162"/>
      <c r="AI16" s="162"/>
      <c r="AJ16" s="162"/>
      <c r="AK16" s="162"/>
      <c r="AL16" s="162"/>
      <c r="AM16" s="317"/>
    </row>
    <row r="17" spans="1:42" hidden="1" x14ac:dyDescent="0.2">
      <c r="A17" s="477" t="s">
        <v>185</v>
      </c>
      <c r="B17" s="478"/>
      <c r="C17" s="474" t="e">
        <f>IF('Marco General'!#REF!="","",'Marco General'!#REF!)</f>
        <v>#REF!</v>
      </c>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75"/>
      <c r="AM17" s="476"/>
    </row>
    <row r="18" spans="1:42" hidden="1" x14ac:dyDescent="0.2">
      <c r="A18" s="479"/>
      <c r="B18" s="480"/>
      <c r="C18" s="474" t="e">
        <f>IF('Marco General'!#REF!="","",'Marco General'!#REF!)</f>
        <v>#REF!</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6"/>
    </row>
    <row r="19" spans="1:42" hidden="1" x14ac:dyDescent="0.2">
      <c r="A19" s="479"/>
      <c r="B19" s="480"/>
      <c r="C19" s="474" t="e">
        <f>IF('Marco General'!#REF!="","",'Marco General'!#REF!)</f>
        <v>#REF!</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5"/>
      <c r="AM19" s="476"/>
    </row>
    <row r="20" spans="1:42" hidden="1" x14ac:dyDescent="0.2">
      <c r="A20" s="479"/>
      <c r="B20" s="480"/>
      <c r="C20" s="474" t="e">
        <f>IF('Marco General'!#REF!="","",'Marco General'!#REF!)</f>
        <v>#REF!</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6"/>
    </row>
    <row r="21" spans="1:42" hidden="1" x14ac:dyDescent="0.2">
      <c r="A21" s="479"/>
      <c r="B21" s="480"/>
      <c r="C21" s="474" t="e">
        <f>IF('Marco General'!#REF!="","",'Marco General'!#REF!)</f>
        <v>#REF!</v>
      </c>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6"/>
    </row>
    <row r="22" spans="1:42" hidden="1" x14ac:dyDescent="0.2">
      <c r="A22" s="479"/>
      <c r="B22" s="480"/>
      <c r="C22" s="474" t="e">
        <f>IF('Marco General'!#REF!="","",'Marco General'!#REF!)</f>
        <v>#REF!</v>
      </c>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6"/>
    </row>
    <row r="23" spans="1:42" hidden="1" x14ac:dyDescent="0.2">
      <c r="A23" s="481"/>
      <c r="B23" s="482"/>
      <c r="C23" s="474" t="e">
        <f>IF('Marco General'!#REF!="","",'Marco General'!#REF!)</f>
        <v>#REF!</v>
      </c>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c r="AJ23" s="475"/>
      <c r="AK23" s="475"/>
      <c r="AL23" s="475"/>
      <c r="AM23" s="476"/>
    </row>
    <row r="24" spans="1:42" s="161" customFormat="1" x14ac:dyDescent="0.2">
      <c r="A24" s="158"/>
      <c r="B24" s="159"/>
      <c r="C24" s="159"/>
      <c r="D24" s="159"/>
      <c r="E24" s="160"/>
      <c r="F24" s="159"/>
      <c r="G24" s="159"/>
      <c r="H24" s="159"/>
      <c r="I24" s="159"/>
      <c r="J24" s="159"/>
      <c r="K24" s="159"/>
      <c r="L24" s="159"/>
      <c r="M24" s="159"/>
      <c r="N24" s="159"/>
      <c r="O24" s="159"/>
      <c r="P24" s="159"/>
      <c r="Q24" s="163"/>
      <c r="R24" s="159"/>
      <c r="S24" s="159"/>
      <c r="T24" s="159"/>
      <c r="U24" s="159"/>
      <c r="V24" s="159"/>
      <c r="W24" s="162"/>
      <c r="X24" s="162"/>
      <c r="Y24" s="162"/>
      <c r="Z24" s="162"/>
      <c r="AA24" s="162"/>
      <c r="AB24" s="162"/>
      <c r="AC24" s="162"/>
      <c r="AD24" s="162"/>
      <c r="AE24" s="162"/>
      <c r="AF24" s="162"/>
      <c r="AG24" s="162"/>
      <c r="AH24" s="162"/>
      <c r="AI24" s="162"/>
      <c r="AJ24" s="162"/>
      <c r="AK24" s="162"/>
      <c r="AL24" s="162"/>
      <c r="AM24" s="317"/>
    </row>
    <row r="25" spans="1:42" s="164" customFormat="1" x14ac:dyDescent="0.2">
      <c r="A25" s="442" t="s">
        <v>148</v>
      </c>
      <c r="B25" s="443"/>
      <c r="C25" s="444" t="str">
        <f>C11</f>
        <v>Mediante la asesoría técnica que realice el Instituto respecto de intervenciones en Bienes y Sectores de Interés Cultural pertenecientes al Distrito Capital.</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6"/>
    </row>
    <row r="26" spans="1:42" s="164" customFormat="1" x14ac:dyDescent="0.2">
      <c r="A26" s="468" t="s">
        <v>16</v>
      </c>
      <c r="B26" s="469"/>
      <c r="C26" s="470"/>
      <c r="D26" s="457" t="s">
        <v>206</v>
      </c>
      <c r="E26" s="462" t="s">
        <v>24</v>
      </c>
      <c r="F26" s="457" t="s">
        <v>194</v>
      </c>
      <c r="G26" s="457" t="s">
        <v>207</v>
      </c>
      <c r="H26" s="449" t="s">
        <v>17</v>
      </c>
      <c r="I26" s="457" t="s">
        <v>23</v>
      </c>
      <c r="J26" s="460" t="s">
        <v>18</v>
      </c>
      <c r="K26" s="461"/>
      <c r="L26" s="448" t="s">
        <v>200</v>
      </c>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9" t="s">
        <v>8</v>
      </c>
      <c r="AK26" s="449"/>
      <c r="AL26" s="449"/>
      <c r="AM26" s="447" t="s">
        <v>220</v>
      </c>
    </row>
    <row r="27" spans="1:42" s="164" customFormat="1" x14ac:dyDescent="0.2">
      <c r="A27" s="471"/>
      <c r="B27" s="472"/>
      <c r="C27" s="473"/>
      <c r="D27" s="458"/>
      <c r="E27" s="463"/>
      <c r="F27" s="458"/>
      <c r="G27" s="458"/>
      <c r="H27" s="449"/>
      <c r="I27" s="458"/>
      <c r="J27" s="448" t="s">
        <v>19</v>
      </c>
      <c r="K27" s="449" t="s">
        <v>20</v>
      </c>
      <c r="L27" s="449" t="s">
        <v>4</v>
      </c>
      <c r="M27" s="449"/>
      <c r="N27" s="449"/>
      <c r="O27" s="449"/>
      <c r="P27" s="449"/>
      <c r="Q27" s="449"/>
      <c r="R27" s="449" t="s">
        <v>5</v>
      </c>
      <c r="S27" s="449"/>
      <c r="T27" s="449"/>
      <c r="U27" s="449"/>
      <c r="V27" s="449"/>
      <c r="W27" s="449"/>
      <c r="X27" s="449" t="s">
        <v>6</v>
      </c>
      <c r="Y27" s="449"/>
      <c r="Z27" s="449"/>
      <c r="AA27" s="449"/>
      <c r="AB27" s="449"/>
      <c r="AC27" s="449"/>
      <c r="AD27" s="449" t="s">
        <v>7</v>
      </c>
      <c r="AE27" s="449"/>
      <c r="AF27" s="449"/>
      <c r="AG27" s="449"/>
      <c r="AH27" s="449"/>
      <c r="AI27" s="449"/>
      <c r="AJ27" s="449"/>
      <c r="AK27" s="449"/>
      <c r="AL27" s="449"/>
      <c r="AM27" s="447"/>
    </row>
    <row r="28" spans="1:42" s="164" customFormat="1" ht="25.5" x14ac:dyDescent="0.2">
      <c r="A28" s="471"/>
      <c r="B28" s="472"/>
      <c r="C28" s="473"/>
      <c r="D28" s="459"/>
      <c r="E28" s="464"/>
      <c r="F28" s="459"/>
      <c r="G28" s="459"/>
      <c r="H28" s="449"/>
      <c r="I28" s="459"/>
      <c r="J28" s="448"/>
      <c r="K28" s="449"/>
      <c r="L28" s="165" t="s">
        <v>196</v>
      </c>
      <c r="M28" s="165" t="s">
        <v>492</v>
      </c>
      <c r="N28" s="165" t="s">
        <v>493</v>
      </c>
      <c r="O28" s="165" t="s">
        <v>494</v>
      </c>
      <c r="P28" s="165" t="s">
        <v>197</v>
      </c>
      <c r="Q28" s="165" t="s">
        <v>21</v>
      </c>
      <c r="R28" s="165" t="s">
        <v>196</v>
      </c>
      <c r="S28" s="165" t="s">
        <v>495</v>
      </c>
      <c r="T28" s="165" t="s">
        <v>496</v>
      </c>
      <c r="U28" s="165" t="s">
        <v>497</v>
      </c>
      <c r="V28" s="165" t="s">
        <v>197</v>
      </c>
      <c r="W28" s="165" t="s">
        <v>21</v>
      </c>
      <c r="X28" s="165" t="s">
        <v>196</v>
      </c>
      <c r="Y28" s="165" t="s">
        <v>498</v>
      </c>
      <c r="Z28" s="165" t="s">
        <v>499</v>
      </c>
      <c r="AA28" s="165" t="s">
        <v>500</v>
      </c>
      <c r="AB28" s="165" t="s">
        <v>197</v>
      </c>
      <c r="AC28" s="165" t="s">
        <v>21</v>
      </c>
      <c r="AD28" s="165" t="s">
        <v>196</v>
      </c>
      <c r="AE28" s="165" t="s">
        <v>501</v>
      </c>
      <c r="AF28" s="165" t="s">
        <v>502</v>
      </c>
      <c r="AG28" s="165" t="s">
        <v>503</v>
      </c>
      <c r="AH28" s="165" t="s">
        <v>197</v>
      </c>
      <c r="AI28" s="165"/>
      <c r="AJ28" s="165" t="s">
        <v>196</v>
      </c>
      <c r="AK28" s="166" t="s">
        <v>197</v>
      </c>
      <c r="AL28" s="166" t="s">
        <v>195</v>
      </c>
      <c r="AM28" s="318" t="s">
        <v>11</v>
      </c>
    </row>
    <row r="29" spans="1:42" s="174" customFormat="1" ht="376.5" customHeight="1" x14ac:dyDescent="0.2">
      <c r="A29" s="454" t="s">
        <v>245</v>
      </c>
      <c r="B29" s="455"/>
      <c r="C29" s="456"/>
      <c r="D29" s="167" t="s">
        <v>308</v>
      </c>
      <c r="E29" s="168">
        <v>0.02</v>
      </c>
      <c r="F29" s="169" t="s">
        <v>365</v>
      </c>
      <c r="G29" s="169" t="s">
        <v>34</v>
      </c>
      <c r="H29" s="169" t="s">
        <v>295</v>
      </c>
      <c r="I29" s="169" t="s">
        <v>627</v>
      </c>
      <c r="J29" s="170">
        <v>43101</v>
      </c>
      <c r="K29" s="170">
        <v>43465</v>
      </c>
      <c r="L29" s="171">
        <v>634</v>
      </c>
      <c r="M29" s="171">
        <f>20+59+27+35+4</f>
        <v>145</v>
      </c>
      <c r="N29" s="171">
        <f>63+71+71+74</f>
        <v>279</v>
      </c>
      <c r="O29" s="171">
        <f>57+41+57+40</f>
        <v>195</v>
      </c>
      <c r="P29" s="169">
        <f>SUM(M29:O29)</f>
        <v>619</v>
      </c>
      <c r="Q29" s="147" t="s">
        <v>560</v>
      </c>
      <c r="R29" s="171">
        <v>636</v>
      </c>
      <c r="S29" s="171">
        <f>47+44+58+54</f>
        <v>203</v>
      </c>
      <c r="T29" s="171">
        <f>39+41+39+61+53</f>
        <v>233</v>
      </c>
      <c r="U29" s="171">
        <f>35+43+39+51</f>
        <v>168</v>
      </c>
      <c r="V29" s="169">
        <f>SUM(S29:U29)</f>
        <v>604</v>
      </c>
      <c r="W29" s="148" t="s">
        <v>529</v>
      </c>
      <c r="X29" s="171">
        <v>600</v>
      </c>
      <c r="Y29" s="171">
        <f>31+41+51+62+59</f>
        <v>244</v>
      </c>
      <c r="Z29" s="171">
        <f>46+47+44+52</f>
        <v>189</v>
      </c>
      <c r="AA29" s="171">
        <f>60+64+32+34</f>
        <v>190</v>
      </c>
      <c r="AB29" s="169">
        <f>SUM(Y29:AA29)</f>
        <v>623</v>
      </c>
      <c r="AC29" s="148" t="s">
        <v>530</v>
      </c>
      <c r="AD29" s="171">
        <v>436</v>
      </c>
      <c r="AE29" s="171">
        <f>39+40+38+40+72</f>
        <v>229</v>
      </c>
      <c r="AF29" s="171">
        <f>32+47+47+29</f>
        <v>155</v>
      </c>
      <c r="AG29" s="171">
        <f>46+41+39+5</f>
        <v>131</v>
      </c>
      <c r="AH29" s="169">
        <f>SUM(AE29:AG29)</f>
        <v>515</v>
      </c>
      <c r="AI29" s="147" t="s">
        <v>867</v>
      </c>
      <c r="AJ29" s="172">
        <f t="shared" ref="AJ29:AJ46" si="0">+SUM(L29,R29,X29,AD29)</f>
        <v>2306</v>
      </c>
      <c r="AK29" s="172">
        <f>+SUM(P29,V29,AB29,AH29)</f>
        <v>2361</v>
      </c>
      <c r="AL29" s="173">
        <f t="shared" ref="AL29:AL45" si="1">IFERROR(AK29/AJ29,"")</f>
        <v>1.0238508239375541</v>
      </c>
      <c r="AM29" s="319" t="s">
        <v>866</v>
      </c>
      <c r="AP29" s="175"/>
    </row>
    <row r="30" spans="1:42" s="174" customFormat="1" ht="204.75" customHeight="1" x14ac:dyDescent="0.2">
      <c r="A30" s="454" t="s">
        <v>231</v>
      </c>
      <c r="B30" s="455"/>
      <c r="C30" s="456"/>
      <c r="D30" s="167" t="s">
        <v>257</v>
      </c>
      <c r="E30" s="168">
        <v>8.3999999999999995E-3</v>
      </c>
      <c r="F30" s="169" t="s">
        <v>366</v>
      </c>
      <c r="G30" s="169" t="s">
        <v>34</v>
      </c>
      <c r="H30" s="169" t="s">
        <v>371</v>
      </c>
      <c r="I30" s="169" t="s">
        <v>299</v>
      </c>
      <c r="J30" s="170">
        <v>43101</v>
      </c>
      <c r="K30" s="170">
        <v>43465</v>
      </c>
      <c r="L30" s="169">
        <v>55</v>
      </c>
      <c r="M30" s="169">
        <v>3</v>
      </c>
      <c r="N30" s="169">
        <v>13</v>
      </c>
      <c r="O30" s="169">
        <v>16</v>
      </c>
      <c r="P30" s="169">
        <f t="shared" ref="P30:P45" si="2">SUM(M30:O30)</f>
        <v>32</v>
      </c>
      <c r="Q30" s="147" t="s">
        <v>542</v>
      </c>
      <c r="R30" s="169">
        <v>55</v>
      </c>
      <c r="S30" s="169">
        <f>24+2</f>
        <v>26</v>
      </c>
      <c r="T30" s="169">
        <v>18</v>
      </c>
      <c r="U30" s="169">
        <v>13</v>
      </c>
      <c r="V30" s="169">
        <f>SUM(S30:U30)</f>
        <v>57</v>
      </c>
      <c r="W30" s="147" t="s">
        <v>909</v>
      </c>
      <c r="X30" s="171">
        <v>55</v>
      </c>
      <c r="Y30" s="171">
        <v>10</v>
      </c>
      <c r="Z30" s="171">
        <v>12</v>
      </c>
      <c r="AA30" s="171">
        <f>28-5</f>
        <v>23</v>
      </c>
      <c r="AB30" s="169">
        <f t="shared" ref="AB30:AB45" si="3">SUM(Y30:AA30)</f>
        <v>45</v>
      </c>
      <c r="AC30" s="147" t="s">
        <v>908</v>
      </c>
      <c r="AD30" s="171">
        <v>55</v>
      </c>
      <c r="AE30" s="171">
        <v>14</v>
      </c>
      <c r="AF30" s="171">
        <v>42</v>
      </c>
      <c r="AG30" s="171">
        <v>13</v>
      </c>
      <c r="AH30" s="169">
        <f t="shared" ref="AH30:AH45" si="4">SUM(AE30:AG30)</f>
        <v>69</v>
      </c>
      <c r="AI30" s="147" t="s">
        <v>869</v>
      </c>
      <c r="AJ30" s="172">
        <f t="shared" si="0"/>
        <v>220</v>
      </c>
      <c r="AK30" s="172">
        <f>+SUM(P30,V30,AB30,AH30)</f>
        <v>203</v>
      </c>
      <c r="AL30" s="173">
        <f t="shared" si="1"/>
        <v>0.92272727272727273</v>
      </c>
      <c r="AM30" s="319" t="s">
        <v>868</v>
      </c>
    </row>
    <row r="31" spans="1:42" s="174" customFormat="1" ht="294" customHeight="1" x14ac:dyDescent="0.2">
      <c r="A31" s="454" t="s">
        <v>232</v>
      </c>
      <c r="B31" s="455"/>
      <c r="C31" s="456"/>
      <c r="D31" s="167" t="s">
        <v>258</v>
      </c>
      <c r="E31" s="168">
        <v>8.3999999999999995E-3</v>
      </c>
      <c r="F31" s="169" t="s">
        <v>367</v>
      </c>
      <c r="G31" s="169" t="s">
        <v>34</v>
      </c>
      <c r="H31" s="169" t="s">
        <v>371</v>
      </c>
      <c r="I31" s="169" t="s">
        <v>299</v>
      </c>
      <c r="J31" s="170">
        <v>43101</v>
      </c>
      <c r="K31" s="170">
        <v>43465</v>
      </c>
      <c r="L31" s="171">
        <v>65</v>
      </c>
      <c r="M31" s="171">
        <f>6+2</f>
        <v>8</v>
      </c>
      <c r="N31" s="171">
        <f>13+2</f>
        <v>15</v>
      </c>
      <c r="O31" s="171">
        <f>15+6</f>
        <v>21</v>
      </c>
      <c r="P31" s="169">
        <f>SUM(M31:O31)</f>
        <v>44</v>
      </c>
      <c r="Q31" s="147" t="s">
        <v>912</v>
      </c>
      <c r="R31" s="171">
        <v>65</v>
      </c>
      <c r="S31" s="171">
        <f>16+5</f>
        <v>21</v>
      </c>
      <c r="T31" s="171">
        <f>35+12</f>
        <v>47</v>
      </c>
      <c r="U31" s="171">
        <f>18+4</f>
        <v>22</v>
      </c>
      <c r="V31" s="169">
        <f t="shared" ref="V31:V45" si="5">SUM(S31:U31)</f>
        <v>90</v>
      </c>
      <c r="W31" s="147" t="s">
        <v>911</v>
      </c>
      <c r="X31" s="171">
        <v>65</v>
      </c>
      <c r="Y31" s="171">
        <f>15+2</f>
        <v>17</v>
      </c>
      <c r="Z31" s="171">
        <f>22+2</f>
        <v>24</v>
      </c>
      <c r="AA31" s="171">
        <f>28+4</f>
        <v>32</v>
      </c>
      <c r="AB31" s="169">
        <f t="shared" si="3"/>
        <v>73</v>
      </c>
      <c r="AC31" s="147" t="s">
        <v>910</v>
      </c>
      <c r="AD31" s="171">
        <v>65</v>
      </c>
      <c r="AE31" s="171">
        <f>17+0</f>
        <v>17</v>
      </c>
      <c r="AF31" s="171">
        <f>32+6</f>
        <v>38</v>
      </c>
      <c r="AG31" s="171">
        <f>47+5</f>
        <v>52</v>
      </c>
      <c r="AH31" s="169">
        <f>SUM(AE31:AG31)</f>
        <v>107</v>
      </c>
      <c r="AI31" s="147" t="s">
        <v>873</v>
      </c>
      <c r="AJ31" s="172">
        <f t="shared" si="0"/>
        <v>260</v>
      </c>
      <c r="AK31" s="172">
        <f>+SUM(P31,V31,AB31,AH31)</f>
        <v>314</v>
      </c>
      <c r="AL31" s="173">
        <f t="shared" si="1"/>
        <v>1.2076923076923076</v>
      </c>
      <c r="AM31" s="319" t="s">
        <v>870</v>
      </c>
    </row>
    <row r="32" spans="1:42" s="174" customFormat="1" ht="184.5" customHeight="1" x14ac:dyDescent="0.2">
      <c r="A32" s="454" t="s">
        <v>256</v>
      </c>
      <c r="B32" s="455"/>
      <c r="C32" s="456"/>
      <c r="D32" s="167" t="s">
        <v>259</v>
      </c>
      <c r="E32" s="168">
        <v>8.3999999999999995E-3</v>
      </c>
      <c r="F32" s="169" t="s">
        <v>368</v>
      </c>
      <c r="G32" s="169" t="s">
        <v>34</v>
      </c>
      <c r="H32" s="169" t="s">
        <v>251</v>
      </c>
      <c r="I32" s="169" t="s">
        <v>300</v>
      </c>
      <c r="J32" s="170">
        <v>43101</v>
      </c>
      <c r="K32" s="170">
        <v>43465</v>
      </c>
      <c r="L32" s="171">
        <v>70</v>
      </c>
      <c r="M32" s="171">
        <v>1</v>
      </c>
      <c r="N32" s="171">
        <v>23</v>
      </c>
      <c r="O32" s="171">
        <v>35</v>
      </c>
      <c r="P32" s="169">
        <f t="shared" si="2"/>
        <v>59</v>
      </c>
      <c r="Q32" s="147" t="s">
        <v>543</v>
      </c>
      <c r="R32" s="171">
        <v>80</v>
      </c>
      <c r="S32" s="171">
        <v>20</v>
      </c>
      <c r="T32" s="171">
        <v>21</v>
      </c>
      <c r="U32" s="171">
        <v>24</v>
      </c>
      <c r="V32" s="169">
        <f t="shared" si="5"/>
        <v>65</v>
      </c>
      <c r="W32" s="147" t="s">
        <v>561</v>
      </c>
      <c r="X32" s="171">
        <v>80</v>
      </c>
      <c r="Y32" s="171">
        <v>33</v>
      </c>
      <c r="Z32" s="171">
        <f>27+3</f>
        <v>30</v>
      </c>
      <c r="AA32" s="171">
        <f>28-1</f>
        <v>27</v>
      </c>
      <c r="AB32" s="169">
        <f t="shared" si="3"/>
        <v>90</v>
      </c>
      <c r="AC32" s="147" t="s">
        <v>913</v>
      </c>
      <c r="AD32" s="171">
        <v>80</v>
      </c>
      <c r="AE32" s="171">
        <v>26</v>
      </c>
      <c r="AF32" s="171">
        <v>9</v>
      </c>
      <c r="AG32" s="171">
        <v>173</v>
      </c>
      <c r="AH32" s="169">
        <f>SUM(AE32:AG32)</f>
        <v>208</v>
      </c>
      <c r="AI32" s="147" t="s">
        <v>871</v>
      </c>
      <c r="AJ32" s="172">
        <f t="shared" si="0"/>
        <v>310</v>
      </c>
      <c r="AK32" s="172">
        <f>+SUM(P32,V32,AB32,AH32)</f>
        <v>422</v>
      </c>
      <c r="AL32" s="173">
        <f>IFERROR(AK32/AJ32,"")</f>
        <v>1.3612903225806452</v>
      </c>
      <c r="AM32" s="319" t="s">
        <v>872</v>
      </c>
      <c r="AN32" s="176"/>
      <c r="AO32" s="176"/>
    </row>
    <row r="33" spans="1:40" s="174" customFormat="1" ht="140.25" x14ac:dyDescent="0.2">
      <c r="A33" s="454" t="s">
        <v>255</v>
      </c>
      <c r="B33" s="455"/>
      <c r="C33" s="456"/>
      <c r="D33" s="167" t="s">
        <v>254</v>
      </c>
      <c r="E33" s="168">
        <v>8.3999999999999995E-3</v>
      </c>
      <c r="F33" s="169" t="s">
        <v>369</v>
      </c>
      <c r="G33" s="169" t="s">
        <v>34</v>
      </c>
      <c r="H33" s="169" t="s">
        <v>250</v>
      </c>
      <c r="I33" s="169" t="s">
        <v>301</v>
      </c>
      <c r="J33" s="170">
        <v>43101</v>
      </c>
      <c r="K33" s="170">
        <v>43465</v>
      </c>
      <c r="L33" s="171">
        <v>100</v>
      </c>
      <c r="M33" s="171">
        <v>6</v>
      </c>
      <c r="N33" s="171">
        <v>18</v>
      </c>
      <c r="O33" s="171">
        <v>38</v>
      </c>
      <c r="P33" s="169">
        <f t="shared" si="2"/>
        <v>62</v>
      </c>
      <c r="Q33" s="147" t="s">
        <v>544</v>
      </c>
      <c r="R33" s="171">
        <v>100</v>
      </c>
      <c r="S33" s="171">
        <v>50</v>
      </c>
      <c r="T33" s="171">
        <v>46</v>
      </c>
      <c r="U33" s="171">
        <v>28</v>
      </c>
      <c r="V33" s="169">
        <f t="shared" si="5"/>
        <v>124</v>
      </c>
      <c r="W33" s="147" t="s">
        <v>562</v>
      </c>
      <c r="X33" s="171">
        <v>100</v>
      </c>
      <c r="Y33" s="171">
        <v>40</v>
      </c>
      <c r="Z33" s="171">
        <f>32+1</f>
        <v>33</v>
      </c>
      <c r="AA33" s="171">
        <v>50</v>
      </c>
      <c r="AB33" s="169">
        <f t="shared" si="3"/>
        <v>123</v>
      </c>
      <c r="AC33" s="147" t="s">
        <v>914</v>
      </c>
      <c r="AD33" s="171">
        <v>100</v>
      </c>
      <c r="AE33" s="171">
        <v>59</v>
      </c>
      <c r="AF33" s="171">
        <v>45</v>
      </c>
      <c r="AG33" s="171">
        <v>40</v>
      </c>
      <c r="AH33" s="169">
        <f t="shared" si="4"/>
        <v>144</v>
      </c>
      <c r="AI33" s="150" t="s">
        <v>875</v>
      </c>
      <c r="AJ33" s="172">
        <f t="shared" si="0"/>
        <v>400</v>
      </c>
      <c r="AK33" s="172">
        <f>+SUM(P33,V33,AB33,AH33)</f>
        <v>453</v>
      </c>
      <c r="AL33" s="173">
        <f t="shared" si="1"/>
        <v>1.1325000000000001</v>
      </c>
      <c r="AM33" s="319" t="s">
        <v>874</v>
      </c>
    </row>
    <row r="34" spans="1:40" s="174" customFormat="1" ht="280.5" x14ac:dyDescent="0.2">
      <c r="A34" s="454" t="s">
        <v>228</v>
      </c>
      <c r="B34" s="455"/>
      <c r="C34" s="456"/>
      <c r="D34" s="167" t="s">
        <v>307</v>
      </c>
      <c r="E34" s="168">
        <v>8.3999999999999995E-3</v>
      </c>
      <c r="F34" s="169" t="s">
        <v>226</v>
      </c>
      <c r="G34" s="169" t="s">
        <v>34</v>
      </c>
      <c r="H34" s="169" t="s">
        <v>296</v>
      </c>
      <c r="I34" s="169" t="s">
        <v>327</v>
      </c>
      <c r="J34" s="170">
        <v>43101</v>
      </c>
      <c r="K34" s="170">
        <v>43465</v>
      </c>
      <c r="L34" s="171">
        <v>144</v>
      </c>
      <c r="M34" s="171">
        <v>1</v>
      </c>
      <c r="N34" s="171">
        <v>41</v>
      </c>
      <c r="O34" s="171">
        <v>27</v>
      </c>
      <c r="P34" s="169">
        <f t="shared" si="2"/>
        <v>69</v>
      </c>
      <c r="Q34" s="147" t="s">
        <v>545</v>
      </c>
      <c r="R34" s="171">
        <v>144</v>
      </c>
      <c r="S34" s="171">
        <v>68</v>
      </c>
      <c r="T34" s="171">
        <v>57</v>
      </c>
      <c r="U34" s="171">
        <v>85</v>
      </c>
      <c r="V34" s="169">
        <f t="shared" si="5"/>
        <v>210</v>
      </c>
      <c r="W34" s="147" t="s">
        <v>546</v>
      </c>
      <c r="X34" s="171">
        <v>145</v>
      </c>
      <c r="Y34" s="171">
        <v>40</v>
      </c>
      <c r="Z34" s="171">
        <v>112</v>
      </c>
      <c r="AA34" s="171">
        <v>73</v>
      </c>
      <c r="AB34" s="169">
        <f t="shared" si="3"/>
        <v>225</v>
      </c>
      <c r="AC34" s="147" t="s">
        <v>563</v>
      </c>
      <c r="AD34" s="171">
        <v>145</v>
      </c>
      <c r="AE34" s="171">
        <v>335</v>
      </c>
      <c r="AF34" s="171">
        <v>39</v>
      </c>
      <c r="AG34" s="171">
        <v>21</v>
      </c>
      <c r="AH34" s="169">
        <f t="shared" si="4"/>
        <v>395</v>
      </c>
      <c r="AI34" s="147" t="s">
        <v>876</v>
      </c>
      <c r="AJ34" s="172">
        <f t="shared" si="0"/>
        <v>578</v>
      </c>
      <c r="AK34" s="172">
        <f t="shared" ref="AK34:AK45" si="6">+SUM(P34,V34,AB34,AH34)</f>
        <v>899</v>
      </c>
      <c r="AL34" s="173">
        <f t="shared" si="1"/>
        <v>1.5553633217993079</v>
      </c>
      <c r="AM34" s="319" t="s">
        <v>877</v>
      </c>
    </row>
    <row r="35" spans="1:40" s="174" customFormat="1" ht="173.25" customHeight="1" x14ac:dyDescent="0.2">
      <c r="A35" s="454" t="s">
        <v>229</v>
      </c>
      <c r="B35" s="455"/>
      <c r="C35" s="456"/>
      <c r="D35" s="167" t="s">
        <v>306</v>
      </c>
      <c r="E35" s="168">
        <v>8.3999999999999995E-3</v>
      </c>
      <c r="F35" s="169" t="s">
        <v>227</v>
      </c>
      <c r="G35" s="169" t="s">
        <v>34</v>
      </c>
      <c r="H35" s="169" t="s">
        <v>296</v>
      </c>
      <c r="I35" s="169" t="s">
        <v>327</v>
      </c>
      <c r="J35" s="170">
        <v>43101</v>
      </c>
      <c r="K35" s="170">
        <v>43465</v>
      </c>
      <c r="L35" s="171">
        <v>10</v>
      </c>
      <c r="M35" s="171">
        <v>3</v>
      </c>
      <c r="N35" s="171">
        <v>6</v>
      </c>
      <c r="O35" s="171">
        <v>7</v>
      </c>
      <c r="P35" s="169">
        <f t="shared" si="2"/>
        <v>16</v>
      </c>
      <c r="Q35" s="147" t="s">
        <v>547</v>
      </c>
      <c r="R35" s="171">
        <v>10</v>
      </c>
      <c r="S35" s="171">
        <v>1</v>
      </c>
      <c r="T35" s="171">
        <v>4</v>
      </c>
      <c r="U35" s="171">
        <v>1</v>
      </c>
      <c r="V35" s="169">
        <f t="shared" si="5"/>
        <v>6</v>
      </c>
      <c r="W35" s="149" t="s">
        <v>548</v>
      </c>
      <c r="X35" s="171">
        <v>10</v>
      </c>
      <c r="Y35" s="171">
        <v>2</v>
      </c>
      <c r="Z35" s="171">
        <v>2</v>
      </c>
      <c r="AA35" s="171">
        <v>2</v>
      </c>
      <c r="AB35" s="169">
        <f t="shared" si="3"/>
        <v>6</v>
      </c>
      <c r="AC35" s="147" t="s">
        <v>549</v>
      </c>
      <c r="AD35" s="171">
        <v>10</v>
      </c>
      <c r="AE35" s="171">
        <v>1</v>
      </c>
      <c r="AF35" s="171">
        <v>1</v>
      </c>
      <c r="AG35" s="171">
        <v>4</v>
      </c>
      <c r="AH35" s="169">
        <f t="shared" si="4"/>
        <v>6</v>
      </c>
      <c r="AI35" s="147" t="s">
        <v>879</v>
      </c>
      <c r="AJ35" s="172">
        <f t="shared" si="0"/>
        <v>40</v>
      </c>
      <c r="AK35" s="172">
        <f t="shared" si="6"/>
        <v>34</v>
      </c>
      <c r="AL35" s="173">
        <f t="shared" si="1"/>
        <v>0.85</v>
      </c>
      <c r="AM35" s="319" t="s">
        <v>878</v>
      </c>
    </row>
    <row r="36" spans="1:40" s="174" customFormat="1" ht="169.5" customHeight="1" x14ac:dyDescent="0.2">
      <c r="A36" s="451" t="s">
        <v>315</v>
      </c>
      <c r="B36" s="452"/>
      <c r="C36" s="452"/>
      <c r="D36" s="167" t="s">
        <v>252</v>
      </c>
      <c r="E36" s="168">
        <v>8.3999999999999995E-3</v>
      </c>
      <c r="F36" s="169" t="s">
        <v>370</v>
      </c>
      <c r="G36" s="169" t="s">
        <v>34</v>
      </c>
      <c r="H36" s="169" t="s">
        <v>253</v>
      </c>
      <c r="I36" s="169" t="s">
        <v>303</v>
      </c>
      <c r="J36" s="170">
        <v>43101</v>
      </c>
      <c r="K36" s="170">
        <v>43465</v>
      </c>
      <c r="L36" s="171">
        <v>8</v>
      </c>
      <c r="M36" s="171">
        <v>3</v>
      </c>
      <c r="N36" s="171">
        <v>0</v>
      </c>
      <c r="O36" s="171">
        <v>0</v>
      </c>
      <c r="P36" s="169">
        <f t="shared" si="2"/>
        <v>3</v>
      </c>
      <c r="Q36" s="147" t="s">
        <v>538</v>
      </c>
      <c r="R36" s="171">
        <v>8</v>
      </c>
      <c r="S36" s="171">
        <v>5</v>
      </c>
      <c r="T36" s="171">
        <v>13</v>
      </c>
      <c r="U36" s="171">
        <v>0</v>
      </c>
      <c r="V36" s="169">
        <f t="shared" si="5"/>
        <v>18</v>
      </c>
      <c r="W36" s="147" t="s">
        <v>540</v>
      </c>
      <c r="X36" s="171">
        <v>8</v>
      </c>
      <c r="Y36" s="171">
        <v>0</v>
      </c>
      <c r="Z36" s="171">
        <v>1</v>
      </c>
      <c r="AA36" s="171">
        <v>1</v>
      </c>
      <c r="AB36" s="169">
        <f t="shared" si="3"/>
        <v>2</v>
      </c>
      <c r="AC36" s="147" t="s">
        <v>541</v>
      </c>
      <c r="AD36" s="171">
        <v>8</v>
      </c>
      <c r="AE36" s="171">
        <v>0</v>
      </c>
      <c r="AF36" s="171">
        <v>8</v>
      </c>
      <c r="AG36" s="171">
        <v>2</v>
      </c>
      <c r="AH36" s="169">
        <f>SUM(AE36:AG36)</f>
        <v>10</v>
      </c>
      <c r="AI36" s="147" t="s">
        <v>881</v>
      </c>
      <c r="AJ36" s="172">
        <f t="shared" si="0"/>
        <v>32</v>
      </c>
      <c r="AK36" s="172">
        <f>+SUM(P36,V36,AB36,AH36)</f>
        <v>33</v>
      </c>
      <c r="AL36" s="173">
        <f t="shared" si="1"/>
        <v>1.03125</v>
      </c>
      <c r="AM36" s="319" t="s">
        <v>880</v>
      </c>
    </row>
    <row r="37" spans="1:40" s="174" customFormat="1" ht="213" customHeight="1" x14ac:dyDescent="0.2">
      <c r="A37" s="451" t="s">
        <v>316</v>
      </c>
      <c r="B37" s="452"/>
      <c r="C37" s="452"/>
      <c r="D37" s="167" t="s">
        <v>882</v>
      </c>
      <c r="E37" s="168">
        <v>8.3999999999999995E-3</v>
      </c>
      <c r="F37" s="324" t="s">
        <v>883</v>
      </c>
      <c r="G37" s="169" t="s">
        <v>34</v>
      </c>
      <c r="H37" s="169" t="s">
        <v>253</v>
      </c>
      <c r="I37" s="169" t="s">
        <v>303</v>
      </c>
      <c r="J37" s="170">
        <v>43101</v>
      </c>
      <c r="K37" s="170">
        <v>43465</v>
      </c>
      <c r="L37" s="325">
        <v>0.25</v>
      </c>
      <c r="M37" s="171">
        <v>1</v>
      </c>
      <c r="N37" s="171">
        <v>0</v>
      </c>
      <c r="O37" s="171">
        <v>0</v>
      </c>
      <c r="P37" s="200">
        <v>0.25</v>
      </c>
      <c r="Q37" s="147" t="s">
        <v>884</v>
      </c>
      <c r="R37" s="325">
        <v>0.25</v>
      </c>
      <c r="S37" s="171">
        <f>0/4</f>
        <v>0</v>
      </c>
      <c r="T37" s="171">
        <v>0</v>
      </c>
      <c r="U37" s="171">
        <v>0</v>
      </c>
      <c r="V37" s="200">
        <v>0.25</v>
      </c>
      <c r="W37" s="147" t="s">
        <v>885</v>
      </c>
      <c r="X37" s="325">
        <v>0.25</v>
      </c>
      <c r="Y37" s="171">
        <v>0</v>
      </c>
      <c r="Z37" s="171">
        <v>0</v>
      </c>
      <c r="AA37" s="171">
        <v>0</v>
      </c>
      <c r="AB37" s="200">
        <v>0.25</v>
      </c>
      <c r="AC37" s="147" t="s">
        <v>886</v>
      </c>
      <c r="AD37" s="325">
        <v>0.25</v>
      </c>
      <c r="AE37" s="171">
        <v>0</v>
      </c>
      <c r="AF37" s="171">
        <v>0</v>
      </c>
      <c r="AG37" s="171">
        <v>0</v>
      </c>
      <c r="AH37" s="200">
        <v>0.25</v>
      </c>
      <c r="AI37" s="147" t="s">
        <v>887</v>
      </c>
      <c r="AJ37" s="326">
        <f t="shared" si="0"/>
        <v>1</v>
      </c>
      <c r="AK37" s="326">
        <f t="shared" si="6"/>
        <v>1</v>
      </c>
      <c r="AL37" s="173">
        <f t="shared" si="1"/>
        <v>1</v>
      </c>
      <c r="AM37" s="319" t="s">
        <v>888</v>
      </c>
    </row>
    <row r="38" spans="1:40" s="174" customFormat="1" ht="177" customHeight="1" x14ac:dyDescent="0.2">
      <c r="A38" s="454" t="s">
        <v>264</v>
      </c>
      <c r="B38" s="455"/>
      <c r="C38" s="456"/>
      <c r="D38" s="167" t="s">
        <v>260</v>
      </c>
      <c r="E38" s="168">
        <v>8.3999999999999995E-3</v>
      </c>
      <c r="F38" s="169" t="s">
        <v>372</v>
      </c>
      <c r="G38" s="169" t="s">
        <v>34</v>
      </c>
      <c r="H38" s="169" t="s">
        <v>249</v>
      </c>
      <c r="I38" s="169" t="s">
        <v>302</v>
      </c>
      <c r="J38" s="170">
        <v>43101</v>
      </c>
      <c r="K38" s="170">
        <v>43465</v>
      </c>
      <c r="L38" s="171">
        <v>40</v>
      </c>
      <c r="M38" s="171">
        <v>5</v>
      </c>
      <c r="N38" s="171">
        <v>11</v>
      </c>
      <c r="O38" s="171">
        <v>8</v>
      </c>
      <c r="P38" s="169">
        <f t="shared" si="2"/>
        <v>24</v>
      </c>
      <c r="Q38" s="147" t="s">
        <v>895</v>
      </c>
      <c r="R38" s="171">
        <v>40</v>
      </c>
      <c r="S38" s="171">
        <v>5</v>
      </c>
      <c r="T38" s="171">
        <v>6</v>
      </c>
      <c r="U38" s="171">
        <v>10</v>
      </c>
      <c r="V38" s="169">
        <f t="shared" si="5"/>
        <v>21</v>
      </c>
      <c r="W38" s="147" t="s">
        <v>915</v>
      </c>
      <c r="X38" s="171">
        <v>40</v>
      </c>
      <c r="Y38" s="171">
        <v>9</v>
      </c>
      <c r="Z38" s="171">
        <v>13</v>
      </c>
      <c r="AA38" s="171">
        <v>18</v>
      </c>
      <c r="AB38" s="169">
        <f t="shared" si="3"/>
        <v>40</v>
      </c>
      <c r="AC38" s="147" t="s">
        <v>916</v>
      </c>
      <c r="AD38" s="171">
        <v>40</v>
      </c>
      <c r="AE38" s="171">
        <v>21</v>
      </c>
      <c r="AF38" s="171">
        <v>19</v>
      </c>
      <c r="AG38" s="171">
        <v>6</v>
      </c>
      <c r="AH38" s="169">
        <f>SUM(AE38:AG38)</f>
        <v>46</v>
      </c>
      <c r="AI38" s="147" t="s">
        <v>890</v>
      </c>
      <c r="AJ38" s="172">
        <f t="shared" si="0"/>
        <v>160</v>
      </c>
      <c r="AK38" s="172">
        <f t="shared" si="6"/>
        <v>131</v>
      </c>
      <c r="AL38" s="173">
        <f t="shared" si="1"/>
        <v>0.81874999999999998</v>
      </c>
      <c r="AM38" s="319" t="s">
        <v>889</v>
      </c>
    </row>
    <row r="39" spans="1:40" s="174" customFormat="1" ht="186.75" customHeight="1" x14ac:dyDescent="0.2">
      <c r="A39" s="454" t="s">
        <v>265</v>
      </c>
      <c r="B39" s="455"/>
      <c r="C39" s="456"/>
      <c r="D39" s="167" t="s">
        <v>272</v>
      </c>
      <c r="E39" s="168">
        <v>8.3999999999999995E-3</v>
      </c>
      <c r="F39" s="169" t="s">
        <v>373</v>
      </c>
      <c r="G39" s="169" t="s">
        <v>34</v>
      </c>
      <c r="H39" s="169" t="s">
        <v>249</v>
      </c>
      <c r="I39" s="169" t="s">
        <v>302</v>
      </c>
      <c r="J39" s="170">
        <v>43101</v>
      </c>
      <c r="K39" s="170">
        <v>43465</v>
      </c>
      <c r="L39" s="171">
        <v>4</v>
      </c>
      <c r="M39" s="171">
        <v>6</v>
      </c>
      <c r="N39" s="171">
        <v>2</v>
      </c>
      <c r="O39" s="171">
        <v>0</v>
      </c>
      <c r="P39" s="169">
        <f t="shared" si="2"/>
        <v>8</v>
      </c>
      <c r="Q39" s="147" t="s">
        <v>900</v>
      </c>
      <c r="R39" s="171">
        <v>4</v>
      </c>
      <c r="S39" s="171">
        <v>2</v>
      </c>
      <c r="T39" s="171">
        <v>0</v>
      </c>
      <c r="U39" s="171">
        <v>1</v>
      </c>
      <c r="V39" s="169">
        <f t="shared" si="5"/>
        <v>3</v>
      </c>
      <c r="W39" s="147" t="s">
        <v>899</v>
      </c>
      <c r="X39" s="171">
        <v>4</v>
      </c>
      <c r="Y39" s="171">
        <v>1</v>
      </c>
      <c r="Z39" s="171">
        <v>3</v>
      </c>
      <c r="AA39" s="171">
        <v>0</v>
      </c>
      <c r="AB39" s="169">
        <f t="shared" si="3"/>
        <v>4</v>
      </c>
      <c r="AC39" s="147" t="s">
        <v>551</v>
      </c>
      <c r="AD39" s="171">
        <v>4</v>
      </c>
      <c r="AE39" s="171">
        <v>0</v>
      </c>
      <c r="AF39" s="171">
        <v>3</v>
      </c>
      <c r="AG39" s="171">
        <v>1</v>
      </c>
      <c r="AH39" s="169">
        <f t="shared" si="4"/>
        <v>4</v>
      </c>
      <c r="AI39" s="147" t="s">
        <v>892</v>
      </c>
      <c r="AJ39" s="172">
        <f t="shared" si="0"/>
        <v>16</v>
      </c>
      <c r="AK39" s="172">
        <f t="shared" si="6"/>
        <v>19</v>
      </c>
      <c r="AL39" s="173">
        <f t="shared" si="1"/>
        <v>1.1875</v>
      </c>
      <c r="AM39" s="319" t="s">
        <v>891</v>
      </c>
    </row>
    <row r="40" spans="1:40" s="174" customFormat="1" ht="159" customHeight="1" x14ac:dyDescent="0.2">
      <c r="A40" s="454" t="s">
        <v>263</v>
      </c>
      <c r="B40" s="455"/>
      <c r="C40" s="456"/>
      <c r="D40" s="167" t="s">
        <v>261</v>
      </c>
      <c r="E40" s="168">
        <v>8.3999999999999995E-3</v>
      </c>
      <c r="F40" s="169" t="s">
        <v>374</v>
      </c>
      <c r="G40" s="169" t="s">
        <v>34</v>
      </c>
      <c r="H40" s="169" t="s">
        <v>249</v>
      </c>
      <c r="I40" s="169" t="s">
        <v>302</v>
      </c>
      <c r="J40" s="170">
        <v>43101</v>
      </c>
      <c r="K40" s="170">
        <v>43465</v>
      </c>
      <c r="L40" s="171">
        <v>14</v>
      </c>
      <c r="M40" s="171">
        <v>0</v>
      </c>
      <c r="N40" s="171">
        <v>2</v>
      </c>
      <c r="O40" s="315">
        <v>1</v>
      </c>
      <c r="P40" s="169">
        <f t="shared" si="2"/>
        <v>3</v>
      </c>
      <c r="Q40" s="147" t="s">
        <v>894</v>
      </c>
      <c r="R40" s="171">
        <v>14</v>
      </c>
      <c r="S40" s="171">
        <v>12</v>
      </c>
      <c r="T40" s="171">
        <v>3</v>
      </c>
      <c r="U40" s="171">
        <v>1</v>
      </c>
      <c r="V40" s="169">
        <f t="shared" si="5"/>
        <v>16</v>
      </c>
      <c r="W40" s="147" t="s">
        <v>896</v>
      </c>
      <c r="X40" s="171">
        <v>14</v>
      </c>
      <c r="Y40" s="171">
        <v>10</v>
      </c>
      <c r="Z40" s="171">
        <v>2</v>
      </c>
      <c r="AA40" s="171">
        <v>12</v>
      </c>
      <c r="AB40" s="169">
        <f t="shared" si="3"/>
        <v>24</v>
      </c>
      <c r="AC40" s="147" t="s">
        <v>897</v>
      </c>
      <c r="AD40" s="171">
        <v>15</v>
      </c>
      <c r="AE40" s="171">
        <v>15</v>
      </c>
      <c r="AF40" s="171">
        <v>6</v>
      </c>
      <c r="AG40" s="171">
        <v>2</v>
      </c>
      <c r="AH40" s="169">
        <f t="shared" si="4"/>
        <v>23</v>
      </c>
      <c r="AI40" s="147" t="s">
        <v>898</v>
      </c>
      <c r="AJ40" s="172">
        <f t="shared" si="0"/>
        <v>57</v>
      </c>
      <c r="AK40" s="172">
        <f t="shared" si="6"/>
        <v>66</v>
      </c>
      <c r="AL40" s="173">
        <f t="shared" si="1"/>
        <v>1.1578947368421053</v>
      </c>
      <c r="AM40" s="319" t="s">
        <v>893</v>
      </c>
    </row>
    <row r="41" spans="1:40" s="174" customFormat="1" ht="175.5" customHeight="1" x14ac:dyDescent="0.2">
      <c r="A41" s="454" t="s">
        <v>262</v>
      </c>
      <c r="B41" s="455"/>
      <c r="C41" s="456"/>
      <c r="D41" s="167" t="s">
        <v>273</v>
      </c>
      <c r="E41" s="168">
        <v>8.3999999999999995E-3</v>
      </c>
      <c r="F41" s="169" t="s">
        <v>375</v>
      </c>
      <c r="G41" s="169" t="s">
        <v>34</v>
      </c>
      <c r="H41" s="169" t="s">
        <v>249</v>
      </c>
      <c r="I41" s="169" t="s">
        <v>302</v>
      </c>
      <c r="J41" s="170">
        <v>43101</v>
      </c>
      <c r="K41" s="170">
        <v>43465</v>
      </c>
      <c r="L41" s="171">
        <v>6</v>
      </c>
      <c r="M41" s="171">
        <v>0</v>
      </c>
      <c r="N41" s="171">
        <v>5</v>
      </c>
      <c r="O41" s="171">
        <v>0</v>
      </c>
      <c r="P41" s="169">
        <f t="shared" si="2"/>
        <v>5</v>
      </c>
      <c r="Q41" s="147" t="s">
        <v>902</v>
      </c>
      <c r="R41" s="171">
        <v>6</v>
      </c>
      <c r="S41" s="171">
        <v>0</v>
      </c>
      <c r="T41" s="171">
        <v>2</v>
      </c>
      <c r="U41" s="171">
        <v>0</v>
      </c>
      <c r="V41" s="169">
        <f t="shared" si="5"/>
        <v>2</v>
      </c>
      <c r="W41" s="147" t="s">
        <v>552</v>
      </c>
      <c r="X41" s="171">
        <v>6</v>
      </c>
      <c r="Y41" s="171">
        <v>3</v>
      </c>
      <c r="Z41" s="171">
        <v>6</v>
      </c>
      <c r="AA41" s="171">
        <v>3</v>
      </c>
      <c r="AB41" s="169">
        <f t="shared" si="3"/>
        <v>12</v>
      </c>
      <c r="AC41" s="147" t="s">
        <v>903</v>
      </c>
      <c r="AD41" s="171">
        <v>6</v>
      </c>
      <c r="AE41" s="171">
        <v>1</v>
      </c>
      <c r="AF41" s="171">
        <v>2</v>
      </c>
      <c r="AG41" s="171">
        <v>4</v>
      </c>
      <c r="AH41" s="169">
        <f t="shared" si="4"/>
        <v>7</v>
      </c>
      <c r="AI41" s="147" t="s">
        <v>904</v>
      </c>
      <c r="AJ41" s="172">
        <f t="shared" si="0"/>
        <v>24</v>
      </c>
      <c r="AK41" s="172">
        <f t="shared" si="6"/>
        <v>26</v>
      </c>
      <c r="AL41" s="173">
        <f t="shared" si="1"/>
        <v>1.0833333333333333</v>
      </c>
      <c r="AM41" s="319" t="s">
        <v>901</v>
      </c>
    </row>
    <row r="42" spans="1:40" s="174" customFormat="1" ht="189.75" customHeight="1" x14ac:dyDescent="0.2">
      <c r="A42" s="454" t="s">
        <v>270</v>
      </c>
      <c r="B42" s="455"/>
      <c r="C42" s="456"/>
      <c r="D42" s="167" t="s">
        <v>421</v>
      </c>
      <c r="E42" s="168">
        <v>1.0999999999999999E-2</v>
      </c>
      <c r="F42" s="169" t="s">
        <v>422</v>
      </c>
      <c r="G42" s="169" t="s">
        <v>34</v>
      </c>
      <c r="H42" s="169" t="s">
        <v>268</v>
      </c>
      <c r="I42" s="169" t="s">
        <v>506</v>
      </c>
      <c r="J42" s="170">
        <v>43101</v>
      </c>
      <c r="K42" s="170">
        <v>43465</v>
      </c>
      <c r="L42" s="171">
        <v>2</v>
      </c>
      <c r="M42" s="171">
        <v>0</v>
      </c>
      <c r="N42" s="171">
        <v>0</v>
      </c>
      <c r="O42" s="171">
        <v>0</v>
      </c>
      <c r="P42" s="169">
        <f t="shared" si="2"/>
        <v>0</v>
      </c>
      <c r="Q42" s="147" t="s">
        <v>550</v>
      </c>
      <c r="R42" s="171">
        <v>2</v>
      </c>
      <c r="S42" s="171">
        <v>0</v>
      </c>
      <c r="T42" s="171">
        <v>1</v>
      </c>
      <c r="U42" s="171">
        <v>1</v>
      </c>
      <c r="V42" s="169">
        <f t="shared" si="5"/>
        <v>2</v>
      </c>
      <c r="W42" s="147" t="s">
        <v>553</v>
      </c>
      <c r="X42" s="171">
        <v>2</v>
      </c>
      <c r="Y42" s="171">
        <v>2</v>
      </c>
      <c r="Z42" s="171">
        <v>0</v>
      </c>
      <c r="AA42" s="171">
        <v>1</v>
      </c>
      <c r="AB42" s="169">
        <f t="shared" si="3"/>
        <v>3</v>
      </c>
      <c r="AC42" s="147" t="s">
        <v>554</v>
      </c>
      <c r="AD42" s="171">
        <v>2</v>
      </c>
      <c r="AE42" s="171">
        <v>1</v>
      </c>
      <c r="AF42" s="171">
        <v>1</v>
      </c>
      <c r="AG42" s="171">
        <v>1</v>
      </c>
      <c r="AH42" s="169">
        <f t="shared" si="4"/>
        <v>3</v>
      </c>
      <c r="AI42" s="147" t="s">
        <v>906</v>
      </c>
      <c r="AJ42" s="172">
        <f t="shared" si="0"/>
        <v>8</v>
      </c>
      <c r="AK42" s="172">
        <f t="shared" si="6"/>
        <v>8</v>
      </c>
      <c r="AL42" s="173">
        <f t="shared" si="1"/>
        <v>1</v>
      </c>
      <c r="AM42" s="319" t="s">
        <v>905</v>
      </c>
    </row>
    <row r="43" spans="1:40" s="174" customFormat="1" ht="141" customHeight="1" x14ac:dyDescent="0.2">
      <c r="A43" s="454" t="s">
        <v>271</v>
      </c>
      <c r="B43" s="455"/>
      <c r="C43" s="456"/>
      <c r="D43" s="167" t="s">
        <v>269</v>
      </c>
      <c r="E43" s="168">
        <v>5.7999999999999996E-3</v>
      </c>
      <c r="F43" s="169" t="s">
        <v>376</v>
      </c>
      <c r="G43" s="169" t="s">
        <v>34</v>
      </c>
      <c r="H43" s="169" t="s">
        <v>268</v>
      </c>
      <c r="I43" s="169" t="s">
        <v>506</v>
      </c>
      <c r="J43" s="170">
        <v>43101</v>
      </c>
      <c r="K43" s="170">
        <v>43465</v>
      </c>
      <c r="L43" s="171">
        <v>5</v>
      </c>
      <c r="M43" s="171">
        <v>0</v>
      </c>
      <c r="N43" s="171">
        <v>3</v>
      </c>
      <c r="O43" s="171">
        <v>0</v>
      </c>
      <c r="P43" s="169">
        <f t="shared" si="2"/>
        <v>3</v>
      </c>
      <c r="Q43" s="147" t="s">
        <v>555</v>
      </c>
      <c r="R43" s="171">
        <v>5</v>
      </c>
      <c r="S43" s="171">
        <v>0</v>
      </c>
      <c r="T43" s="171">
        <v>0</v>
      </c>
      <c r="U43" s="171">
        <v>0</v>
      </c>
      <c r="V43" s="169">
        <f t="shared" si="5"/>
        <v>0</v>
      </c>
      <c r="W43" s="147" t="s">
        <v>556</v>
      </c>
      <c r="X43" s="171">
        <v>5</v>
      </c>
      <c r="Y43" s="171">
        <v>3</v>
      </c>
      <c r="Z43" s="171">
        <v>14</v>
      </c>
      <c r="AA43" s="171">
        <v>1</v>
      </c>
      <c r="AB43" s="169">
        <f t="shared" si="3"/>
        <v>18</v>
      </c>
      <c r="AC43" s="147" t="s">
        <v>564</v>
      </c>
      <c r="AD43" s="171">
        <v>5</v>
      </c>
      <c r="AE43" s="171">
        <v>7</v>
      </c>
      <c r="AF43" s="171">
        <v>1</v>
      </c>
      <c r="AG43" s="171">
        <v>0</v>
      </c>
      <c r="AH43" s="169">
        <f t="shared" si="4"/>
        <v>8</v>
      </c>
      <c r="AI43" s="147" t="s">
        <v>907</v>
      </c>
      <c r="AJ43" s="172">
        <f t="shared" si="0"/>
        <v>20</v>
      </c>
      <c r="AK43" s="172">
        <f t="shared" si="6"/>
        <v>29</v>
      </c>
      <c r="AL43" s="173">
        <f t="shared" si="1"/>
        <v>1.45</v>
      </c>
      <c r="AM43" s="319" t="s">
        <v>905</v>
      </c>
    </row>
    <row r="44" spans="1:40" s="174" customFormat="1" ht="289.5" customHeight="1" x14ac:dyDescent="0.2">
      <c r="A44" s="454" t="s">
        <v>309</v>
      </c>
      <c r="B44" s="455"/>
      <c r="C44" s="456"/>
      <c r="D44" s="167" t="s">
        <v>310</v>
      </c>
      <c r="E44" s="168">
        <v>8.3999999999999995E-3</v>
      </c>
      <c r="F44" s="169" t="s">
        <v>377</v>
      </c>
      <c r="G44" s="169" t="s">
        <v>34</v>
      </c>
      <c r="H44" s="169" t="s">
        <v>297</v>
      </c>
      <c r="I44" s="169" t="s">
        <v>311</v>
      </c>
      <c r="J44" s="170">
        <v>43101</v>
      </c>
      <c r="K44" s="170">
        <v>43465</v>
      </c>
      <c r="L44" s="171">
        <v>20</v>
      </c>
      <c r="M44" s="171">
        <v>9</v>
      </c>
      <c r="N44" s="171">
        <v>10</v>
      </c>
      <c r="O44" s="171">
        <v>3</v>
      </c>
      <c r="P44" s="169">
        <f t="shared" si="2"/>
        <v>22</v>
      </c>
      <c r="Q44" s="147" t="s">
        <v>565</v>
      </c>
      <c r="R44" s="171">
        <v>12</v>
      </c>
      <c r="S44" s="171">
        <v>6</v>
      </c>
      <c r="T44" s="171">
        <v>4</v>
      </c>
      <c r="U44" s="171">
        <v>1</v>
      </c>
      <c r="V44" s="169">
        <f>SUM(S44:U44)</f>
        <v>11</v>
      </c>
      <c r="W44" s="147" t="s">
        <v>566</v>
      </c>
      <c r="X44" s="171">
        <v>12</v>
      </c>
      <c r="Y44" s="171">
        <v>6</v>
      </c>
      <c r="Z44" s="171">
        <v>2</v>
      </c>
      <c r="AA44" s="171">
        <v>3</v>
      </c>
      <c r="AB44" s="169">
        <f t="shared" si="3"/>
        <v>11</v>
      </c>
      <c r="AC44" s="147" t="s">
        <v>567</v>
      </c>
      <c r="AD44" s="171">
        <v>12</v>
      </c>
      <c r="AE44" s="171">
        <v>1</v>
      </c>
      <c r="AF44" s="171">
        <v>6</v>
      </c>
      <c r="AG44" s="171">
        <v>1</v>
      </c>
      <c r="AH44" s="169">
        <f t="shared" si="4"/>
        <v>8</v>
      </c>
      <c r="AI44" s="147" t="s">
        <v>918</v>
      </c>
      <c r="AJ44" s="172">
        <f t="shared" si="0"/>
        <v>56</v>
      </c>
      <c r="AK44" s="172">
        <f t="shared" si="6"/>
        <v>52</v>
      </c>
      <c r="AL44" s="173">
        <f t="shared" si="1"/>
        <v>0.9285714285714286</v>
      </c>
      <c r="AM44" s="319" t="s">
        <v>917</v>
      </c>
    </row>
    <row r="45" spans="1:40" s="174" customFormat="1" ht="149.25" customHeight="1" x14ac:dyDescent="0.2">
      <c r="A45" s="454" t="s">
        <v>478</v>
      </c>
      <c r="B45" s="455"/>
      <c r="C45" s="456"/>
      <c r="D45" s="167" t="s">
        <v>314</v>
      </c>
      <c r="E45" s="168">
        <v>5.5999999999999999E-3</v>
      </c>
      <c r="F45" s="169" t="s">
        <v>378</v>
      </c>
      <c r="G45" s="169" t="s">
        <v>34</v>
      </c>
      <c r="H45" s="169" t="s">
        <v>243</v>
      </c>
      <c r="I45" s="169" t="s">
        <v>241</v>
      </c>
      <c r="J45" s="170">
        <v>43101</v>
      </c>
      <c r="K45" s="170">
        <v>43465</v>
      </c>
      <c r="L45" s="171">
        <v>1</v>
      </c>
      <c r="M45" s="171">
        <v>1</v>
      </c>
      <c r="N45" s="171">
        <v>0</v>
      </c>
      <c r="O45" s="171">
        <v>0</v>
      </c>
      <c r="P45" s="169">
        <f t="shared" si="2"/>
        <v>1</v>
      </c>
      <c r="Q45" s="147" t="s">
        <v>920</v>
      </c>
      <c r="R45" s="171">
        <v>2</v>
      </c>
      <c r="S45" s="171">
        <v>0</v>
      </c>
      <c r="T45" s="315">
        <v>3</v>
      </c>
      <c r="U45" s="171">
        <v>0</v>
      </c>
      <c r="V45" s="169">
        <f t="shared" si="5"/>
        <v>3</v>
      </c>
      <c r="W45" s="147" t="s">
        <v>921</v>
      </c>
      <c r="X45" s="171">
        <v>1</v>
      </c>
      <c r="Y45" s="171">
        <v>0</v>
      </c>
      <c r="Z45" s="171">
        <v>1</v>
      </c>
      <c r="AA45" s="171">
        <v>0</v>
      </c>
      <c r="AB45" s="169">
        <f t="shared" si="3"/>
        <v>1</v>
      </c>
      <c r="AC45" s="147" t="s">
        <v>557</v>
      </c>
      <c r="AD45" s="171">
        <v>2</v>
      </c>
      <c r="AE45" s="171">
        <v>0</v>
      </c>
      <c r="AF45" s="171">
        <v>2</v>
      </c>
      <c r="AG45" s="171">
        <v>0</v>
      </c>
      <c r="AH45" s="169">
        <f t="shared" si="4"/>
        <v>2</v>
      </c>
      <c r="AI45" s="150" t="s">
        <v>922</v>
      </c>
      <c r="AJ45" s="172">
        <f t="shared" si="0"/>
        <v>6</v>
      </c>
      <c r="AK45" s="172">
        <f t="shared" si="6"/>
        <v>7</v>
      </c>
      <c r="AL45" s="173">
        <f t="shared" si="1"/>
        <v>1.1666666666666667</v>
      </c>
      <c r="AM45" s="319" t="s">
        <v>919</v>
      </c>
    </row>
    <row r="46" spans="1:40" s="174" customFormat="1" ht="208.5" customHeight="1" x14ac:dyDescent="0.2">
      <c r="A46" s="454" t="s">
        <v>526</v>
      </c>
      <c r="B46" s="455"/>
      <c r="C46" s="456"/>
      <c r="D46" s="167" t="s">
        <v>524</v>
      </c>
      <c r="E46" s="168">
        <v>8.3999999999999995E-3</v>
      </c>
      <c r="F46" s="169" t="s">
        <v>525</v>
      </c>
      <c r="G46" s="169" t="s">
        <v>34</v>
      </c>
      <c r="H46" s="169" t="s">
        <v>290</v>
      </c>
      <c r="I46" s="169" t="s">
        <v>291</v>
      </c>
      <c r="J46" s="170">
        <v>43101</v>
      </c>
      <c r="K46" s="170">
        <v>43465</v>
      </c>
      <c r="L46" s="171">
        <v>12</v>
      </c>
      <c r="M46" s="171">
        <v>0</v>
      </c>
      <c r="N46" s="171">
        <v>3</v>
      </c>
      <c r="O46" s="171">
        <v>5</v>
      </c>
      <c r="P46" s="169">
        <f>SUM(M46:O46)</f>
        <v>8</v>
      </c>
      <c r="Q46" s="147" t="s">
        <v>923</v>
      </c>
      <c r="R46" s="171">
        <v>12</v>
      </c>
      <c r="S46" s="171">
        <v>7</v>
      </c>
      <c r="T46" s="171">
        <v>4</v>
      </c>
      <c r="U46" s="171">
        <v>2</v>
      </c>
      <c r="V46" s="169">
        <f>SUM(S46:U46)</f>
        <v>13</v>
      </c>
      <c r="W46" s="147" t="s">
        <v>558</v>
      </c>
      <c r="X46" s="171">
        <v>12</v>
      </c>
      <c r="Y46" s="171">
        <v>2</v>
      </c>
      <c r="Z46" s="171">
        <v>4</v>
      </c>
      <c r="AA46" s="171">
        <v>2</v>
      </c>
      <c r="AB46" s="169">
        <f>SUM(Y46:AA46)</f>
        <v>8</v>
      </c>
      <c r="AC46" s="147" t="s">
        <v>559</v>
      </c>
      <c r="AD46" s="171">
        <v>12</v>
      </c>
      <c r="AE46" s="171">
        <v>11</v>
      </c>
      <c r="AF46" s="171">
        <v>9</v>
      </c>
      <c r="AG46" s="177">
        <v>0</v>
      </c>
      <c r="AH46" s="169">
        <f>SUM(AE46:AG46)</f>
        <v>20</v>
      </c>
      <c r="AI46" s="147" t="s">
        <v>924</v>
      </c>
      <c r="AJ46" s="172">
        <f t="shared" si="0"/>
        <v>48</v>
      </c>
      <c r="AK46" s="172">
        <f>+SUM(P46,V46,AB46,AH46)</f>
        <v>49</v>
      </c>
      <c r="AL46" s="173">
        <f>IFERROR(AK46/AJ46,"")</f>
        <v>1.0208333333333333</v>
      </c>
      <c r="AM46" s="319" t="s">
        <v>934</v>
      </c>
      <c r="AN46" s="176"/>
    </row>
    <row r="47" spans="1:40" s="164" customFormat="1" x14ac:dyDescent="0.2">
      <c r="A47" s="178"/>
      <c r="B47" s="178"/>
      <c r="C47" s="178"/>
      <c r="D47" s="178"/>
      <c r="E47" s="179">
        <f>SUM(E29:E46)</f>
        <v>0.16</v>
      </c>
      <c r="F47" s="180"/>
      <c r="G47" s="178"/>
      <c r="H47" s="178"/>
      <c r="I47" s="181"/>
      <c r="J47" s="178"/>
      <c r="K47" s="182"/>
      <c r="L47" s="183"/>
      <c r="M47" s="183"/>
      <c r="N47" s="183"/>
      <c r="O47" s="183"/>
      <c r="P47" s="183"/>
      <c r="Q47" s="183"/>
      <c r="R47" s="183"/>
      <c r="S47" s="183"/>
      <c r="T47" s="183"/>
      <c r="U47" s="183"/>
      <c r="V47" s="184"/>
      <c r="W47" s="184"/>
      <c r="X47" s="184"/>
      <c r="Y47" s="184"/>
      <c r="Z47" s="184"/>
      <c r="AA47" s="184"/>
      <c r="AB47" s="184"/>
      <c r="AC47" s="184"/>
      <c r="AD47" s="184"/>
      <c r="AE47" s="184"/>
      <c r="AF47" s="184"/>
      <c r="AG47" s="184"/>
      <c r="AH47" s="184"/>
      <c r="AI47" s="184"/>
      <c r="AJ47" s="184"/>
      <c r="AK47" s="184"/>
      <c r="AL47" s="184"/>
      <c r="AM47" s="320"/>
    </row>
    <row r="48" spans="1:40" s="164" customFormat="1" ht="18" customHeight="1" x14ac:dyDescent="0.2">
      <c r="A48" s="442" t="s">
        <v>148</v>
      </c>
      <c r="B48" s="443"/>
      <c r="C48" s="444" t="str">
        <f>+C12</f>
        <v>Mediante la realización de obras físicas tendientes al mantenimiento, protección, adecuación, reforzamiento y/o restauración, entre otras, de los Bienes de Interés Cultural, con el fin de preservar el patrimonio cultural y brindar servicios seguros y adecuados a los usuarios.</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6"/>
    </row>
    <row r="49" spans="1:39" s="164" customFormat="1" ht="15.75" customHeight="1" x14ac:dyDescent="0.2">
      <c r="A49" s="468" t="s">
        <v>16</v>
      </c>
      <c r="B49" s="469"/>
      <c r="C49" s="470"/>
      <c r="D49" s="457" t="s">
        <v>206</v>
      </c>
      <c r="E49" s="462" t="s">
        <v>24</v>
      </c>
      <c r="F49" s="457" t="s">
        <v>194</v>
      </c>
      <c r="G49" s="457" t="s">
        <v>207</v>
      </c>
      <c r="H49" s="449" t="s">
        <v>17</v>
      </c>
      <c r="I49" s="457" t="s">
        <v>23</v>
      </c>
      <c r="J49" s="460" t="s">
        <v>18</v>
      </c>
      <c r="K49" s="461"/>
      <c r="L49" s="448" t="s">
        <v>200</v>
      </c>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9" t="s">
        <v>8</v>
      </c>
      <c r="AK49" s="449"/>
      <c r="AL49" s="449"/>
      <c r="AM49" s="447" t="s">
        <v>220</v>
      </c>
    </row>
    <row r="50" spans="1:39" s="164" customFormat="1" x14ac:dyDescent="0.2">
      <c r="A50" s="471"/>
      <c r="B50" s="472"/>
      <c r="C50" s="473"/>
      <c r="D50" s="458"/>
      <c r="E50" s="463"/>
      <c r="F50" s="458"/>
      <c r="G50" s="458"/>
      <c r="H50" s="449"/>
      <c r="I50" s="458"/>
      <c r="J50" s="448" t="s">
        <v>19</v>
      </c>
      <c r="K50" s="449" t="s">
        <v>20</v>
      </c>
      <c r="L50" s="449" t="s">
        <v>4</v>
      </c>
      <c r="M50" s="449"/>
      <c r="N50" s="449"/>
      <c r="O50" s="449"/>
      <c r="P50" s="449"/>
      <c r="Q50" s="449"/>
      <c r="R50" s="449" t="s">
        <v>5</v>
      </c>
      <c r="S50" s="449"/>
      <c r="T50" s="449"/>
      <c r="U50" s="449"/>
      <c r="V50" s="449"/>
      <c r="W50" s="449"/>
      <c r="X50" s="449" t="s">
        <v>6</v>
      </c>
      <c r="Y50" s="449"/>
      <c r="Z50" s="449"/>
      <c r="AA50" s="449"/>
      <c r="AB50" s="449"/>
      <c r="AC50" s="449"/>
      <c r="AD50" s="449" t="s">
        <v>7</v>
      </c>
      <c r="AE50" s="449"/>
      <c r="AF50" s="449"/>
      <c r="AG50" s="449"/>
      <c r="AH50" s="449"/>
      <c r="AI50" s="449"/>
      <c r="AJ50" s="449"/>
      <c r="AK50" s="449"/>
      <c r="AL50" s="449"/>
      <c r="AM50" s="447"/>
    </row>
    <row r="51" spans="1:39" s="164" customFormat="1" ht="25.5" x14ac:dyDescent="0.2">
      <c r="A51" s="471"/>
      <c r="B51" s="472"/>
      <c r="C51" s="473"/>
      <c r="D51" s="459"/>
      <c r="E51" s="464"/>
      <c r="F51" s="459"/>
      <c r="G51" s="459"/>
      <c r="H51" s="449"/>
      <c r="I51" s="459"/>
      <c r="J51" s="448"/>
      <c r="K51" s="449"/>
      <c r="L51" s="165" t="s">
        <v>196</v>
      </c>
      <c r="M51" s="165" t="s">
        <v>492</v>
      </c>
      <c r="N51" s="165" t="s">
        <v>493</v>
      </c>
      <c r="O51" s="165" t="s">
        <v>494</v>
      </c>
      <c r="P51" s="165" t="s">
        <v>197</v>
      </c>
      <c r="Q51" s="165" t="s">
        <v>21</v>
      </c>
      <c r="R51" s="165" t="s">
        <v>196</v>
      </c>
      <c r="S51" s="165" t="s">
        <v>495</v>
      </c>
      <c r="T51" s="165" t="s">
        <v>496</v>
      </c>
      <c r="U51" s="165" t="s">
        <v>497</v>
      </c>
      <c r="V51" s="165" t="s">
        <v>197</v>
      </c>
      <c r="W51" s="165" t="s">
        <v>21</v>
      </c>
      <c r="X51" s="165" t="s">
        <v>196</v>
      </c>
      <c r="Y51" s="165" t="s">
        <v>498</v>
      </c>
      <c r="Z51" s="165" t="s">
        <v>499</v>
      </c>
      <c r="AA51" s="165" t="s">
        <v>500</v>
      </c>
      <c r="AB51" s="165" t="s">
        <v>197</v>
      </c>
      <c r="AC51" s="165" t="s">
        <v>21</v>
      </c>
      <c r="AD51" s="165" t="s">
        <v>196</v>
      </c>
      <c r="AE51" s="165" t="s">
        <v>501</v>
      </c>
      <c r="AF51" s="165" t="s">
        <v>502</v>
      </c>
      <c r="AG51" s="165" t="s">
        <v>503</v>
      </c>
      <c r="AH51" s="165" t="s">
        <v>197</v>
      </c>
      <c r="AI51" s="165" t="s">
        <v>21</v>
      </c>
      <c r="AJ51" s="165" t="s">
        <v>196</v>
      </c>
      <c r="AK51" s="166" t="s">
        <v>197</v>
      </c>
      <c r="AL51" s="166" t="s">
        <v>195</v>
      </c>
      <c r="AM51" s="318" t="s">
        <v>11</v>
      </c>
    </row>
    <row r="52" spans="1:39" s="229" customFormat="1" ht="192.75" customHeight="1" x14ac:dyDescent="0.2">
      <c r="A52" s="453" t="s">
        <v>568</v>
      </c>
      <c r="B52" s="453"/>
      <c r="C52" s="453"/>
      <c r="D52" s="219" t="s">
        <v>485</v>
      </c>
      <c r="E52" s="220">
        <v>1.4999999999999999E-2</v>
      </c>
      <c r="F52" s="221" t="s">
        <v>484</v>
      </c>
      <c r="G52" s="221" t="s">
        <v>35</v>
      </c>
      <c r="H52" s="221" t="s">
        <v>379</v>
      </c>
      <c r="I52" s="221" t="s">
        <v>380</v>
      </c>
      <c r="J52" s="222">
        <v>43101</v>
      </c>
      <c r="K52" s="222">
        <v>43465</v>
      </c>
      <c r="L52" s="223">
        <v>0</v>
      </c>
      <c r="M52" s="223">
        <v>0</v>
      </c>
      <c r="N52" s="223">
        <v>0</v>
      </c>
      <c r="O52" s="223">
        <v>0</v>
      </c>
      <c r="P52" s="223">
        <f t="shared" ref="P52:P57" si="7">SUM(M52:O52)</f>
        <v>0</v>
      </c>
      <c r="Q52" s="224" t="s">
        <v>621</v>
      </c>
      <c r="R52" s="223">
        <v>0.1</v>
      </c>
      <c r="S52" s="223">
        <v>0</v>
      </c>
      <c r="T52" s="223">
        <v>0</v>
      </c>
      <c r="U52" s="223">
        <v>0</v>
      </c>
      <c r="V52" s="223">
        <f>SUM(S52:U52)</f>
        <v>0</v>
      </c>
      <c r="W52" s="224" t="s">
        <v>925</v>
      </c>
      <c r="X52" s="223">
        <v>0</v>
      </c>
      <c r="Y52" s="223">
        <v>0</v>
      </c>
      <c r="Z52" s="223">
        <v>0</v>
      </c>
      <c r="AA52" s="223">
        <v>0</v>
      </c>
      <c r="AB52" s="223">
        <f>SUM(Y52:AA52)</f>
        <v>0</v>
      </c>
      <c r="AC52" s="224" t="s">
        <v>640</v>
      </c>
      <c r="AD52" s="225">
        <v>0</v>
      </c>
      <c r="AE52" s="225">
        <v>0.05</v>
      </c>
      <c r="AF52" s="225">
        <v>0</v>
      </c>
      <c r="AG52" s="225">
        <v>0.05</v>
      </c>
      <c r="AH52" s="225">
        <f>SUM(AE52:AG52)</f>
        <v>0.1</v>
      </c>
      <c r="AI52" s="224" t="s">
        <v>926</v>
      </c>
      <c r="AJ52" s="226">
        <f t="shared" ref="AJ52:AJ63" si="8">+SUM(L52,R52,X52,AD52)</f>
        <v>0.1</v>
      </c>
      <c r="AK52" s="227">
        <f t="shared" ref="AK52:AK63" si="9">+SUM(P52,V52,AB52,AH52)</f>
        <v>0.1</v>
      </c>
      <c r="AL52" s="228">
        <f t="shared" ref="AL52:AL58" si="10">IFERROR(AK52/AJ52,"")</f>
        <v>1</v>
      </c>
      <c r="AM52" s="237" t="s">
        <v>927</v>
      </c>
    </row>
    <row r="53" spans="1:39" s="229" customFormat="1" ht="318.75" x14ac:dyDescent="0.2">
      <c r="A53" s="465" t="s">
        <v>569</v>
      </c>
      <c r="B53" s="466"/>
      <c r="C53" s="467"/>
      <c r="D53" s="219" t="s">
        <v>486</v>
      </c>
      <c r="E53" s="220">
        <v>1.4999999999999999E-2</v>
      </c>
      <c r="F53" s="221" t="s">
        <v>489</v>
      </c>
      <c r="G53" s="221" t="s">
        <v>35</v>
      </c>
      <c r="H53" s="221" t="s">
        <v>381</v>
      </c>
      <c r="I53" s="221" t="s">
        <v>380</v>
      </c>
      <c r="J53" s="222">
        <v>43101</v>
      </c>
      <c r="K53" s="222">
        <v>43465</v>
      </c>
      <c r="L53" s="223">
        <v>0.14319999999999999</v>
      </c>
      <c r="M53" s="223">
        <v>0</v>
      </c>
      <c r="N53" s="223">
        <v>0</v>
      </c>
      <c r="O53" s="223">
        <v>0</v>
      </c>
      <c r="P53" s="223">
        <f t="shared" si="7"/>
        <v>0</v>
      </c>
      <c r="Q53" s="219" t="s">
        <v>622</v>
      </c>
      <c r="R53" s="223">
        <f>14.28%+14.28%+14.28%</f>
        <v>0.42839999999999995</v>
      </c>
      <c r="S53" s="223">
        <f>0.981%+6.423%</f>
        <v>7.4039999999999995E-2</v>
      </c>
      <c r="T53" s="223">
        <v>0</v>
      </c>
      <c r="U53" s="223">
        <f>8.287%+15.76%</f>
        <v>0.24047000000000002</v>
      </c>
      <c r="V53" s="223">
        <f>SUM(S53:U53)</f>
        <v>0.31451000000000001</v>
      </c>
      <c r="W53" s="230" t="s">
        <v>623</v>
      </c>
      <c r="X53" s="223">
        <f>14.26%+14.26%+14.32%</f>
        <v>0.4284</v>
      </c>
      <c r="Y53" s="223">
        <v>0</v>
      </c>
      <c r="Z53" s="223">
        <f>8.882%+5.414%</f>
        <v>0.14295999999999998</v>
      </c>
      <c r="AA53" s="223">
        <v>0</v>
      </c>
      <c r="AB53" s="223">
        <f>SUM(Y53:AA53)</f>
        <v>0.14295999999999998</v>
      </c>
      <c r="AC53" s="230" t="s">
        <v>639</v>
      </c>
      <c r="AD53" s="225">
        <v>0</v>
      </c>
      <c r="AE53" s="231">
        <v>0</v>
      </c>
      <c r="AF53" s="223">
        <f>15.386%+18.223%+20.019%</f>
        <v>0.53627999999999998</v>
      </c>
      <c r="AG53" s="236">
        <v>6.2500000000000003E-3</v>
      </c>
      <c r="AH53" s="223">
        <f>SUM(AE53:AG53)</f>
        <v>0.54252999999999996</v>
      </c>
      <c r="AI53" s="219" t="s">
        <v>938</v>
      </c>
      <c r="AJ53" s="226">
        <f t="shared" si="8"/>
        <v>0.99999999999999989</v>
      </c>
      <c r="AK53" s="227">
        <f t="shared" si="9"/>
        <v>1</v>
      </c>
      <c r="AL53" s="228">
        <f t="shared" si="10"/>
        <v>1.0000000000000002</v>
      </c>
      <c r="AM53" s="237" t="s">
        <v>928</v>
      </c>
    </row>
    <row r="54" spans="1:39" s="229" customFormat="1" ht="337.5" customHeight="1" x14ac:dyDescent="0.2">
      <c r="A54" s="465" t="s">
        <v>570</v>
      </c>
      <c r="B54" s="466"/>
      <c r="C54" s="467"/>
      <c r="D54" s="219" t="s">
        <v>487</v>
      </c>
      <c r="E54" s="220">
        <v>1.4999999999999999E-2</v>
      </c>
      <c r="F54" s="221" t="s">
        <v>489</v>
      </c>
      <c r="G54" s="221" t="s">
        <v>35</v>
      </c>
      <c r="H54" s="221" t="s">
        <v>382</v>
      </c>
      <c r="I54" s="221" t="s">
        <v>380</v>
      </c>
      <c r="J54" s="222">
        <v>43101</v>
      </c>
      <c r="K54" s="222">
        <v>43465</v>
      </c>
      <c r="L54" s="223">
        <v>0.14299999999999999</v>
      </c>
      <c r="M54" s="223">
        <v>0</v>
      </c>
      <c r="N54" s="223">
        <v>0</v>
      </c>
      <c r="O54" s="223">
        <v>0</v>
      </c>
      <c r="P54" s="223">
        <f>SUM(M54:O54)</f>
        <v>0</v>
      </c>
      <c r="Q54" s="219" t="s">
        <v>930</v>
      </c>
      <c r="R54" s="223">
        <v>0.42799999999999999</v>
      </c>
      <c r="S54" s="223">
        <v>4.2299999999999997E-2</v>
      </c>
      <c r="T54" s="223">
        <v>0</v>
      </c>
      <c r="U54" s="223">
        <v>0</v>
      </c>
      <c r="V54" s="223">
        <f>SUM(S54:U54)</f>
        <v>4.2299999999999997E-2</v>
      </c>
      <c r="W54" s="219" t="s">
        <v>931</v>
      </c>
      <c r="X54" s="223">
        <v>0.42899999999999999</v>
      </c>
      <c r="Y54" s="223">
        <f>8.34%+5.96%</f>
        <v>0.14300000000000002</v>
      </c>
      <c r="Z54" s="223">
        <v>0</v>
      </c>
      <c r="AA54" s="223">
        <f>1.94%+6.32%</f>
        <v>8.2600000000000007E-2</v>
      </c>
      <c r="AB54" s="223">
        <f>SUM(Y54:AA54)</f>
        <v>0.22560000000000002</v>
      </c>
      <c r="AC54" s="219" t="s">
        <v>932</v>
      </c>
      <c r="AD54" s="223">
        <v>0</v>
      </c>
      <c r="AE54" s="223">
        <v>0.13600000000000001</v>
      </c>
      <c r="AF54" s="223">
        <v>0.215</v>
      </c>
      <c r="AG54" s="223">
        <f>20.83%+17.28%</f>
        <v>0.38109999999999999</v>
      </c>
      <c r="AH54" s="223">
        <f>SUM(AE54:AG54)</f>
        <v>0.73209999999999997</v>
      </c>
      <c r="AI54" s="219" t="s">
        <v>937</v>
      </c>
      <c r="AJ54" s="226">
        <f t="shared" si="8"/>
        <v>1</v>
      </c>
      <c r="AK54" s="227">
        <f>+SUM(P54,V54,AB54,AH54)</f>
        <v>1</v>
      </c>
      <c r="AL54" s="228">
        <f t="shared" si="10"/>
        <v>1</v>
      </c>
      <c r="AM54" s="237" t="s">
        <v>929</v>
      </c>
    </row>
    <row r="55" spans="1:39" s="229" customFormat="1" ht="331.5" x14ac:dyDescent="0.2">
      <c r="A55" s="465" t="s">
        <v>571</v>
      </c>
      <c r="B55" s="466"/>
      <c r="C55" s="467"/>
      <c r="D55" s="219" t="s">
        <v>488</v>
      </c>
      <c r="E55" s="220">
        <v>1.4999999999999999E-2</v>
      </c>
      <c r="F55" s="221" t="s">
        <v>489</v>
      </c>
      <c r="G55" s="221" t="s">
        <v>35</v>
      </c>
      <c r="H55" s="221" t="s">
        <v>290</v>
      </c>
      <c r="I55" s="221" t="s">
        <v>291</v>
      </c>
      <c r="J55" s="222">
        <v>43101</v>
      </c>
      <c r="K55" s="222">
        <v>43465</v>
      </c>
      <c r="L55" s="223">
        <v>0</v>
      </c>
      <c r="M55" s="223">
        <v>0</v>
      </c>
      <c r="N55" s="223">
        <v>0</v>
      </c>
      <c r="O55" s="223">
        <v>0</v>
      </c>
      <c r="P55" s="223">
        <f>SUM(M55:O55)</f>
        <v>0</v>
      </c>
      <c r="Q55" s="219" t="s">
        <v>626</v>
      </c>
      <c r="R55" s="223">
        <v>8.3199999999999996E-2</v>
      </c>
      <c r="S55" s="223">
        <v>0</v>
      </c>
      <c r="T55" s="223">
        <v>0</v>
      </c>
      <c r="U55" s="223">
        <v>0</v>
      </c>
      <c r="V55" s="223">
        <f>SUM(S55:U55)</f>
        <v>0</v>
      </c>
      <c r="W55" s="219" t="s">
        <v>628</v>
      </c>
      <c r="X55" s="223">
        <v>0.61949999999999994</v>
      </c>
      <c r="Y55" s="223">
        <v>0</v>
      </c>
      <c r="Z55" s="223">
        <v>0</v>
      </c>
      <c r="AA55" s="223">
        <v>0</v>
      </c>
      <c r="AB55" s="223">
        <f>SUM(Y55:AA55)</f>
        <v>0</v>
      </c>
      <c r="AC55" s="219" t="s">
        <v>631</v>
      </c>
      <c r="AD55" s="223">
        <f>4.73%+25%</f>
        <v>0.29730000000000001</v>
      </c>
      <c r="AE55" s="231">
        <v>0</v>
      </c>
      <c r="AF55" s="236">
        <v>3.3399999999999999E-2</v>
      </c>
      <c r="AG55" s="223">
        <f>19.31%+7.03%+31.24%+12.46%+26.62%</f>
        <v>0.96660000000000001</v>
      </c>
      <c r="AH55" s="223">
        <f>SUM(AE55:AG55)</f>
        <v>1</v>
      </c>
      <c r="AI55" s="219" t="s">
        <v>936</v>
      </c>
      <c r="AJ55" s="226">
        <f t="shared" si="8"/>
        <v>0.99999999999999989</v>
      </c>
      <c r="AK55" s="227">
        <f t="shared" si="9"/>
        <v>1</v>
      </c>
      <c r="AL55" s="228">
        <f t="shared" si="10"/>
        <v>1.0000000000000002</v>
      </c>
      <c r="AM55" s="237" t="s">
        <v>933</v>
      </c>
    </row>
    <row r="56" spans="1:39" s="174" customFormat="1" ht="331.5" x14ac:dyDescent="0.2">
      <c r="A56" s="498" t="s">
        <v>572</v>
      </c>
      <c r="B56" s="499"/>
      <c r="C56" s="500"/>
      <c r="D56" s="147" t="s">
        <v>488</v>
      </c>
      <c r="E56" s="185">
        <v>1.4999999999999999E-2</v>
      </c>
      <c r="F56" s="169" t="s">
        <v>489</v>
      </c>
      <c r="G56" s="169" t="s">
        <v>35</v>
      </c>
      <c r="H56" s="169" t="s">
        <v>290</v>
      </c>
      <c r="I56" s="169" t="s">
        <v>291</v>
      </c>
      <c r="J56" s="170">
        <v>43101</v>
      </c>
      <c r="K56" s="170">
        <v>43465</v>
      </c>
      <c r="L56" s="168">
        <v>0</v>
      </c>
      <c r="M56" s="168">
        <v>0</v>
      </c>
      <c r="N56" s="168">
        <v>0</v>
      </c>
      <c r="O56" s="168">
        <v>0</v>
      </c>
      <c r="P56" s="168">
        <f t="shared" si="7"/>
        <v>0</v>
      </c>
      <c r="Q56" s="147"/>
      <c r="R56" s="168">
        <v>0</v>
      </c>
      <c r="S56" s="168">
        <v>0</v>
      </c>
      <c r="T56" s="168">
        <v>0</v>
      </c>
      <c r="U56" s="168">
        <v>0</v>
      </c>
      <c r="V56" s="168">
        <f>SUM(S56:U56)</f>
        <v>0</v>
      </c>
      <c r="W56" s="169"/>
      <c r="X56" s="168">
        <v>0</v>
      </c>
      <c r="Y56" s="168">
        <v>0</v>
      </c>
      <c r="Z56" s="168">
        <v>0</v>
      </c>
      <c r="AA56" s="168">
        <v>0</v>
      </c>
      <c r="AB56" s="168">
        <f>SUM(Y56:AA56)</f>
        <v>0</v>
      </c>
      <c r="AC56" s="147" t="s">
        <v>935</v>
      </c>
      <c r="AD56" s="186">
        <v>1</v>
      </c>
      <c r="AE56" s="186">
        <v>0</v>
      </c>
      <c r="AF56" s="186">
        <v>0</v>
      </c>
      <c r="AG56" s="186">
        <v>0</v>
      </c>
      <c r="AH56" s="186">
        <f>SUM(AE56:AG56)</f>
        <v>0</v>
      </c>
      <c r="AI56" s="147" t="s">
        <v>939</v>
      </c>
      <c r="AJ56" s="187">
        <f t="shared" si="8"/>
        <v>1</v>
      </c>
      <c r="AK56" s="172">
        <f t="shared" si="9"/>
        <v>0</v>
      </c>
      <c r="AL56" s="173">
        <f t="shared" si="10"/>
        <v>0</v>
      </c>
      <c r="AM56" s="319" t="s">
        <v>933</v>
      </c>
    </row>
    <row r="57" spans="1:39" s="174" customFormat="1" ht="347.25" customHeight="1" x14ac:dyDescent="0.2">
      <c r="A57" s="452" t="s">
        <v>573</v>
      </c>
      <c r="B57" s="452"/>
      <c r="C57" s="452"/>
      <c r="D57" s="147" t="s">
        <v>486</v>
      </c>
      <c r="E57" s="185">
        <v>1.4999999999999999E-2</v>
      </c>
      <c r="F57" s="169" t="s">
        <v>489</v>
      </c>
      <c r="G57" s="169" t="s">
        <v>35</v>
      </c>
      <c r="H57" s="169" t="s">
        <v>381</v>
      </c>
      <c r="I57" s="169" t="s">
        <v>380</v>
      </c>
      <c r="J57" s="170">
        <v>43101</v>
      </c>
      <c r="K57" s="170">
        <v>43465</v>
      </c>
      <c r="L57" s="168">
        <v>0</v>
      </c>
      <c r="M57" s="168">
        <v>0</v>
      </c>
      <c r="N57" s="168">
        <v>0</v>
      </c>
      <c r="O57" s="168">
        <v>0</v>
      </c>
      <c r="P57" s="168">
        <f t="shared" si="7"/>
        <v>0</v>
      </c>
      <c r="Q57" s="169"/>
      <c r="R57" s="168">
        <v>0</v>
      </c>
      <c r="S57" s="168">
        <v>0</v>
      </c>
      <c r="T57" s="168">
        <v>0</v>
      </c>
      <c r="U57" s="168">
        <v>0</v>
      </c>
      <c r="V57" s="168">
        <f t="shared" ref="V57:V63" si="11">SUM(S57:U57)</f>
        <v>0</v>
      </c>
      <c r="W57" s="169"/>
      <c r="X57" s="168">
        <v>0</v>
      </c>
      <c r="Y57" s="168">
        <v>0</v>
      </c>
      <c r="Z57" s="168">
        <v>0</v>
      </c>
      <c r="AA57" s="168">
        <v>0</v>
      </c>
      <c r="AB57" s="168">
        <f t="shared" ref="AB57:AB63" si="12">SUM(Y57:AA57)</f>
        <v>0</v>
      </c>
      <c r="AC57" s="147" t="s">
        <v>632</v>
      </c>
      <c r="AD57" s="186">
        <v>1</v>
      </c>
      <c r="AE57" s="186">
        <v>0</v>
      </c>
      <c r="AF57" s="186">
        <v>0</v>
      </c>
      <c r="AG57" s="186">
        <f>44.98%+55.02%</f>
        <v>1</v>
      </c>
      <c r="AH57" s="186">
        <f t="shared" ref="AH57:AH63" si="13">SUM(AE57:AG57)</f>
        <v>1</v>
      </c>
      <c r="AI57" s="147" t="s">
        <v>940</v>
      </c>
      <c r="AJ57" s="187">
        <f t="shared" si="8"/>
        <v>1</v>
      </c>
      <c r="AK57" s="187">
        <f t="shared" si="9"/>
        <v>1</v>
      </c>
      <c r="AL57" s="173">
        <f t="shared" si="10"/>
        <v>1</v>
      </c>
      <c r="AM57" s="319" t="s">
        <v>928</v>
      </c>
    </row>
    <row r="58" spans="1:39" s="174" customFormat="1" ht="309.75" customHeight="1" x14ac:dyDescent="0.2">
      <c r="A58" s="452" t="s">
        <v>574</v>
      </c>
      <c r="B58" s="452"/>
      <c r="C58" s="452"/>
      <c r="D58" s="147" t="s">
        <v>487</v>
      </c>
      <c r="E58" s="185">
        <v>1.4999999999999999E-2</v>
      </c>
      <c r="F58" s="169" t="s">
        <v>489</v>
      </c>
      <c r="G58" s="169" t="s">
        <v>35</v>
      </c>
      <c r="H58" s="169" t="s">
        <v>382</v>
      </c>
      <c r="I58" s="169" t="s">
        <v>380</v>
      </c>
      <c r="J58" s="170">
        <v>43101</v>
      </c>
      <c r="K58" s="170">
        <v>43465</v>
      </c>
      <c r="L58" s="168">
        <v>0</v>
      </c>
      <c r="M58" s="168">
        <v>0</v>
      </c>
      <c r="N58" s="168">
        <v>0</v>
      </c>
      <c r="O58" s="168">
        <v>0</v>
      </c>
      <c r="P58" s="168">
        <f t="shared" ref="P58:P63" si="14">SUM(M58:O58)</f>
        <v>0</v>
      </c>
      <c r="Q58" s="169"/>
      <c r="R58" s="168">
        <v>0</v>
      </c>
      <c r="S58" s="168">
        <v>0</v>
      </c>
      <c r="T58" s="168">
        <v>0</v>
      </c>
      <c r="U58" s="168">
        <v>0</v>
      </c>
      <c r="V58" s="168">
        <f t="shared" si="11"/>
        <v>0</v>
      </c>
      <c r="W58" s="169"/>
      <c r="X58" s="168">
        <v>0</v>
      </c>
      <c r="Y58" s="168">
        <v>0</v>
      </c>
      <c r="Z58" s="168">
        <v>0</v>
      </c>
      <c r="AA58" s="168">
        <v>0</v>
      </c>
      <c r="AB58" s="168">
        <f t="shared" si="12"/>
        <v>0</v>
      </c>
      <c r="AC58" s="147" t="s">
        <v>633</v>
      </c>
      <c r="AD58" s="186">
        <v>1</v>
      </c>
      <c r="AE58" s="186">
        <v>0</v>
      </c>
      <c r="AF58" s="186">
        <v>0</v>
      </c>
      <c r="AG58" s="330">
        <v>0.56030000000000002</v>
      </c>
      <c r="AH58" s="330">
        <f t="shared" si="13"/>
        <v>0.56030000000000002</v>
      </c>
      <c r="AI58" s="147" t="s">
        <v>941</v>
      </c>
      <c r="AJ58" s="187">
        <f t="shared" si="8"/>
        <v>1</v>
      </c>
      <c r="AK58" s="187">
        <f t="shared" si="9"/>
        <v>0.56030000000000002</v>
      </c>
      <c r="AL58" s="173">
        <f t="shared" si="10"/>
        <v>0.56030000000000002</v>
      </c>
      <c r="AM58" s="319" t="s">
        <v>929</v>
      </c>
    </row>
    <row r="59" spans="1:39" s="174" customFormat="1" ht="229.5" x14ac:dyDescent="0.2">
      <c r="A59" s="452" t="s">
        <v>575</v>
      </c>
      <c r="B59" s="452"/>
      <c r="C59" s="452"/>
      <c r="D59" s="331" t="s">
        <v>944</v>
      </c>
      <c r="E59" s="185">
        <v>1.4999999999999999E-2</v>
      </c>
      <c r="F59" s="324" t="s">
        <v>945</v>
      </c>
      <c r="G59" s="169" t="s">
        <v>35</v>
      </c>
      <c r="H59" s="169" t="s">
        <v>383</v>
      </c>
      <c r="I59" s="169" t="s">
        <v>380</v>
      </c>
      <c r="J59" s="170">
        <v>43101</v>
      </c>
      <c r="K59" s="170">
        <v>43465</v>
      </c>
      <c r="L59" s="168">
        <v>0</v>
      </c>
      <c r="M59" s="168">
        <v>0</v>
      </c>
      <c r="N59" s="168">
        <v>0</v>
      </c>
      <c r="O59" s="168">
        <v>0</v>
      </c>
      <c r="P59" s="168">
        <f t="shared" si="14"/>
        <v>0</v>
      </c>
      <c r="Q59" s="169"/>
      <c r="R59" s="168">
        <v>0</v>
      </c>
      <c r="S59" s="168">
        <v>0</v>
      </c>
      <c r="T59" s="168">
        <v>0</v>
      </c>
      <c r="U59" s="168">
        <v>0</v>
      </c>
      <c r="V59" s="168">
        <f t="shared" si="11"/>
        <v>0</v>
      </c>
      <c r="W59" s="169"/>
      <c r="X59" s="168">
        <v>0.1</v>
      </c>
      <c r="Y59" s="168">
        <v>0</v>
      </c>
      <c r="Z59" s="168">
        <v>0</v>
      </c>
      <c r="AA59" s="168">
        <v>0</v>
      </c>
      <c r="AB59" s="168">
        <f t="shared" si="12"/>
        <v>0</v>
      </c>
      <c r="AC59" s="147" t="s">
        <v>624</v>
      </c>
      <c r="AD59" s="186">
        <v>0.9</v>
      </c>
      <c r="AE59" s="186">
        <v>0</v>
      </c>
      <c r="AF59" s="186">
        <v>0</v>
      </c>
      <c r="AG59" s="186">
        <f>10%+30%</f>
        <v>0.4</v>
      </c>
      <c r="AH59" s="186">
        <f t="shared" si="13"/>
        <v>0.4</v>
      </c>
      <c r="AI59" s="147" t="s">
        <v>946</v>
      </c>
      <c r="AJ59" s="187">
        <f t="shared" si="8"/>
        <v>1</v>
      </c>
      <c r="AK59" s="187">
        <f t="shared" si="9"/>
        <v>0.4</v>
      </c>
      <c r="AL59" s="173">
        <f t="shared" ref="AL59:AL63" si="15">IFERROR(AK59/AJ59,"")</f>
        <v>0.4</v>
      </c>
      <c r="AM59" s="319" t="s">
        <v>943</v>
      </c>
    </row>
    <row r="60" spans="1:39" s="174" customFormat="1" ht="242.25" x14ac:dyDescent="0.2">
      <c r="A60" s="452" t="s">
        <v>947</v>
      </c>
      <c r="B60" s="452"/>
      <c r="C60" s="452"/>
      <c r="D60" s="331" t="s">
        <v>948</v>
      </c>
      <c r="E60" s="185">
        <v>1.4999999999999999E-2</v>
      </c>
      <c r="F60" s="324" t="s">
        <v>945</v>
      </c>
      <c r="G60" s="169" t="s">
        <v>35</v>
      </c>
      <c r="H60" s="169" t="s">
        <v>384</v>
      </c>
      <c r="I60" s="169" t="s">
        <v>380</v>
      </c>
      <c r="J60" s="170">
        <v>43101</v>
      </c>
      <c r="K60" s="170">
        <v>43465</v>
      </c>
      <c r="L60" s="168">
        <v>0</v>
      </c>
      <c r="M60" s="168">
        <v>0</v>
      </c>
      <c r="N60" s="168">
        <v>0</v>
      </c>
      <c r="O60" s="168">
        <v>0</v>
      </c>
      <c r="P60" s="168">
        <f t="shared" si="14"/>
        <v>0</v>
      </c>
      <c r="Q60" s="147"/>
      <c r="R60" s="168">
        <v>0</v>
      </c>
      <c r="S60" s="168">
        <v>0</v>
      </c>
      <c r="T60" s="168">
        <v>0</v>
      </c>
      <c r="U60" s="168">
        <v>0</v>
      </c>
      <c r="V60" s="168">
        <f t="shared" si="11"/>
        <v>0</v>
      </c>
      <c r="W60" s="147" t="s">
        <v>624</v>
      </c>
      <c r="X60" s="168">
        <v>0.1</v>
      </c>
      <c r="Y60" s="168">
        <v>0</v>
      </c>
      <c r="Z60" s="168">
        <v>0</v>
      </c>
      <c r="AA60" s="168">
        <v>0</v>
      </c>
      <c r="AB60" s="168">
        <f t="shared" si="12"/>
        <v>0</v>
      </c>
      <c r="AC60" s="147" t="s">
        <v>952</v>
      </c>
      <c r="AD60" s="186">
        <v>0.9</v>
      </c>
      <c r="AE60" s="186">
        <v>0.1</v>
      </c>
      <c r="AF60" s="186">
        <v>0</v>
      </c>
      <c r="AG60" s="186">
        <v>0.3</v>
      </c>
      <c r="AH60" s="186">
        <f>SUM(AE60:AG60)</f>
        <v>0.4</v>
      </c>
      <c r="AI60" s="147" t="s">
        <v>953</v>
      </c>
      <c r="AJ60" s="187">
        <f t="shared" si="8"/>
        <v>1</v>
      </c>
      <c r="AK60" s="187">
        <f t="shared" si="9"/>
        <v>0.4</v>
      </c>
      <c r="AL60" s="173">
        <f t="shared" si="15"/>
        <v>0.4</v>
      </c>
      <c r="AM60" s="319" t="s">
        <v>954</v>
      </c>
    </row>
    <row r="61" spans="1:39" s="174" customFormat="1" ht="204" x14ac:dyDescent="0.2">
      <c r="A61" s="452" t="s">
        <v>576</v>
      </c>
      <c r="B61" s="452"/>
      <c r="C61" s="452"/>
      <c r="D61" s="331" t="s">
        <v>949</v>
      </c>
      <c r="E61" s="185">
        <v>1.4999999999999999E-2</v>
      </c>
      <c r="F61" s="324" t="s">
        <v>945</v>
      </c>
      <c r="G61" s="169" t="s">
        <v>35</v>
      </c>
      <c r="H61" s="169" t="s">
        <v>385</v>
      </c>
      <c r="I61" s="169" t="s">
        <v>380</v>
      </c>
      <c r="J61" s="170">
        <v>43101</v>
      </c>
      <c r="K61" s="170">
        <v>43465</v>
      </c>
      <c r="L61" s="168">
        <v>0</v>
      </c>
      <c r="M61" s="168">
        <v>0</v>
      </c>
      <c r="N61" s="168">
        <v>0</v>
      </c>
      <c r="O61" s="168">
        <v>0</v>
      </c>
      <c r="P61" s="168">
        <f t="shared" si="14"/>
        <v>0</v>
      </c>
      <c r="Q61" s="169"/>
      <c r="R61" s="168">
        <v>0</v>
      </c>
      <c r="S61" s="168">
        <v>0</v>
      </c>
      <c r="T61" s="168">
        <v>0</v>
      </c>
      <c r="U61" s="168">
        <v>0</v>
      </c>
      <c r="V61" s="168">
        <f t="shared" si="11"/>
        <v>0</v>
      </c>
      <c r="W61" s="147"/>
      <c r="X61" s="168">
        <v>0</v>
      </c>
      <c r="Y61" s="168">
        <v>0</v>
      </c>
      <c r="Z61" s="168">
        <v>0</v>
      </c>
      <c r="AA61" s="168">
        <v>0</v>
      </c>
      <c r="AB61" s="168">
        <f t="shared" si="12"/>
        <v>0</v>
      </c>
      <c r="AC61" s="147" t="s">
        <v>634</v>
      </c>
      <c r="AD61" s="186">
        <v>1</v>
      </c>
      <c r="AE61" s="186">
        <v>0</v>
      </c>
      <c r="AF61" s="186">
        <v>0.1</v>
      </c>
      <c r="AG61" s="186">
        <v>0.4</v>
      </c>
      <c r="AH61" s="186">
        <f t="shared" si="13"/>
        <v>0.5</v>
      </c>
      <c r="AI61" s="147" t="s">
        <v>956</v>
      </c>
      <c r="AJ61" s="187">
        <f t="shared" si="8"/>
        <v>1</v>
      </c>
      <c r="AK61" s="187">
        <f t="shared" si="9"/>
        <v>0.5</v>
      </c>
      <c r="AL61" s="173">
        <f t="shared" si="15"/>
        <v>0.5</v>
      </c>
      <c r="AM61" s="319" t="s">
        <v>955</v>
      </c>
    </row>
    <row r="62" spans="1:39" s="174" customFormat="1" ht="242.25" x14ac:dyDescent="0.2">
      <c r="A62" s="450" t="s">
        <v>577</v>
      </c>
      <c r="B62" s="450"/>
      <c r="C62" s="450"/>
      <c r="D62" s="331" t="s">
        <v>950</v>
      </c>
      <c r="E62" s="185">
        <v>1.4999999999999999E-2</v>
      </c>
      <c r="F62" s="324" t="s">
        <v>945</v>
      </c>
      <c r="G62" s="169" t="s">
        <v>35</v>
      </c>
      <c r="H62" s="169" t="s">
        <v>290</v>
      </c>
      <c r="I62" s="169" t="s">
        <v>291</v>
      </c>
      <c r="J62" s="170">
        <v>43101</v>
      </c>
      <c r="K62" s="170">
        <v>43465</v>
      </c>
      <c r="L62" s="168">
        <v>0</v>
      </c>
      <c r="M62" s="168">
        <v>0</v>
      </c>
      <c r="N62" s="168">
        <v>0</v>
      </c>
      <c r="O62" s="168">
        <v>0</v>
      </c>
      <c r="P62" s="168">
        <f t="shared" si="14"/>
        <v>0</v>
      </c>
      <c r="Q62" s="169"/>
      <c r="R62" s="168">
        <v>0</v>
      </c>
      <c r="S62" s="168">
        <v>0</v>
      </c>
      <c r="T62" s="168">
        <v>0</v>
      </c>
      <c r="U62" s="168">
        <v>0</v>
      </c>
      <c r="V62" s="168">
        <f t="shared" si="11"/>
        <v>0</v>
      </c>
      <c r="W62" s="169"/>
      <c r="X62" s="168">
        <v>0.5</v>
      </c>
      <c r="Y62" s="168">
        <v>0</v>
      </c>
      <c r="Z62" s="168">
        <v>0</v>
      </c>
      <c r="AA62" s="168">
        <v>0</v>
      </c>
      <c r="AB62" s="168">
        <f t="shared" si="12"/>
        <v>0</v>
      </c>
      <c r="AC62" s="147" t="s">
        <v>624</v>
      </c>
      <c r="AD62" s="186">
        <v>0.5</v>
      </c>
      <c r="AE62" s="186">
        <v>0</v>
      </c>
      <c r="AF62" s="186">
        <v>0.1</v>
      </c>
      <c r="AG62" s="186">
        <v>0.9</v>
      </c>
      <c r="AH62" s="186">
        <f t="shared" si="13"/>
        <v>1</v>
      </c>
      <c r="AI62" s="147" t="s">
        <v>958</v>
      </c>
      <c r="AJ62" s="187">
        <f t="shared" si="8"/>
        <v>1</v>
      </c>
      <c r="AK62" s="187">
        <f t="shared" si="9"/>
        <v>1</v>
      </c>
      <c r="AL62" s="173">
        <f t="shared" si="15"/>
        <v>1</v>
      </c>
      <c r="AM62" s="319" t="s">
        <v>957</v>
      </c>
    </row>
    <row r="63" spans="1:39" s="174" customFormat="1" ht="191.25" x14ac:dyDescent="0.2">
      <c r="A63" s="452" t="s">
        <v>578</v>
      </c>
      <c r="B63" s="452"/>
      <c r="C63" s="452"/>
      <c r="D63" s="331" t="s">
        <v>951</v>
      </c>
      <c r="E63" s="185">
        <v>1.4999999999999999E-2</v>
      </c>
      <c r="F63" s="324" t="s">
        <v>945</v>
      </c>
      <c r="G63" s="169" t="s">
        <v>35</v>
      </c>
      <c r="H63" s="169" t="s">
        <v>290</v>
      </c>
      <c r="I63" s="169" t="s">
        <v>291</v>
      </c>
      <c r="J63" s="170">
        <v>43101</v>
      </c>
      <c r="K63" s="170">
        <v>43465</v>
      </c>
      <c r="L63" s="168">
        <v>0</v>
      </c>
      <c r="M63" s="168">
        <v>0</v>
      </c>
      <c r="N63" s="168">
        <v>0</v>
      </c>
      <c r="O63" s="168">
        <v>0</v>
      </c>
      <c r="P63" s="168">
        <f t="shared" si="14"/>
        <v>0</v>
      </c>
      <c r="Q63" s="169"/>
      <c r="R63" s="168">
        <v>0</v>
      </c>
      <c r="S63" s="168">
        <v>0</v>
      </c>
      <c r="T63" s="168">
        <v>0</v>
      </c>
      <c r="U63" s="168">
        <v>0</v>
      </c>
      <c r="V63" s="168">
        <f t="shared" si="11"/>
        <v>0</v>
      </c>
      <c r="W63" s="169"/>
      <c r="X63" s="168">
        <v>0</v>
      </c>
      <c r="Y63" s="168">
        <v>0</v>
      </c>
      <c r="Z63" s="168">
        <v>0</v>
      </c>
      <c r="AA63" s="168">
        <v>0</v>
      </c>
      <c r="AB63" s="168">
        <f t="shared" si="12"/>
        <v>0</v>
      </c>
      <c r="AC63" s="147" t="s">
        <v>624</v>
      </c>
      <c r="AD63" s="186">
        <v>1</v>
      </c>
      <c r="AE63" s="186">
        <v>0</v>
      </c>
      <c r="AF63" s="186">
        <v>0</v>
      </c>
      <c r="AG63" s="186">
        <v>0.1</v>
      </c>
      <c r="AH63" s="186">
        <f t="shared" si="13"/>
        <v>0.1</v>
      </c>
      <c r="AI63" s="147" t="s">
        <v>960</v>
      </c>
      <c r="AJ63" s="187">
        <f t="shared" si="8"/>
        <v>1</v>
      </c>
      <c r="AK63" s="187">
        <f t="shared" si="9"/>
        <v>0.1</v>
      </c>
      <c r="AL63" s="173">
        <f t="shared" si="15"/>
        <v>0.1</v>
      </c>
      <c r="AM63" s="319" t="s">
        <v>959</v>
      </c>
    </row>
    <row r="64" spans="1:39" s="174" customFormat="1" x14ac:dyDescent="0.2">
      <c r="A64" s="188"/>
      <c r="B64" s="188"/>
      <c r="C64" s="188"/>
      <c r="D64" s="189"/>
      <c r="E64" s="190">
        <f>SUM(E52:E63)</f>
        <v>0.18000000000000005</v>
      </c>
      <c r="F64" s="191"/>
      <c r="G64" s="191"/>
      <c r="H64" s="191"/>
      <c r="I64" s="191"/>
      <c r="J64" s="192"/>
      <c r="K64" s="192"/>
      <c r="L64" s="193"/>
      <c r="M64" s="193"/>
      <c r="N64" s="193"/>
      <c r="O64" s="193"/>
      <c r="P64" s="191"/>
      <c r="Q64" s="191"/>
      <c r="R64" s="193"/>
      <c r="S64" s="193"/>
      <c r="T64" s="193"/>
      <c r="U64" s="193"/>
      <c r="V64" s="191"/>
      <c r="W64" s="191"/>
      <c r="X64" s="193"/>
      <c r="Y64" s="193"/>
      <c r="Z64" s="193"/>
      <c r="AA64" s="193"/>
      <c r="AB64" s="191"/>
      <c r="AC64" s="191"/>
      <c r="AD64" s="193"/>
      <c r="AE64" s="193"/>
      <c r="AF64" s="193"/>
      <c r="AG64" s="193"/>
      <c r="AH64" s="191"/>
      <c r="AI64" s="191"/>
      <c r="AJ64" s="194"/>
      <c r="AK64" s="194"/>
      <c r="AL64" s="195"/>
      <c r="AM64" s="193"/>
    </row>
    <row r="65" spans="1:39" s="164" customFormat="1" x14ac:dyDescent="0.2">
      <c r="A65" s="442" t="s">
        <v>148</v>
      </c>
      <c r="B65" s="443"/>
      <c r="C65" s="444" t="str">
        <f>+C13</f>
        <v>Mediante la coordinación de acciones interinstitucionales y gestión con actores privados, usuarios y partes interesadas, que permitan la valoración, intervención y conservación de Bienes de Interés Cultural.</v>
      </c>
      <c r="D65" s="445"/>
      <c r="E65" s="445"/>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6"/>
    </row>
    <row r="66" spans="1:39" s="164" customFormat="1" ht="15.75" customHeight="1" x14ac:dyDescent="0.2">
      <c r="A66" s="468" t="s">
        <v>16</v>
      </c>
      <c r="B66" s="469"/>
      <c r="C66" s="470"/>
      <c r="D66" s="457" t="s">
        <v>199</v>
      </c>
      <c r="E66" s="462" t="s">
        <v>24</v>
      </c>
      <c r="F66" s="457" t="s">
        <v>194</v>
      </c>
      <c r="G66" s="457" t="s">
        <v>207</v>
      </c>
      <c r="H66" s="449" t="s">
        <v>17</v>
      </c>
      <c r="I66" s="457" t="s">
        <v>23</v>
      </c>
      <c r="J66" s="460" t="s">
        <v>18</v>
      </c>
      <c r="K66" s="461"/>
      <c r="L66" s="448" t="s">
        <v>200</v>
      </c>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9" t="s">
        <v>8</v>
      </c>
      <c r="AK66" s="449"/>
      <c r="AL66" s="449"/>
      <c r="AM66" s="447" t="s">
        <v>220</v>
      </c>
    </row>
    <row r="67" spans="1:39" s="164" customFormat="1" x14ac:dyDescent="0.2">
      <c r="A67" s="471"/>
      <c r="B67" s="472"/>
      <c r="C67" s="473"/>
      <c r="D67" s="458"/>
      <c r="E67" s="463"/>
      <c r="F67" s="458"/>
      <c r="G67" s="458"/>
      <c r="H67" s="449"/>
      <c r="I67" s="458"/>
      <c r="J67" s="448" t="s">
        <v>19</v>
      </c>
      <c r="K67" s="449" t="s">
        <v>20</v>
      </c>
      <c r="L67" s="449" t="s">
        <v>4</v>
      </c>
      <c r="M67" s="449"/>
      <c r="N67" s="449"/>
      <c r="O67" s="449"/>
      <c r="P67" s="449"/>
      <c r="Q67" s="449"/>
      <c r="R67" s="449" t="s">
        <v>5</v>
      </c>
      <c r="S67" s="449"/>
      <c r="T67" s="449"/>
      <c r="U67" s="449"/>
      <c r="V67" s="449"/>
      <c r="W67" s="449"/>
      <c r="X67" s="449" t="s">
        <v>6</v>
      </c>
      <c r="Y67" s="449"/>
      <c r="Z67" s="449"/>
      <c r="AA67" s="449"/>
      <c r="AB67" s="449"/>
      <c r="AC67" s="449"/>
      <c r="AD67" s="449" t="s">
        <v>7</v>
      </c>
      <c r="AE67" s="449"/>
      <c r="AF67" s="449"/>
      <c r="AG67" s="449"/>
      <c r="AH67" s="449"/>
      <c r="AI67" s="449"/>
      <c r="AJ67" s="449"/>
      <c r="AK67" s="449"/>
      <c r="AL67" s="449"/>
      <c r="AM67" s="447"/>
    </row>
    <row r="68" spans="1:39" s="164" customFormat="1" ht="25.5" x14ac:dyDescent="0.2">
      <c r="A68" s="471"/>
      <c r="B68" s="472"/>
      <c r="C68" s="473"/>
      <c r="D68" s="459"/>
      <c r="E68" s="464"/>
      <c r="F68" s="459"/>
      <c r="G68" s="459"/>
      <c r="H68" s="449"/>
      <c r="I68" s="459"/>
      <c r="J68" s="448"/>
      <c r="K68" s="449"/>
      <c r="L68" s="165" t="s">
        <v>196</v>
      </c>
      <c r="M68" s="165" t="s">
        <v>492</v>
      </c>
      <c r="N68" s="165" t="s">
        <v>493</v>
      </c>
      <c r="O68" s="165" t="s">
        <v>494</v>
      </c>
      <c r="P68" s="165" t="s">
        <v>197</v>
      </c>
      <c r="Q68" s="165" t="s">
        <v>21</v>
      </c>
      <c r="R68" s="165" t="s">
        <v>196</v>
      </c>
      <c r="S68" s="165" t="s">
        <v>495</v>
      </c>
      <c r="T68" s="165" t="s">
        <v>496</v>
      </c>
      <c r="U68" s="165" t="s">
        <v>497</v>
      </c>
      <c r="V68" s="165" t="s">
        <v>197</v>
      </c>
      <c r="W68" s="165" t="s">
        <v>21</v>
      </c>
      <c r="X68" s="165" t="s">
        <v>196</v>
      </c>
      <c r="Y68" s="165" t="s">
        <v>498</v>
      </c>
      <c r="Z68" s="165" t="s">
        <v>499</v>
      </c>
      <c r="AA68" s="165" t="s">
        <v>500</v>
      </c>
      <c r="AB68" s="165" t="s">
        <v>197</v>
      </c>
      <c r="AC68" s="165" t="s">
        <v>21</v>
      </c>
      <c r="AD68" s="165" t="s">
        <v>196</v>
      </c>
      <c r="AE68" s="165" t="s">
        <v>501</v>
      </c>
      <c r="AF68" s="165" t="s">
        <v>502</v>
      </c>
      <c r="AG68" s="165" t="s">
        <v>503</v>
      </c>
      <c r="AH68" s="165" t="s">
        <v>197</v>
      </c>
      <c r="AI68" s="165" t="s">
        <v>21</v>
      </c>
      <c r="AJ68" s="165" t="s">
        <v>196</v>
      </c>
      <c r="AK68" s="166" t="s">
        <v>197</v>
      </c>
      <c r="AL68" s="166" t="s">
        <v>195</v>
      </c>
      <c r="AM68" s="318" t="s">
        <v>11</v>
      </c>
    </row>
    <row r="69" spans="1:39" s="174" customFormat="1" ht="193.5" customHeight="1" x14ac:dyDescent="0.2">
      <c r="A69" s="454" t="s">
        <v>598</v>
      </c>
      <c r="B69" s="455"/>
      <c r="C69" s="456"/>
      <c r="D69" s="167" t="s">
        <v>600</v>
      </c>
      <c r="E69" s="168">
        <v>2.8000000000000001E-2</v>
      </c>
      <c r="F69" s="169" t="s">
        <v>599</v>
      </c>
      <c r="G69" s="169" t="s">
        <v>34</v>
      </c>
      <c r="H69" s="169" t="s">
        <v>325</v>
      </c>
      <c r="I69" s="169" t="s">
        <v>386</v>
      </c>
      <c r="J69" s="170">
        <v>43101</v>
      </c>
      <c r="K69" s="170">
        <v>43465</v>
      </c>
      <c r="L69" s="171">
        <v>42</v>
      </c>
      <c r="M69" s="171">
        <v>7</v>
      </c>
      <c r="N69" s="171">
        <v>12</v>
      </c>
      <c r="O69" s="171">
        <v>16</v>
      </c>
      <c r="P69" s="169">
        <f>SUM(M69:O69)</f>
        <v>35</v>
      </c>
      <c r="Q69" s="147" t="s">
        <v>601</v>
      </c>
      <c r="R69" s="171">
        <v>42</v>
      </c>
      <c r="S69" s="171">
        <v>15</v>
      </c>
      <c r="T69" s="171">
        <v>16</v>
      </c>
      <c r="U69" s="171">
        <v>18</v>
      </c>
      <c r="V69" s="169">
        <f>SUM(S69:U69)</f>
        <v>49</v>
      </c>
      <c r="W69" s="147" t="s">
        <v>602</v>
      </c>
      <c r="X69" s="171">
        <v>42</v>
      </c>
      <c r="Y69" s="171">
        <v>18</v>
      </c>
      <c r="Z69" s="171">
        <v>12</v>
      </c>
      <c r="AA69" s="171">
        <v>12</v>
      </c>
      <c r="AB69" s="169">
        <f>SUM(Y69:AA69)</f>
        <v>42</v>
      </c>
      <c r="AC69" s="147" t="s">
        <v>962</v>
      </c>
      <c r="AD69" s="171">
        <v>42</v>
      </c>
      <c r="AE69" s="171">
        <v>17</v>
      </c>
      <c r="AF69" s="171">
        <v>30</v>
      </c>
      <c r="AG69" s="171">
        <v>10</v>
      </c>
      <c r="AH69" s="169">
        <f>SUM(AE69:AG69)</f>
        <v>57</v>
      </c>
      <c r="AI69" s="147" t="s">
        <v>963</v>
      </c>
      <c r="AJ69" s="172">
        <f>+SUM(L69,R69,X69,AD69)</f>
        <v>168</v>
      </c>
      <c r="AK69" s="172">
        <f>+SUM(P69,V69,AB69,AH69)</f>
        <v>183</v>
      </c>
      <c r="AL69" s="173">
        <f>IFERROR(AK69/AJ69,"")</f>
        <v>1.0892857142857142</v>
      </c>
      <c r="AM69" s="319" t="s">
        <v>961</v>
      </c>
    </row>
    <row r="70" spans="1:39" s="174" customFormat="1" ht="127.5" x14ac:dyDescent="0.2">
      <c r="A70" s="454" t="s">
        <v>317</v>
      </c>
      <c r="B70" s="455"/>
      <c r="C70" s="456"/>
      <c r="D70" s="167" t="s">
        <v>318</v>
      </c>
      <c r="E70" s="168">
        <v>2.8000000000000001E-2</v>
      </c>
      <c r="F70" s="169" t="s">
        <v>319</v>
      </c>
      <c r="G70" s="169" t="s">
        <v>35</v>
      </c>
      <c r="H70" s="169" t="s">
        <v>297</v>
      </c>
      <c r="I70" s="169" t="s">
        <v>311</v>
      </c>
      <c r="J70" s="170">
        <v>43101</v>
      </c>
      <c r="K70" s="170">
        <v>43465</v>
      </c>
      <c r="L70" s="171">
        <v>0</v>
      </c>
      <c r="M70" s="171">
        <v>0</v>
      </c>
      <c r="N70" s="171">
        <v>0</v>
      </c>
      <c r="O70" s="171">
        <v>0</v>
      </c>
      <c r="P70" s="169">
        <f>SUM(M70:O70)</f>
        <v>0</v>
      </c>
      <c r="Q70" s="147"/>
      <c r="R70" s="171">
        <v>3</v>
      </c>
      <c r="S70" s="171">
        <v>1</v>
      </c>
      <c r="T70" s="171">
        <v>0</v>
      </c>
      <c r="U70" s="171">
        <v>1</v>
      </c>
      <c r="V70" s="169">
        <f>SUM(S70:U70)</f>
        <v>2</v>
      </c>
      <c r="W70" s="147" t="s">
        <v>603</v>
      </c>
      <c r="X70" s="171">
        <v>2</v>
      </c>
      <c r="Y70" s="171">
        <v>1</v>
      </c>
      <c r="Z70" s="171">
        <f>1+1</f>
        <v>2</v>
      </c>
      <c r="AA70" s="171">
        <v>1</v>
      </c>
      <c r="AB70" s="169">
        <f>SUM(Y70:AA70)</f>
        <v>4</v>
      </c>
      <c r="AC70" s="147" t="s">
        <v>604</v>
      </c>
      <c r="AD70" s="171">
        <v>0</v>
      </c>
      <c r="AE70" s="171">
        <v>0</v>
      </c>
      <c r="AF70" s="171">
        <v>0</v>
      </c>
      <c r="AG70" s="171">
        <v>1</v>
      </c>
      <c r="AH70" s="169">
        <f>SUM(AE70:AG70)</f>
        <v>1</v>
      </c>
      <c r="AI70" s="147" t="s">
        <v>964</v>
      </c>
      <c r="AJ70" s="172">
        <f>+SUM(L70,R70,X70,AD70)</f>
        <v>5</v>
      </c>
      <c r="AK70" s="172">
        <f>+SUM(P70,V70,AB70,AH70)</f>
        <v>7</v>
      </c>
      <c r="AL70" s="173">
        <f>IFERROR(AK70/AJ70,"")</f>
        <v>1.4</v>
      </c>
      <c r="AM70" s="319" t="s">
        <v>965</v>
      </c>
    </row>
    <row r="71" spans="1:39" s="174" customFormat="1" ht="176.25" customHeight="1" x14ac:dyDescent="0.2">
      <c r="A71" s="454" t="s">
        <v>320</v>
      </c>
      <c r="B71" s="455"/>
      <c r="C71" s="456"/>
      <c r="D71" s="167" t="s">
        <v>321</v>
      </c>
      <c r="E71" s="168">
        <v>2.8000000000000001E-2</v>
      </c>
      <c r="F71" s="169" t="s">
        <v>322</v>
      </c>
      <c r="G71" s="169" t="s">
        <v>35</v>
      </c>
      <c r="H71" s="169" t="s">
        <v>297</v>
      </c>
      <c r="I71" s="169" t="s">
        <v>311</v>
      </c>
      <c r="J71" s="170">
        <v>43101</v>
      </c>
      <c r="K71" s="170">
        <v>43465</v>
      </c>
      <c r="L71" s="171">
        <v>0</v>
      </c>
      <c r="M71" s="171">
        <v>0</v>
      </c>
      <c r="N71" s="171">
        <v>0</v>
      </c>
      <c r="O71" s="171">
        <v>0</v>
      </c>
      <c r="P71" s="169">
        <f>SUM(M71:O71)</f>
        <v>0</v>
      </c>
      <c r="Q71" s="147" t="s">
        <v>605</v>
      </c>
      <c r="R71" s="171">
        <v>0</v>
      </c>
      <c r="S71" s="171">
        <v>0</v>
      </c>
      <c r="T71" s="171">
        <v>0</v>
      </c>
      <c r="U71" s="171">
        <v>1</v>
      </c>
      <c r="V71" s="169">
        <f>SUM(S71:U71)</f>
        <v>1</v>
      </c>
      <c r="W71" s="147" t="s">
        <v>638</v>
      </c>
      <c r="X71" s="171">
        <v>0</v>
      </c>
      <c r="Y71" s="171">
        <v>0</v>
      </c>
      <c r="Z71" s="171">
        <v>0</v>
      </c>
      <c r="AA71" s="171">
        <v>1</v>
      </c>
      <c r="AB71" s="169">
        <f>SUM(Y71:AA71)</f>
        <v>1</v>
      </c>
      <c r="AC71" s="147" t="s">
        <v>606</v>
      </c>
      <c r="AD71" s="171">
        <v>2</v>
      </c>
      <c r="AE71" s="171">
        <v>0</v>
      </c>
      <c r="AF71" s="171">
        <v>0</v>
      </c>
      <c r="AG71" s="171">
        <v>0</v>
      </c>
      <c r="AH71" s="169">
        <f>SUM(AE71:AG71)</f>
        <v>0</v>
      </c>
      <c r="AI71" s="150"/>
      <c r="AJ71" s="172">
        <f>+SUM(L71,R71,X71,AD71)</f>
        <v>2</v>
      </c>
      <c r="AK71" s="172">
        <f>+SUM(P71,V71,AB71,AH71)</f>
        <v>2</v>
      </c>
      <c r="AL71" s="173">
        <f>IFERROR(AK71/AJ71,"")</f>
        <v>1</v>
      </c>
      <c r="AM71" s="319" t="s">
        <v>966</v>
      </c>
    </row>
    <row r="72" spans="1:39" s="174" customFormat="1" ht="267.75" x14ac:dyDescent="0.2">
      <c r="A72" s="451" t="s">
        <v>323</v>
      </c>
      <c r="B72" s="452"/>
      <c r="C72" s="452"/>
      <c r="D72" s="167" t="s">
        <v>328</v>
      </c>
      <c r="E72" s="168">
        <v>2.8000000000000001E-2</v>
      </c>
      <c r="F72" s="196" t="s">
        <v>329</v>
      </c>
      <c r="G72" s="169" t="s">
        <v>34</v>
      </c>
      <c r="H72" s="169" t="s">
        <v>483</v>
      </c>
      <c r="I72" s="169" t="s">
        <v>291</v>
      </c>
      <c r="J72" s="170">
        <v>43101</v>
      </c>
      <c r="K72" s="170">
        <v>43465</v>
      </c>
      <c r="L72" s="171">
        <v>15</v>
      </c>
      <c r="M72" s="171">
        <v>0</v>
      </c>
      <c r="N72" s="171">
        <v>0</v>
      </c>
      <c r="O72" s="171">
        <v>0</v>
      </c>
      <c r="P72" s="169">
        <f>SUM(M72:O72)</f>
        <v>0</v>
      </c>
      <c r="Q72" s="147" t="s">
        <v>635</v>
      </c>
      <c r="R72" s="171">
        <v>15</v>
      </c>
      <c r="S72" s="171">
        <v>11</v>
      </c>
      <c r="T72" s="171">
        <v>0</v>
      </c>
      <c r="U72" s="171">
        <v>11</v>
      </c>
      <c r="V72" s="169">
        <f>SUM(S72:U72)</f>
        <v>22</v>
      </c>
      <c r="W72" s="147" t="s">
        <v>636</v>
      </c>
      <c r="X72" s="315">
        <v>15</v>
      </c>
      <c r="Y72" s="171">
        <v>0</v>
      </c>
      <c r="Z72" s="171">
        <v>3</v>
      </c>
      <c r="AA72" s="171">
        <v>4</v>
      </c>
      <c r="AB72" s="169">
        <f>SUM(Y72:AA72)</f>
        <v>7</v>
      </c>
      <c r="AC72" s="147" t="s">
        <v>967</v>
      </c>
      <c r="AD72" s="315">
        <v>10</v>
      </c>
      <c r="AE72" s="171">
        <v>0</v>
      </c>
      <c r="AF72" s="171">
        <v>7</v>
      </c>
      <c r="AG72" s="171">
        <v>7</v>
      </c>
      <c r="AH72" s="169">
        <f>SUM(AE72:AG72)</f>
        <v>14</v>
      </c>
      <c r="AI72" s="147" t="s">
        <v>969</v>
      </c>
      <c r="AJ72" s="172">
        <f>+SUM(L72,R72,X72,AD72)</f>
        <v>55</v>
      </c>
      <c r="AK72" s="172">
        <f>+SUM(P72,V72,AB72,AH72)</f>
        <v>43</v>
      </c>
      <c r="AL72" s="173">
        <f>IFERROR(AK72/AJ72,"")</f>
        <v>0.78181818181818186</v>
      </c>
      <c r="AM72" s="319" t="s">
        <v>968</v>
      </c>
    </row>
    <row r="73" spans="1:39" s="174" customFormat="1" ht="204" x14ac:dyDescent="0.2">
      <c r="A73" s="451" t="s">
        <v>324</v>
      </c>
      <c r="B73" s="452"/>
      <c r="C73" s="452"/>
      <c r="D73" s="167" t="s">
        <v>527</v>
      </c>
      <c r="E73" s="168">
        <v>2.8000000000000001E-2</v>
      </c>
      <c r="F73" s="169" t="s">
        <v>280</v>
      </c>
      <c r="G73" s="169" t="s">
        <v>35</v>
      </c>
      <c r="H73" s="169" t="s">
        <v>281</v>
      </c>
      <c r="I73" s="169" t="s">
        <v>387</v>
      </c>
      <c r="J73" s="170">
        <v>43101</v>
      </c>
      <c r="K73" s="170">
        <v>43465</v>
      </c>
      <c r="L73" s="186">
        <v>0.25</v>
      </c>
      <c r="M73" s="238">
        <v>0</v>
      </c>
      <c r="N73" s="238">
        <v>2</v>
      </c>
      <c r="O73" s="238">
        <v>1</v>
      </c>
      <c r="P73" s="186">
        <f>SUM(M73:O73)/SUM(M73:O73)/4</f>
        <v>0.25</v>
      </c>
      <c r="Q73" s="147" t="s">
        <v>637</v>
      </c>
      <c r="R73" s="186">
        <v>0.25</v>
      </c>
      <c r="S73" s="238">
        <f>1+1</f>
        <v>2</v>
      </c>
      <c r="T73" s="238">
        <f>1+1</f>
        <v>2</v>
      </c>
      <c r="U73" s="238">
        <f>4+1</f>
        <v>5</v>
      </c>
      <c r="V73" s="186">
        <f>SUM(S73:U73)/SUM(S73:U73)/4</f>
        <v>0.25</v>
      </c>
      <c r="W73" s="147" t="s">
        <v>641</v>
      </c>
      <c r="X73" s="186">
        <v>0.25</v>
      </c>
      <c r="Y73" s="238">
        <v>6</v>
      </c>
      <c r="Z73" s="238">
        <v>5</v>
      </c>
      <c r="AA73" s="238">
        <v>3</v>
      </c>
      <c r="AB73" s="186">
        <f>SUM(Y73:AA73)/SUM(Y73:AA73)/4</f>
        <v>0.25</v>
      </c>
      <c r="AC73" s="147" t="s">
        <v>642</v>
      </c>
      <c r="AD73" s="186">
        <v>0.25</v>
      </c>
      <c r="AE73" s="238">
        <v>2</v>
      </c>
      <c r="AF73" s="238">
        <v>1</v>
      </c>
      <c r="AG73" s="238">
        <v>4</v>
      </c>
      <c r="AH73" s="186">
        <f>SUM(AE73:AG73)/SUM(AE73:AG73)/4</f>
        <v>0.25</v>
      </c>
      <c r="AI73" s="147" t="s">
        <v>971</v>
      </c>
      <c r="AJ73" s="187">
        <f>+SUM(L73,R73,X73,AD73)</f>
        <v>1</v>
      </c>
      <c r="AK73" s="187">
        <f>+SUM(P73,V73,AB73,AH73)</f>
        <v>1</v>
      </c>
      <c r="AL73" s="173">
        <f>IFERROR(AK73/AJ73,"")</f>
        <v>1</v>
      </c>
      <c r="AM73" s="319" t="s">
        <v>970</v>
      </c>
    </row>
    <row r="74" spans="1:39" s="164" customFormat="1" x14ac:dyDescent="0.2">
      <c r="A74" s="178"/>
      <c r="B74" s="178"/>
      <c r="C74" s="178"/>
      <c r="D74" s="178"/>
      <c r="E74" s="179">
        <f>SUM(E69:E73)</f>
        <v>0.14000000000000001</v>
      </c>
      <c r="F74" s="178"/>
      <c r="G74" s="178"/>
      <c r="H74" s="178"/>
      <c r="I74" s="181"/>
      <c r="J74" s="178"/>
      <c r="K74" s="182"/>
      <c r="L74" s="183"/>
      <c r="M74" s="183"/>
      <c r="N74" s="183"/>
      <c r="O74" s="183"/>
      <c r="P74" s="183"/>
      <c r="Q74" s="183"/>
      <c r="R74" s="183"/>
      <c r="S74" s="183"/>
      <c r="T74" s="183"/>
      <c r="U74" s="183"/>
      <c r="V74" s="184"/>
      <c r="W74" s="184"/>
      <c r="X74" s="184"/>
      <c r="Y74" s="184"/>
      <c r="Z74" s="184"/>
      <c r="AA74" s="184"/>
      <c r="AB74" s="184"/>
      <c r="AC74" s="184"/>
      <c r="AD74" s="184"/>
      <c r="AE74" s="184"/>
      <c r="AF74" s="184"/>
      <c r="AG74" s="184"/>
      <c r="AH74" s="184"/>
      <c r="AI74" s="184"/>
      <c r="AJ74" s="184"/>
      <c r="AK74" s="184"/>
      <c r="AL74" s="184"/>
      <c r="AM74" s="320"/>
    </row>
    <row r="75" spans="1:39" s="164" customFormat="1" x14ac:dyDescent="0.2">
      <c r="A75" s="442" t="s">
        <v>148</v>
      </c>
      <c r="B75" s="443"/>
      <c r="C75" s="444" t="str">
        <f>+C14</f>
        <v>Mediante la implementación de acciones de conservación y protección de los bienes muebles e inmuebles de interés cultural ubicados en el espacio público del Distrito Capital.</v>
      </c>
      <c r="D75" s="445"/>
      <c r="E75" s="445"/>
      <c r="F75" s="445"/>
      <c r="G75" s="445"/>
      <c r="H75" s="445"/>
      <c r="I75" s="445"/>
      <c r="J75" s="445"/>
      <c r="K75" s="445"/>
      <c r="L75" s="445"/>
      <c r="M75" s="445"/>
      <c r="N75" s="445"/>
      <c r="O75" s="445"/>
      <c r="P75" s="445"/>
      <c r="Q75" s="445"/>
      <c r="R75" s="445"/>
      <c r="S75" s="445"/>
      <c r="T75" s="445"/>
      <c r="U75" s="445"/>
      <c r="V75" s="445"/>
      <c r="W75" s="445"/>
      <c r="X75" s="445"/>
      <c r="Y75" s="445"/>
      <c r="Z75" s="445"/>
      <c r="AA75" s="445"/>
      <c r="AB75" s="445"/>
      <c r="AC75" s="445"/>
      <c r="AD75" s="445"/>
      <c r="AE75" s="445"/>
      <c r="AF75" s="445"/>
      <c r="AG75" s="445"/>
      <c r="AH75" s="445"/>
      <c r="AI75" s="445"/>
      <c r="AJ75" s="445"/>
      <c r="AK75" s="445"/>
      <c r="AL75" s="445"/>
      <c r="AM75" s="446"/>
    </row>
    <row r="76" spans="1:39" s="164" customFormat="1" ht="15.75" customHeight="1" x14ac:dyDescent="0.2">
      <c r="A76" s="468" t="s">
        <v>16</v>
      </c>
      <c r="B76" s="469"/>
      <c r="C76" s="470"/>
      <c r="D76" s="457" t="s">
        <v>206</v>
      </c>
      <c r="E76" s="462" t="s">
        <v>24</v>
      </c>
      <c r="F76" s="457" t="s">
        <v>194</v>
      </c>
      <c r="G76" s="457" t="s">
        <v>207</v>
      </c>
      <c r="H76" s="449" t="s">
        <v>17</v>
      </c>
      <c r="I76" s="457" t="s">
        <v>23</v>
      </c>
      <c r="J76" s="460" t="s">
        <v>18</v>
      </c>
      <c r="K76" s="461"/>
      <c r="L76" s="448" t="s">
        <v>200</v>
      </c>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9" t="s">
        <v>8</v>
      </c>
      <c r="AK76" s="449"/>
      <c r="AL76" s="449"/>
      <c r="AM76" s="447" t="s">
        <v>220</v>
      </c>
    </row>
    <row r="77" spans="1:39" s="164" customFormat="1" x14ac:dyDescent="0.2">
      <c r="A77" s="471"/>
      <c r="B77" s="472"/>
      <c r="C77" s="473"/>
      <c r="D77" s="458"/>
      <c r="E77" s="463"/>
      <c r="F77" s="458"/>
      <c r="G77" s="458"/>
      <c r="H77" s="449"/>
      <c r="I77" s="458"/>
      <c r="J77" s="448" t="s">
        <v>19</v>
      </c>
      <c r="K77" s="449" t="s">
        <v>20</v>
      </c>
      <c r="L77" s="449" t="s">
        <v>4</v>
      </c>
      <c r="M77" s="449"/>
      <c r="N77" s="449"/>
      <c r="O77" s="449"/>
      <c r="P77" s="449"/>
      <c r="Q77" s="449"/>
      <c r="R77" s="449" t="s">
        <v>5</v>
      </c>
      <c r="S77" s="449"/>
      <c r="T77" s="449"/>
      <c r="U77" s="449"/>
      <c r="V77" s="449"/>
      <c r="W77" s="449"/>
      <c r="X77" s="449" t="s">
        <v>6</v>
      </c>
      <c r="Y77" s="449"/>
      <c r="Z77" s="449"/>
      <c r="AA77" s="449"/>
      <c r="AB77" s="449"/>
      <c r="AC77" s="449"/>
      <c r="AD77" s="449" t="s">
        <v>7</v>
      </c>
      <c r="AE77" s="449"/>
      <c r="AF77" s="449"/>
      <c r="AG77" s="449"/>
      <c r="AH77" s="449"/>
      <c r="AI77" s="449"/>
      <c r="AJ77" s="449"/>
      <c r="AK77" s="449"/>
      <c r="AL77" s="449"/>
      <c r="AM77" s="447"/>
    </row>
    <row r="78" spans="1:39" s="164" customFormat="1" ht="25.5" x14ac:dyDescent="0.2">
      <c r="A78" s="471"/>
      <c r="B78" s="472"/>
      <c r="C78" s="473"/>
      <c r="D78" s="459"/>
      <c r="E78" s="464"/>
      <c r="F78" s="459"/>
      <c r="G78" s="459"/>
      <c r="H78" s="449"/>
      <c r="I78" s="459"/>
      <c r="J78" s="448"/>
      <c r="K78" s="449"/>
      <c r="L78" s="165" t="s">
        <v>196</v>
      </c>
      <c r="M78" s="165" t="s">
        <v>492</v>
      </c>
      <c r="N78" s="165" t="s">
        <v>493</v>
      </c>
      <c r="O78" s="165" t="s">
        <v>494</v>
      </c>
      <c r="P78" s="165" t="s">
        <v>197</v>
      </c>
      <c r="Q78" s="165" t="s">
        <v>21</v>
      </c>
      <c r="R78" s="165" t="s">
        <v>196</v>
      </c>
      <c r="S78" s="165" t="s">
        <v>495</v>
      </c>
      <c r="T78" s="165" t="s">
        <v>496</v>
      </c>
      <c r="U78" s="165" t="s">
        <v>497</v>
      </c>
      <c r="V78" s="165" t="s">
        <v>197</v>
      </c>
      <c r="W78" s="165" t="s">
        <v>21</v>
      </c>
      <c r="X78" s="165" t="s">
        <v>196</v>
      </c>
      <c r="Y78" s="165" t="s">
        <v>498</v>
      </c>
      <c r="Z78" s="165" t="s">
        <v>499</v>
      </c>
      <c r="AA78" s="165" t="s">
        <v>500</v>
      </c>
      <c r="AB78" s="165" t="s">
        <v>197</v>
      </c>
      <c r="AC78" s="165" t="s">
        <v>21</v>
      </c>
      <c r="AD78" s="165" t="s">
        <v>196</v>
      </c>
      <c r="AE78" s="165" t="s">
        <v>501</v>
      </c>
      <c r="AF78" s="165" t="s">
        <v>502</v>
      </c>
      <c r="AG78" s="165" t="s">
        <v>503</v>
      </c>
      <c r="AH78" s="165" t="s">
        <v>197</v>
      </c>
      <c r="AI78" s="165" t="s">
        <v>21</v>
      </c>
      <c r="AJ78" s="165" t="s">
        <v>196</v>
      </c>
      <c r="AK78" s="166" t="s">
        <v>197</v>
      </c>
      <c r="AL78" s="166" t="s">
        <v>195</v>
      </c>
      <c r="AM78" s="318" t="s">
        <v>11</v>
      </c>
    </row>
    <row r="79" spans="1:39" s="229" customFormat="1" ht="344.25" x14ac:dyDescent="0.2">
      <c r="A79" s="441" t="s">
        <v>579</v>
      </c>
      <c r="B79" s="441"/>
      <c r="C79" s="441"/>
      <c r="D79" s="233" t="s">
        <v>235</v>
      </c>
      <c r="E79" s="223">
        <v>1.8800000000000001E-2</v>
      </c>
      <c r="F79" s="221" t="s">
        <v>237</v>
      </c>
      <c r="G79" s="221" t="s">
        <v>35</v>
      </c>
      <c r="H79" s="221" t="s">
        <v>297</v>
      </c>
      <c r="I79" s="221" t="s">
        <v>311</v>
      </c>
      <c r="J79" s="222">
        <v>43101</v>
      </c>
      <c r="K79" s="222">
        <v>43465</v>
      </c>
      <c r="L79" s="231">
        <v>16</v>
      </c>
      <c r="M79" s="231">
        <v>13</v>
      </c>
      <c r="N79" s="231">
        <v>3</v>
      </c>
      <c r="O79" s="231">
        <v>0</v>
      </c>
      <c r="P79" s="221">
        <f t="shared" ref="P79:P86" si="16">SUM(M79:O79)</f>
        <v>16</v>
      </c>
      <c r="Q79" s="234" t="s">
        <v>615</v>
      </c>
      <c r="R79" s="231">
        <v>0</v>
      </c>
      <c r="S79" s="231">
        <v>0</v>
      </c>
      <c r="T79" s="231">
        <v>0</v>
      </c>
      <c r="U79" s="231">
        <v>0</v>
      </c>
      <c r="V79" s="221">
        <f t="shared" ref="V79:V86" si="17">SUM(S79:U79)</f>
        <v>0</v>
      </c>
      <c r="W79" s="221"/>
      <c r="X79" s="231">
        <v>0</v>
      </c>
      <c r="Y79" s="231">
        <v>0</v>
      </c>
      <c r="Z79" s="231">
        <v>0</v>
      </c>
      <c r="AA79" s="231">
        <v>0</v>
      </c>
      <c r="AB79" s="221">
        <v>0</v>
      </c>
      <c r="AC79" s="221"/>
      <c r="AD79" s="231">
        <v>0</v>
      </c>
      <c r="AE79" s="231">
        <v>0</v>
      </c>
      <c r="AF79" s="231">
        <v>0</v>
      </c>
      <c r="AG79" s="231">
        <v>0</v>
      </c>
      <c r="AH79" s="221">
        <v>0</v>
      </c>
      <c r="AI79" s="221"/>
      <c r="AJ79" s="232">
        <f t="shared" ref="AJ79:AJ87" si="18">+SUM(L79,R79,X79,AD79)</f>
        <v>16</v>
      </c>
      <c r="AK79" s="232">
        <f t="shared" ref="AK79:AK86" si="19">+SUM(P79,V79,AB79,AH79)</f>
        <v>16</v>
      </c>
      <c r="AL79" s="228">
        <f t="shared" ref="AL79:AL87" si="20">IFERROR(AK79/AJ79,"")</f>
        <v>1</v>
      </c>
      <c r="AM79" s="237" t="s">
        <v>972</v>
      </c>
    </row>
    <row r="80" spans="1:39" s="229" customFormat="1" ht="165" customHeight="1" x14ac:dyDescent="0.2">
      <c r="A80" s="441" t="s">
        <v>580</v>
      </c>
      <c r="B80" s="441"/>
      <c r="C80" s="441"/>
      <c r="D80" s="233" t="s">
        <v>234</v>
      </c>
      <c r="E80" s="223">
        <v>1.8800000000000001E-2</v>
      </c>
      <c r="F80" s="221" t="s">
        <v>237</v>
      </c>
      <c r="G80" s="221" t="s">
        <v>35</v>
      </c>
      <c r="H80" s="221" t="s">
        <v>297</v>
      </c>
      <c r="I80" s="221" t="s">
        <v>311</v>
      </c>
      <c r="J80" s="222">
        <v>43101</v>
      </c>
      <c r="K80" s="222">
        <v>43465</v>
      </c>
      <c r="L80" s="231">
        <v>104</v>
      </c>
      <c r="M80" s="231">
        <v>31</v>
      </c>
      <c r="N80" s="231">
        <v>58</v>
      </c>
      <c r="O80" s="231">
        <v>93</v>
      </c>
      <c r="P80" s="221">
        <f t="shared" si="16"/>
        <v>182</v>
      </c>
      <c r="Q80" s="234" t="s">
        <v>616</v>
      </c>
      <c r="R80" s="231">
        <v>104</v>
      </c>
      <c r="S80" s="231">
        <v>22</v>
      </c>
      <c r="T80" s="231">
        <v>4</v>
      </c>
      <c r="U80" s="231">
        <v>0</v>
      </c>
      <c r="V80" s="221">
        <f t="shared" si="17"/>
        <v>26</v>
      </c>
      <c r="W80" s="234" t="s">
        <v>608</v>
      </c>
      <c r="X80" s="231">
        <v>0</v>
      </c>
      <c r="Y80" s="231">
        <v>0</v>
      </c>
      <c r="Z80" s="231">
        <v>0</v>
      </c>
      <c r="AA80" s="231">
        <v>0</v>
      </c>
      <c r="AB80" s="221">
        <v>0</v>
      </c>
      <c r="AC80" s="221"/>
      <c r="AD80" s="231">
        <v>0</v>
      </c>
      <c r="AE80" s="231">
        <v>0</v>
      </c>
      <c r="AF80" s="231">
        <v>0</v>
      </c>
      <c r="AG80" s="231">
        <v>0</v>
      </c>
      <c r="AH80" s="221">
        <v>0</v>
      </c>
      <c r="AI80" s="221"/>
      <c r="AJ80" s="232">
        <f t="shared" si="18"/>
        <v>208</v>
      </c>
      <c r="AK80" s="232">
        <f t="shared" si="19"/>
        <v>208</v>
      </c>
      <c r="AL80" s="228">
        <f t="shared" si="20"/>
        <v>1</v>
      </c>
      <c r="AM80" s="237" t="s">
        <v>973</v>
      </c>
    </row>
    <row r="81" spans="1:41" s="229" customFormat="1" ht="152.25" customHeight="1" x14ac:dyDescent="0.2">
      <c r="A81" s="441" t="s">
        <v>581</v>
      </c>
      <c r="B81" s="441"/>
      <c r="C81" s="441"/>
      <c r="D81" s="233" t="s">
        <v>233</v>
      </c>
      <c r="E81" s="223">
        <v>1.8800000000000001E-2</v>
      </c>
      <c r="F81" s="221" t="s">
        <v>610</v>
      </c>
      <c r="G81" s="221" t="s">
        <v>35</v>
      </c>
      <c r="H81" s="221" t="s">
        <v>297</v>
      </c>
      <c r="I81" s="221" t="s">
        <v>311</v>
      </c>
      <c r="J81" s="222">
        <v>43101</v>
      </c>
      <c r="K81" s="222">
        <v>43465</v>
      </c>
      <c r="L81" s="231">
        <v>100</v>
      </c>
      <c r="M81" s="231">
        <v>606</v>
      </c>
      <c r="N81" s="231">
        <v>422</v>
      </c>
      <c r="O81" s="231">
        <v>377</v>
      </c>
      <c r="P81" s="221">
        <f t="shared" si="16"/>
        <v>1405</v>
      </c>
      <c r="Q81" s="234" t="s">
        <v>607</v>
      </c>
      <c r="R81" s="231">
        <v>124</v>
      </c>
      <c r="S81" s="231">
        <v>138</v>
      </c>
      <c r="T81" s="231">
        <v>4</v>
      </c>
      <c r="U81" s="231">
        <v>0</v>
      </c>
      <c r="V81" s="221">
        <f t="shared" si="17"/>
        <v>142</v>
      </c>
      <c r="W81" s="234" t="s">
        <v>609</v>
      </c>
      <c r="X81" s="231">
        <v>0</v>
      </c>
      <c r="Y81" s="231">
        <v>0</v>
      </c>
      <c r="Z81" s="231">
        <v>0</v>
      </c>
      <c r="AA81" s="231">
        <v>0</v>
      </c>
      <c r="AB81" s="221">
        <v>0</v>
      </c>
      <c r="AC81" s="221"/>
      <c r="AD81" s="231">
        <v>0</v>
      </c>
      <c r="AE81" s="231">
        <v>0</v>
      </c>
      <c r="AF81" s="231">
        <v>0</v>
      </c>
      <c r="AG81" s="231">
        <v>0</v>
      </c>
      <c r="AH81" s="221">
        <v>0</v>
      </c>
      <c r="AI81" s="221"/>
      <c r="AJ81" s="232">
        <f t="shared" si="18"/>
        <v>224</v>
      </c>
      <c r="AK81" s="232">
        <f t="shared" si="19"/>
        <v>1547</v>
      </c>
      <c r="AL81" s="228">
        <f t="shared" si="20"/>
        <v>6.90625</v>
      </c>
      <c r="AM81" s="237" t="s">
        <v>974</v>
      </c>
    </row>
    <row r="82" spans="1:41" s="229" customFormat="1" ht="330.75" customHeight="1" x14ac:dyDescent="0.2">
      <c r="A82" s="453" t="s">
        <v>582</v>
      </c>
      <c r="B82" s="453"/>
      <c r="C82" s="453"/>
      <c r="D82" s="219" t="s">
        <v>611</v>
      </c>
      <c r="E82" s="223">
        <v>1.8800000000000001E-2</v>
      </c>
      <c r="F82" s="221" t="s">
        <v>612</v>
      </c>
      <c r="G82" s="221" t="s">
        <v>35</v>
      </c>
      <c r="H82" s="221" t="s">
        <v>290</v>
      </c>
      <c r="I82" s="221" t="s">
        <v>291</v>
      </c>
      <c r="J82" s="222">
        <v>43101</v>
      </c>
      <c r="K82" s="222">
        <v>43465</v>
      </c>
      <c r="L82" s="235">
        <v>0.1</v>
      </c>
      <c r="M82" s="235">
        <v>0</v>
      </c>
      <c r="N82" s="235">
        <v>0</v>
      </c>
      <c r="O82" s="235">
        <v>0</v>
      </c>
      <c r="P82" s="235">
        <f t="shared" si="16"/>
        <v>0</v>
      </c>
      <c r="Q82" s="234" t="s">
        <v>613</v>
      </c>
      <c r="R82" s="235">
        <v>0.25</v>
      </c>
      <c r="S82" s="235">
        <v>0</v>
      </c>
      <c r="T82" s="235">
        <v>0</v>
      </c>
      <c r="U82" s="235">
        <v>0.2</v>
      </c>
      <c r="V82" s="235">
        <f t="shared" si="17"/>
        <v>0.2</v>
      </c>
      <c r="W82" s="219" t="s">
        <v>614</v>
      </c>
      <c r="X82" s="235">
        <v>0.3</v>
      </c>
      <c r="Y82" s="235">
        <v>0</v>
      </c>
      <c r="Z82" s="235">
        <v>0</v>
      </c>
      <c r="AA82" s="235">
        <v>0</v>
      </c>
      <c r="AB82" s="235">
        <f t="shared" ref="AB82:AB86" si="21">SUM(Y82:AA82)</f>
        <v>0</v>
      </c>
      <c r="AC82" s="219" t="s">
        <v>617</v>
      </c>
      <c r="AD82" s="235">
        <v>0.35</v>
      </c>
      <c r="AE82" s="235">
        <v>0</v>
      </c>
      <c r="AF82" s="236">
        <f>8.59%+9.31%</f>
        <v>0.17899999999999999</v>
      </c>
      <c r="AG82" s="235">
        <f>18.8%+32.5%</f>
        <v>0.51300000000000001</v>
      </c>
      <c r="AH82" s="236">
        <f t="shared" ref="AH82:AH87" si="22">SUM(AE82:AG82)</f>
        <v>0.69199999999999995</v>
      </c>
      <c r="AI82" s="219" t="s">
        <v>986</v>
      </c>
      <c r="AJ82" s="226">
        <f t="shared" si="18"/>
        <v>0.99999999999999989</v>
      </c>
      <c r="AK82" s="226">
        <f t="shared" si="19"/>
        <v>0.8919999999999999</v>
      </c>
      <c r="AL82" s="228">
        <f t="shared" si="20"/>
        <v>0.89200000000000002</v>
      </c>
      <c r="AM82" s="237" t="s">
        <v>975</v>
      </c>
    </row>
    <row r="83" spans="1:41" s="174" customFormat="1" ht="170.25" customHeight="1" x14ac:dyDescent="0.2">
      <c r="A83" s="450" t="s">
        <v>583</v>
      </c>
      <c r="B83" s="450"/>
      <c r="C83" s="450"/>
      <c r="D83" s="167" t="s">
        <v>234</v>
      </c>
      <c r="E83" s="168">
        <v>1.8800000000000001E-2</v>
      </c>
      <c r="F83" s="169" t="s">
        <v>237</v>
      </c>
      <c r="G83" s="169" t="s">
        <v>35</v>
      </c>
      <c r="H83" s="169" t="s">
        <v>297</v>
      </c>
      <c r="I83" s="169" t="s">
        <v>311</v>
      </c>
      <c r="J83" s="170">
        <v>43101</v>
      </c>
      <c r="K83" s="170">
        <v>43465</v>
      </c>
      <c r="L83" s="171">
        <v>0</v>
      </c>
      <c r="M83" s="171">
        <v>0</v>
      </c>
      <c r="N83" s="171">
        <v>1</v>
      </c>
      <c r="O83" s="171">
        <v>1</v>
      </c>
      <c r="P83" s="169">
        <f>SUM(M83:O83)</f>
        <v>2</v>
      </c>
      <c r="Q83" s="149" t="s">
        <v>643</v>
      </c>
      <c r="R83" s="171">
        <v>40</v>
      </c>
      <c r="S83" s="171">
        <v>4</v>
      </c>
      <c r="T83" s="171">
        <v>10</v>
      </c>
      <c r="U83" s="171">
        <v>35</v>
      </c>
      <c r="V83" s="169">
        <f t="shared" si="17"/>
        <v>49</v>
      </c>
      <c r="W83" s="149" t="s">
        <v>644</v>
      </c>
      <c r="X83" s="171">
        <v>70</v>
      </c>
      <c r="Y83" s="171">
        <v>12</v>
      </c>
      <c r="Z83" s="171">
        <v>28</v>
      </c>
      <c r="AA83" s="171">
        <v>32</v>
      </c>
      <c r="AB83" s="169">
        <f t="shared" si="21"/>
        <v>72</v>
      </c>
      <c r="AC83" s="149" t="s">
        <v>645</v>
      </c>
      <c r="AD83" s="171">
        <v>53</v>
      </c>
      <c r="AE83" s="171">
        <v>28</v>
      </c>
      <c r="AF83" s="171">
        <v>7</v>
      </c>
      <c r="AG83" s="171">
        <v>2</v>
      </c>
      <c r="AH83" s="169">
        <f t="shared" si="22"/>
        <v>37</v>
      </c>
      <c r="AI83" s="323" t="s">
        <v>977</v>
      </c>
      <c r="AJ83" s="172">
        <f t="shared" si="18"/>
        <v>163</v>
      </c>
      <c r="AK83" s="172">
        <f t="shared" si="19"/>
        <v>160</v>
      </c>
      <c r="AL83" s="173">
        <f t="shared" si="20"/>
        <v>0.98159509202453987</v>
      </c>
      <c r="AM83" s="319" t="s">
        <v>976</v>
      </c>
    </row>
    <row r="84" spans="1:41" s="174" customFormat="1" ht="162" customHeight="1" x14ac:dyDescent="0.2">
      <c r="A84" s="450" t="s">
        <v>584</v>
      </c>
      <c r="B84" s="450"/>
      <c r="C84" s="450"/>
      <c r="D84" s="167" t="s">
        <v>236</v>
      </c>
      <c r="E84" s="168">
        <v>1.9199999999999998E-2</v>
      </c>
      <c r="F84" s="169" t="s">
        <v>238</v>
      </c>
      <c r="G84" s="169" t="s">
        <v>35</v>
      </c>
      <c r="H84" s="169" t="s">
        <v>297</v>
      </c>
      <c r="I84" s="169" t="s">
        <v>311</v>
      </c>
      <c r="J84" s="170">
        <v>43101</v>
      </c>
      <c r="K84" s="170">
        <v>43465</v>
      </c>
      <c r="L84" s="171">
        <v>0</v>
      </c>
      <c r="M84" s="171">
        <v>0</v>
      </c>
      <c r="N84" s="171">
        <v>0</v>
      </c>
      <c r="O84" s="171">
        <v>0</v>
      </c>
      <c r="P84" s="169">
        <f t="shared" si="16"/>
        <v>0</v>
      </c>
      <c r="Q84" s="149"/>
      <c r="R84" s="171">
        <v>15</v>
      </c>
      <c r="S84" s="171">
        <v>4</v>
      </c>
      <c r="T84" s="171">
        <v>0</v>
      </c>
      <c r="U84" s="171">
        <v>39</v>
      </c>
      <c r="V84" s="169">
        <f t="shared" si="17"/>
        <v>43</v>
      </c>
      <c r="W84" s="147" t="s">
        <v>1000</v>
      </c>
      <c r="X84" s="171">
        <v>20</v>
      </c>
      <c r="Y84" s="171">
        <v>8</v>
      </c>
      <c r="Z84" s="171">
        <f>2+14</f>
        <v>16</v>
      </c>
      <c r="AA84" s="171">
        <v>5</v>
      </c>
      <c r="AB84" s="169">
        <f t="shared" si="21"/>
        <v>29</v>
      </c>
      <c r="AC84" s="147" t="s">
        <v>1001</v>
      </c>
      <c r="AD84" s="171">
        <v>15</v>
      </c>
      <c r="AE84" s="171">
        <v>0</v>
      </c>
      <c r="AF84" s="171">
        <v>0</v>
      </c>
      <c r="AG84" s="171">
        <v>50</v>
      </c>
      <c r="AH84" s="169">
        <f t="shared" si="22"/>
        <v>50</v>
      </c>
      <c r="AI84" s="147" t="s">
        <v>999</v>
      </c>
      <c r="AJ84" s="172">
        <f t="shared" si="18"/>
        <v>50</v>
      </c>
      <c r="AK84" s="172">
        <f t="shared" si="19"/>
        <v>122</v>
      </c>
      <c r="AL84" s="173">
        <f t="shared" si="20"/>
        <v>2.44</v>
      </c>
      <c r="AM84" s="319" t="s">
        <v>978</v>
      </c>
    </row>
    <row r="85" spans="1:41" s="174" customFormat="1" ht="114.75" x14ac:dyDescent="0.2">
      <c r="A85" s="450" t="s">
        <v>585</v>
      </c>
      <c r="B85" s="450"/>
      <c r="C85" s="450"/>
      <c r="D85" s="167" t="s">
        <v>233</v>
      </c>
      <c r="E85" s="168">
        <v>1.8800000000000001E-2</v>
      </c>
      <c r="F85" s="169" t="s">
        <v>239</v>
      </c>
      <c r="G85" s="169" t="s">
        <v>35</v>
      </c>
      <c r="H85" s="169" t="s">
        <v>297</v>
      </c>
      <c r="I85" s="169" t="s">
        <v>311</v>
      </c>
      <c r="J85" s="170">
        <v>43101</v>
      </c>
      <c r="K85" s="170">
        <v>43465</v>
      </c>
      <c r="L85" s="171">
        <v>10</v>
      </c>
      <c r="M85" s="171">
        <v>0</v>
      </c>
      <c r="N85" s="171">
        <v>1</v>
      </c>
      <c r="O85" s="171">
        <v>1</v>
      </c>
      <c r="P85" s="169">
        <f t="shared" si="16"/>
        <v>2</v>
      </c>
      <c r="Q85" s="149" t="s">
        <v>618</v>
      </c>
      <c r="R85" s="171">
        <v>95</v>
      </c>
      <c r="S85" s="171">
        <v>4</v>
      </c>
      <c r="T85" s="171">
        <v>26</v>
      </c>
      <c r="U85" s="171">
        <v>162</v>
      </c>
      <c r="V85" s="169">
        <f t="shared" si="17"/>
        <v>192</v>
      </c>
      <c r="W85" s="149" t="s">
        <v>619</v>
      </c>
      <c r="X85" s="171">
        <v>98</v>
      </c>
      <c r="Y85" s="171">
        <v>29</v>
      </c>
      <c r="Z85" s="171">
        <v>165</v>
      </c>
      <c r="AA85" s="171">
        <v>207</v>
      </c>
      <c r="AB85" s="169">
        <f t="shared" si="21"/>
        <v>401</v>
      </c>
      <c r="AC85" s="149" t="s">
        <v>620</v>
      </c>
      <c r="AD85" s="171">
        <v>99</v>
      </c>
      <c r="AE85" s="171">
        <v>120</v>
      </c>
      <c r="AF85" s="171">
        <v>70</v>
      </c>
      <c r="AG85" s="171">
        <v>0</v>
      </c>
      <c r="AH85" s="169">
        <f t="shared" si="22"/>
        <v>190</v>
      </c>
      <c r="AI85" s="147" t="s">
        <v>980</v>
      </c>
      <c r="AJ85" s="172">
        <f t="shared" si="18"/>
        <v>302</v>
      </c>
      <c r="AK85" s="172">
        <f t="shared" si="19"/>
        <v>785</v>
      </c>
      <c r="AL85" s="173">
        <f t="shared" si="20"/>
        <v>2.5993377483443707</v>
      </c>
      <c r="AM85" s="319" t="s">
        <v>979</v>
      </c>
    </row>
    <row r="86" spans="1:41" s="174" customFormat="1" ht="267.75" x14ac:dyDescent="0.2">
      <c r="A86" s="451" t="s">
        <v>586</v>
      </c>
      <c r="B86" s="452"/>
      <c r="C86" s="452"/>
      <c r="D86" s="167" t="s">
        <v>240</v>
      </c>
      <c r="E86" s="168">
        <v>1.9199999999999998E-2</v>
      </c>
      <c r="F86" s="169" t="s">
        <v>482</v>
      </c>
      <c r="G86" s="169" t="s">
        <v>35</v>
      </c>
      <c r="H86" s="169" t="s">
        <v>330</v>
      </c>
      <c r="I86" s="197" t="s">
        <v>291</v>
      </c>
      <c r="J86" s="170">
        <v>43101</v>
      </c>
      <c r="K86" s="170">
        <v>43465</v>
      </c>
      <c r="L86" s="171">
        <v>10</v>
      </c>
      <c r="M86" s="171">
        <v>7</v>
      </c>
      <c r="N86" s="171">
        <v>15</v>
      </c>
      <c r="O86" s="171">
        <v>18</v>
      </c>
      <c r="P86" s="169">
        <f t="shared" si="16"/>
        <v>40</v>
      </c>
      <c r="Q86" s="218" t="s">
        <v>982</v>
      </c>
      <c r="R86" s="171">
        <v>20</v>
      </c>
      <c r="S86" s="171">
        <v>16</v>
      </c>
      <c r="T86" s="171">
        <v>21</v>
      </c>
      <c r="U86" s="171">
        <v>17</v>
      </c>
      <c r="V86" s="169">
        <f t="shared" si="17"/>
        <v>54</v>
      </c>
      <c r="W86" s="218" t="s">
        <v>646</v>
      </c>
      <c r="X86" s="171">
        <v>40</v>
      </c>
      <c r="Y86" s="171">
        <v>11</v>
      </c>
      <c r="Z86" s="171">
        <v>14</v>
      </c>
      <c r="AA86" s="171">
        <v>11</v>
      </c>
      <c r="AB86" s="169">
        <f t="shared" si="21"/>
        <v>36</v>
      </c>
      <c r="AC86" s="218" t="s">
        <v>647</v>
      </c>
      <c r="AD86" s="315">
        <f>54+6</f>
        <v>60</v>
      </c>
      <c r="AE86" s="171">
        <v>27</v>
      </c>
      <c r="AF86" s="171">
        <v>14</v>
      </c>
      <c r="AG86" s="171">
        <v>17</v>
      </c>
      <c r="AH86" s="169">
        <f t="shared" si="22"/>
        <v>58</v>
      </c>
      <c r="AI86" s="323" t="s">
        <v>1002</v>
      </c>
      <c r="AJ86" s="172">
        <f t="shared" si="18"/>
        <v>130</v>
      </c>
      <c r="AK86" s="172">
        <f t="shared" si="19"/>
        <v>188</v>
      </c>
      <c r="AL86" s="173">
        <f t="shared" si="20"/>
        <v>1.4461538461538461</v>
      </c>
      <c r="AM86" s="319" t="s">
        <v>981</v>
      </c>
    </row>
    <row r="87" spans="1:41" s="174" customFormat="1" ht="204" x14ac:dyDescent="0.2">
      <c r="A87" s="452" t="s">
        <v>587</v>
      </c>
      <c r="B87" s="452"/>
      <c r="C87" s="452"/>
      <c r="D87" s="147" t="s">
        <v>481</v>
      </c>
      <c r="E87" s="168">
        <v>1.8800000000000001E-2</v>
      </c>
      <c r="F87" s="169" t="s">
        <v>517</v>
      </c>
      <c r="G87" s="169" t="s">
        <v>35</v>
      </c>
      <c r="H87" s="169" t="s">
        <v>243</v>
      </c>
      <c r="I87" s="169" t="s">
        <v>241</v>
      </c>
      <c r="J87" s="170">
        <v>43101</v>
      </c>
      <c r="K87" s="170">
        <v>43465</v>
      </c>
      <c r="L87" s="171">
        <v>0</v>
      </c>
      <c r="M87" s="171">
        <v>0</v>
      </c>
      <c r="N87" s="171">
        <v>0</v>
      </c>
      <c r="O87" s="171">
        <v>0</v>
      </c>
      <c r="P87" s="169">
        <v>0</v>
      </c>
      <c r="Q87" s="169"/>
      <c r="R87" s="171">
        <v>0</v>
      </c>
      <c r="S87" s="171">
        <v>0</v>
      </c>
      <c r="T87" s="171">
        <v>0</v>
      </c>
      <c r="U87" s="171">
        <v>0</v>
      </c>
      <c r="V87" s="169">
        <v>0</v>
      </c>
      <c r="W87" s="169"/>
      <c r="X87" s="171">
        <v>0</v>
      </c>
      <c r="Y87" s="171">
        <v>0</v>
      </c>
      <c r="Z87" s="171">
        <v>0</v>
      </c>
      <c r="AA87" s="171">
        <v>0</v>
      </c>
      <c r="AB87" s="169">
        <v>0</v>
      </c>
      <c r="AC87" s="147" t="s">
        <v>625</v>
      </c>
      <c r="AD87" s="186">
        <v>1</v>
      </c>
      <c r="AE87" s="186">
        <v>0</v>
      </c>
      <c r="AF87" s="186">
        <v>0</v>
      </c>
      <c r="AG87" s="186">
        <v>0.3</v>
      </c>
      <c r="AH87" s="186">
        <f t="shared" si="22"/>
        <v>0.3</v>
      </c>
      <c r="AI87" s="147" t="s">
        <v>985</v>
      </c>
      <c r="AJ87" s="198">
        <f t="shared" si="18"/>
        <v>1</v>
      </c>
      <c r="AK87" s="198">
        <f>+SUM(P87,V87,AB87,AH87)</f>
        <v>0.3</v>
      </c>
      <c r="AL87" s="173">
        <f t="shared" si="20"/>
        <v>0.3</v>
      </c>
      <c r="AM87" s="319" t="s">
        <v>984</v>
      </c>
    </row>
    <row r="88" spans="1:41" s="164" customFormat="1" x14ac:dyDescent="0.2">
      <c r="A88" s="178"/>
      <c r="B88" s="178"/>
      <c r="C88" s="178"/>
      <c r="D88" s="178"/>
      <c r="E88" s="179">
        <f>SUM(E79:E87)</f>
        <v>0.17</v>
      </c>
      <c r="F88" s="180"/>
      <c r="G88" s="178"/>
      <c r="H88" s="178"/>
      <c r="I88" s="181"/>
      <c r="J88" s="178"/>
      <c r="K88" s="182"/>
      <c r="L88" s="183"/>
      <c r="M88" s="183"/>
      <c r="N88" s="183"/>
      <c r="O88" s="183"/>
      <c r="P88" s="183"/>
      <c r="Q88" s="183"/>
      <c r="R88" s="183"/>
      <c r="S88" s="183"/>
      <c r="T88" s="183"/>
      <c r="U88" s="183"/>
      <c r="V88" s="184"/>
      <c r="W88" s="184"/>
      <c r="X88" s="184"/>
      <c r="Y88" s="184"/>
      <c r="Z88" s="184"/>
      <c r="AA88" s="184"/>
      <c r="AB88" s="184"/>
      <c r="AC88" s="184"/>
      <c r="AD88" s="184"/>
      <c r="AE88" s="184"/>
      <c r="AF88" s="184"/>
      <c r="AG88" s="184"/>
      <c r="AH88" s="184"/>
      <c r="AI88" s="184"/>
      <c r="AJ88" s="184"/>
      <c r="AK88" s="184"/>
      <c r="AL88" s="184"/>
      <c r="AM88" s="320"/>
    </row>
    <row r="89" spans="1:41" s="164" customFormat="1" x14ac:dyDescent="0.2">
      <c r="A89" s="442" t="s">
        <v>148</v>
      </c>
      <c r="B89" s="443"/>
      <c r="C89" s="444" t="str">
        <f>+C15</f>
        <v>Mediante acciones de seguimiento y control urbano que garanticen la protección, conservación y recuperación del patrimonio cultural.</v>
      </c>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445"/>
      <c r="AF89" s="445"/>
      <c r="AG89" s="445"/>
      <c r="AH89" s="445"/>
      <c r="AI89" s="445"/>
      <c r="AJ89" s="445"/>
      <c r="AK89" s="445"/>
      <c r="AL89" s="445"/>
      <c r="AM89" s="446"/>
    </row>
    <row r="90" spans="1:41" s="164" customFormat="1" ht="15.75" customHeight="1" x14ac:dyDescent="0.2">
      <c r="A90" s="468" t="s">
        <v>16</v>
      </c>
      <c r="B90" s="469"/>
      <c r="C90" s="470"/>
      <c r="D90" s="457" t="s">
        <v>206</v>
      </c>
      <c r="E90" s="462" t="s">
        <v>24</v>
      </c>
      <c r="F90" s="457" t="s">
        <v>194</v>
      </c>
      <c r="G90" s="457" t="s">
        <v>207</v>
      </c>
      <c r="H90" s="449" t="s">
        <v>17</v>
      </c>
      <c r="I90" s="457" t="s">
        <v>23</v>
      </c>
      <c r="J90" s="460" t="s">
        <v>18</v>
      </c>
      <c r="K90" s="461"/>
      <c r="L90" s="448" t="s">
        <v>200</v>
      </c>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9" t="s">
        <v>8</v>
      </c>
      <c r="AK90" s="449"/>
      <c r="AL90" s="449"/>
      <c r="AM90" s="447" t="s">
        <v>220</v>
      </c>
    </row>
    <row r="91" spans="1:41" s="164" customFormat="1" x14ac:dyDescent="0.2">
      <c r="A91" s="471"/>
      <c r="B91" s="472"/>
      <c r="C91" s="473"/>
      <c r="D91" s="458"/>
      <c r="E91" s="463"/>
      <c r="F91" s="458"/>
      <c r="G91" s="458"/>
      <c r="H91" s="449"/>
      <c r="I91" s="458"/>
      <c r="J91" s="448" t="s">
        <v>19</v>
      </c>
      <c r="K91" s="449" t="s">
        <v>20</v>
      </c>
      <c r="L91" s="449" t="s">
        <v>4</v>
      </c>
      <c r="M91" s="449"/>
      <c r="N91" s="449"/>
      <c r="O91" s="449"/>
      <c r="P91" s="449"/>
      <c r="Q91" s="449"/>
      <c r="R91" s="449" t="s">
        <v>5</v>
      </c>
      <c r="S91" s="449"/>
      <c r="T91" s="449"/>
      <c r="U91" s="449"/>
      <c r="V91" s="449"/>
      <c r="W91" s="449"/>
      <c r="X91" s="449" t="s">
        <v>6</v>
      </c>
      <c r="Y91" s="449"/>
      <c r="Z91" s="449"/>
      <c r="AA91" s="449"/>
      <c r="AB91" s="449"/>
      <c r="AC91" s="449"/>
      <c r="AD91" s="449" t="s">
        <v>7</v>
      </c>
      <c r="AE91" s="449"/>
      <c r="AF91" s="449"/>
      <c r="AG91" s="449"/>
      <c r="AH91" s="449"/>
      <c r="AI91" s="449"/>
      <c r="AJ91" s="449"/>
      <c r="AK91" s="449"/>
      <c r="AL91" s="449"/>
      <c r="AM91" s="447"/>
    </row>
    <row r="92" spans="1:41" s="164" customFormat="1" ht="25.5" x14ac:dyDescent="0.2">
      <c r="A92" s="471"/>
      <c r="B92" s="472"/>
      <c r="C92" s="473"/>
      <c r="D92" s="459"/>
      <c r="E92" s="464"/>
      <c r="F92" s="459"/>
      <c r="G92" s="459"/>
      <c r="H92" s="449"/>
      <c r="I92" s="459"/>
      <c r="J92" s="448"/>
      <c r="K92" s="449"/>
      <c r="L92" s="165" t="s">
        <v>196</v>
      </c>
      <c r="M92" s="165" t="s">
        <v>492</v>
      </c>
      <c r="N92" s="165" t="s">
        <v>493</v>
      </c>
      <c r="O92" s="165" t="s">
        <v>494</v>
      </c>
      <c r="P92" s="165" t="s">
        <v>197</v>
      </c>
      <c r="Q92" s="165" t="s">
        <v>21</v>
      </c>
      <c r="R92" s="165" t="s">
        <v>196</v>
      </c>
      <c r="S92" s="165" t="s">
        <v>495</v>
      </c>
      <c r="T92" s="165" t="s">
        <v>496</v>
      </c>
      <c r="U92" s="165" t="s">
        <v>497</v>
      </c>
      <c r="V92" s="165" t="s">
        <v>197</v>
      </c>
      <c r="W92" s="165" t="s">
        <v>21</v>
      </c>
      <c r="X92" s="165" t="s">
        <v>196</v>
      </c>
      <c r="Y92" s="165" t="s">
        <v>498</v>
      </c>
      <c r="Z92" s="165" t="s">
        <v>499</v>
      </c>
      <c r="AA92" s="165" t="s">
        <v>500</v>
      </c>
      <c r="AB92" s="165" t="s">
        <v>197</v>
      </c>
      <c r="AC92" s="165" t="s">
        <v>21</v>
      </c>
      <c r="AD92" s="165" t="s">
        <v>196</v>
      </c>
      <c r="AE92" s="165" t="s">
        <v>501</v>
      </c>
      <c r="AF92" s="165" t="s">
        <v>502</v>
      </c>
      <c r="AG92" s="165" t="s">
        <v>503</v>
      </c>
      <c r="AH92" s="165" t="s">
        <v>197</v>
      </c>
      <c r="AI92" s="165" t="s">
        <v>21</v>
      </c>
      <c r="AJ92" s="165" t="s">
        <v>196</v>
      </c>
      <c r="AK92" s="166" t="s">
        <v>197</v>
      </c>
      <c r="AL92" s="166" t="s">
        <v>195</v>
      </c>
      <c r="AM92" s="318" t="s">
        <v>11</v>
      </c>
    </row>
    <row r="93" spans="1:41" s="174" customFormat="1" ht="168" customHeight="1" x14ac:dyDescent="0.2">
      <c r="A93" s="454" t="s">
        <v>512</v>
      </c>
      <c r="B93" s="455"/>
      <c r="C93" s="456"/>
      <c r="D93" s="167" t="s">
        <v>266</v>
      </c>
      <c r="E93" s="168">
        <v>4.6600000000000003E-2</v>
      </c>
      <c r="F93" s="169" t="s">
        <v>267</v>
      </c>
      <c r="G93" s="169" t="s">
        <v>34</v>
      </c>
      <c r="H93" s="169" t="s">
        <v>513</v>
      </c>
      <c r="I93" s="169" t="s">
        <v>303</v>
      </c>
      <c r="J93" s="170">
        <v>43101</v>
      </c>
      <c r="K93" s="170">
        <v>43465</v>
      </c>
      <c r="L93" s="171">
        <v>9</v>
      </c>
      <c r="M93" s="171">
        <v>0</v>
      </c>
      <c r="N93" s="171">
        <v>0</v>
      </c>
      <c r="O93" s="171">
        <v>3</v>
      </c>
      <c r="P93" s="169">
        <f>SUM(M93:O93)</f>
        <v>3</v>
      </c>
      <c r="Q93" s="147" t="s">
        <v>588</v>
      </c>
      <c r="R93" s="171">
        <v>9</v>
      </c>
      <c r="S93" s="171">
        <v>1</v>
      </c>
      <c r="T93" s="171">
        <v>2</v>
      </c>
      <c r="U93" s="171">
        <v>4</v>
      </c>
      <c r="V93" s="169">
        <f>SUM(S93:U93)</f>
        <v>7</v>
      </c>
      <c r="W93" s="147" t="s">
        <v>987</v>
      </c>
      <c r="X93" s="315">
        <v>5</v>
      </c>
      <c r="Y93" s="171">
        <v>3</v>
      </c>
      <c r="Z93" s="171">
        <f>3+3</f>
        <v>6</v>
      </c>
      <c r="AA93" s="171">
        <v>1</v>
      </c>
      <c r="AB93" s="169">
        <f>SUM(Y93:AA93)</f>
        <v>10</v>
      </c>
      <c r="AC93" s="147" t="s">
        <v>539</v>
      </c>
      <c r="AD93" s="315">
        <v>5</v>
      </c>
      <c r="AE93" s="171">
        <v>4</v>
      </c>
      <c r="AF93" s="171">
        <v>2</v>
      </c>
      <c r="AG93" s="171">
        <v>1</v>
      </c>
      <c r="AH93" s="169">
        <f>SUM(AE93:AG93)</f>
        <v>7</v>
      </c>
      <c r="AI93" s="147" t="s">
        <v>991</v>
      </c>
      <c r="AJ93" s="172">
        <f>+SUM(L93,R93,X93,AD93)</f>
        <v>28</v>
      </c>
      <c r="AK93" s="172">
        <f>+SUM(P93,V93,AB93,AH93)</f>
        <v>27</v>
      </c>
      <c r="AL93" s="173">
        <f>IFERROR(AK93/AJ93,"")</f>
        <v>0.9642857142857143</v>
      </c>
      <c r="AM93" s="319" t="s">
        <v>988</v>
      </c>
    </row>
    <row r="94" spans="1:41" s="174" customFormat="1" ht="160.5" customHeight="1" x14ac:dyDescent="0.2">
      <c r="A94" s="454" t="s">
        <v>326</v>
      </c>
      <c r="B94" s="455"/>
      <c r="C94" s="456"/>
      <c r="D94" s="167" t="s">
        <v>305</v>
      </c>
      <c r="E94" s="168">
        <v>4.6800000000000001E-2</v>
      </c>
      <c r="F94" s="169" t="s">
        <v>304</v>
      </c>
      <c r="G94" s="169" t="s">
        <v>34</v>
      </c>
      <c r="H94" s="169" t="s">
        <v>296</v>
      </c>
      <c r="I94" s="169" t="s">
        <v>327</v>
      </c>
      <c r="J94" s="170">
        <v>43101</v>
      </c>
      <c r="K94" s="170">
        <v>43465</v>
      </c>
      <c r="L94" s="171">
        <v>95</v>
      </c>
      <c r="M94" s="171">
        <v>0</v>
      </c>
      <c r="N94" s="171">
        <v>18</v>
      </c>
      <c r="O94" s="171">
        <v>32</v>
      </c>
      <c r="P94" s="169">
        <f>SUM(M94:O94)</f>
        <v>50</v>
      </c>
      <c r="Q94" s="147" t="s">
        <v>992</v>
      </c>
      <c r="R94" s="171">
        <v>95</v>
      </c>
      <c r="S94" s="171">
        <v>35</v>
      </c>
      <c r="T94" s="171">
        <v>40</v>
      </c>
      <c r="U94" s="171">
        <v>41</v>
      </c>
      <c r="V94" s="169">
        <f>SUM(S94:U94)</f>
        <v>116</v>
      </c>
      <c r="W94" s="147" t="s">
        <v>993</v>
      </c>
      <c r="X94" s="171">
        <v>95</v>
      </c>
      <c r="Y94" s="171">
        <v>57</v>
      </c>
      <c r="Z94" s="171">
        <v>37</v>
      </c>
      <c r="AA94" s="171">
        <v>24</v>
      </c>
      <c r="AB94" s="169">
        <f>SUM(Y94:AA94)</f>
        <v>118</v>
      </c>
      <c r="AC94" s="147" t="s">
        <v>994</v>
      </c>
      <c r="AD94" s="171">
        <v>95</v>
      </c>
      <c r="AE94" s="171">
        <v>28</v>
      </c>
      <c r="AF94" s="171">
        <v>49</v>
      </c>
      <c r="AG94" s="171">
        <v>30</v>
      </c>
      <c r="AH94" s="169">
        <f>SUM(AE94:AG94)</f>
        <v>107</v>
      </c>
      <c r="AI94" s="147" t="s">
        <v>995</v>
      </c>
      <c r="AJ94" s="172">
        <f>+SUM(L94,R94,X94,AD94)</f>
        <v>380</v>
      </c>
      <c r="AK94" s="172">
        <f>+SUM(P94,V94,AB94,AH94)</f>
        <v>391</v>
      </c>
      <c r="AL94" s="173">
        <f>IFERROR(AK94/AJ94,"")</f>
        <v>1.0289473684210526</v>
      </c>
      <c r="AM94" s="319" t="s">
        <v>989</v>
      </c>
      <c r="AN94" s="176"/>
    </row>
    <row r="95" spans="1:41" s="174" customFormat="1" ht="213.75" customHeight="1" x14ac:dyDescent="0.2">
      <c r="A95" s="454" t="s">
        <v>312</v>
      </c>
      <c r="B95" s="455"/>
      <c r="C95" s="456"/>
      <c r="D95" s="167" t="s">
        <v>313</v>
      </c>
      <c r="E95" s="168">
        <v>4.6600000000000003E-2</v>
      </c>
      <c r="F95" s="169" t="s">
        <v>491</v>
      </c>
      <c r="G95" s="169" t="s">
        <v>34</v>
      </c>
      <c r="H95" s="169" t="s">
        <v>243</v>
      </c>
      <c r="I95" s="169" t="s">
        <v>241</v>
      </c>
      <c r="J95" s="170">
        <v>43101</v>
      </c>
      <c r="K95" s="170">
        <v>43465</v>
      </c>
      <c r="L95" s="171">
        <v>3</v>
      </c>
      <c r="M95" s="171">
        <v>0</v>
      </c>
      <c r="N95" s="171">
        <v>1</v>
      </c>
      <c r="O95" s="171">
        <f>2+1</f>
        <v>3</v>
      </c>
      <c r="P95" s="169">
        <f>SUM(M95:O95)</f>
        <v>4</v>
      </c>
      <c r="Q95" s="147" t="s">
        <v>597</v>
      </c>
      <c r="R95" s="171">
        <v>3</v>
      </c>
      <c r="S95" s="171">
        <v>0</v>
      </c>
      <c r="T95" s="171">
        <v>5</v>
      </c>
      <c r="U95" s="171">
        <v>2</v>
      </c>
      <c r="V95" s="169">
        <f>SUM(S95:U95)</f>
        <v>7</v>
      </c>
      <c r="W95" s="147" t="s">
        <v>997</v>
      </c>
      <c r="X95" s="171">
        <v>3</v>
      </c>
      <c r="Y95" s="171">
        <v>3</v>
      </c>
      <c r="Z95" s="315">
        <v>6</v>
      </c>
      <c r="AA95" s="315">
        <v>5</v>
      </c>
      <c r="AB95" s="169">
        <f>SUM(Y95:AA95)</f>
        <v>14</v>
      </c>
      <c r="AC95" s="147" t="s">
        <v>996</v>
      </c>
      <c r="AD95" s="171">
        <v>3</v>
      </c>
      <c r="AE95" s="171">
        <f>4+2</f>
        <v>6</v>
      </c>
      <c r="AF95" s="171">
        <v>9</v>
      </c>
      <c r="AG95" s="171">
        <v>2</v>
      </c>
      <c r="AH95" s="169">
        <f>SUM(AE95:AG95)</f>
        <v>17</v>
      </c>
      <c r="AI95" s="147" t="s">
        <v>998</v>
      </c>
      <c r="AJ95" s="172">
        <f>+SUM(L95,R95,X95,AD95)</f>
        <v>12</v>
      </c>
      <c r="AK95" s="172">
        <f>+SUM(P95,V95,AB95,AH95)</f>
        <v>42</v>
      </c>
      <c r="AL95" s="173">
        <f>IFERROR(AK95/AJ95,"")</f>
        <v>3.5</v>
      </c>
      <c r="AM95" s="319" t="s">
        <v>990</v>
      </c>
      <c r="AO95" s="176"/>
    </row>
    <row r="96" spans="1:41" s="164" customFormat="1" x14ac:dyDescent="0.2">
      <c r="A96" s="178"/>
      <c r="B96" s="178"/>
      <c r="C96" s="178"/>
      <c r="D96" s="178"/>
      <c r="E96" s="179">
        <f>SUM(E93:E95)</f>
        <v>0.14000000000000001</v>
      </c>
      <c r="F96" s="178"/>
      <c r="G96" s="178"/>
      <c r="H96" s="178"/>
      <c r="I96" s="181"/>
      <c r="J96" s="178"/>
      <c r="K96" s="182"/>
      <c r="L96" s="183"/>
      <c r="M96" s="183"/>
      <c r="N96" s="183"/>
      <c r="O96" s="183"/>
      <c r="P96" s="183"/>
      <c r="Q96" s="183"/>
      <c r="R96" s="183"/>
      <c r="S96" s="183"/>
      <c r="T96" s="183"/>
      <c r="U96" s="183"/>
      <c r="V96" s="184"/>
      <c r="W96" s="184"/>
      <c r="X96" s="184"/>
      <c r="Y96" s="184"/>
      <c r="Z96" s="184"/>
      <c r="AA96" s="184"/>
      <c r="AB96" s="184"/>
      <c r="AC96" s="184"/>
      <c r="AD96" s="184"/>
      <c r="AE96" s="184"/>
      <c r="AF96" s="184"/>
      <c r="AG96" s="184"/>
      <c r="AH96" s="184"/>
      <c r="AI96" s="184"/>
      <c r="AJ96" s="184"/>
      <c r="AK96" s="184"/>
      <c r="AL96" s="184"/>
      <c r="AM96" s="320"/>
    </row>
    <row r="97" spans="1:39" s="164" customFormat="1" x14ac:dyDescent="0.2">
      <c r="A97" s="442" t="s">
        <v>148</v>
      </c>
      <c r="B97" s="443"/>
      <c r="C97" s="513" t="str">
        <f>+R11</f>
        <v>Mediante el desarrollo de inventarios, valoración y catalogación del patrimonio material e inmaterial en las localidades de la ciudad.</v>
      </c>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c r="AJ97" s="514"/>
      <c r="AK97" s="514"/>
      <c r="AL97" s="514"/>
      <c r="AM97" s="515"/>
    </row>
    <row r="98" spans="1:39" s="164" customFormat="1" ht="15.75" customHeight="1" x14ac:dyDescent="0.2">
      <c r="A98" s="468" t="s">
        <v>16</v>
      </c>
      <c r="B98" s="469"/>
      <c r="C98" s="470"/>
      <c r="D98" s="457" t="s">
        <v>199</v>
      </c>
      <c r="E98" s="462" t="s">
        <v>24</v>
      </c>
      <c r="F98" s="457" t="s">
        <v>194</v>
      </c>
      <c r="G98" s="457" t="s">
        <v>207</v>
      </c>
      <c r="H98" s="449" t="s">
        <v>17</v>
      </c>
      <c r="I98" s="457" t="s">
        <v>23</v>
      </c>
      <c r="J98" s="460" t="s">
        <v>18</v>
      </c>
      <c r="K98" s="461"/>
      <c r="L98" s="448" t="s">
        <v>200</v>
      </c>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9" t="s">
        <v>8</v>
      </c>
      <c r="AK98" s="449"/>
      <c r="AL98" s="449"/>
      <c r="AM98" s="447" t="s">
        <v>220</v>
      </c>
    </row>
    <row r="99" spans="1:39" s="164" customFormat="1" x14ac:dyDescent="0.2">
      <c r="A99" s="471"/>
      <c r="B99" s="472"/>
      <c r="C99" s="473"/>
      <c r="D99" s="458"/>
      <c r="E99" s="463"/>
      <c r="F99" s="458"/>
      <c r="G99" s="458"/>
      <c r="H99" s="449"/>
      <c r="I99" s="458"/>
      <c r="J99" s="448" t="s">
        <v>19</v>
      </c>
      <c r="K99" s="449" t="s">
        <v>20</v>
      </c>
      <c r="L99" s="449" t="s">
        <v>4</v>
      </c>
      <c r="M99" s="449"/>
      <c r="N99" s="449"/>
      <c r="O99" s="449"/>
      <c r="P99" s="449"/>
      <c r="Q99" s="449"/>
      <c r="R99" s="449" t="s">
        <v>5</v>
      </c>
      <c r="S99" s="449"/>
      <c r="T99" s="449"/>
      <c r="U99" s="449"/>
      <c r="V99" s="449"/>
      <c r="W99" s="449"/>
      <c r="X99" s="449" t="s">
        <v>6</v>
      </c>
      <c r="Y99" s="449"/>
      <c r="Z99" s="449"/>
      <c r="AA99" s="449"/>
      <c r="AB99" s="449"/>
      <c r="AC99" s="449"/>
      <c r="AD99" s="449" t="s">
        <v>7</v>
      </c>
      <c r="AE99" s="449"/>
      <c r="AF99" s="449"/>
      <c r="AG99" s="449"/>
      <c r="AH99" s="449"/>
      <c r="AI99" s="449"/>
      <c r="AJ99" s="449"/>
      <c r="AK99" s="449"/>
      <c r="AL99" s="449"/>
      <c r="AM99" s="447"/>
    </row>
    <row r="100" spans="1:39" s="164" customFormat="1" ht="25.5" x14ac:dyDescent="0.2">
      <c r="A100" s="471"/>
      <c r="B100" s="472"/>
      <c r="C100" s="473"/>
      <c r="D100" s="459"/>
      <c r="E100" s="464"/>
      <c r="F100" s="459"/>
      <c r="G100" s="459"/>
      <c r="H100" s="449"/>
      <c r="I100" s="459"/>
      <c r="J100" s="448"/>
      <c r="K100" s="449"/>
      <c r="L100" s="165" t="s">
        <v>196</v>
      </c>
      <c r="M100" s="165" t="s">
        <v>492</v>
      </c>
      <c r="N100" s="165" t="s">
        <v>493</v>
      </c>
      <c r="O100" s="165" t="s">
        <v>494</v>
      </c>
      <c r="P100" s="165" t="s">
        <v>197</v>
      </c>
      <c r="Q100" s="165" t="s">
        <v>21</v>
      </c>
      <c r="R100" s="165" t="s">
        <v>196</v>
      </c>
      <c r="S100" s="165" t="s">
        <v>495</v>
      </c>
      <c r="T100" s="165" t="s">
        <v>496</v>
      </c>
      <c r="U100" s="165" t="s">
        <v>497</v>
      </c>
      <c r="V100" s="165" t="s">
        <v>197</v>
      </c>
      <c r="W100" s="165" t="s">
        <v>21</v>
      </c>
      <c r="X100" s="165" t="s">
        <v>196</v>
      </c>
      <c r="Y100" s="165" t="s">
        <v>498</v>
      </c>
      <c r="Z100" s="165" t="s">
        <v>499</v>
      </c>
      <c r="AA100" s="165" t="s">
        <v>500</v>
      </c>
      <c r="AB100" s="165" t="s">
        <v>197</v>
      </c>
      <c r="AC100" s="165" t="s">
        <v>21</v>
      </c>
      <c r="AD100" s="165" t="s">
        <v>196</v>
      </c>
      <c r="AE100" s="165" t="s">
        <v>501</v>
      </c>
      <c r="AF100" s="165" t="s">
        <v>502</v>
      </c>
      <c r="AG100" s="165" t="s">
        <v>503</v>
      </c>
      <c r="AH100" s="165" t="s">
        <v>197</v>
      </c>
      <c r="AI100" s="165" t="s">
        <v>21</v>
      </c>
      <c r="AJ100" s="165" t="s">
        <v>196</v>
      </c>
      <c r="AK100" s="166" t="s">
        <v>197</v>
      </c>
      <c r="AL100" s="166" t="s">
        <v>195</v>
      </c>
      <c r="AM100" s="318" t="s">
        <v>11</v>
      </c>
    </row>
    <row r="101" spans="1:39" s="174" customFormat="1" ht="216.75" x14ac:dyDescent="0.2">
      <c r="A101" s="454" t="s">
        <v>294</v>
      </c>
      <c r="B101" s="455"/>
      <c r="C101" s="456"/>
      <c r="D101" s="167" t="s">
        <v>230</v>
      </c>
      <c r="E101" s="168">
        <v>0.04</v>
      </c>
      <c r="F101" s="169" t="s">
        <v>652</v>
      </c>
      <c r="G101" s="169" t="s">
        <v>34</v>
      </c>
      <c r="H101" s="169" t="s">
        <v>253</v>
      </c>
      <c r="I101" s="169" t="s">
        <v>303</v>
      </c>
      <c r="J101" s="170">
        <v>43358</v>
      </c>
      <c r="K101" s="170">
        <v>43465</v>
      </c>
      <c r="L101" s="171">
        <v>0</v>
      </c>
      <c r="M101" s="171">
        <v>0</v>
      </c>
      <c r="N101" s="171">
        <v>0</v>
      </c>
      <c r="O101" s="171">
        <v>0</v>
      </c>
      <c r="P101" s="169">
        <f>SUM(M101:O101)</f>
        <v>0</v>
      </c>
      <c r="Q101" s="147" t="s">
        <v>589</v>
      </c>
      <c r="R101" s="171">
        <v>0</v>
      </c>
      <c r="S101" s="171">
        <v>0</v>
      </c>
      <c r="T101" s="171">
        <v>0</v>
      </c>
      <c r="U101" s="171">
        <v>0</v>
      </c>
      <c r="V101" s="169">
        <f>SUM(S101:U101)</f>
        <v>0</v>
      </c>
      <c r="W101" s="147" t="s">
        <v>590</v>
      </c>
      <c r="X101" s="171">
        <v>0</v>
      </c>
      <c r="Y101" s="171">
        <v>0</v>
      </c>
      <c r="Z101" s="171">
        <v>0</v>
      </c>
      <c r="AA101" s="171">
        <v>0</v>
      </c>
      <c r="AB101" s="169">
        <f>SUM(Y101:AA101)</f>
        <v>0</v>
      </c>
      <c r="AC101" s="147" t="s">
        <v>1003</v>
      </c>
      <c r="AD101" s="171">
        <v>42</v>
      </c>
      <c r="AE101" s="171">
        <v>0</v>
      </c>
      <c r="AF101" s="171">
        <v>0</v>
      </c>
      <c r="AG101" s="171">
        <v>39</v>
      </c>
      <c r="AH101" s="169">
        <f>SUM(AE101:AG101)</f>
        <v>39</v>
      </c>
      <c r="AI101" s="147" t="s">
        <v>1010</v>
      </c>
      <c r="AJ101" s="172">
        <f>+SUM(L101,R101,X101,AD101)</f>
        <v>42</v>
      </c>
      <c r="AK101" s="172">
        <f>+SUM(P101,V101,AB101,AH101)</f>
        <v>39</v>
      </c>
      <c r="AL101" s="173">
        <f>IFERROR(AK101/AJ101,"")</f>
        <v>0.9285714285714286</v>
      </c>
      <c r="AM101" s="319" t="s">
        <v>1008</v>
      </c>
    </row>
    <row r="102" spans="1:39" s="174" customFormat="1" ht="151.5" customHeight="1" x14ac:dyDescent="0.2">
      <c r="A102" s="451" t="s">
        <v>331</v>
      </c>
      <c r="B102" s="452"/>
      <c r="C102" s="452"/>
      <c r="D102" s="167" t="s">
        <v>653</v>
      </c>
      <c r="E102" s="168">
        <v>0.04</v>
      </c>
      <c r="F102" s="169" t="s">
        <v>651</v>
      </c>
      <c r="G102" s="169" t="s">
        <v>35</v>
      </c>
      <c r="H102" s="169" t="s">
        <v>654</v>
      </c>
      <c r="I102" s="169" t="s">
        <v>291</v>
      </c>
      <c r="J102" s="170">
        <v>43101</v>
      </c>
      <c r="K102" s="170">
        <v>43465</v>
      </c>
      <c r="L102" s="171">
        <v>47</v>
      </c>
      <c r="M102" s="171">
        <v>7</v>
      </c>
      <c r="N102" s="171">
        <v>15</v>
      </c>
      <c r="O102" s="171">
        <v>18</v>
      </c>
      <c r="P102" s="169">
        <f>SUM(M102:O102)</f>
        <v>40</v>
      </c>
      <c r="Q102" s="147" t="s">
        <v>1004</v>
      </c>
      <c r="R102" s="171">
        <v>47</v>
      </c>
      <c r="S102" s="171">
        <v>16</v>
      </c>
      <c r="T102" s="171">
        <v>21</v>
      </c>
      <c r="U102" s="171">
        <v>17</v>
      </c>
      <c r="V102" s="169">
        <f>SUM(S102:U102)</f>
        <v>54</v>
      </c>
      <c r="W102" s="147" t="s">
        <v>1005</v>
      </c>
      <c r="X102" s="171">
        <v>47</v>
      </c>
      <c r="Y102" s="171">
        <v>11</v>
      </c>
      <c r="Z102" s="171">
        <v>14</v>
      </c>
      <c r="AA102" s="171">
        <v>11</v>
      </c>
      <c r="AB102" s="169">
        <f>SUM(Y102:AA102)</f>
        <v>36</v>
      </c>
      <c r="AC102" s="147" t="s">
        <v>1006</v>
      </c>
      <c r="AD102" s="171">
        <v>46</v>
      </c>
      <c r="AE102" s="171">
        <v>27</v>
      </c>
      <c r="AF102" s="171">
        <v>14</v>
      </c>
      <c r="AG102" s="171">
        <v>17</v>
      </c>
      <c r="AH102" s="169">
        <f>SUM(AE102:AG102)</f>
        <v>58</v>
      </c>
      <c r="AI102" s="147" t="s">
        <v>1007</v>
      </c>
      <c r="AJ102" s="172">
        <f>+SUM(L102,R102,X102,AD102)</f>
        <v>187</v>
      </c>
      <c r="AK102" s="172">
        <f>+SUM(P102,V102,AB102,AH102)</f>
        <v>188</v>
      </c>
      <c r="AL102" s="173">
        <f>IFERROR(AK102/AJ102,"")</f>
        <v>1.0053475935828877</v>
      </c>
      <c r="AM102" s="319" t="s">
        <v>1009</v>
      </c>
    </row>
    <row r="103" spans="1:39" s="164" customFormat="1" x14ac:dyDescent="0.2">
      <c r="A103" s="178"/>
      <c r="B103" s="178"/>
      <c r="C103" s="178"/>
      <c r="D103" s="178"/>
      <c r="E103" s="179">
        <f>SUM(E101:E102)</f>
        <v>0.08</v>
      </c>
      <c r="F103" s="178"/>
      <c r="G103" s="178"/>
      <c r="H103" s="178"/>
      <c r="I103" s="181"/>
      <c r="J103" s="178"/>
      <c r="K103" s="182"/>
      <c r="L103" s="183"/>
      <c r="M103" s="183"/>
      <c r="N103" s="183"/>
      <c r="O103" s="183"/>
      <c r="P103" s="183"/>
      <c r="Q103" s="183"/>
      <c r="R103" s="183"/>
      <c r="S103" s="183"/>
      <c r="T103" s="183"/>
      <c r="U103" s="183"/>
      <c r="V103" s="184"/>
      <c r="W103" s="184"/>
      <c r="X103" s="184"/>
      <c r="Y103" s="184"/>
      <c r="Z103" s="184"/>
      <c r="AA103" s="184"/>
      <c r="AB103" s="184"/>
      <c r="AC103" s="184"/>
      <c r="AD103" s="184"/>
      <c r="AE103" s="184"/>
      <c r="AF103" s="184"/>
      <c r="AG103" s="184"/>
      <c r="AH103" s="184"/>
      <c r="AI103" s="184"/>
      <c r="AJ103" s="184"/>
      <c r="AK103" s="184"/>
      <c r="AL103" s="184"/>
      <c r="AM103" s="320"/>
    </row>
    <row r="104" spans="1:39" s="164" customFormat="1" x14ac:dyDescent="0.2">
      <c r="A104" s="442" t="s">
        <v>148</v>
      </c>
      <c r="B104" s="443"/>
      <c r="C104" s="513" t="str">
        <f>+R12</f>
        <v>Mediante acciones de mejora y sostenibilidad del Sistema Integrado de Gestión.</v>
      </c>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c r="AJ104" s="514"/>
      <c r="AK104" s="514"/>
      <c r="AL104" s="514"/>
      <c r="AM104" s="515"/>
    </row>
    <row r="105" spans="1:39" s="164" customFormat="1" ht="15.75" customHeight="1" x14ac:dyDescent="0.2">
      <c r="A105" s="449" t="s">
        <v>16</v>
      </c>
      <c r="B105" s="449"/>
      <c r="C105" s="449"/>
      <c r="D105" s="449" t="s">
        <v>206</v>
      </c>
      <c r="E105" s="516" t="s">
        <v>24</v>
      </c>
      <c r="F105" s="449" t="s">
        <v>194</v>
      </c>
      <c r="G105" s="449" t="s">
        <v>207</v>
      </c>
      <c r="H105" s="449" t="s">
        <v>17</v>
      </c>
      <c r="I105" s="457" t="s">
        <v>23</v>
      </c>
      <c r="J105" s="460" t="s">
        <v>18</v>
      </c>
      <c r="K105" s="461"/>
      <c r="L105" s="448" t="s">
        <v>200</v>
      </c>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9" t="s">
        <v>8</v>
      </c>
      <c r="AK105" s="449"/>
      <c r="AL105" s="449"/>
      <c r="AM105" s="447" t="s">
        <v>220</v>
      </c>
    </row>
    <row r="106" spans="1:39" s="164" customFormat="1" x14ac:dyDescent="0.2">
      <c r="A106" s="449"/>
      <c r="B106" s="449"/>
      <c r="C106" s="449"/>
      <c r="D106" s="449"/>
      <c r="E106" s="516"/>
      <c r="F106" s="449"/>
      <c r="G106" s="449"/>
      <c r="H106" s="449"/>
      <c r="I106" s="458"/>
      <c r="J106" s="448" t="s">
        <v>19</v>
      </c>
      <c r="K106" s="449" t="s">
        <v>20</v>
      </c>
      <c r="L106" s="449" t="s">
        <v>4</v>
      </c>
      <c r="M106" s="449"/>
      <c r="N106" s="449"/>
      <c r="O106" s="449"/>
      <c r="P106" s="449"/>
      <c r="Q106" s="449"/>
      <c r="R106" s="449" t="s">
        <v>5</v>
      </c>
      <c r="S106" s="449"/>
      <c r="T106" s="449"/>
      <c r="U106" s="449"/>
      <c r="V106" s="449"/>
      <c r="W106" s="449"/>
      <c r="X106" s="449" t="s">
        <v>6</v>
      </c>
      <c r="Y106" s="449"/>
      <c r="Z106" s="449"/>
      <c r="AA106" s="449"/>
      <c r="AB106" s="449"/>
      <c r="AC106" s="449"/>
      <c r="AD106" s="449" t="s">
        <v>7</v>
      </c>
      <c r="AE106" s="449"/>
      <c r="AF106" s="449"/>
      <c r="AG106" s="449"/>
      <c r="AH106" s="449"/>
      <c r="AI106" s="449"/>
      <c r="AJ106" s="449"/>
      <c r="AK106" s="449"/>
      <c r="AL106" s="449"/>
      <c r="AM106" s="447"/>
    </row>
    <row r="107" spans="1:39" s="164" customFormat="1" ht="25.5" x14ac:dyDescent="0.2">
      <c r="A107" s="449"/>
      <c r="B107" s="449"/>
      <c r="C107" s="449"/>
      <c r="D107" s="449"/>
      <c r="E107" s="516"/>
      <c r="F107" s="449"/>
      <c r="G107" s="449"/>
      <c r="H107" s="449"/>
      <c r="I107" s="459"/>
      <c r="J107" s="448"/>
      <c r="K107" s="449"/>
      <c r="L107" s="165" t="s">
        <v>196</v>
      </c>
      <c r="M107" s="165" t="s">
        <v>492</v>
      </c>
      <c r="N107" s="165" t="s">
        <v>493</v>
      </c>
      <c r="O107" s="165" t="s">
        <v>494</v>
      </c>
      <c r="P107" s="165" t="s">
        <v>197</v>
      </c>
      <c r="Q107" s="165" t="s">
        <v>21</v>
      </c>
      <c r="R107" s="165" t="s">
        <v>196</v>
      </c>
      <c r="S107" s="165" t="s">
        <v>495</v>
      </c>
      <c r="T107" s="165" t="s">
        <v>496</v>
      </c>
      <c r="U107" s="165" t="s">
        <v>497</v>
      </c>
      <c r="V107" s="165" t="s">
        <v>197</v>
      </c>
      <c r="W107" s="165" t="s">
        <v>21</v>
      </c>
      <c r="X107" s="165" t="s">
        <v>196</v>
      </c>
      <c r="Y107" s="165" t="s">
        <v>498</v>
      </c>
      <c r="Z107" s="165" t="s">
        <v>499</v>
      </c>
      <c r="AA107" s="165" t="s">
        <v>500</v>
      </c>
      <c r="AB107" s="165" t="s">
        <v>197</v>
      </c>
      <c r="AC107" s="165" t="s">
        <v>21</v>
      </c>
      <c r="AD107" s="165" t="s">
        <v>196</v>
      </c>
      <c r="AE107" s="165" t="s">
        <v>501</v>
      </c>
      <c r="AF107" s="165" t="s">
        <v>502</v>
      </c>
      <c r="AG107" s="165" t="s">
        <v>503</v>
      </c>
      <c r="AH107" s="165" t="s">
        <v>197</v>
      </c>
      <c r="AI107" s="165" t="s">
        <v>21</v>
      </c>
      <c r="AJ107" s="165" t="s">
        <v>196</v>
      </c>
      <c r="AK107" s="166" t="s">
        <v>197</v>
      </c>
      <c r="AL107" s="166" t="s">
        <v>195</v>
      </c>
      <c r="AM107" s="318" t="s">
        <v>11</v>
      </c>
    </row>
    <row r="108" spans="1:39" s="174" customFormat="1" ht="267.75" x14ac:dyDescent="0.2">
      <c r="A108" s="450" t="s">
        <v>649</v>
      </c>
      <c r="B108" s="450"/>
      <c r="C108" s="450"/>
      <c r="D108" s="147" t="s">
        <v>648</v>
      </c>
      <c r="E108" s="168">
        <v>1.7500000000000002E-2</v>
      </c>
      <c r="F108" s="169" t="s">
        <v>650</v>
      </c>
      <c r="G108" s="169" t="s">
        <v>275</v>
      </c>
      <c r="H108" s="169" t="s">
        <v>388</v>
      </c>
      <c r="I108" s="169" t="s">
        <v>298</v>
      </c>
      <c r="J108" s="170">
        <v>43101</v>
      </c>
      <c r="K108" s="170">
        <v>43465</v>
      </c>
      <c r="L108" s="239">
        <v>1</v>
      </c>
      <c r="M108" s="239">
        <v>0</v>
      </c>
      <c r="N108" s="239">
        <v>0</v>
      </c>
      <c r="O108" s="239">
        <v>0</v>
      </c>
      <c r="P108" s="239">
        <f>SUM(M108:O108)</f>
        <v>0</v>
      </c>
      <c r="Q108" s="147" t="s">
        <v>490</v>
      </c>
      <c r="R108" s="239">
        <v>7</v>
      </c>
      <c r="S108" s="239">
        <v>0</v>
      </c>
      <c r="T108" s="239">
        <v>0</v>
      </c>
      <c r="U108" s="239">
        <v>0</v>
      </c>
      <c r="V108" s="239">
        <f>SUM(S108:U108)</f>
        <v>0</v>
      </c>
      <c r="W108" s="147" t="s">
        <v>658</v>
      </c>
      <c r="X108" s="239">
        <v>2</v>
      </c>
      <c r="Y108" s="239">
        <v>0</v>
      </c>
      <c r="Z108" s="239">
        <v>0</v>
      </c>
      <c r="AA108" s="239">
        <v>0</v>
      </c>
      <c r="AB108" s="239">
        <f>SUM(Y108:AA108)</f>
        <v>0</v>
      </c>
      <c r="AC108" s="147" t="s">
        <v>1013</v>
      </c>
      <c r="AD108" s="239">
        <v>0</v>
      </c>
      <c r="AE108" s="239">
        <v>0</v>
      </c>
      <c r="AF108" s="239">
        <v>10</v>
      </c>
      <c r="AG108" s="239">
        <v>0</v>
      </c>
      <c r="AH108" s="239">
        <f>SUM(AE108:AG108)</f>
        <v>10</v>
      </c>
      <c r="AI108" s="147" t="s">
        <v>1014</v>
      </c>
      <c r="AJ108" s="172">
        <f>+SUM(L108,R108,X108,AD108)</f>
        <v>10</v>
      </c>
      <c r="AK108" s="172">
        <f>+SUM(P108,V108,AB108,AH108)</f>
        <v>10</v>
      </c>
      <c r="AL108" s="173">
        <f>IFERROR(AK108/AJ108,"")</f>
        <v>1</v>
      </c>
      <c r="AM108" s="319" t="s">
        <v>1011</v>
      </c>
    </row>
    <row r="109" spans="1:39" s="174" customFormat="1" ht="108" customHeight="1" x14ac:dyDescent="0.2">
      <c r="A109" s="512" t="s">
        <v>655</v>
      </c>
      <c r="B109" s="512"/>
      <c r="C109" s="512"/>
      <c r="D109" s="199" t="s">
        <v>657</v>
      </c>
      <c r="E109" s="168">
        <v>1.7500000000000002E-2</v>
      </c>
      <c r="F109" s="169" t="s">
        <v>656</v>
      </c>
      <c r="G109" s="169" t="s">
        <v>275</v>
      </c>
      <c r="H109" s="169" t="s">
        <v>389</v>
      </c>
      <c r="I109" s="169" t="s">
        <v>298</v>
      </c>
      <c r="J109" s="170">
        <v>43101</v>
      </c>
      <c r="K109" s="170">
        <v>43220</v>
      </c>
      <c r="L109" s="200">
        <v>0.5</v>
      </c>
      <c r="M109" s="200">
        <v>0.5</v>
      </c>
      <c r="N109" s="200">
        <v>0.5</v>
      </c>
      <c r="O109" s="200">
        <v>0</v>
      </c>
      <c r="P109" s="200">
        <f>SUM(M109:O109)</f>
        <v>1</v>
      </c>
      <c r="Q109" s="147" t="s">
        <v>659</v>
      </c>
      <c r="R109" s="200">
        <v>0.5</v>
      </c>
      <c r="S109" s="200">
        <v>0</v>
      </c>
      <c r="T109" s="200">
        <v>0</v>
      </c>
      <c r="U109" s="200">
        <v>0</v>
      </c>
      <c r="V109" s="200">
        <f>SUM(S109:U109)</f>
        <v>0</v>
      </c>
      <c r="W109" s="169"/>
      <c r="X109" s="200">
        <v>0</v>
      </c>
      <c r="Y109" s="200">
        <v>0</v>
      </c>
      <c r="Z109" s="200">
        <v>0</v>
      </c>
      <c r="AA109" s="200">
        <v>0</v>
      </c>
      <c r="AB109" s="200">
        <f>SUM(Y109:AA109)</f>
        <v>0</v>
      </c>
      <c r="AC109" s="147"/>
      <c r="AD109" s="200">
        <v>0</v>
      </c>
      <c r="AE109" s="200"/>
      <c r="AF109" s="200"/>
      <c r="AG109" s="200"/>
      <c r="AH109" s="200">
        <f>SUM(AE109:AG109)</f>
        <v>0</v>
      </c>
      <c r="AI109" s="147"/>
      <c r="AJ109" s="198">
        <f>+SUM(L109,R109,X109,AD109)</f>
        <v>1</v>
      </c>
      <c r="AK109" s="198">
        <f>+SUM(P109,V109,AB109,AH109)</f>
        <v>1</v>
      </c>
      <c r="AL109" s="173">
        <f>IFERROR(AK109/AJ109,"")</f>
        <v>1</v>
      </c>
      <c r="AM109" s="319" t="s">
        <v>1012</v>
      </c>
    </row>
    <row r="110" spans="1:39" s="174" customFormat="1" ht="102.75" customHeight="1" x14ac:dyDescent="0.2">
      <c r="A110" s="450" t="s">
        <v>284</v>
      </c>
      <c r="B110" s="450"/>
      <c r="C110" s="450"/>
      <c r="D110" s="147" t="s">
        <v>293</v>
      </c>
      <c r="E110" s="168">
        <v>1.7500000000000002E-2</v>
      </c>
      <c r="F110" s="169" t="s">
        <v>285</v>
      </c>
      <c r="G110" s="169" t="s">
        <v>275</v>
      </c>
      <c r="H110" s="169" t="s">
        <v>389</v>
      </c>
      <c r="I110" s="169" t="s">
        <v>298</v>
      </c>
      <c r="J110" s="170">
        <v>43101</v>
      </c>
      <c r="K110" s="170">
        <v>43220</v>
      </c>
      <c r="L110" s="200">
        <v>0.5</v>
      </c>
      <c r="M110" s="200">
        <v>0</v>
      </c>
      <c r="N110" s="200">
        <v>0.5</v>
      </c>
      <c r="O110" s="200">
        <v>0.5</v>
      </c>
      <c r="P110" s="186">
        <f>SUM(M110:O110)</f>
        <v>1</v>
      </c>
      <c r="Q110" s="147" t="s">
        <v>660</v>
      </c>
      <c r="R110" s="200">
        <v>0.5</v>
      </c>
      <c r="S110" s="200">
        <v>0</v>
      </c>
      <c r="T110" s="200">
        <v>0</v>
      </c>
      <c r="U110" s="200">
        <v>0</v>
      </c>
      <c r="V110" s="186">
        <f>SUM(S110:U110)</f>
        <v>0</v>
      </c>
      <c r="W110" s="169"/>
      <c r="X110" s="200">
        <v>0</v>
      </c>
      <c r="Y110" s="171">
        <v>0</v>
      </c>
      <c r="Z110" s="171">
        <v>0</v>
      </c>
      <c r="AA110" s="171">
        <v>0</v>
      </c>
      <c r="AB110" s="186">
        <f>SUM(Y110:AA110)</f>
        <v>0</v>
      </c>
      <c r="AC110" s="147"/>
      <c r="AD110" s="200">
        <v>0</v>
      </c>
      <c r="AE110" s="171"/>
      <c r="AF110" s="171"/>
      <c r="AG110" s="171"/>
      <c r="AH110" s="186">
        <f>SUM(AE110:AG110)</f>
        <v>0</v>
      </c>
      <c r="AI110" s="147"/>
      <c r="AJ110" s="198">
        <f>+SUM(L110,R110,X110,AD110)</f>
        <v>1</v>
      </c>
      <c r="AK110" s="198">
        <f>+SUM(P110,V110,AB110,AH110)</f>
        <v>1</v>
      </c>
      <c r="AL110" s="173">
        <f>IFERROR(AK110/AJ110,"")</f>
        <v>1</v>
      </c>
      <c r="AM110" s="319" t="s">
        <v>1015</v>
      </c>
    </row>
    <row r="111" spans="1:39" s="174" customFormat="1" ht="93" customHeight="1" x14ac:dyDescent="0.2">
      <c r="A111" s="450" t="s">
        <v>286</v>
      </c>
      <c r="B111" s="450"/>
      <c r="C111" s="450"/>
      <c r="D111" s="147" t="s">
        <v>287</v>
      </c>
      <c r="E111" s="168">
        <v>1.7500000000000002E-2</v>
      </c>
      <c r="F111" s="169" t="s">
        <v>288</v>
      </c>
      <c r="G111" s="169" t="s">
        <v>275</v>
      </c>
      <c r="H111" s="169" t="s">
        <v>388</v>
      </c>
      <c r="I111" s="169" t="s">
        <v>298</v>
      </c>
      <c r="J111" s="170">
        <v>43101</v>
      </c>
      <c r="K111" s="170">
        <v>43465</v>
      </c>
      <c r="L111" s="186">
        <v>0.25</v>
      </c>
      <c r="M111" s="186">
        <v>0</v>
      </c>
      <c r="N111" s="186">
        <v>0</v>
      </c>
      <c r="O111" s="186">
        <v>0.25</v>
      </c>
      <c r="P111" s="186">
        <f>SUM(M111:O111)</f>
        <v>0.25</v>
      </c>
      <c r="Q111" s="147" t="s">
        <v>661</v>
      </c>
      <c r="R111" s="186">
        <v>0.25</v>
      </c>
      <c r="S111" s="186">
        <v>0</v>
      </c>
      <c r="T111" s="186">
        <v>0</v>
      </c>
      <c r="U111" s="186">
        <v>0.25</v>
      </c>
      <c r="V111" s="186">
        <f>SUM(S111:U111)</f>
        <v>0.25</v>
      </c>
      <c r="W111" s="147" t="s">
        <v>661</v>
      </c>
      <c r="X111" s="186">
        <v>0.25</v>
      </c>
      <c r="Y111" s="186">
        <v>0</v>
      </c>
      <c r="Z111" s="186">
        <v>0</v>
      </c>
      <c r="AA111" s="186">
        <v>0.25</v>
      </c>
      <c r="AB111" s="186">
        <f>SUM(Y111:AA111)</f>
        <v>0.25</v>
      </c>
      <c r="AC111" s="147" t="s">
        <v>661</v>
      </c>
      <c r="AD111" s="186">
        <v>0.25</v>
      </c>
      <c r="AE111" s="186"/>
      <c r="AF111" s="186"/>
      <c r="AG111" s="186">
        <v>0.25</v>
      </c>
      <c r="AH111" s="186">
        <f>SUM(AE111:AG111)</f>
        <v>0.25</v>
      </c>
      <c r="AI111" s="147" t="s">
        <v>661</v>
      </c>
      <c r="AJ111" s="198">
        <f>+SUM(L111,R111,X111,AD111)</f>
        <v>1</v>
      </c>
      <c r="AK111" s="198">
        <f>+SUM(P111,V111,AB111,AH111)</f>
        <v>1</v>
      </c>
      <c r="AL111" s="173">
        <f>IFERROR(AK111/AJ111,"")</f>
        <v>1</v>
      </c>
      <c r="AM111" s="319" t="s">
        <v>1016</v>
      </c>
    </row>
    <row r="112" spans="1:39" s="164" customFormat="1" x14ac:dyDescent="0.2">
      <c r="A112" s="178"/>
      <c r="B112" s="178"/>
      <c r="C112" s="178"/>
      <c r="D112" s="178"/>
      <c r="E112" s="179">
        <f>SUM(E108:E111)</f>
        <v>7.0000000000000007E-2</v>
      </c>
      <c r="F112" s="178"/>
      <c r="G112" s="178"/>
      <c r="H112" s="178"/>
      <c r="I112" s="181"/>
      <c r="J112" s="178"/>
      <c r="K112" s="182"/>
      <c r="L112" s="183"/>
      <c r="M112" s="183"/>
      <c r="N112" s="183"/>
      <c r="O112" s="183"/>
      <c r="P112" s="183"/>
      <c r="Q112" s="183"/>
      <c r="R112" s="183"/>
      <c r="S112" s="183"/>
      <c r="T112" s="183"/>
      <c r="U112" s="183"/>
      <c r="V112" s="184"/>
      <c r="W112" s="184"/>
      <c r="X112" s="184"/>
      <c r="Y112" s="184"/>
      <c r="Z112" s="184"/>
      <c r="AA112" s="184"/>
      <c r="AB112" s="184"/>
      <c r="AC112" s="184"/>
      <c r="AD112" s="184"/>
      <c r="AE112" s="184"/>
      <c r="AF112" s="184"/>
      <c r="AG112" s="184"/>
      <c r="AH112" s="184"/>
      <c r="AI112" s="184"/>
      <c r="AJ112" s="184"/>
      <c r="AK112" s="184"/>
      <c r="AL112" s="184"/>
      <c r="AM112" s="320"/>
    </row>
    <row r="113" spans="1:39" s="164" customFormat="1" x14ac:dyDescent="0.2">
      <c r="A113" s="442" t="s">
        <v>148</v>
      </c>
      <c r="B113" s="443"/>
      <c r="C113" s="513" t="s">
        <v>167</v>
      </c>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c r="AC113" s="514"/>
      <c r="AD113" s="514"/>
      <c r="AE113" s="514"/>
      <c r="AF113" s="514"/>
      <c r="AG113" s="514"/>
      <c r="AH113" s="514"/>
      <c r="AI113" s="514"/>
      <c r="AJ113" s="514"/>
      <c r="AK113" s="514"/>
      <c r="AL113" s="514"/>
      <c r="AM113" s="515"/>
    </row>
    <row r="114" spans="1:39" s="164" customFormat="1" ht="15.75" customHeight="1" x14ac:dyDescent="0.2">
      <c r="A114" s="468" t="s">
        <v>16</v>
      </c>
      <c r="B114" s="469"/>
      <c r="C114" s="470"/>
      <c r="D114" s="457" t="s">
        <v>206</v>
      </c>
      <c r="E114" s="462" t="s">
        <v>24</v>
      </c>
      <c r="F114" s="457" t="s">
        <v>194</v>
      </c>
      <c r="G114" s="457" t="s">
        <v>207</v>
      </c>
      <c r="H114" s="449" t="s">
        <v>17</v>
      </c>
      <c r="I114" s="457" t="s">
        <v>23</v>
      </c>
      <c r="J114" s="460" t="s">
        <v>18</v>
      </c>
      <c r="K114" s="461"/>
      <c r="L114" s="448" t="s">
        <v>200</v>
      </c>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9" t="s">
        <v>8</v>
      </c>
      <c r="AK114" s="449"/>
      <c r="AL114" s="449"/>
      <c r="AM114" s="447" t="s">
        <v>220</v>
      </c>
    </row>
    <row r="115" spans="1:39" s="164" customFormat="1" x14ac:dyDescent="0.2">
      <c r="A115" s="471"/>
      <c r="B115" s="472"/>
      <c r="C115" s="473"/>
      <c r="D115" s="458"/>
      <c r="E115" s="463"/>
      <c r="F115" s="458"/>
      <c r="G115" s="458"/>
      <c r="H115" s="449"/>
      <c r="I115" s="458"/>
      <c r="J115" s="448" t="s">
        <v>19</v>
      </c>
      <c r="K115" s="449" t="s">
        <v>20</v>
      </c>
      <c r="L115" s="449" t="s">
        <v>4</v>
      </c>
      <c r="M115" s="449"/>
      <c r="N115" s="449"/>
      <c r="O115" s="449"/>
      <c r="P115" s="449"/>
      <c r="Q115" s="449"/>
      <c r="R115" s="449" t="s">
        <v>5</v>
      </c>
      <c r="S115" s="449"/>
      <c r="T115" s="449"/>
      <c r="U115" s="449"/>
      <c r="V115" s="449"/>
      <c r="W115" s="449"/>
      <c r="X115" s="449" t="s">
        <v>6</v>
      </c>
      <c r="Y115" s="449"/>
      <c r="Z115" s="449"/>
      <c r="AA115" s="449"/>
      <c r="AB115" s="449"/>
      <c r="AC115" s="449"/>
      <c r="AD115" s="449" t="s">
        <v>7</v>
      </c>
      <c r="AE115" s="449"/>
      <c r="AF115" s="449"/>
      <c r="AG115" s="449"/>
      <c r="AH115" s="449"/>
      <c r="AI115" s="449"/>
      <c r="AJ115" s="449"/>
      <c r="AK115" s="449"/>
      <c r="AL115" s="449"/>
      <c r="AM115" s="447"/>
    </row>
    <row r="116" spans="1:39" s="164" customFormat="1" ht="25.5" x14ac:dyDescent="0.2">
      <c r="A116" s="471"/>
      <c r="B116" s="472"/>
      <c r="C116" s="473"/>
      <c r="D116" s="459"/>
      <c r="E116" s="464"/>
      <c r="F116" s="459"/>
      <c r="G116" s="459"/>
      <c r="H116" s="449"/>
      <c r="I116" s="459"/>
      <c r="J116" s="448"/>
      <c r="K116" s="449"/>
      <c r="L116" s="165" t="s">
        <v>196</v>
      </c>
      <c r="M116" s="165" t="s">
        <v>492</v>
      </c>
      <c r="N116" s="165" t="s">
        <v>493</v>
      </c>
      <c r="O116" s="165" t="s">
        <v>494</v>
      </c>
      <c r="P116" s="165" t="s">
        <v>197</v>
      </c>
      <c r="Q116" s="165" t="s">
        <v>21</v>
      </c>
      <c r="R116" s="165" t="s">
        <v>196</v>
      </c>
      <c r="S116" s="165" t="s">
        <v>495</v>
      </c>
      <c r="T116" s="165" t="s">
        <v>496</v>
      </c>
      <c r="U116" s="165" t="s">
        <v>497</v>
      </c>
      <c r="V116" s="165" t="s">
        <v>197</v>
      </c>
      <c r="W116" s="165" t="s">
        <v>21</v>
      </c>
      <c r="X116" s="165" t="s">
        <v>196</v>
      </c>
      <c r="Y116" s="165" t="s">
        <v>498</v>
      </c>
      <c r="Z116" s="165" t="s">
        <v>499</v>
      </c>
      <c r="AA116" s="165" t="s">
        <v>500</v>
      </c>
      <c r="AB116" s="165" t="s">
        <v>197</v>
      </c>
      <c r="AC116" s="165" t="s">
        <v>21</v>
      </c>
      <c r="AD116" s="165" t="s">
        <v>196</v>
      </c>
      <c r="AE116" s="165" t="s">
        <v>501</v>
      </c>
      <c r="AF116" s="165" t="s">
        <v>502</v>
      </c>
      <c r="AG116" s="165" t="s">
        <v>503</v>
      </c>
      <c r="AH116" s="165" t="s">
        <v>197</v>
      </c>
      <c r="AI116" s="165" t="s">
        <v>21</v>
      </c>
      <c r="AJ116" s="165" t="s">
        <v>196</v>
      </c>
      <c r="AK116" s="166" t="s">
        <v>197</v>
      </c>
      <c r="AL116" s="166" t="s">
        <v>195</v>
      </c>
      <c r="AM116" s="318" t="s">
        <v>11</v>
      </c>
    </row>
    <row r="117" spans="1:39" s="174" customFormat="1" ht="120" customHeight="1" x14ac:dyDescent="0.2">
      <c r="A117" s="454" t="s">
        <v>282</v>
      </c>
      <c r="B117" s="455"/>
      <c r="C117" s="456"/>
      <c r="D117" s="167" t="s">
        <v>283</v>
      </c>
      <c r="E117" s="168">
        <v>0.03</v>
      </c>
      <c r="F117" s="169" t="s">
        <v>292</v>
      </c>
      <c r="G117" s="201" t="s">
        <v>275</v>
      </c>
      <c r="H117" s="169" t="s">
        <v>390</v>
      </c>
      <c r="I117" s="169" t="s">
        <v>298</v>
      </c>
      <c r="J117" s="170">
        <v>43101</v>
      </c>
      <c r="K117" s="170">
        <v>43465</v>
      </c>
      <c r="L117" s="171">
        <v>0</v>
      </c>
      <c r="M117" s="171">
        <v>0</v>
      </c>
      <c r="N117" s="171">
        <v>0</v>
      </c>
      <c r="O117" s="171">
        <v>0</v>
      </c>
      <c r="P117" s="169">
        <v>0</v>
      </c>
      <c r="Q117" s="147"/>
      <c r="R117" s="171">
        <v>1</v>
      </c>
      <c r="S117" s="171">
        <v>0</v>
      </c>
      <c r="T117" s="171">
        <v>0</v>
      </c>
      <c r="U117" s="171">
        <v>0</v>
      </c>
      <c r="V117" s="169">
        <v>0</v>
      </c>
      <c r="W117" s="169"/>
      <c r="X117" s="171">
        <v>0</v>
      </c>
      <c r="Y117" s="171">
        <v>1</v>
      </c>
      <c r="Z117" s="171">
        <v>0</v>
      </c>
      <c r="AA117" s="171">
        <v>0</v>
      </c>
      <c r="AB117" s="169">
        <f>SUM(Y117:AA117)</f>
        <v>1</v>
      </c>
      <c r="AC117" s="147" t="s">
        <v>1017</v>
      </c>
      <c r="AD117" s="171">
        <v>1</v>
      </c>
      <c r="AE117" s="171">
        <v>0</v>
      </c>
      <c r="AF117" s="171">
        <v>1</v>
      </c>
      <c r="AG117" s="171">
        <v>0</v>
      </c>
      <c r="AH117" s="169">
        <f>SUM(AE117:AG117)</f>
        <v>1</v>
      </c>
      <c r="AI117" s="147" t="s">
        <v>1018</v>
      </c>
      <c r="AJ117" s="172">
        <f>+SUM(L117,R117,X117,AD117)</f>
        <v>2</v>
      </c>
      <c r="AK117" s="172">
        <f>+SUM(P117,V117,AB117,AH117)</f>
        <v>2</v>
      </c>
      <c r="AL117" s="173">
        <f>IFERROR(AK117/AJ117,"")</f>
        <v>1</v>
      </c>
      <c r="AM117" s="319" t="s">
        <v>1021</v>
      </c>
    </row>
    <row r="118" spans="1:39" s="174" customFormat="1" ht="147" customHeight="1" x14ac:dyDescent="0.2">
      <c r="A118" s="451" t="s">
        <v>279</v>
      </c>
      <c r="B118" s="452"/>
      <c r="C118" s="452"/>
      <c r="D118" s="167" t="s">
        <v>278</v>
      </c>
      <c r="E118" s="168">
        <v>0.03</v>
      </c>
      <c r="F118" s="169" t="s">
        <v>277</v>
      </c>
      <c r="G118" s="201" t="s">
        <v>275</v>
      </c>
      <c r="H118" s="169" t="s">
        <v>274</v>
      </c>
      <c r="I118" s="169" t="s">
        <v>298</v>
      </c>
      <c r="J118" s="170">
        <v>43344</v>
      </c>
      <c r="K118" s="170">
        <v>43465</v>
      </c>
      <c r="L118" s="171">
        <v>0</v>
      </c>
      <c r="M118" s="171">
        <v>0</v>
      </c>
      <c r="N118" s="171">
        <v>0</v>
      </c>
      <c r="O118" s="171">
        <v>0</v>
      </c>
      <c r="P118" s="169">
        <v>0</v>
      </c>
      <c r="Q118" s="147"/>
      <c r="R118" s="171">
        <v>0</v>
      </c>
      <c r="S118" s="171">
        <v>0</v>
      </c>
      <c r="T118" s="171">
        <v>0</v>
      </c>
      <c r="U118" s="171">
        <v>0</v>
      </c>
      <c r="V118" s="169">
        <v>0</v>
      </c>
      <c r="W118" s="147"/>
      <c r="X118" s="171">
        <v>0</v>
      </c>
      <c r="Y118" s="171">
        <v>0</v>
      </c>
      <c r="Z118" s="171">
        <v>0</v>
      </c>
      <c r="AA118" s="171">
        <v>0</v>
      </c>
      <c r="AB118" s="169">
        <v>0</v>
      </c>
      <c r="AC118" s="149" t="s">
        <v>596</v>
      </c>
      <c r="AD118" s="171">
        <v>1</v>
      </c>
      <c r="AE118" s="171">
        <v>0</v>
      </c>
      <c r="AF118" s="171">
        <v>0</v>
      </c>
      <c r="AG118" s="171">
        <v>1</v>
      </c>
      <c r="AH118" s="169">
        <f>SUM(AE118:AG118)</f>
        <v>1</v>
      </c>
      <c r="AI118" s="147" t="s">
        <v>1019</v>
      </c>
      <c r="AJ118" s="172">
        <f>+SUM(L118,R118,X118,AD118)</f>
        <v>1</v>
      </c>
      <c r="AK118" s="172">
        <f>+SUM(P118,V118,AB118,AH118)</f>
        <v>1</v>
      </c>
      <c r="AL118" s="173">
        <f>IFERROR(AK118/AJ118,"")</f>
        <v>1</v>
      </c>
      <c r="AM118" s="319" t="s">
        <v>1020</v>
      </c>
    </row>
    <row r="119" spans="1:39" s="164" customFormat="1" ht="28.5" customHeight="1" x14ac:dyDescent="0.2">
      <c r="A119" s="517"/>
      <c r="B119" s="517"/>
      <c r="C119" s="517"/>
      <c r="D119" s="178"/>
      <c r="E119" s="179"/>
      <c r="F119" s="178"/>
      <c r="G119" s="178"/>
      <c r="H119" s="178"/>
      <c r="I119" s="181"/>
      <c r="J119" s="178"/>
      <c r="K119" s="182"/>
      <c r="L119" s="183"/>
      <c r="M119" s="183"/>
      <c r="N119" s="183"/>
      <c r="O119" s="183"/>
      <c r="P119" s="183"/>
      <c r="Q119" s="183"/>
      <c r="R119" s="183"/>
      <c r="S119" s="183"/>
      <c r="T119" s="183"/>
      <c r="U119" s="183"/>
      <c r="V119" s="184"/>
      <c r="W119" s="184"/>
      <c r="X119" s="184"/>
      <c r="Y119" s="184"/>
      <c r="Z119" s="184"/>
      <c r="AA119" s="184"/>
      <c r="AB119" s="184"/>
      <c r="AC119" s="184"/>
      <c r="AD119" s="184"/>
      <c r="AE119" s="184"/>
      <c r="AF119" s="184"/>
      <c r="AG119" s="184"/>
      <c r="AH119" s="184"/>
      <c r="AI119" s="184"/>
      <c r="AJ119" s="184"/>
      <c r="AK119" s="184"/>
      <c r="AL119" s="184"/>
      <c r="AM119" s="320"/>
    </row>
    <row r="120" spans="1:39" s="164" customFormat="1" ht="24.75" customHeight="1" x14ac:dyDescent="0.2">
      <c r="A120" s="178"/>
      <c r="B120" s="178"/>
      <c r="C120" s="178"/>
      <c r="D120" s="178"/>
      <c r="E120" s="179"/>
      <c r="F120" s="178"/>
      <c r="G120" s="178"/>
      <c r="H120" s="178"/>
      <c r="I120" s="181"/>
      <c r="J120" s="178"/>
      <c r="K120" s="182"/>
      <c r="L120" s="183"/>
      <c r="M120" s="183"/>
      <c r="N120" s="183"/>
      <c r="O120" s="183"/>
      <c r="P120" s="183"/>
      <c r="Q120" s="183"/>
      <c r="R120" s="183"/>
      <c r="S120" s="183"/>
      <c r="T120" s="183"/>
      <c r="U120" s="183"/>
      <c r="V120" s="184"/>
      <c r="W120" s="184"/>
      <c r="X120" s="184"/>
      <c r="Y120" s="184"/>
      <c r="Z120" s="184"/>
      <c r="AA120" s="184"/>
      <c r="AB120" s="184"/>
      <c r="AC120" s="184"/>
      <c r="AD120" s="184"/>
      <c r="AE120" s="184"/>
      <c r="AF120" s="184"/>
      <c r="AG120" s="184"/>
      <c r="AH120" s="184"/>
      <c r="AI120" s="184"/>
      <c r="AJ120" s="202"/>
      <c r="AK120" s="184"/>
      <c r="AL120" s="184"/>
      <c r="AM120" s="320"/>
    </row>
    <row r="121" spans="1:39" s="164" customFormat="1" x14ac:dyDescent="0.2">
      <c r="A121" s="184" t="s">
        <v>466</v>
      </c>
      <c r="B121" s="178">
        <f>COUNTA((A117:C118,A108:C111,A101:C102,A93:C95,A79:C87,A69:C73,A52:C63,A29:C46))</f>
        <v>55</v>
      </c>
      <c r="C121" s="178"/>
      <c r="D121" s="203" t="s">
        <v>466</v>
      </c>
      <c r="E121" s="179">
        <f>SUM(E117:E118,E108:E111,E101:E102,E93:E95,E79:E87,E69:E73,E52:E63,E29:E46)</f>
        <v>0.99999999999999989</v>
      </c>
      <c r="F121" s="178"/>
      <c r="G121" s="178"/>
      <c r="H121" s="178"/>
      <c r="I121" s="181"/>
      <c r="J121" s="178"/>
      <c r="K121" s="182"/>
      <c r="L121" s="183"/>
      <c r="M121" s="183"/>
      <c r="N121" s="183"/>
      <c r="O121" s="183"/>
      <c r="P121" s="183"/>
      <c r="Q121" s="183"/>
      <c r="R121" s="183"/>
      <c r="S121" s="183"/>
      <c r="T121" s="183"/>
      <c r="U121" s="183"/>
      <c r="V121" s="184"/>
      <c r="W121" s="184"/>
      <c r="X121" s="184"/>
      <c r="Y121" s="184"/>
      <c r="Z121" s="184"/>
      <c r="AA121" s="184"/>
      <c r="AB121" s="184"/>
      <c r="AC121" s="184"/>
      <c r="AD121" s="184"/>
      <c r="AE121" s="184"/>
      <c r="AF121" s="184"/>
      <c r="AG121" s="184"/>
      <c r="AH121" s="184"/>
      <c r="AI121" s="184"/>
      <c r="AJ121" s="184"/>
      <c r="AK121" s="184"/>
      <c r="AL121" s="184"/>
      <c r="AM121" s="320"/>
    </row>
    <row r="122" spans="1:39" s="164" customFormat="1" x14ac:dyDescent="0.2">
      <c r="A122" s="178"/>
      <c r="B122" s="178"/>
      <c r="C122" s="178"/>
      <c r="D122" s="178"/>
      <c r="E122" s="179"/>
      <c r="F122" s="178"/>
      <c r="G122" s="178"/>
      <c r="H122" s="178"/>
      <c r="I122" s="181"/>
      <c r="J122" s="178"/>
      <c r="K122" s="182"/>
      <c r="L122" s="183"/>
      <c r="M122" s="183"/>
      <c r="N122" s="183"/>
      <c r="O122" s="183"/>
      <c r="P122" s="183"/>
      <c r="Q122" s="183"/>
      <c r="R122" s="183"/>
      <c r="S122" s="183"/>
      <c r="T122" s="183"/>
      <c r="U122" s="183"/>
      <c r="V122" s="184"/>
      <c r="W122" s="184"/>
      <c r="X122" s="184"/>
      <c r="Y122" s="184"/>
      <c r="Z122" s="184"/>
      <c r="AA122" s="184"/>
      <c r="AB122" s="184"/>
      <c r="AC122" s="184"/>
      <c r="AD122" s="184"/>
      <c r="AE122" s="184"/>
      <c r="AF122" s="184"/>
      <c r="AG122" s="184"/>
      <c r="AH122" s="184"/>
      <c r="AI122" s="184"/>
      <c r="AJ122" s="184"/>
      <c r="AK122" s="184"/>
      <c r="AL122" s="184"/>
      <c r="AM122" s="320"/>
    </row>
    <row r="123" spans="1:39" s="164" customFormat="1" x14ac:dyDescent="0.2">
      <c r="A123" s="178"/>
      <c r="B123" s="178"/>
      <c r="C123" s="178"/>
      <c r="D123" s="178"/>
      <c r="E123" s="179"/>
      <c r="F123" s="178"/>
      <c r="G123" s="178"/>
      <c r="H123" s="178"/>
      <c r="I123" s="181"/>
      <c r="J123" s="178"/>
      <c r="K123" s="182"/>
      <c r="L123" s="183"/>
      <c r="M123" s="183"/>
      <c r="N123" s="183"/>
      <c r="O123" s="183"/>
      <c r="P123" s="183"/>
      <c r="Q123" s="183"/>
      <c r="R123" s="183"/>
      <c r="S123" s="183"/>
      <c r="T123" s="183"/>
      <c r="U123" s="183"/>
      <c r="V123" s="184"/>
      <c r="W123" s="184"/>
      <c r="X123" s="184"/>
      <c r="Y123" s="184"/>
      <c r="Z123" s="184"/>
      <c r="AA123" s="184"/>
      <c r="AB123" s="184"/>
      <c r="AC123" s="184"/>
      <c r="AD123" s="184"/>
      <c r="AE123" s="184"/>
      <c r="AF123" s="184"/>
      <c r="AG123" s="184"/>
      <c r="AH123" s="184"/>
      <c r="AI123" s="184"/>
      <c r="AJ123" s="184"/>
      <c r="AK123" s="184"/>
      <c r="AL123" s="184"/>
      <c r="AM123" s="320"/>
    </row>
    <row r="124" spans="1:39" s="211" customFormat="1" ht="56.25" customHeight="1" x14ac:dyDescent="0.2">
      <c r="A124" s="204"/>
      <c r="B124" s="205" t="s">
        <v>479</v>
      </c>
      <c r="C124" s="206" t="s">
        <v>480</v>
      </c>
      <c r="D124" s="204"/>
      <c r="E124" s="440" t="s">
        <v>591</v>
      </c>
      <c r="F124" s="440"/>
      <c r="G124" s="440"/>
      <c r="H124" s="440"/>
      <c r="I124" s="440"/>
      <c r="J124" s="204"/>
      <c r="K124" s="204"/>
      <c r="L124" s="207"/>
      <c r="M124" s="207"/>
      <c r="N124" s="207"/>
      <c r="O124" s="207"/>
      <c r="P124" s="440" t="s">
        <v>592</v>
      </c>
      <c r="Q124" s="440"/>
      <c r="R124" s="440"/>
      <c r="S124" s="440"/>
      <c r="T124" s="440"/>
      <c r="U124" s="440"/>
      <c r="V124" s="440"/>
      <c r="W124" s="440"/>
      <c r="X124" s="440"/>
      <c r="Y124" s="208"/>
      <c r="Z124" s="208"/>
      <c r="AA124" s="208"/>
      <c r="AB124" s="188"/>
      <c r="AC124" s="188"/>
      <c r="AD124" s="209"/>
      <c r="AE124" s="209"/>
      <c r="AF124" s="209"/>
      <c r="AG124" s="209"/>
      <c r="AH124" s="188"/>
      <c r="AI124" s="210"/>
      <c r="AJ124" s="210"/>
      <c r="AK124" s="210"/>
      <c r="AL124" s="210"/>
      <c r="AM124" s="321"/>
    </row>
    <row r="125" spans="1:39" s="164" customFormat="1" ht="15.75" customHeight="1" x14ac:dyDescent="0.2">
      <c r="A125" s="178"/>
      <c r="B125" s="178"/>
      <c r="C125" s="178"/>
      <c r="D125" s="178"/>
      <c r="E125" s="179"/>
      <c r="F125" s="178"/>
      <c r="G125" s="178"/>
      <c r="H125" s="178"/>
      <c r="I125" s="181"/>
      <c r="J125" s="178"/>
      <c r="K125" s="182"/>
      <c r="L125" s="183"/>
      <c r="M125" s="183"/>
      <c r="N125" s="183"/>
      <c r="O125" s="183"/>
      <c r="P125" s="183"/>
      <c r="Q125" s="183"/>
      <c r="R125" s="183"/>
      <c r="S125" s="183"/>
      <c r="T125" s="183"/>
      <c r="U125" s="183"/>
      <c r="V125" s="184"/>
      <c r="W125" s="184"/>
      <c r="X125" s="184"/>
      <c r="Y125" s="184"/>
      <c r="Z125" s="184"/>
      <c r="AA125" s="184"/>
      <c r="AB125" s="184"/>
      <c r="AC125" s="184"/>
      <c r="AD125" s="184"/>
      <c r="AE125" s="184"/>
      <c r="AF125" s="184"/>
      <c r="AG125" s="184"/>
      <c r="AH125" s="184"/>
      <c r="AI125" s="184"/>
      <c r="AJ125" s="184"/>
      <c r="AK125" s="184"/>
      <c r="AL125" s="184"/>
      <c r="AM125" s="320"/>
    </row>
    <row r="126" spans="1:39" s="164" customFormat="1" ht="15.75" customHeight="1" x14ac:dyDescent="0.2">
      <c r="A126" s="178"/>
      <c r="B126" s="178"/>
      <c r="C126" s="178"/>
      <c r="D126" s="178"/>
      <c r="E126" s="179"/>
      <c r="F126" s="178"/>
      <c r="G126" s="178"/>
      <c r="H126" s="178"/>
      <c r="I126" s="181"/>
      <c r="J126" s="178"/>
      <c r="K126" s="182"/>
      <c r="L126" s="183"/>
      <c r="M126" s="183"/>
      <c r="N126" s="183"/>
      <c r="O126" s="183"/>
      <c r="P126" s="183"/>
      <c r="Q126" s="183"/>
      <c r="R126" s="183"/>
      <c r="S126" s="183"/>
      <c r="T126" s="183"/>
      <c r="U126" s="183"/>
      <c r="V126" s="184"/>
      <c r="W126" s="184"/>
      <c r="X126" s="184"/>
      <c r="Y126" s="184"/>
      <c r="Z126" s="184"/>
      <c r="AA126" s="184"/>
      <c r="AB126" s="184"/>
      <c r="AC126" s="184"/>
      <c r="AD126" s="184"/>
      <c r="AE126" s="184"/>
      <c r="AF126" s="184"/>
      <c r="AG126" s="184"/>
      <c r="AH126" s="184"/>
      <c r="AI126" s="184"/>
      <c r="AJ126" s="184"/>
      <c r="AK126" s="184"/>
      <c r="AL126" s="184"/>
      <c r="AM126" s="320"/>
    </row>
    <row r="127" spans="1:39" s="164" customFormat="1" ht="62.25" customHeight="1" x14ac:dyDescent="0.2">
      <c r="A127" s="178"/>
      <c r="B127" s="178"/>
      <c r="C127" s="178"/>
      <c r="D127" s="178"/>
      <c r="E127" s="440" t="s">
        <v>593</v>
      </c>
      <c r="F127" s="440"/>
      <c r="G127" s="440"/>
      <c r="H127" s="440"/>
      <c r="I127" s="440"/>
      <c r="J127" s="204"/>
      <c r="K127" s="204"/>
      <c r="L127" s="207"/>
      <c r="M127" s="207"/>
      <c r="N127" s="207"/>
      <c r="O127" s="207"/>
      <c r="P127" s="440" t="s">
        <v>592</v>
      </c>
      <c r="Q127" s="440"/>
      <c r="R127" s="440"/>
      <c r="S127" s="440"/>
      <c r="T127" s="440"/>
      <c r="U127" s="440"/>
      <c r="V127" s="440"/>
      <c r="W127" s="440"/>
      <c r="X127" s="440"/>
      <c r="Y127" s="208"/>
      <c r="Z127" s="208"/>
      <c r="AA127" s="208"/>
      <c r="AB127" s="184"/>
      <c r="AC127" s="184"/>
      <c r="AD127" s="184"/>
      <c r="AE127" s="184"/>
      <c r="AF127" s="184"/>
      <c r="AG127" s="184"/>
      <c r="AH127" s="184"/>
      <c r="AI127" s="184"/>
      <c r="AJ127" s="184"/>
      <c r="AK127" s="184"/>
      <c r="AL127" s="184"/>
      <c r="AM127" s="320"/>
    </row>
    <row r="128" spans="1:39" s="164" customFormat="1" ht="15.75" customHeight="1" x14ac:dyDescent="0.2">
      <c r="A128" s="178"/>
      <c r="B128" s="178"/>
      <c r="C128" s="178"/>
      <c r="D128" s="178"/>
      <c r="E128" s="179"/>
      <c r="F128" s="178"/>
      <c r="G128" s="178"/>
      <c r="H128" s="178"/>
      <c r="I128" s="181"/>
      <c r="J128" s="178"/>
      <c r="K128" s="182"/>
      <c r="L128" s="183"/>
      <c r="M128" s="183"/>
      <c r="N128" s="183"/>
      <c r="O128" s="183"/>
      <c r="P128" s="183"/>
      <c r="Q128" s="183"/>
      <c r="R128" s="183"/>
      <c r="S128" s="183"/>
      <c r="T128" s="183"/>
      <c r="U128" s="183"/>
      <c r="V128" s="184"/>
      <c r="W128" s="184"/>
      <c r="X128" s="184"/>
      <c r="Y128" s="184"/>
      <c r="Z128" s="184"/>
      <c r="AA128" s="184"/>
      <c r="AB128" s="184"/>
      <c r="AC128" s="184"/>
      <c r="AD128" s="184"/>
      <c r="AE128" s="184"/>
      <c r="AF128" s="184"/>
      <c r="AG128" s="184"/>
      <c r="AH128" s="184"/>
      <c r="AI128" s="184"/>
      <c r="AJ128" s="184"/>
      <c r="AK128" s="184"/>
      <c r="AL128" s="184"/>
      <c r="AM128" s="320"/>
    </row>
    <row r="129" spans="1:39" s="164" customFormat="1" x14ac:dyDescent="0.2">
      <c r="A129" s="178"/>
      <c r="B129" s="178"/>
      <c r="C129" s="178"/>
      <c r="D129" s="178"/>
      <c r="E129" s="179"/>
      <c r="F129" s="178"/>
      <c r="G129" s="178"/>
      <c r="H129" s="178"/>
      <c r="I129" s="181"/>
      <c r="J129" s="178"/>
      <c r="K129" s="182"/>
      <c r="L129" s="183"/>
      <c r="M129" s="183"/>
      <c r="N129" s="183"/>
      <c r="O129" s="183"/>
      <c r="P129" s="183"/>
      <c r="Q129" s="183"/>
      <c r="R129" s="183"/>
      <c r="S129" s="183"/>
      <c r="T129" s="183"/>
      <c r="U129" s="183"/>
      <c r="V129" s="184"/>
      <c r="W129" s="184"/>
      <c r="X129" s="184"/>
      <c r="Y129" s="184"/>
      <c r="Z129" s="184"/>
      <c r="AA129" s="184"/>
      <c r="AB129" s="184"/>
      <c r="AC129" s="184"/>
      <c r="AD129" s="184"/>
      <c r="AE129" s="184"/>
      <c r="AF129" s="184"/>
      <c r="AG129" s="184"/>
      <c r="AH129" s="184"/>
      <c r="AI129" s="184"/>
      <c r="AJ129" s="184"/>
      <c r="AK129" s="184"/>
      <c r="AL129" s="184"/>
      <c r="AM129" s="320"/>
    </row>
    <row r="130" spans="1:39" s="164" customFormat="1" ht="54.75" customHeight="1" x14ac:dyDescent="0.2">
      <c r="A130" s="178"/>
      <c r="B130" s="178"/>
      <c r="C130" s="178"/>
      <c r="D130" s="178"/>
      <c r="E130" s="440" t="s">
        <v>594</v>
      </c>
      <c r="F130" s="440"/>
      <c r="G130" s="440"/>
      <c r="H130" s="440"/>
      <c r="I130" s="440"/>
      <c r="J130" s="204"/>
      <c r="K130" s="204"/>
      <c r="L130" s="207"/>
      <c r="M130" s="207"/>
      <c r="N130" s="207"/>
      <c r="O130" s="207"/>
      <c r="P130" s="440" t="s">
        <v>595</v>
      </c>
      <c r="Q130" s="440"/>
      <c r="R130" s="440"/>
      <c r="S130" s="440"/>
      <c r="T130" s="440"/>
      <c r="U130" s="440"/>
      <c r="V130" s="440"/>
      <c r="W130" s="440"/>
      <c r="X130" s="440"/>
      <c r="Y130" s="208"/>
      <c r="Z130" s="208"/>
      <c r="AA130" s="208"/>
      <c r="AB130" s="184"/>
      <c r="AC130" s="184"/>
      <c r="AD130" s="184"/>
      <c r="AE130" s="184"/>
      <c r="AF130" s="184"/>
      <c r="AG130" s="184"/>
      <c r="AH130" s="184"/>
      <c r="AI130" s="184"/>
      <c r="AJ130" s="184"/>
      <c r="AK130" s="184"/>
      <c r="AL130" s="184"/>
      <c r="AM130" s="320"/>
    </row>
    <row r="131" spans="1:39" s="164" customFormat="1" x14ac:dyDescent="0.2">
      <c r="A131" s="178"/>
      <c r="B131" s="178"/>
      <c r="C131" s="178"/>
      <c r="D131" s="178"/>
      <c r="E131" s="179"/>
      <c r="F131" s="178"/>
      <c r="G131" s="178"/>
      <c r="H131" s="178"/>
      <c r="I131" s="181"/>
      <c r="J131" s="178"/>
      <c r="K131" s="182"/>
      <c r="L131" s="183"/>
      <c r="M131" s="183"/>
      <c r="N131" s="183"/>
      <c r="O131" s="183"/>
      <c r="P131" s="183"/>
      <c r="Q131" s="183"/>
      <c r="R131" s="183"/>
      <c r="S131" s="183"/>
      <c r="T131" s="183"/>
      <c r="U131" s="183"/>
      <c r="V131" s="184"/>
      <c r="W131" s="184"/>
      <c r="X131" s="184"/>
      <c r="Y131" s="184"/>
      <c r="Z131" s="184"/>
      <c r="AA131" s="184"/>
      <c r="AB131" s="184"/>
      <c r="AC131" s="184"/>
      <c r="AD131" s="184"/>
      <c r="AE131" s="184"/>
      <c r="AF131" s="184"/>
      <c r="AG131" s="184"/>
      <c r="AH131" s="184"/>
      <c r="AI131" s="184"/>
      <c r="AJ131" s="184"/>
      <c r="AK131" s="184"/>
      <c r="AL131" s="184"/>
      <c r="AM131" s="320"/>
    </row>
    <row r="132" spans="1:39" s="164" customFormat="1" x14ac:dyDescent="0.2">
      <c r="A132" s="178"/>
      <c r="B132" s="178"/>
      <c r="C132" s="178"/>
      <c r="D132" s="178"/>
      <c r="E132" s="179"/>
      <c r="F132" s="178"/>
      <c r="G132" s="178"/>
      <c r="H132" s="178"/>
      <c r="I132" s="181"/>
      <c r="J132" s="178"/>
      <c r="K132" s="182"/>
      <c r="L132" s="183"/>
      <c r="M132" s="183"/>
      <c r="N132" s="183"/>
      <c r="O132" s="183"/>
      <c r="P132" s="183"/>
      <c r="Q132" s="183"/>
      <c r="R132" s="183"/>
      <c r="S132" s="183"/>
      <c r="T132" s="183"/>
      <c r="U132" s="183"/>
      <c r="V132" s="184"/>
      <c r="W132" s="184"/>
      <c r="X132" s="184"/>
      <c r="Y132" s="184"/>
      <c r="Z132" s="184"/>
      <c r="AA132" s="184"/>
      <c r="AB132" s="184"/>
      <c r="AC132" s="184"/>
      <c r="AD132" s="184"/>
      <c r="AE132" s="184"/>
      <c r="AF132" s="184"/>
      <c r="AG132" s="184"/>
      <c r="AH132" s="184"/>
      <c r="AI132" s="184"/>
      <c r="AJ132" s="184"/>
      <c r="AK132" s="184"/>
      <c r="AL132" s="184"/>
      <c r="AM132" s="320"/>
    </row>
    <row r="133" spans="1:39" s="164" customFormat="1" x14ac:dyDescent="0.2">
      <c r="A133" s="178"/>
      <c r="B133" s="178"/>
      <c r="C133" s="178"/>
      <c r="D133" s="178"/>
      <c r="E133" s="179"/>
      <c r="F133" s="178"/>
      <c r="G133" s="178"/>
      <c r="H133" s="178"/>
      <c r="I133" s="181"/>
      <c r="J133" s="178"/>
      <c r="K133" s="182"/>
      <c r="L133" s="183"/>
      <c r="M133" s="183"/>
      <c r="N133" s="183"/>
      <c r="O133" s="183"/>
      <c r="P133" s="183"/>
      <c r="Q133" s="183"/>
      <c r="R133" s="183"/>
      <c r="S133" s="183"/>
      <c r="T133" s="183"/>
      <c r="U133" s="183"/>
      <c r="V133" s="184"/>
      <c r="W133" s="184"/>
      <c r="X133" s="184"/>
      <c r="Y133" s="184"/>
      <c r="Z133" s="184"/>
      <c r="AA133" s="184"/>
      <c r="AB133" s="184"/>
      <c r="AC133" s="184"/>
      <c r="AD133" s="184"/>
      <c r="AE133" s="184"/>
      <c r="AF133" s="184"/>
      <c r="AG133" s="184"/>
      <c r="AH133" s="184"/>
      <c r="AI133" s="184"/>
      <c r="AJ133" s="184"/>
      <c r="AK133" s="184"/>
      <c r="AL133" s="184"/>
      <c r="AM133" s="320"/>
    </row>
    <row r="134" spans="1:39" s="164" customFormat="1" x14ac:dyDescent="0.2">
      <c r="A134" s="178"/>
      <c r="B134" s="178"/>
      <c r="C134" s="178"/>
      <c r="D134" s="178"/>
      <c r="E134" s="179"/>
      <c r="F134" s="178"/>
      <c r="G134" s="178"/>
      <c r="H134" s="178"/>
      <c r="I134" s="181"/>
      <c r="J134" s="178"/>
      <c r="K134" s="182"/>
      <c r="L134" s="183"/>
      <c r="M134" s="183"/>
      <c r="N134" s="183"/>
      <c r="O134" s="183"/>
      <c r="P134" s="183"/>
      <c r="Q134" s="183"/>
      <c r="R134" s="183"/>
      <c r="S134" s="183"/>
      <c r="T134" s="183"/>
      <c r="U134" s="183"/>
      <c r="V134" s="184"/>
      <c r="W134" s="184"/>
      <c r="X134" s="184"/>
      <c r="Y134" s="184"/>
      <c r="Z134" s="184"/>
      <c r="AA134" s="184"/>
      <c r="AB134" s="184"/>
      <c r="AC134" s="184"/>
      <c r="AD134" s="184"/>
      <c r="AE134" s="184"/>
      <c r="AF134" s="184"/>
      <c r="AG134" s="184"/>
      <c r="AH134" s="184"/>
      <c r="AI134" s="184"/>
      <c r="AJ134" s="184"/>
      <c r="AK134" s="184"/>
      <c r="AL134" s="184"/>
      <c r="AM134" s="320"/>
    </row>
    <row r="135" spans="1:39" s="164" customFormat="1" x14ac:dyDescent="0.2">
      <c r="A135" s="178"/>
      <c r="B135" s="178"/>
      <c r="C135" s="178"/>
      <c r="D135" s="178"/>
      <c r="E135" s="179"/>
      <c r="F135" s="178"/>
      <c r="G135" s="178"/>
      <c r="H135" s="178"/>
      <c r="I135" s="181"/>
      <c r="J135" s="178"/>
      <c r="K135" s="182"/>
      <c r="L135" s="183"/>
      <c r="M135" s="183"/>
      <c r="N135" s="183"/>
      <c r="O135" s="183"/>
      <c r="P135" s="183"/>
      <c r="Q135" s="183"/>
      <c r="R135" s="183"/>
      <c r="S135" s="183"/>
      <c r="T135" s="183"/>
      <c r="U135" s="183"/>
      <c r="V135" s="184"/>
      <c r="W135" s="184"/>
      <c r="X135" s="184"/>
      <c r="Y135" s="184"/>
      <c r="Z135" s="184"/>
      <c r="AA135" s="184"/>
      <c r="AB135" s="184"/>
      <c r="AC135" s="184"/>
      <c r="AD135" s="184"/>
      <c r="AE135" s="184"/>
      <c r="AF135" s="184"/>
      <c r="AG135" s="184"/>
      <c r="AH135" s="184"/>
      <c r="AI135" s="184"/>
      <c r="AJ135" s="184"/>
      <c r="AK135" s="184"/>
      <c r="AL135" s="184"/>
      <c r="AM135" s="320"/>
    </row>
    <row r="136" spans="1:39" s="164" customFormat="1" x14ac:dyDescent="0.2">
      <c r="A136" s="178"/>
      <c r="B136" s="178"/>
      <c r="C136" s="178"/>
      <c r="D136" s="178"/>
      <c r="E136" s="179"/>
      <c r="F136" s="178"/>
      <c r="G136" s="178"/>
      <c r="H136" s="178"/>
      <c r="I136" s="181"/>
      <c r="J136" s="178"/>
      <c r="K136" s="182"/>
      <c r="L136" s="183"/>
      <c r="M136" s="183"/>
      <c r="N136" s="183"/>
      <c r="O136" s="183"/>
      <c r="P136" s="183"/>
      <c r="Q136" s="183"/>
      <c r="R136" s="183"/>
      <c r="S136" s="183"/>
      <c r="T136" s="183"/>
      <c r="U136" s="183"/>
      <c r="V136" s="184"/>
      <c r="W136" s="184"/>
      <c r="X136" s="184"/>
      <c r="Y136" s="184"/>
      <c r="Z136" s="184"/>
      <c r="AA136" s="184"/>
      <c r="AB136" s="184"/>
      <c r="AC136" s="184"/>
      <c r="AD136" s="184"/>
      <c r="AE136" s="184"/>
      <c r="AF136" s="184"/>
      <c r="AG136" s="184"/>
      <c r="AH136" s="184"/>
      <c r="AI136" s="184"/>
      <c r="AJ136" s="184"/>
      <c r="AK136" s="184"/>
      <c r="AL136" s="184"/>
      <c r="AM136" s="320"/>
    </row>
    <row r="137" spans="1:39" s="164" customFormat="1" x14ac:dyDescent="0.2">
      <c r="A137" s="178"/>
      <c r="B137" s="178"/>
      <c r="C137" s="178"/>
      <c r="D137" s="178"/>
      <c r="E137" s="179"/>
      <c r="F137" s="178"/>
      <c r="G137" s="178"/>
      <c r="H137" s="178"/>
      <c r="I137" s="181"/>
      <c r="J137" s="178"/>
      <c r="K137" s="182"/>
      <c r="L137" s="183"/>
      <c r="M137" s="183"/>
      <c r="N137" s="183"/>
      <c r="O137" s="183"/>
      <c r="P137" s="183"/>
      <c r="Q137" s="183"/>
      <c r="R137" s="183"/>
      <c r="S137" s="183"/>
      <c r="T137" s="183"/>
      <c r="U137" s="183"/>
      <c r="V137" s="184"/>
      <c r="W137" s="184"/>
      <c r="X137" s="184"/>
      <c r="Y137" s="184"/>
      <c r="Z137" s="184"/>
      <c r="AA137" s="184"/>
      <c r="AB137" s="184"/>
      <c r="AC137" s="184"/>
      <c r="AD137" s="184"/>
      <c r="AE137" s="184"/>
      <c r="AF137" s="184"/>
      <c r="AG137" s="184"/>
      <c r="AH137" s="184"/>
      <c r="AI137" s="184"/>
      <c r="AJ137" s="184"/>
      <c r="AK137" s="184"/>
      <c r="AL137" s="184"/>
      <c r="AM137" s="320"/>
    </row>
    <row r="138" spans="1:39" s="164" customFormat="1" x14ac:dyDescent="0.2">
      <c r="A138" s="178"/>
      <c r="B138" s="178"/>
      <c r="C138" s="178"/>
      <c r="D138" s="178"/>
      <c r="E138" s="179"/>
      <c r="F138" s="178"/>
      <c r="G138" s="178"/>
      <c r="H138" s="178"/>
      <c r="I138" s="181"/>
      <c r="J138" s="178"/>
      <c r="K138" s="182"/>
      <c r="L138" s="183"/>
      <c r="M138" s="183"/>
      <c r="N138" s="183"/>
      <c r="O138" s="183"/>
      <c r="P138" s="183"/>
      <c r="Q138" s="183"/>
      <c r="R138" s="183"/>
      <c r="S138" s="183"/>
      <c r="T138" s="183"/>
      <c r="U138" s="183"/>
      <c r="V138" s="184"/>
      <c r="W138" s="184"/>
      <c r="X138" s="184"/>
      <c r="Y138" s="184"/>
      <c r="Z138" s="184"/>
      <c r="AA138" s="184"/>
      <c r="AB138" s="184"/>
      <c r="AC138" s="184"/>
      <c r="AD138" s="184"/>
      <c r="AE138" s="184"/>
      <c r="AF138" s="184"/>
      <c r="AG138" s="184"/>
      <c r="AH138" s="184"/>
      <c r="AI138" s="184"/>
      <c r="AJ138" s="184"/>
      <c r="AK138" s="184"/>
      <c r="AL138" s="184"/>
      <c r="AM138" s="320"/>
    </row>
    <row r="139" spans="1:39" s="164" customFormat="1" x14ac:dyDescent="0.2">
      <c r="A139" s="178"/>
      <c r="B139" s="178"/>
      <c r="C139" s="178"/>
      <c r="D139" s="178"/>
      <c r="E139" s="179"/>
      <c r="F139" s="178"/>
      <c r="G139" s="178"/>
      <c r="H139" s="178"/>
      <c r="I139" s="181"/>
      <c r="J139" s="178"/>
      <c r="K139" s="182"/>
      <c r="L139" s="183"/>
      <c r="M139" s="183"/>
      <c r="N139" s="183"/>
      <c r="O139" s="183"/>
      <c r="P139" s="183"/>
      <c r="Q139" s="183"/>
      <c r="R139" s="183"/>
      <c r="S139" s="183"/>
      <c r="T139" s="183"/>
      <c r="U139" s="183"/>
      <c r="V139" s="184"/>
      <c r="W139" s="184"/>
      <c r="X139" s="184"/>
      <c r="Y139" s="184"/>
      <c r="Z139" s="184"/>
      <c r="AA139" s="184"/>
      <c r="AB139" s="184"/>
      <c r="AC139" s="184"/>
      <c r="AD139" s="184"/>
      <c r="AE139" s="184"/>
      <c r="AF139" s="184"/>
      <c r="AG139" s="184"/>
      <c r="AH139" s="184"/>
      <c r="AI139" s="184"/>
      <c r="AJ139" s="184"/>
      <c r="AK139" s="184"/>
      <c r="AL139" s="184"/>
      <c r="AM139" s="320"/>
    </row>
    <row r="140" spans="1:39" s="164" customFormat="1" x14ac:dyDescent="0.2">
      <c r="A140" s="178"/>
      <c r="B140" s="178"/>
      <c r="C140" s="178"/>
      <c r="D140" s="178"/>
      <c r="E140" s="179"/>
      <c r="F140" s="178"/>
      <c r="G140" s="178"/>
      <c r="H140" s="178"/>
      <c r="I140" s="181"/>
      <c r="J140" s="178"/>
      <c r="K140" s="182"/>
      <c r="L140" s="183"/>
      <c r="M140" s="183"/>
      <c r="N140" s="183"/>
      <c r="O140" s="183"/>
      <c r="P140" s="183"/>
      <c r="Q140" s="183"/>
      <c r="R140" s="183"/>
      <c r="S140" s="183"/>
      <c r="T140" s="183"/>
      <c r="U140" s="183"/>
      <c r="V140" s="184"/>
      <c r="W140" s="184"/>
      <c r="X140" s="184"/>
      <c r="Y140" s="184"/>
      <c r="Z140" s="184"/>
      <c r="AA140" s="184"/>
      <c r="AB140" s="184"/>
      <c r="AC140" s="184"/>
      <c r="AD140" s="184"/>
      <c r="AE140" s="184"/>
      <c r="AF140" s="184"/>
      <c r="AG140" s="184"/>
      <c r="AH140" s="184"/>
      <c r="AI140" s="184"/>
      <c r="AJ140" s="184"/>
      <c r="AK140" s="184"/>
      <c r="AL140" s="184"/>
      <c r="AM140" s="320"/>
    </row>
    <row r="141" spans="1:39" s="164" customFormat="1" x14ac:dyDescent="0.2">
      <c r="A141" s="178"/>
      <c r="B141" s="178"/>
      <c r="C141" s="178"/>
      <c r="D141" s="178"/>
      <c r="E141" s="179"/>
      <c r="F141" s="178"/>
      <c r="G141" s="178"/>
      <c r="H141" s="178"/>
      <c r="I141" s="181"/>
      <c r="J141" s="178"/>
      <c r="K141" s="182"/>
      <c r="L141" s="183"/>
      <c r="M141" s="183"/>
      <c r="N141" s="183"/>
      <c r="O141" s="183"/>
      <c r="P141" s="183"/>
      <c r="Q141" s="183"/>
      <c r="R141" s="183"/>
      <c r="S141" s="183"/>
      <c r="T141" s="183"/>
      <c r="U141" s="183"/>
      <c r="V141" s="184"/>
      <c r="W141" s="184"/>
      <c r="X141" s="184"/>
      <c r="Y141" s="184"/>
      <c r="Z141" s="184"/>
      <c r="AA141" s="184"/>
      <c r="AB141" s="184"/>
      <c r="AC141" s="184"/>
      <c r="AD141" s="184"/>
      <c r="AE141" s="184"/>
      <c r="AF141" s="184"/>
      <c r="AG141" s="184"/>
      <c r="AH141" s="184"/>
      <c r="AI141" s="184"/>
      <c r="AJ141" s="184"/>
      <c r="AK141" s="184"/>
      <c r="AL141" s="184"/>
      <c r="AM141" s="320"/>
    </row>
    <row r="142" spans="1:39" s="164" customFormat="1" x14ac:dyDescent="0.2">
      <c r="A142" s="178"/>
      <c r="B142" s="178"/>
      <c r="C142" s="178"/>
      <c r="D142" s="178"/>
      <c r="E142" s="179"/>
      <c r="F142" s="178"/>
      <c r="G142" s="178"/>
      <c r="H142" s="178"/>
      <c r="I142" s="181"/>
      <c r="J142" s="178"/>
      <c r="K142" s="182"/>
      <c r="L142" s="183"/>
      <c r="M142" s="183"/>
      <c r="N142" s="183"/>
      <c r="O142" s="183"/>
      <c r="P142" s="183"/>
      <c r="Q142" s="183"/>
      <c r="R142" s="183"/>
      <c r="S142" s="183"/>
      <c r="T142" s="183"/>
      <c r="U142" s="183"/>
      <c r="V142" s="184"/>
      <c r="W142" s="184"/>
      <c r="X142" s="184"/>
      <c r="Y142" s="184"/>
      <c r="Z142" s="184"/>
      <c r="AA142" s="184"/>
      <c r="AB142" s="184"/>
      <c r="AC142" s="184"/>
      <c r="AD142" s="184"/>
      <c r="AE142" s="184"/>
      <c r="AF142" s="184"/>
      <c r="AG142" s="184"/>
      <c r="AH142" s="184"/>
      <c r="AI142" s="184"/>
      <c r="AJ142" s="184"/>
      <c r="AK142" s="184"/>
      <c r="AL142" s="184"/>
      <c r="AM142" s="320"/>
    </row>
    <row r="143" spans="1:39" s="164" customFormat="1" x14ac:dyDescent="0.2">
      <c r="A143" s="178"/>
      <c r="B143" s="178"/>
      <c r="C143" s="178"/>
      <c r="D143" s="178"/>
      <c r="E143" s="179"/>
      <c r="F143" s="178"/>
      <c r="G143" s="178"/>
      <c r="H143" s="178"/>
      <c r="I143" s="181"/>
      <c r="J143" s="178"/>
      <c r="K143" s="182"/>
      <c r="L143" s="183"/>
      <c r="M143" s="183"/>
      <c r="N143" s="183"/>
      <c r="O143" s="183"/>
      <c r="P143" s="183"/>
      <c r="Q143" s="183"/>
      <c r="R143" s="183"/>
      <c r="S143" s="183"/>
      <c r="T143" s="183"/>
      <c r="U143" s="183"/>
      <c r="V143" s="184"/>
      <c r="W143" s="184"/>
      <c r="X143" s="184"/>
      <c r="Y143" s="184"/>
      <c r="Z143" s="184"/>
      <c r="AA143" s="184"/>
      <c r="AB143" s="184"/>
      <c r="AC143" s="184"/>
      <c r="AD143" s="184"/>
      <c r="AE143" s="184"/>
      <c r="AF143" s="184"/>
      <c r="AG143" s="184"/>
      <c r="AH143" s="184"/>
      <c r="AI143" s="184"/>
      <c r="AJ143" s="184"/>
      <c r="AK143" s="184"/>
      <c r="AL143" s="184"/>
      <c r="AM143" s="320"/>
    </row>
    <row r="144" spans="1:39" s="164" customFormat="1" x14ac:dyDescent="0.2">
      <c r="A144" s="178"/>
      <c r="B144" s="178"/>
      <c r="C144" s="178"/>
      <c r="D144" s="178"/>
      <c r="E144" s="179"/>
      <c r="F144" s="178"/>
      <c r="G144" s="178"/>
      <c r="H144" s="178"/>
      <c r="I144" s="181"/>
      <c r="J144" s="178"/>
      <c r="K144" s="182"/>
      <c r="L144" s="183"/>
      <c r="M144" s="183"/>
      <c r="N144" s="183"/>
      <c r="O144" s="183"/>
      <c r="P144" s="183"/>
      <c r="Q144" s="183"/>
      <c r="R144" s="183"/>
      <c r="S144" s="183"/>
      <c r="T144" s="183"/>
      <c r="U144" s="183"/>
      <c r="V144" s="184"/>
      <c r="W144" s="184"/>
      <c r="X144" s="184"/>
      <c r="Y144" s="184"/>
      <c r="Z144" s="184"/>
      <c r="AA144" s="184"/>
      <c r="AB144" s="184"/>
      <c r="AC144" s="184"/>
      <c r="AD144" s="184"/>
      <c r="AE144" s="184"/>
      <c r="AF144" s="184"/>
      <c r="AG144" s="184"/>
      <c r="AH144" s="184"/>
      <c r="AI144" s="184"/>
      <c r="AJ144" s="184"/>
      <c r="AK144" s="184"/>
      <c r="AL144" s="184"/>
      <c r="AM144" s="320"/>
    </row>
    <row r="145" spans="1:39" s="164" customFormat="1" x14ac:dyDescent="0.2">
      <c r="A145" s="178"/>
      <c r="B145" s="178"/>
      <c r="C145" s="178"/>
      <c r="D145" s="178"/>
      <c r="E145" s="179"/>
      <c r="F145" s="178"/>
      <c r="G145" s="178"/>
      <c r="H145" s="178"/>
      <c r="I145" s="181"/>
      <c r="J145" s="178"/>
      <c r="K145" s="182"/>
      <c r="L145" s="183"/>
      <c r="M145" s="183"/>
      <c r="N145" s="183"/>
      <c r="O145" s="183"/>
      <c r="P145" s="183"/>
      <c r="Q145" s="183"/>
      <c r="R145" s="183"/>
      <c r="S145" s="183"/>
      <c r="T145" s="183"/>
      <c r="U145" s="183"/>
      <c r="V145" s="184"/>
      <c r="W145" s="184"/>
      <c r="X145" s="184"/>
      <c r="Y145" s="184"/>
      <c r="Z145" s="184"/>
      <c r="AA145" s="184"/>
      <c r="AB145" s="184"/>
      <c r="AC145" s="184"/>
      <c r="AD145" s="184"/>
      <c r="AE145" s="184"/>
      <c r="AF145" s="184"/>
      <c r="AG145" s="184"/>
      <c r="AH145" s="184"/>
      <c r="AI145" s="184"/>
      <c r="AJ145" s="184"/>
      <c r="AK145" s="184"/>
      <c r="AL145" s="184"/>
      <c r="AM145" s="320"/>
    </row>
    <row r="146" spans="1:39" s="164" customFormat="1" x14ac:dyDescent="0.2">
      <c r="A146" s="178"/>
      <c r="B146" s="178"/>
      <c r="C146" s="178"/>
      <c r="D146" s="178"/>
      <c r="E146" s="179"/>
      <c r="F146" s="178"/>
      <c r="G146" s="178"/>
      <c r="H146" s="178"/>
      <c r="I146" s="181"/>
      <c r="J146" s="178"/>
      <c r="K146" s="182"/>
      <c r="L146" s="183"/>
      <c r="M146" s="183"/>
      <c r="N146" s="183"/>
      <c r="O146" s="183"/>
      <c r="P146" s="183"/>
      <c r="Q146" s="183"/>
      <c r="R146" s="183"/>
      <c r="S146" s="183"/>
      <c r="T146" s="183"/>
      <c r="U146" s="183"/>
      <c r="V146" s="184"/>
      <c r="W146" s="184"/>
      <c r="X146" s="184"/>
      <c r="Y146" s="184"/>
      <c r="Z146" s="184"/>
      <c r="AA146" s="184"/>
      <c r="AB146" s="184"/>
      <c r="AC146" s="184"/>
      <c r="AD146" s="184"/>
      <c r="AE146" s="184"/>
      <c r="AF146" s="184"/>
      <c r="AG146" s="184"/>
      <c r="AH146" s="184"/>
      <c r="AI146" s="184"/>
      <c r="AJ146" s="184"/>
      <c r="AK146" s="184"/>
      <c r="AL146" s="184"/>
      <c r="AM146" s="320"/>
    </row>
    <row r="147" spans="1:39" s="164" customFormat="1" x14ac:dyDescent="0.2">
      <c r="A147" s="178"/>
      <c r="B147" s="178"/>
      <c r="C147" s="178"/>
      <c r="D147" s="178"/>
      <c r="E147" s="179"/>
      <c r="F147" s="178"/>
      <c r="G147" s="178"/>
      <c r="H147" s="178"/>
      <c r="I147" s="181"/>
      <c r="J147" s="178"/>
      <c r="K147" s="182"/>
      <c r="L147" s="183"/>
      <c r="M147" s="183"/>
      <c r="N147" s="183"/>
      <c r="O147" s="183"/>
      <c r="P147" s="183"/>
      <c r="Q147" s="183"/>
      <c r="R147" s="183"/>
      <c r="S147" s="183"/>
      <c r="T147" s="183"/>
      <c r="U147" s="183"/>
      <c r="V147" s="184"/>
      <c r="W147" s="184"/>
      <c r="X147" s="184"/>
      <c r="Y147" s="184"/>
      <c r="Z147" s="184"/>
      <c r="AA147" s="184"/>
      <c r="AB147" s="184"/>
      <c r="AC147" s="184"/>
      <c r="AD147" s="184"/>
      <c r="AE147" s="184"/>
      <c r="AF147" s="184"/>
      <c r="AG147" s="184"/>
      <c r="AH147" s="184"/>
      <c r="AI147" s="184"/>
      <c r="AJ147" s="184"/>
      <c r="AK147" s="184"/>
      <c r="AL147" s="184"/>
      <c r="AM147" s="320"/>
    </row>
    <row r="148" spans="1:39" s="164" customFormat="1" x14ac:dyDescent="0.2">
      <c r="A148" s="178"/>
      <c r="B148" s="178"/>
      <c r="C148" s="178"/>
      <c r="D148" s="178"/>
      <c r="E148" s="179"/>
      <c r="F148" s="178"/>
      <c r="G148" s="178"/>
      <c r="H148" s="178"/>
      <c r="I148" s="181"/>
      <c r="J148" s="178"/>
      <c r="K148" s="182"/>
      <c r="L148" s="183"/>
      <c r="M148" s="183"/>
      <c r="N148" s="183"/>
      <c r="O148" s="183"/>
      <c r="P148" s="183"/>
      <c r="Q148" s="183"/>
      <c r="R148" s="183"/>
      <c r="S148" s="183"/>
      <c r="T148" s="183"/>
      <c r="U148" s="183"/>
      <c r="V148" s="184"/>
      <c r="W148" s="184"/>
      <c r="X148" s="184"/>
      <c r="Y148" s="184"/>
      <c r="Z148" s="184"/>
      <c r="AA148" s="184"/>
      <c r="AB148" s="184"/>
      <c r="AC148" s="184"/>
      <c r="AD148" s="184"/>
      <c r="AE148" s="184"/>
      <c r="AF148" s="184"/>
      <c r="AG148" s="184"/>
      <c r="AH148" s="184"/>
      <c r="AI148" s="184"/>
      <c r="AJ148" s="184"/>
      <c r="AK148" s="184"/>
      <c r="AL148" s="184"/>
      <c r="AM148" s="320"/>
    </row>
    <row r="149" spans="1:39" s="164" customFormat="1" x14ac:dyDescent="0.2">
      <c r="A149" s="178"/>
      <c r="B149" s="178"/>
      <c r="C149" s="178"/>
      <c r="D149" s="178"/>
      <c r="E149" s="179"/>
      <c r="F149" s="178"/>
      <c r="G149" s="178"/>
      <c r="H149" s="178"/>
      <c r="I149" s="181"/>
      <c r="J149" s="178"/>
      <c r="K149" s="182"/>
      <c r="L149" s="183"/>
      <c r="M149" s="183"/>
      <c r="N149" s="183"/>
      <c r="O149" s="183"/>
      <c r="P149" s="183"/>
      <c r="Q149" s="183"/>
      <c r="R149" s="183"/>
      <c r="S149" s="183"/>
      <c r="T149" s="183"/>
      <c r="U149" s="183"/>
      <c r="V149" s="184"/>
      <c r="W149" s="184"/>
      <c r="X149" s="184"/>
      <c r="Y149" s="184"/>
      <c r="Z149" s="184"/>
      <c r="AA149" s="184"/>
      <c r="AB149" s="184"/>
      <c r="AC149" s="184"/>
      <c r="AD149" s="184"/>
      <c r="AE149" s="184"/>
      <c r="AF149" s="184"/>
      <c r="AG149" s="184"/>
      <c r="AH149" s="184"/>
      <c r="AI149" s="184"/>
      <c r="AJ149" s="184"/>
      <c r="AK149" s="184"/>
      <c r="AL149" s="184"/>
      <c r="AM149" s="320"/>
    </row>
    <row r="150" spans="1:39" s="164" customFormat="1" x14ac:dyDescent="0.2">
      <c r="A150" s="178"/>
      <c r="B150" s="178"/>
      <c r="C150" s="178"/>
      <c r="D150" s="178"/>
      <c r="E150" s="179"/>
      <c r="F150" s="178"/>
      <c r="G150" s="178"/>
      <c r="H150" s="178"/>
      <c r="I150" s="181"/>
      <c r="J150" s="178"/>
      <c r="K150" s="182"/>
      <c r="L150" s="183"/>
      <c r="M150" s="183"/>
      <c r="N150" s="183"/>
      <c r="O150" s="183"/>
      <c r="P150" s="183"/>
      <c r="Q150" s="183"/>
      <c r="R150" s="183"/>
      <c r="S150" s="183"/>
      <c r="T150" s="183"/>
      <c r="U150" s="183"/>
      <c r="V150" s="184"/>
      <c r="W150" s="184"/>
      <c r="X150" s="184"/>
      <c r="Y150" s="184"/>
      <c r="Z150" s="184"/>
      <c r="AA150" s="184"/>
      <c r="AB150" s="184"/>
      <c r="AC150" s="184"/>
      <c r="AD150" s="184"/>
      <c r="AE150" s="184"/>
      <c r="AF150" s="184"/>
      <c r="AG150" s="184"/>
      <c r="AH150" s="184"/>
      <c r="AI150" s="184"/>
      <c r="AJ150" s="184"/>
      <c r="AK150" s="184"/>
      <c r="AL150" s="184"/>
      <c r="AM150" s="320"/>
    </row>
    <row r="151" spans="1:39" s="164" customFormat="1" x14ac:dyDescent="0.2">
      <c r="A151" s="178"/>
      <c r="B151" s="178"/>
      <c r="C151" s="178"/>
      <c r="D151" s="178"/>
      <c r="E151" s="179"/>
      <c r="F151" s="178"/>
      <c r="G151" s="178"/>
      <c r="H151" s="178"/>
      <c r="I151" s="181"/>
      <c r="J151" s="178"/>
      <c r="K151" s="182"/>
      <c r="L151" s="183"/>
      <c r="M151" s="183"/>
      <c r="N151" s="183"/>
      <c r="O151" s="183"/>
      <c r="P151" s="183"/>
      <c r="Q151" s="183"/>
      <c r="R151" s="183"/>
      <c r="S151" s="183"/>
      <c r="T151" s="183"/>
      <c r="U151" s="183"/>
      <c r="V151" s="184"/>
      <c r="W151" s="184"/>
      <c r="X151" s="184"/>
      <c r="Y151" s="184"/>
      <c r="Z151" s="184"/>
      <c r="AA151" s="184"/>
      <c r="AB151" s="184"/>
      <c r="AC151" s="184"/>
      <c r="AD151" s="184"/>
      <c r="AE151" s="184"/>
      <c r="AF151" s="184"/>
      <c r="AG151" s="184"/>
      <c r="AH151" s="184"/>
      <c r="AI151" s="184"/>
      <c r="AJ151" s="184"/>
      <c r="AK151" s="184"/>
      <c r="AL151" s="184"/>
      <c r="AM151" s="320"/>
    </row>
    <row r="152" spans="1:39" s="164" customFormat="1" x14ac:dyDescent="0.2">
      <c r="A152" s="178"/>
      <c r="B152" s="178"/>
      <c r="C152" s="178"/>
      <c r="D152" s="178"/>
      <c r="E152" s="179"/>
      <c r="F152" s="178"/>
      <c r="G152" s="178"/>
      <c r="H152" s="178"/>
      <c r="I152" s="181"/>
      <c r="J152" s="178"/>
      <c r="K152" s="182"/>
      <c r="L152" s="183"/>
      <c r="M152" s="183"/>
      <c r="N152" s="183"/>
      <c r="O152" s="183"/>
      <c r="P152" s="183"/>
      <c r="Q152" s="183"/>
      <c r="R152" s="183"/>
      <c r="S152" s="183"/>
      <c r="T152" s="183"/>
      <c r="U152" s="183"/>
      <c r="V152" s="184"/>
      <c r="W152" s="184"/>
      <c r="X152" s="184"/>
      <c r="Y152" s="184"/>
      <c r="Z152" s="184"/>
      <c r="AA152" s="184"/>
      <c r="AB152" s="184"/>
      <c r="AC152" s="184"/>
      <c r="AD152" s="184"/>
      <c r="AE152" s="184"/>
      <c r="AF152" s="184"/>
      <c r="AG152" s="184"/>
      <c r="AH152" s="184"/>
      <c r="AI152" s="184"/>
      <c r="AJ152" s="184"/>
      <c r="AK152" s="184"/>
      <c r="AL152" s="184"/>
      <c r="AM152" s="320"/>
    </row>
    <row r="153" spans="1:39" s="164" customFormat="1" x14ac:dyDescent="0.2">
      <c r="A153" s="178"/>
      <c r="B153" s="178"/>
      <c r="C153" s="178"/>
      <c r="D153" s="178"/>
      <c r="E153" s="179"/>
      <c r="F153" s="178"/>
      <c r="G153" s="178"/>
      <c r="H153" s="178"/>
      <c r="I153" s="181"/>
      <c r="J153" s="178"/>
      <c r="K153" s="182"/>
      <c r="L153" s="183"/>
      <c r="M153" s="183"/>
      <c r="N153" s="183"/>
      <c r="O153" s="183"/>
      <c r="P153" s="183"/>
      <c r="Q153" s="183"/>
      <c r="R153" s="183"/>
      <c r="S153" s="183"/>
      <c r="T153" s="183"/>
      <c r="U153" s="183"/>
      <c r="V153" s="184"/>
      <c r="W153" s="184"/>
      <c r="X153" s="184"/>
      <c r="Y153" s="184"/>
      <c r="Z153" s="184"/>
      <c r="AA153" s="184"/>
      <c r="AB153" s="184"/>
      <c r="AC153" s="184"/>
      <c r="AD153" s="184"/>
      <c r="AE153" s="184"/>
      <c r="AF153" s="184"/>
      <c r="AG153" s="184"/>
      <c r="AH153" s="184"/>
      <c r="AI153" s="184"/>
      <c r="AJ153" s="184"/>
      <c r="AK153" s="184"/>
      <c r="AL153" s="184"/>
      <c r="AM153" s="320"/>
    </row>
    <row r="154" spans="1:39" s="164" customFormat="1" x14ac:dyDescent="0.2">
      <c r="A154" s="178"/>
      <c r="B154" s="178"/>
      <c r="C154" s="178"/>
      <c r="D154" s="178"/>
      <c r="E154" s="179"/>
      <c r="F154" s="178"/>
      <c r="G154" s="178"/>
      <c r="H154" s="178"/>
      <c r="I154" s="181"/>
      <c r="J154" s="178"/>
      <c r="K154" s="182"/>
      <c r="L154" s="183"/>
      <c r="M154" s="183"/>
      <c r="N154" s="183"/>
      <c r="O154" s="183"/>
      <c r="P154" s="183"/>
      <c r="Q154" s="183"/>
      <c r="R154" s="183"/>
      <c r="S154" s="183"/>
      <c r="T154" s="183"/>
      <c r="U154" s="183"/>
      <c r="V154" s="184"/>
      <c r="W154" s="184"/>
      <c r="X154" s="184"/>
      <c r="Y154" s="184"/>
      <c r="Z154" s="184"/>
      <c r="AA154" s="184"/>
      <c r="AB154" s="184"/>
      <c r="AC154" s="184"/>
      <c r="AD154" s="184"/>
      <c r="AE154" s="184"/>
      <c r="AF154" s="184"/>
      <c r="AG154" s="184"/>
      <c r="AH154" s="184"/>
      <c r="AI154" s="184"/>
      <c r="AJ154" s="184"/>
      <c r="AK154" s="184"/>
      <c r="AL154" s="184"/>
      <c r="AM154" s="320"/>
    </row>
    <row r="155" spans="1:39" s="164" customFormat="1" x14ac:dyDescent="0.2">
      <c r="A155" s="178"/>
      <c r="B155" s="178"/>
      <c r="C155" s="178"/>
      <c r="D155" s="178"/>
      <c r="E155" s="179"/>
      <c r="F155" s="178"/>
      <c r="G155" s="178"/>
      <c r="H155" s="178"/>
      <c r="I155" s="181"/>
      <c r="J155" s="178"/>
      <c r="K155" s="182"/>
      <c r="L155" s="183"/>
      <c r="M155" s="183"/>
      <c r="N155" s="183"/>
      <c r="O155" s="183"/>
      <c r="P155" s="183"/>
      <c r="Q155" s="183"/>
      <c r="R155" s="183"/>
      <c r="S155" s="183"/>
      <c r="T155" s="183"/>
      <c r="U155" s="183"/>
      <c r="V155" s="184"/>
      <c r="W155" s="184"/>
      <c r="X155" s="184"/>
      <c r="Y155" s="184"/>
      <c r="Z155" s="184"/>
      <c r="AA155" s="184"/>
      <c r="AB155" s="184"/>
      <c r="AC155" s="184"/>
      <c r="AD155" s="184"/>
      <c r="AE155" s="184"/>
      <c r="AF155" s="184"/>
      <c r="AG155" s="184"/>
      <c r="AH155" s="184"/>
      <c r="AI155" s="184"/>
      <c r="AJ155" s="184"/>
      <c r="AK155" s="184"/>
      <c r="AL155" s="184"/>
      <c r="AM155" s="320"/>
    </row>
    <row r="156" spans="1:39" s="164" customFormat="1" x14ac:dyDescent="0.2">
      <c r="A156" s="178"/>
      <c r="B156" s="178"/>
      <c r="C156" s="178"/>
      <c r="D156" s="178"/>
      <c r="E156" s="179"/>
      <c r="F156" s="178"/>
      <c r="G156" s="178"/>
      <c r="H156" s="178"/>
      <c r="I156" s="181"/>
      <c r="J156" s="178"/>
      <c r="K156" s="182"/>
      <c r="L156" s="183"/>
      <c r="M156" s="183"/>
      <c r="N156" s="183"/>
      <c r="O156" s="183"/>
      <c r="P156" s="183"/>
      <c r="Q156" s="183"/>
      <c r="R156" s="183"/>
      <c r="S156" s="183"/>
      <c r="T156" s="183"/>
      <c r="U156" s="183"/>
      <c r="V156" s="184"/>
      <c r="W156" s="184"/>
      <c r="X156" s="184"/>
      <c r="Y156" s="184"/>
      <c r="Z156" s="184"/>
      <c r="AA156" s="184"/>
      <c r="AB156" s="184"/>
      <c r="AC156" s="184"/>
      <c r="AD156" s="184"/>
      <c r="AE156" s="184"/>
      <c r="AF156" s="184"/>
      <c r="AG156" s="184"/>
      <c r="AH156" s="184"/>
      <c r="AI156" s="184"/>
      <c r="AJ156" s="184"/>
      <c r="AK156" s="184"/>
      <c r="AL156" s="184"/>
      <c r="AM156" s="320"/>
    </row>
    <row r="157" spans="1:39" s="164" customFormat="1" x14ac:dyDescent="0.2">
      <c r="A157" s="178"/>
      <c r="B157" s="178"/>
      <c r="C157" s="178"/>
      <c r="D157" s="178"/>
      <c r="E157" s="179"/>
      <c r="F157" s="178"/>
      <c r="G157" s="178"/>
      <c r="H157" s="178"/>
      <c r="I157" s="181"/>
      <c r="J157" s="178"/>
      <c r="K157" s="182"/>
      <c r="L157" s="183"/>
      <c r="M157" s="183"/>
      <c r="N157" s="183"/>
      <c r="O157" s="183"/>
      <c r="P157" s="183"/>
      <c r="Q157" s="183"/>
      <c r="R157" s="183"/>
      <c r="S157" s="183"/>
      <c r="T157" s="183"/>
      <c r="U157" s="183"/>
      <c r="V157" s="184"/>
      <c r="W157" s="184"/>
      <c r="X157" s="184"/>
      <c r="Y157" s="184"/>
      <c r="Z157" s="184"/>
      <c r="AA157" s="184"/>
      <c r="AB157" s="184"/>
      <c r="AC157" s="184"/>
      <c r="AD157" s="184"/>
      <c r="AE157" s="184"/>
      <c r="AF157" s="184"/>
      <c r="AG157" s="184"/>
      <c r="AH157" s="184"/>
      <c r="AI157" s="184"/>
      <c r="AJ157" s="184"/>
      <c r="AK157" s="184"/>
      <c r="AL157" s="184"/>
      <c r="AM157" s="320"/>
    </row>
    <row r="158" spans="1:39" s="164" customFormat="1" x14ac:dyDescent="0.2">
      <c r="A158" s="178"/>
      <c r="B158" s="178"/>
      <c r="C158" s="178"/>
      <c r="D158" s="178"/>
      <c r="E158" s="179"/>
      <c r="F158" s="178"/>
      <c r="G158" s="178"/>
      <c r="H158" s="178"/>
      <c r="I158" s="181"/>
      <c r="J158" s="178"/>
      <c r="K158" s="182"/>
      <c r="L158" s="183"/>
      <c r="M158" s="183"/>
      <c r="N158" s="183"/>
      <c r="O158" s="183"/>
      <c r="P158" s="183"/>
      <c r="Q158" s="183"/>
      <c r="R158" s="183"/>
      <c r="S158" s="183"/>
      <c r="T158" s="183"/>
      <c r="U158" s="183"/>
      <c r="V158" s="184"/>
      <c r="W158" s="184"/>
      <c r="X158" s="184"/>
      <c r="Y158" s="184"/>
      <c r="Z158" s="184"/>
      <c r="AA158" s="184"/>
      <c r="AB158" s="184"/>
      <c r="AC158" s="184"/>
      <c r="AD158" s="184"/>
      <c r="AE158" s="184"/>
      <c r="AF158" s="184"/>
      <c r="AG158" s="184"/>
      <c r="AH158" s="184"/>
      <c r="AI158" s="184"/>
      <c r="AJ158" s="184"/>
      <c r="AK158" s="184"/>
      <c r="AL158" s="184"/>
      <c r="AM158" s="320"/>
    </row>
    <row r="159" spans="1:39" s="164" customFormat="1" x14ac:dyDescent="0.2">
      <c r="A159" s="178"/>
      <c r="B159" s="178"/>
      <c r="C159" s="178"/>
      <c r="D159" s="178"/>
      <c r="E159" s="179"/>
      <c r="F159" s="178"/>
      <c r="G159" s="178"/>
      <c r="H159" s="178"/>
      <c r="I159" s="181"/>
      <c r="J159" s="178"/>
      <c r="K159" s="182"/>
      <c r="L159" s="183"/>
      <c r="M159" s="183"/>
      <c r="N159" s="183"/>
      <c r="O159" s="183"/>
      <c r="P159" s="183"/>
      <c r="Q159" s="183"/>
      <c r="R159" s="183"/>
      <c r="S159" s="183"/>
      <c r="T159" s="183"/>
      <c r="U159" s="183"/>
      <c r="V159" s="184"/>
      <c r="W159" s="184"/>
      <c r="X159" s="184"/>
      <c r="Y159" s="184"/>
      <c r="Z159" s="184"/>
      <c r="AA159" s="184"/>
      <c r="AB159" s="184"/>
      <c r="AC159" s="184"/>
      <c r="AD159" s="184"/>
      <c r="AE159" s="184"/>
      <c r="AF159" s="184"/>
      <c r="AG159" s="184"/>
      <c r="AH159" s="184"/>
      <c r="AI159" s="184"/>
      <c r="AJ159" s="184"/>
      <c r="AK159" s="184"/>
      <c r="AL159" s="184"/>
      <c r="AM159" s="320"/>
    </row>
    <row r="160" spans="1:39" s="164" customFormat="1" x14ac:dyDescent="0.2">
      <c r="A160" s="178"/>
      <c r="B160" s="178"/>
      <c r="C160" s="178"/>
      <c r="D160" s="178"/>
      <c r="E160" s="179"/>
      <c r="F160" s="178"/>
      <c r="G160" s="178"/>
      <c r="H160" s="178"/>
      <c r="I160" s="181"/>
      <c r="J160" s="178"/>
      <c r="K160" s="182"/>
      <c r="L160" s="183"/>
      <c r="M160" s="183"/>
      <c r="N160" s="183"/>
      <c r="O160" s="183"/>
      <c r="P160" s="183"/>
      <c r="Q160" s="183"/>
      <c r="R160" s="183"/>
      <c r="S160" s="183"/>
      <c r="T160" s="183"/>
      <c r="U160" s="183"/>
      <c r="V160" s="184"/>
      <c r="W160" s="184"/>
      <c r="X160" s="184"/>
      <c r="Y160" s="184"/>
      <c r="Z160" s="184"/>
      <c r="AA160" s="184"/>
      <c r="AB160" s="184"/>
      <c r="AC160" s="184"/>
      <c r="AD160" s="184"/>
      <c r="AE160" s="184"/>
      <c r="AF160" s="184"/>
      <c r="AG160" s="184"/>
      <c r="AH160" s="184"/>
      <c r="AI160" s="184"/>
      <c r="AJ160" s="184"/>
      <c r="AK160" s="184"/>
      <c r="AL160" s="184"/>
      <c r="AM160" s="320"/>
    </row>
    <row r="161" spans="1:39" s="164" customFormat="1" x14ac:dyDescent="0.2">
      <c r="A161" s="178"/>
      <c r="B161" s="178"/>
      <c r="C161" s="178"/>
      <c r="D161" s="178"/>
      <c r="E161" s="179"/>
      <c r="F161" s="178"/>
      <c r="G161" s="178"/>
      <c r="H161" s="178"/>
      <c r="I161" s="181"/>
      <c r="J161" s="178"/>
      <c r="K161" s="182"/>
      <c r="L161" s="183"/>
      <c r="M161" s="183"/>
      <c r="N161" s="183"/>
      <c r="O161" s="183"/>
      <c r="P161" s="183"/>
      <c r="Q161" s="183"/>
      <c r="R161" s="183"/>
      <c r="S161" s="183"/>
      <c r="T161" s="183"/>
      <c r="U161" s="183"/>
      <c r="V161" s="184"/>
      <c r="W161" s="184"/>
      <c r="X161" s="184"/>
      <c r="Y161" s="184"/>
      <c r="Z161" s="184"/>
      <c r="AA161" s="184"/>
      <c r="AB161" s="184"/>
      <c r="AC161" s="184"/>
      <c r="AD161" s="184"/>
      <c r="AE161" s="184"/>
      <c r="AF161" s="184"/>
      <c r="AG161" s="184"/>
      <c r="AH161" s="184"/>
      <c r="AI161" s="184"/>
      <c r="AJ161" s="184"/>
      <c r="AK161" s="184"/>
      <c r="AL161" s="184"/>
      <c r="AM161" s="320"/>
    </row>
    <row r="162" spans="1:39" s="164" customFormat="1" x14ac:dyDescent="0.2">
      <c r="A162" s="178"/>
      <c r="B162" s="178"/>
      <c r="C162" s="178"/>
      <c r="D162" s="178"/>
      <c r="E162" s="179"/>
      <c r="F162" s="178"/>
      <c r="G162" s="178"/>
      <c r="H162" s="178"/>
      <c r="I162" s="181"/>
      <c r="J162" s="178"/>
      <c r="K162" s="182"/>
      <c r="L162" s="183"/>
      <c r="M162" s="183"/>
      <c r="N162" s="183"/>
      <c r="O162" s="183"/>
      <c r="P162" s="183"/>
      <c r="Q162" s="183"/>
      <c r="R162" s="183"/>
      <c r="S162" s="183"/>
      <c r="T162" s="183"/>
      <c r="U162" s="183"/>
      <c r="V162" s="184"/>
      <c r="W162" s="184"/>
      <c r="X162" s="184"/>
      <c r="Y162" s="184"/>
      <c r="Z162" s="184"/>
      <c r="AA162" s="184"/>
      <c r="AB162" s="184"/>
      <c r="AC162" s="184"/>
      <c r="AD162" s="184"/>
      <c r="AE162" s="184"/>
      <c r="AF162" s="184"/>
      <c r="AG162" s="184"/>
      <c r="AH162" s="184"/>
      <c r="AI162" s="184"/>
      <c r="AJ162" s="184"/>
      <c r="AK162" s="184"/>
      <c r="AL162" s="184"/>
      <c r="AM162" s="320"/>
    </row>
    <row r="163" spans="1:39" s="164" customFormat="1" x14ac:dyDescent="0.2">
      <c r="A163" s="178"/>
      <c r="B163" s="178"/>
      <c r="C163" s="178"/>
      <c r="D163" s="178"/>
      <c r="E163" s="179"/>
      <c r="F163" s="178"/>
      <c r="G163" s="178"/>
      <c r="H163" s="178"/>
      <c r="I163" s="181"/>
      <c r="J163" s="178"/>
      <c r="K163" s="182"/>
      <c r="L163" s="183"/>
      <c r="M163" s="183"/>
      <c r="N163" s="183"/>
      <c r="O163" s="183"/>
      <c r="P163" s="183"/>
      <c r="Q163" s="183"/>
      <c r="R163" s="183"/>
      <c r="S163" s="183"/>
      <c r="T163" s="183"/>
      <c r="U163" s="183"/>
      <c r="V163" s="184"/>
      <c r="W163" s="184"/>
      <c r="X163" s="184"/>
      <c r="Y163" s="184"/>
      <c r="Z163" s="184"/>
      <c r="AA163" s="184"/>
      <c r="AB163" s="184"/>
      <c r="AC163" s="184"/>
      <c r="AD163" s="184"/>
      <c r="AE163" s="184"/>
      <c r="AF163" s="184"/>
      <c r="AG163" s="184"/>
      <c r="AH163" s="184"/>
      <c r="AI163" s="184"/>
      <c r="AJ163" s="184"/>
      <c r="AK163" s="184"/>
      <c r="AL163" s="184"/>
      <c r="AM163" s="320"/>
    </row>
    <row r="164" spans="1:39" s="164" customFormat="1" x14ac:dyDescent="0.2">
      <c r="A164" s="178"/>
      <c r="B164" s="178"/>
      <c r="C164" s="178"/>
      <c r="D164" s="178"/>
      <c r="E164" s="179"/>
      <c r="F164" s="178"/>
      <c r="G164" s="178"/>
      <c r="H164" s="178"/>
      <c r="I164" s="181"/>
      <c r="J164" s="178"/>
      <c r="K164" s="182"/>
      <c r="L164" s="183"/>
      <c r="M164" s="183"/>
      <c r="N164" s="183"/>
      <c r="O164" s="183"/>
      <c r="P164" s="183"/>
      <c r="Q164" s="183"/>
      <c r="R164" s="183"/>
      <c r="S164" s="183"/>
      <c r="T164" s="183"/>
      <c r="U164" s="183"/>
      <c r="V164" s="184"/>
      <c r="W164" s="184"/>
      <c r="X164" s="184"/>
      <c r="Y164" s="184"/>
      <c r="Z164" s="184"/>
      <c r="AA164" s="184"/>
      <c r="AB164" s="184"/>
      <c r="AC164" s="184"/>
      <c r="AD164" s="184"/>
      <c r="AE164" s="184"/>
      <c r="AF164" s="184"/>
      <c r="AG164" s="184"/>
      <c r="AH164" s="184"/>
      <c r="AI164" s="184"/>
      <c r="AJ164" s="184"/>
      <c r="AK164" s="184"/>
      <c r="AL164" s="184"/>
      <c r="AM164" s="320"/>
    </row>
    <row r="165" spans="1:39" s="164" customFormat="1" x14ac:dyDescent="0.2">
      <c r="A165" s="178"/>
      <c r="B165" s="178"/>
      <c r="C165" s="178"/>
      <c r="D165" s="178"/>
      <c r="E165" s="179"/>
      <c r="F165" s="178"/>
      <c r="G165" s="178"/>
      <c r="H165" s="178"/>
      <c r="I165" s="181"/>
      <c r="J165" s="178"/>
      <c r="K165" s="182"/>
      <c r="L165" s="183"/>
      <c r="M165" s="183"/>
      <c r="N165" s="183"/>
      <c r="O165" s="183"/>
      <c r="P165" s="183"/>
      <c r="Q165" s="183"/>
      <c r="R165" s="183"/>
      <c r="S165" s="183"/>
      <c r="T165" s="183"/>
      <c r="U165" s="183"/>
      <c r="V165" s="184"/>
      <c r="W165" s="184"/>
      <c r="X165" s="184"/>
      <c r="Y165" s="184"/>
      <c r="Z165" s="184"/>
      <c r="AA165" s="184"/>
      <c r="AB165" s="184"/>
      <c r="AC165" s="184"/>
      <c r="AD165" s="184"/>
      <c r="AE165" s="184"/>
      <c r="AF165" s="184"/>
      <c r="AG165" s="184"/>
      <c r="AH165" s="184"/>
      <c r="AI165" s="184"/>
      <c r="AJ165" s="184"/>
      <c r="AK165" s="184"/>
      <c r="AL165" s="184"/>
      <c r="AM165" s="320"/>
    </row>
    <row r="166" spans="1:39" s="164" customFormat="1" x14ac:dyDescent="0.2">
      <c r="A166" s="178"/>
      <c r="B166" s="178"/>
      <c r="C166" s="178"/>
      <c r="D166" s="178"/>
      <c r="E166" s="179"/>
      <c r="F166" s="178"/>
      <c r="G166" s="178"/>
      <c r="H166" s="178"/>
      <c r="I166" s="181"/>
      <c r="J166" s="178"/>
      <c r="K166" s="182"/>
      <c r="L166" s="183"/>
      <c r="M166" s="183"/>
      <c r="N166" s="183"/>
      <c r="O166" s="183"/>
      <c r="P166" s="183"/>
      <c r="Q166" s="183"/>
      <c r="R166" s="183"/>
      <c r="S166" s="183"/>
      <c r="T166" s="183"/>
      <c r="U166" s="183"/>
      <c r="V166" s="184"/>
      <c r="W166" s="184"/>
      <c r="X166" s="184"/>
      <c r="Y166" s="184"/>
      <c r="Z166" s="184"/>
      <c r="AA166" s="184"/>
      <c r="AB166" s="184"/>
      <c r="AC166" s="184"/>
      <c r="AD166" s="184"/>
      <c r="AE166" s="184"/>
      <c r="AF166" s="184"/>
      <c r="AG166" s="184"/>
      <c r="AH166" s="184"/>
      <c r="AI166" s="184"/>
      <c r="AJ166" s="184"/>
      <c r="AK166" s="184"/>
      <c r="AL166" s="184"/>
      <c r="AM166" s="320"/>
    </row>
    <row r="167" spans="1:39" s="164" customFormat="1" x14ac:dyDescent="0.2">
      <c r="A167" s="178"/>
      <c r="B167" s="178"/>
      <c r="C167" s="178"/>
      <c r="D167" s="178"/>
      <c r="E167" s="179"/>
      <c r="F167" s="178"/>
      <c r="G167" s="178"/>
      <c r="H167" s="178"/>
      <c r="I167" s="181"/>
      <c r="J167" s="178"/>
      <c r="K167" s="182"/>
      <c r="L167" s="183"/>
      <c r="M167" s="183"/>
      <c r="N167" s="183"/>
      <c r="O167" s="183"/>
      <c r="P167" s="183"/>
      <c r="Q167" s="183"/>
      <c r="R167" s="183"/>
      <c r="S167" s="183"/>
      <c r="T167" s="183"/>
      <c r="U167" s="183"/>
      <c r="V167" s="184"/>
      <c r="W167" s="184"/>
      <c r="X167" s="184"/>
      <c r="Y167" s="184"/>
      <c r="Z167" s="184"/>
      <c r="AA167" s="184"/>
      <c r="AB167" s="184"/>
      <c r="AC167" s="184"/>
      <c r="AD167" s="184"/>
      <c r="AE167" s="184"/>
      <c r="AF167" s="184"/>
      <c r="AG167" s="184"/>
      <c r="AH167" s="184"/>
      <c r="AI167" s="184"/>
      <c r="AJ167" s="184"/>
      <c r="AK167" s="184"/>
      <c r="AL167" s="184"/>
      <c r="AM167" s="320"/>
    </row>
    <row r="168" spans="1:39" s="164" customFormat="1" x14ac:dyDescent="0.2">
      <c r="A168" s="178"/>
      <c r="B168" s="178"/>
      <c r="C168" s="178"/>
      <c r="D168" s="178"/>
      <c r="E168" s="179"/>
      <c r="F168" s="178"/>
      <c r="G168" s="178"/>
      <c r="H168" s="178"/>
      <c r="I168" s="181"/>
      <c r="J168" s="178"/>
      <c r="K168" s="182"/>
      <c r="L168" s="183"/>
      <c r="M168" s="183"/>
      <c r="N168" s="183"/>
      <c r="O168" s="183"/>
      <c r="P168" s="183"/>
      <c r="Q168" s="183"/>
      <c r="R168" s="183"/>
      <c r="S168" s="183"/>
      <c r="T168" s="183"/>
      <c r="U168" s="183"/>
      <c r="V168" s="184"/>
      <c r="W168" s="184"/>
      <c r="X168" s="184"/>
      <c r="Y168" s="184"/>
      <c r="Z168" s="184"/>
      <c r="AA168" s="184"/>
      <c r="AB168" s="184"/>
      <c r="AC168" s="184"/>
      <c r="AD168" s="184"/>
      <c r="AE168" s="184"/>
      <c r="AF168" s="184"/>
      <c r="AG168" s="184"/>
      <c r="AH168" s="184"/>
      <c r="AI168" s="184"/>
      <c r="AJ168" s="184"/>
      <c r="AK168" s="184"/>
      <c r="AL168" s="184"/>
      <c r="AM168" s="320"/>
    </row>
    <row r="169" spans="1:39" s="164" customFormat="1" x14ac:dyDescent="0.2">
      <c r="A169" s="178"/>
      <c r="B169" s="178"/>
      <c r="C169" s="178"/>
      <c r="D169" s="178"/>
      <c r="E169" s="179"/>
      <c r="F169" s="178"/>
      <c r="G169" s="178"/>
      <c r="H169" s="178"/>
      <c r="I169" s="181"/>
      <c r="J169" s="178"/>
      <c r="K169" s="182"/>
      <c r="L169" s="183"/>
      <c r="M169" s="183"/>
      <c r="N169" s="183"/>
      <c r="O169" s="183"/>
      <c r="P169" s="183"/>
      <c r="Q169" s="183"/>
      <c r="R169" s="183"/>
      <c r="S169" s="183"/>
      <c r="T169" s="183"/>
      <c r="U169" s="183"/>
      <c r="V169" s="184"/>
      <c r="W169" s="184"/>
      <c r="X169" s="184"/>
      <c r="Y169" s="184"/>
      <c r="Z169" s="184"/>
      <c r="AA169" s="184"/>
      <c r="AB169" s="184"/>
      <c r="AC169" s="184"/>
      <c r="AD169" s="184"/>
      <c r="AE169" s="184"/>
      <c r="AF169" s="184"/>
      <c r="AG169" s="184"/>
      <c r="AH169" s="184"/>
      <c r="AI169" s="184"/>
      <c r="AJ169" s="184"/>
      <c r="AK169" s="184"/>
      <c r="AL169" s="184"/>
      <c r="AM169" s="320"/>
    </row>
    <row r="170" spans="1:39" s="164" customFormat="1" x14ac:dyDescent="0.2">
      <c r="A170" s="178"/>
      <c r="B170" s="178"/>
      <c r="C170" s="178"/>
      <c r="D170" s="178"/>
      <c r="E170" s="179"/>
      <c r="F170" s="178"/>
      <c r="G170" s="178"/>
      <c r="H170" s="178"/>
      <c r="I170" s="181"/>
      <c r="J170" s="178"/>
      <c r="K170" s="182"/>
      <c r="L170" s="183"/>
      <c r="M170" s="183"/>
      <c r="N170" s="183"/>
      <c r="O170" s="183"/>
      <c r="P170" s="183"/>
      <c r="Q170" s="183"/>
      <c r="R170" s="183"/>
      <c r="S170" s="183"/>
      <c r="T170" s="183"/>
      <c r="U170" s="183"/>
      <c r="V170" s="184"/>
      <c r="W170" s="184"/>
      <c r="X170" s="184"/>
      <c r="Y170" s="184"/>
      <c r="Z170" s="184"/>
      <c r="AA170" s="184"/>
      <c r="AB170" s="184"/>
      <c r="AC170" s="184"/>
      <c r="AD170" s="184"/>
      <c r="AE170" s="184"/>
      <c r="AF170" s="184"/>
      <c r="AG170" s="184"/>
      <c r="AH170" s="184"/>
      <c r="AI170" s="184"/>
      <c r="AJ170" s="184"/>
      <c r="AK170" s="184"/>
      <c r="AL170" s="184"/>
      <c r="AM170" s="320"/>
    </row>
    <row r="171" spans="1:39" s="164" customFormat="1" x14ac:dyDescent="0.2">
      <c r="A171" s="178"/>
      <c r="B171" s="178"/>
      <c r="C171" s="178"/>
      <c r="D171" s="178"/>
      <c r="E171" s="179"/>
      <c r="F171" s="178"/>
      <c r="G171" s="178"/>
      <c r="H171" s="178"/>
      <c r="I171" s="181"/>
      <c r="J171" s="178"/>
      <c r="K171" s="182"/>
      <c r="L171" s="183"/>
      <c r="M171" s="183"/>
      <c r="N171" s="183"/>
      <c r="O171" s="183"/>
      <c r="P171" s="183"/>
      <c r="Q171" s="183"/>
      <c r="R171" s="183"/>
      <c r="S171" s="183"/>
      <c r="T171" s="183"/>
      <c r="U171" s="183"/>
      <c r="V171" s="184"/>
      <c r="W171" s="184"/>
      <c r="X171" s="184"/>
      <c r="Y171" s="184"/>
      <c r="Z171" s="184"/>
      <c r="AA171" s="184"/>
      <c r="AB171" s="184"/>
      <c r="AC171" s="184"/>
      <c r="AD171" s="184"/>
      <c r="AE171" s="184"/>
      <c r="AF171" s="184"/>
      <c r="AG171" s="184"/>
      <c r="AH171" s="184"/>
      <c r="AI171" s="184"/>
      <c r="AJ171" s="184"/>
      <c r="AK171" s="184"/>
      <c r="AL171" s="184"/>
      <c r="AM171" s="320"/>
    </row>
    <row r="172" spans="1:39" s="164" customFormat="1" x14ac:dyDescent="0.2">
      <c r="A172" s="178"/>
      <c r="B172" s="178"/>
      <c r="C172" s="178"/>
      <c r="D172" s="178"/>
      <c r="E172" s="179"/>
      <c r="F172" s="178"/>
      <c r="G172" s="178"/>
      <c r="H172" s="178"/>
      <c r="I172" s="181"/>
      <c r="J172" s="178"/>
      <c r="K172" s="182"/>
      <c r="L172" s="183"/>
      <c r="M172" s="183"/>
      <c r="N172" s="183"/>
      <c r="O172" s="183"/>
      <c r="P172" s="183"/>
      <c r="Q172" s="183"/>
      <c r="R172" s="183"/>
      <c r="S172" s="183"/>
      <c r="T172" s="183"/>
      <c r="U172" s="183"/>
      <c r="V172" s="184"/>
      <c r="W172" s="184"/>
      <c r="X172" s="184"/>
      <c r="Y172" s="184"/>
      <c r="Z172" s="184"/>
      <c r="AA172" s="184"/>
      <c r="AB172" s="184"/>
      <c r="AC172" s="184"/>
      <c r="AD172" s="184"/>
      <c r="AE172" s="184"/>
      <c r="AF172" s="184"/>
      <c r="AG172" s="184"/>
      <c r="AH172" s="184"/>
      <c r="AI172" s="184"/>
      <c r="AJ172" s="184"/>
      <c r="AK172" s="184"/>
      <c r="AL172" s="184"/>
      <c r="AM172" s="320"/>
    </row>
    <row r="173" spans="1:39" s="164" customFormat="1" x14ac:dyDescent="0.2">
      <c r="A173" s="178"/>
      <c r="B173" s="178"/>
      <c r="C173" s="178"/>
      <c r="D173" s="178"/>
      <c r="E173" s="179"/>
      <c r="F173" s="178"/>
      <c r="G173" s="178"/>
      <c r="H173" s="178"/>
      <c r="I173" s="181"/>
      <c r="J173" s="178"/>
      <c r="K173" s="182"/>
      <c r="L173" s="183"/>
      <c r="M173" s="183"/>
      <c r="N173" s="183"/>
      <c r="O173" s="183"/>
      <c r="P173" s="183"/>
      <c r="Q173" s="183"/>
      <c r="R173" s="183"/>
      <c r="S173" s="183"/>
      <c r="T173" s="183"/>
      <c r="U173" s="183"/>
      <c r="V173" s="184"/>
      <c r="W173" s="184"/>
      <c r="X173" s="184"/>
      <c r="Y173" s="184"/>
      <c r="Z173" s="184"/>
      <c r="AA173" s="184"/>
      <c r="AB173" s="184"/>
      <c r="AC173" s="184"/>
      <c r="AD173" s="184"/>
      <c r="AE173" s="184"/>
      <c r="AF173" s="184"/>
      <c r="AG173" s="184"/>
      <c r="AH173" s="184"/>
      <c r="AI173" s="184"/>
      <c r="AJ173" s="184"/>
      <c r="AK173" s="184"/>
      <c r="AL173" s="184"/>
      <c r="AM173" s="320"/>
    </row>
    <row r="174" spans="1:39" s="164" customFormat="1" x14ac:dyDescent="0.2">
      <c r="A174" s="178"/>
      <c r="B174" s="178"/>
      <c r="C174" s="178"/>
      <c r="D174" s="178"/>
      <c r="E174" s="179"/>
      <c r="F174" s="178"/>
      <c r="G174" s="178"/>
      <c r="H174" s="178"/>
      <c r="I174" s="181"/>
      <c r="J174" s="178"/>
      <c r="K174" s="182"/>
      <c r="L174" s="183"/>
      <c r="M174" s="183"/>
      <c r="N174" s="183"/>
      <c r="O174" s="183"/>
      <c r="P174" s="183"/>
      <c r="Q174" s="183"/>
      <c r="R174" s="183"/>
      <c r="S174" s="183"/>
      <c r="T174" s="183"/>
      <c r="U174" s="183"/>
      <c r="V174" s="184"/>
      <c r="W174" s="184"/>
      <c r="X174" s="184"/>
      <c r="Y174" s="184"/>
      <c r="Z174" s="184"/>
      <c r="AA174" s="184"/>
      <c r="AB174" s="184"/>
      <c r="AC174" s="184"/>
      <c r="AD174" s="184"/>
      <c r="AE174" s="184"/>
      <c r="AF174" s="184"/>
      <c r="AG174" s="184"/>
      <c r="AH174" s="184"/>
      <c r="AI174" s="184"/>
      <c r="AJ174" s="184"/>
      <c r="AK174" s="184"/>
      <c r="AL174" s="184"/>
      <c r="AM174" s="320"/>
    </row>
    <row r="175" spans="1:39" s="164" customFormat="1" x14ac:dyDescent="0.2">
      <c r="A175" s="178"/>
      <c r="B175" s="178"/>
      <c r="C175" s="178"/>
      <c r="D175" s="178"/>
      <c r="E175" s="179"/>
      <c r="F175" s="178"/>
      <c r="G175" s="178"/>
      <c r="H175" s="178"/>
      <c r="I175" s="181"/>
      <c r="J175" s="178"/>
      <c r="K175" s="182"/>
      <c r="L175" s="183"/>
      <c r="M175" s="183"/>
      <c r="N175" s="183"/>
      <c r="O175" s="183"/>
      <c r="P175" s="183"/>
      <c r="Q175" s="183"/>
      <c r="R175" s="183"/>
      <c r="S175" s="183"/>
      <c r="T175" s="183"/>
      <c r="U175" s="183"/>
      <c r="V175" s="184"/>
      <c r="W175" s="184"/>
      <c r="X175" s="184"/>
      <c r="Y175" s="184"/>
      <c r="Z175" s="184"/>
      <c r="AA175" s="184"/>
      <c r="AB175" s="184"/>
      <c r="AC175" s="184"/>
      <c r="AD175" s="184"/>
      <c r="AE175" s="184"/>
      <c r="AF175" s="184"/>
      <c r="AG175" s="184"/>
      <c r="AH175" s="184"/>
      <c r="AI175" s="184"/>
      <c r="AJ175" s="184"/>
      <c r="AK175" s="184"/>
      <c r="AL175" s="184"/>
      <c r="AM175" s="320"/>
    </row>
    <row r="176" spans="1:39" s="164" customFormat="1" x14ac:dyDescent="0.2">
      <c r="A176" s="178"/>
      <c r="B176" s="178"/>
      <c r="C176" s="178"/>
      <c r="D176" s="178"/>
      <c r="E176" s="179"/>
      <c r="F176" s="178"/>
      <c r="G176" s="178"/>
      <c r="H176" s="178"/>
      <c r="I176" s="181"/>
      <c r="J176" s="178"/>
      <c r="K176" s="182"/>
      <c r="L176" s="183"/>
      <c r="M176" s="183"/>
      <c r="N176" s="183"/>
      <c r="O176" s="183"/>
      <c r="P176" s="183"/>
      <c r="Q176" s="183"/>
      <c r="R176" s="183"/>
      <c r="S176" s="183"/>
      <c r="T176" s="183"/>
      <c r="U176" s="183"/>
      <c r="V176" s="184"/>
      <c r="W176" s="184"/>
      <c r="X176" s="184"/>
      <c r="Y176" s="184"/>
      <c r="Z176" s="184"/>
      <c r="AA176" s="184"/>
      <c r="AB176" s="184"/>
      <c r="AC176" s="184"/>
      <c r="AD176" s="184"/>
      <c r="AE176" s="184"/>
      <c r="AF176" s="184"/>
      <c r="AG176" s="184"/>
      <c r="AH176" s="184"/>
      <c r="AI176" s="184"/>
      <c r="AJ176" s="184"/>
      <c r="AK176" s="184"/>
      <c r="AL176" s="184"/>
      <c r="AM176" s="320"/>
    </row>
    <row r="177" spans="1:39" s="164" customFormat="1" x14ac:dyDescent="0.2">
      <c r="A177" s="178"/>
      <c r="B177" s="178"/>
      <c r="C177" s="178"/>
      <c r="D177" s="178"/>
      <c r="E177" s="179"/>
      <c r="F177" s="178"/>
      <c r="G177" s="178"/>
      <c r="H177" s="178"/>
      <c r="I177" s="181"/>
      <c r="J177" s="178"/>
      <c r="K177" s="182"/>
      <c r="L177" s="183"/>
      <c r="M177" s="183"/>
      <c r="N177" s="183"/>
      <c r="O177" s="183"/>
      <c r="P177" s="183"/>
      <c r="Q177" s="183"/>
      <c r="R177" s="183"/>
      <c r="S177" s="183"/>
      <c r="T177" s="183"/>
      <c r="U177" s="183"/>
      <c r="V177" s="184"/>
      <c r="W177" s="184"/>
      <c r="X177" s="184"/>
      <c r="Y177" s="184"/>
      <c r="Z177" s="184"/>
      <c r="AA177" s="184"/>
      <c r="AB177" s="184"/>
      <c r="AC177" s="184"/>
      <c r="AD177" s="184"/>
      <c r="AE177" s="184"/>
      <c r="AF177" s="184"/>
      <c r="AG177" s="184"/>
      <c r="AH177" s="184"/>
      <c r="AI177" s="184"/>
      <c r="AJ177" s="184"/>
      <c r="AK177" s="184"/>
      <c r="AL177" s="184"/>
      <c r="AM177" s="320"/>
    </row>
    <row r="178" spans="1:39" s="164" customFormat="1" x14ac:dyDescent="0.2">
      <c r="A178" s="178"/>
      <c r="B178" s="178"/>
      <c r="C178" s="178"/>
      <c r="D178" s="178"/>
      <c r="E178" s="179"/>
      <c r="F178" s="178"/>
      <c r="G178" s="178"/>
      <c r="H178" s="178"/>
      <c r="I178" s="181"/>
      <c r="J178" s="178"/>
      <c r="K178" s="182"/>
      <c r="L178" s="183"/>
      <c r="M178" s="183"/>
      <c r="N178" s="183"/>
      <c r="O178" s="183"/>
      <c r="P178" s="183"/>
      <c r="Q178" s="183"/>
      <c r="R178" s="183"/>
      <c r="S178" s="183"/>
      <c r="T178" s="183"/>
      <c r="U178" s="183"/>
      <c r="V178" s="184"/>
      <c r="W178" s="184"/>
      <c r="X178" s="184"/>
      <c r="Y178" s="184"/>
      <c r="Z178" s="184"/>
      <c r="AA178" s="184"/>
      <c r="AB178" s="184"/>
      <c r="AC178" s="184"/>
      <c r="AD178" s="184"/>
      <c r="AE178" s="184"/>
      <c r="AF178" s="184"/>
      <c r="AG178" s="184"/>
      <c r="AH178" s="184"/>
      <c r="AI178" s="184"/>
      <c r="AJ178" s="184"/>
      <c r="AK178" s="184"/>
      <c r="AL178" s="184"/>
      <c r="AM178" s="320"/>
    </row>
    <row r="179" spans="1:39" s="164" customFormat="1" x14ac:dyDescent="0.2">
      <c r="A179" s="178"/>
      <c r="B179" s="178"/>
      <c r="C179" s="178"/>
      <c r="D179" s="178"/>
      <c r="E179" s="179"/>
      <c r="F179" s="178"/>
      <c r="G179" s="178"/>
      <c r="H179" s="178"/>
      <c r="I179" s="181"/>
      <c r="J179" s="178"/>
      <c r="K179" s="182"/>
      <c r="L179" s="183"/>
      <c r="M179" s="183"/>
      <c r="N179" s="183"/>
      <c r="O179" s="183"/>
      <c r="P179" s="183"/>
      <c r="Q179" s="183"/>
      <c r="R179" s="183"/>
      <c r="S179" s="183"/>
      <c r="T179" s="183"/>
      <c r="U179" s="183"/>
      <c r="V179" s="184"/>
      <c r="W179" s="184"/>
      <c r="X179" s="184"/>
      <c r="Y179" s="184"/>
      <c r="Z179" s="184"/>
      <c r="AA179" s="184"/>
      <c r="AB179" s="184"/>
      <c r="AC179" s="184"/>
      <c r="AD179" s="184"/>
      <c r="AE179" s="184"/>
      <c r="AF179" s="184"/>
      <c r="AG179" s="184"/>
      <c r="AH179" s="184"/>
      <c r="AI179" s="184"/>
      <c r="AJ179" s="184"/>
      <c r="AK179" s="184"/>
      <c r="AL179" s="184"/>
      <c r="AM179" s="320"/>
    </row>
    <row r="180" spans="1:39" s="164" customFormat="1" x14ac:dyDescent="0.2">
      <c r="A180" s="178"/>
      <c r="B180" s="178"/>
      <c r="C180" s="178"/>
      <c r="D180" s="178"/>
      <c r="E180" s="179"/>
      <c r="F180" s="178"/>
      <c r="G180" s="178"/>
      <c r="H180" s="178"/>
      <c r="I180" s="181"/>
      <c r="J180" s="178"/>
      <c r="K180" s="182"/>
      <c r="L180" s="183"/>
      <c r="M180" s="183"/>
      <c r="N180" s="183"/>
      <c r="O180" s="183"/>
      <c r="P180" s="183"/>
      <c r="Q180" s="183"/>
      <c r="R180" s="183"/>
      <c r="S180" s="183"/>
      <c r="T180" s="183"/>
      <c r="U180" s="183"/>
      <c r="V180" s="184"/>
      <c r="W180" s="184"/>
      <c r="X180" s="184"/>
      <c r="Y180" s="184"/>
      <c r="Z180" s="184"/>
      <c r="AA180" s="184"/>
      <c r="AB180" s="184"/>
      <c r="AC180" s="184"/>
      <c r="AD180" s="184"/>
      <c r="AE180" s="184"/>
      <c r="AF180" s="184"/>
      <c r="AG180" s="184"/>
      <c r="AH180" s="184"/>
      <c r="AI180" s="184"/>
      <c r="AJ180" s="184"/>
      <c r="AK180" s="184"/>
      <c r="AL180" s="184"/>
      <c r="AM180" s="320"/>
    </row>
    <row r="181" spans="1:39" s="164" customFormat="1" x14ac:dyDescent="0.2">
      <c r="A181" s="178"/>
      <c r="B181" s="178"/>
      <c r="C181" s="178"/>
      <c r="D181" s="178"/>
      <c r="E181" s="179"/>
      <c r="F181" s="178"/>
      <c r="G181" s="178"/>
      <c r="H181" s="178"/>
      <c r="I181" s="181"/>
      <c r="J181" s="178"/>
      <c r="K181" s="182"/>
      <c r="L181" s="183"/>
      <c r="M181" s="183"/>
      <c r="N181" s="183"/>
      <c r="O181" s="183"/>
      <c r="P181" s="183"/>
      <c r="Q181" s="183"/>
      <c r="R181" s="183"/>
      <c r="S181" s="183"/>
      <c r="T181" s="183"/>
      <c r="U181" s="183"/>
      <c r="V181" s="184"/>
      <c r="W181" s="184"/>
      <c r="X181" s="184"/>
      <c r="Y181" s="184"/>
      <c r="Z181" s="184"/>
      <c r="AA181" s="184"/>
      <c r="AB181" s="184"/>
      <c r="AC181" s="184"/>
      <c r="AD181" s="184"/>
      <c r="AE181" s="184"/>
      <c r="AF181" s="184"/>
      <c r="AG181" s="184"/>
      <c r="AH181" s="184"/>
      <c r="AI181" s="184"/>
      <c r="AJ181" s="184"/>
      <c r="AK181" s="184"/>
      <c r="AL181" s="184"/>
      <c r="AM181" s="320"/>
    </row>
    <row r="182" spans="1:39" s="164" customFormat="1" x14ac:dyDescent="0.2">
      <c r="A182" s="178"/>
      <c r="B182" s="178"/>
      <c r="C182" s="178"/>
      <c r="D182" s="178"/>
      <c r="E182" s="179"/>
      <c r="F182" s="178"/>
      <c r="G182" s="178"/>
      <c r="H182" s="178"/>
      <c r="I182" s="181"/>
      <c r="J182" s="178"/>
      <c r="K182" s="182"/>
      <c r="L182" s="183"/>
      <c r="M182" s="183"/>
      <c r="N182" s="183"/>
      <c r="O182" s="183"/>
      <c r="P182" s="183"/>
      <c r="Q182" s="183"/>
      <c r="R182" s="183"/>
      <c r="S182" s="183"/>
      <c r="T182" s="183"/>
      <c r="U182" s="183"/>
      <c r="V182" s="184"/>
      <c r="W182" s="184"/>
      <c r="X182" s="184"/>
      <c r="Y182" s="184"/>
      <c r="Z182" s="184"/>
      <c r="AA182" s="184"/>
      <c r="AB182" s="184"/>
      <c r="AC182" s="184"/>
      <c r="AD182" s="184"/>
      <c r="AE182" s="184"/>
      <c r="AF182" s="184"/>
      <c r="AG182" s="184"/>
      <c r="AH182" s="184"/>
      <c r="AI182" s="184"/>
      <c r="AJ182" s="184"/>
      <c r="AK182" s="184"/>
      <c r="AL182" s="184"/>
      <c r="AM182" s="320"/>
    </row>
    <row r="183" spans="1:39" s="164" customFormat="1" x14ac:dyDescent="0.2">
      <c r="A183" s="178"/>
      <c r="B183" s="178"/>
      <c r="C183" s="178"/>
      <c r="D183" s="178"/>
      <c r="E183" s="179"/>
      <c r="F183" s="178"/>
      <c r="G183" s="178"/>
      <c r="H183" s="178"/>
      <c r="I183" s="181"/>
      <c r="J183" s="178"/>
      <c r="K183" s="182"/>
      <c r="L183" s="183"/>
      <c r="M183" s="183"/>
      <c r="N183" s="183"/>
      <c r="O183" s="183"/>
      <c r="P183" s="183"/>
      <c r="Q183" s="183"/>
      <c r="R183" s="183"/>
      <c r="S183" s="183"/>
      <c r="T183" s="183"/>
      <c r="U183" s="183"/>
      <c r="V183" s="184"/>
      <c r="W183" s="184"/>
      <c r="X183" s="184"/>
      <c r="Y183" s="184"/>
      <c r="Z183" s="184"/>
      <c r="AA183" s="184"/>
      <c r="AB183" s="184"/>
      <c r="AC183" s="184"/>
      <c r="AD183" s="184"/>
      <c r="AE183" s="184"/>
      <c r="AF183" s="184"/>
      <c r="AG183" s="184"/>
      <c r="AH183" s="184"/>
      <c r="AI183" s="184"/>
      <c r="AJ183" s="184"/>
      <c r="AK183" s="184"/>
      <c r="AL183" s="184"/>
      <c r="AM183" s="320"/>
    </row>
    <row r="184" spans="1:39" s="164" customFormat="1" x14ac:dyDescent="0.2">
      <c r="A184" s="178"/>
      <c r="B184" s="178"/>
      <c r="C184" s="178"/>
      <c r="D184" s="178"/>
      <c r="E184" s="179"/>
      <c r="F184" s="178"/>
      <c r="G184" s="178"/>
      <c r="H184" s="178"/>
      <c r="I184" s="181"/>
      <c r="J184" s="178"/>
      <c r="K184" s="182"/>
      <c r="L184" s="183"/>
      <c r="M184" s="183"/>
      <c r="N184" s="183"/>
      <c r="O184" s="183"/>
      <c r="P184" s="183"/>
      <c r="Q184" s="183"/>
      <c r="R184" s="183"/>
      <c r="S184" s="183"/>
      <c r="T184" s="183"/>
      <c r="U184" s="183"/>
      <c r="V184" s="184"/>
      <c r="W184" s="184"/>
      <c r="X184" s="184"/>
      <c r="Y184" s="184"/>
      <c r="Z184" s="184"/>
      <c r="AA184" s="184"/>
      <c r="AB184" s="184"/>
      <c r="AC184" s="184"/>
      <c r="AD184" s="184"/>
      <c r="AE184" s="184"/>
      <c r="AF184" s="184"/>
      <c r="AG184" s="184"/>
      <c r="AH184" s="184"/>
      <c r="AI184" s="184"/>
      <c r="AJ184" s="184"/>
      <c r="AK184" s="184"/>
      <c r="AL184" s="184"/>
      <c r="AM184" s="320"/>
    </row>
    <row r="185" spans="1:39" s="164" customFormat="1" x14ac:dyDescent="0.2">
      <c r="A185" s="178"/>
      <c r="B185" s="178"/>
      <c r="C185" s="178"/>
      <c r="D185" s="178"/>
      <c r="E185" s="179"/>
      <c r="F185" s="178"/>
      <c r="G185" s="178"/>
      <c r="H185" s="178"/>
      <c r="I185" s="181"/>
      <c r="J185" s="178"/>
      <c r="K185" s="182"/>
      <c r="L185" s="183"/>
      <c r="M185" s="183"/>
      <c r="N185" s="183"/>
      <c r="O185" s="183"/>
      <c r="P185" s="183"/>
      <c r="Q185" s="183"/>
      <c r="R185" s="183"/>
      <c r="S185" s="183"/>
      <c r="T185" s="183"/>
      <c r="U185" s="183"/>
      <c r="V185" s="184"/>
      <c r="W185" s="184"/>
      <c r="X185" s="184"/>
      <c r="Y185" s="184"/>
      <c r="Z185" s="184"/>
      <c r="AA185" s="184"/>
      <c r="AB185" s="184"/>
      <c r="AC185" s="184"/>
      <c r="AD185" s="184"/>
      <c r="AE185" s="184"/>
      <c r="AF185" s="184"/>
      <c r="AG185" s="184"/>
      <c r="AH185" s="184"/>
      <c r="AI185" s="184"/>
      <c r="AJ185" s="184"/>
      <c r="AK185" s="184"/>
      <c r="AL185" s="184"/>
      <c r="AM185" s="320"/>
    </row>
    <row r="186" spans="1:39" s="164" customFormat="1" x14ac:dyDescent="0.2">
      <c r="A186" s="178"/>
      <c r="B186" s="178"/>
      <c r="C186" s="178"/>
      <c r="D186" s="178"/>
      <c r="E186" s="179"/>
      <c r="F186" s="178"/>
      <c r="G186" s="178"/>
      <c r="H186" s="178"/>
      <c r="I186" s="181"/>
      <c r="J186" s="178"/>
      <c r="K186" s="182"/>
      <c r="L186" s="183"/>
      <c r="M186" s="183"/>
      <c r="N186" s="183"/>
      <c r="O186" s="183"/>
      <c r="P186" s="183"/>
      <c r="Q186" s="183"/>
      <c r="R186" s="183"/>
      <c r="S186" s="183"/>
      <c r="T186" s="183"/>
      <c r="U186" s="183"/>
      <c r="V186" s="184"/>
      <c r="W186" s="184"/>
      <c r="X186" s="184"/>
      <c r="Y186" s="184"/>
      <c r="Z186" s="184"/>
      <c r="AA186" s="184"/>
      <c r="AB186" s="184"/>
      <c r="AC186" s="184"/>
      <c r="AD186" s="184"/>
      <c r="AE186" s="184"/>
      <c r="AF186" s="184"/>
      <c r="AG186" s="184"/>
      <c r="AH186" s="184"/>
      <c r="AI186" s="184"/>
      <c r="AJ186" s="184"/>
      <c r="AK186" s="184"/>
      <c r="AL186" s="184"/>
      <c r="AM186" s="320"/>
    </row>
    <row r="187" spans="1:39" s="164" customFormat="1" x14ac:dyDescent="0.2">
      <c r="A187" s="178"/>
      <c r="B187" s="178"/>
      <c r="C187" s="178"/>
      <c r="D187" s="178"/>
      <c r="E187" s="179"/>
      <c r="F187" s="178"/>
      <c r="G187" s="178"/>
      <c r="H187" s="178"/>
      <c r="I187" s="181"/>
      <c r="J187" s="178"/>
      <c r="K187" s="182"/>
      <c r="L187" s="183"/>
      <c r="M187" s="183"/>
      <c r="N187" s="183"/>
      <c r="O187" s="183"/>
      <c r="P187" s="183"/>
      <c r="Q187" s="183"/>
      <c r="R187" s="183"/>
      <c r="S187" s="183"/>
      <c r="T187" s="183"/>
      <c r="U187" s="183"/>
      <c r="V187" s="184"/>
      <c r="W187" s="184"/>
      <c r="X187" s="184"/>
      <c r="Y187" s="184"/>
      <c r="Z187" s="184"/>
      <c r="AA187" s="184"/>
      <c r="AB187" s="184"/>
      <c r="AC187" s="184"/>
      <c r="AD187" s="184"/>
      <c r="AE187" s="184"/>
      <c r="AF187" s="184"/>
      <c r="AG187" s="184"/>
      <c r="AH187" s="184"/>
      <c r="AI187" s="184"/>
      <c r="AJ187" s="184"/>
      <c r="AK187" s="184"/>
      <c r="AL187" s="184"/>
      <c r="AM187" s="320"/>
    </row>
    <row r="188" spans="1:39" s="164" customFormat="1" x14ac:dyDescent="0.2">
      <c r="A188" s="178"/>
      <c r="B188" s="178"/>
      <c r="C188" s="178"/>
      <c r="D188" s="178"/>
      <c r="E188" s="179"/>
      <c r="F188" s="178"/>
      <c r="G188" s="178"/>
      <c r="H188" s="178"/>
      <c r="I188" s="181"/>
      <c r="J188" s="178"/>
      <c r="K188" s="182"/>
      <c r="L188" s="183"/>
      <c r="M188" s="183"/>
      <c r="N188" s="183"/>
      <c r="O188" s="183"/>
      <c r="P188" s="183"/>
      <c r="Q188" s="183"/>
      <c r="R188" s="183"/>
      <c r="S188" s="183"/>
      <c r="T188" s="183"/>
      <c r="U188" s="183"/>
      <c r="V188" s="184"/>
      <c r="W188" s="184"/>
      <c r="X188" s="184"/>
      <c r="Y188" s="184"/>
      <c r="Z188" s="184"/>
      <c r="AA188" s="184"/>
      <c r="AB188" s="184"/>
      <c r="AC188" s="184"/>
      <c r="AD188" s="184"/>
      <c r="AE188" s="184"/>
      <c r="AF188" s="184"/>
      <c r="AG188" s="184"/>
      <c r="AH188" s="184"/>
      <c r="AI188" s="184"/>
      <c r="AJ188" s="184"/>
      <c r="AK188" s="184"/>
      <c r="AL188" s="184"/>
      <c r="AM188" s="320"/>
    </row>
    <row r="189" spans="1:39" s="164" customFormat="1" x14ac:dyDescent="0.2">
      <c r="A189" s="178"/>
      <c r="B189" s="178"/>
      <c r="C189" s="178"/>
      <c r="D189" s="178"/>
      <c r="E189" s="179"/>
      <c r="F189" s="178"/>
      <c r="G189" s="178"/>
      <c r="H189" s="178"/>
      <c r="I189" s="181"/>
      <c r="J189" s="178"/>
      <c r="K189" s="182"/>
      <c r="L189" s="183"/>
      <c r="M189" s="183"/>
      <c r="N189" s="183"/>
      <c r="O189" s="183"/>
      <c r="P189" s="183"/>
      <c r="Q189" s="183"/>
      <c r="R189" s="183"/>
      <c r="S189" s="183"/>
      <c r="T189" s="183"/>
      <c r="U189" s="183"/>
      <c r="V189" s="184"/>
      <c r="W189" s="184"/>
      <c r="X189" s="184"/>
      <c r="Y189" s="184"/>
      <c r="Z189" s="184"/>
      <c r="AA189" s="184"/>
      <c r="AB189" s="184"/>
      <c r="AC189" s="184"/>
      <c r="AD189" s="184"/>
      <c r="AE189" s="184"/>
      <c r="AF189" s="184"/>
      <c r="AG189" s="184"/>
      <c r="AH189" s="184"/>
      <c r="AI189" s="184"/>
      <c r="AJ189" s="184"/>
      <c r="AK189" s="184"/>
      <c r="AL189" s="184"/>
      <c r="AM189" s="320"/>
    </row>
    <row r="190" spans="1:39" s="164" customFormat="1" x14ac:dyDescent="0.2">
      <c r="A190" s="178"/>
      <c r="B190" s="178"/>
      <c r="C190" s="178"/>
      <c r="D190" s="178"/>
      <c r="E190" s="179"/>
      <c r="F190" s="178"/>
      <c r="G190" s="178"/>
      <c r="H190" s="178"/>
      <c r="I190" s="181"/>
      <c r="J190" s="178"/>
      <c r="K190" s="182"/>
      <c r="L190" s="183"/>
      <c r="M190" s="183"/>
      <c r="N190" s="183"/>
      <c r="O190" s="183"/>
      <c r="P190" s="183"/>
      <c r="Q190" s="183"/>
      <c r="R190" s="183"/>
      <c r="S190" s="183"/>
      <c r="T190" s="183"/>
      <c r="U190" s="183"/>
      <c r="V190" s="184"/>
      <c r="W190" s="184"/>
      <c r="X190" s="184"/>
      <c r="Y190" s="184"/>
      <c r="Z190" s="184"/>
      <c r="AA190" s="184"/>
      <c r="AB190" s="184"/>
      <c r="AC190" s="184"/>
      <c r="AD190" s="184"/>
      <c r="AE190" s="184"/>
      <c r="AF190" s="184"/>
      <c r="AG190" s="184"/>
      <c r="AH190" s="184"/>
      <c r="AI190" s="184"/>
      <c r="AJ190" s="184"/>
      <c r="AK190" s="184"/>
      <c r="AL190" s="184"/>
      <c r="AM190" s="320"/>
    </row>
    <row r="191" spans="1:39" s="164" customFormat="1" x14ac:dyDescent="0.2">
      <c r="A191" s="178"/>
      <c r="B191" s="178"/>
      <c r="C191" s="178"/>
      <c r="D191" s="178"/>
      <c r="E191" s="179"/>
      <c r="F191" s="178"/>
      <c r="G191" s="178"/>
      <c r="H191" s="178"/>
      <c r="I191" s="181"/>
      <c r="J191" s="178"/>
      <c r="K191" s="182"/>
      <c r="L191" s="183"/>
      <c r="M191" s="183"/>
      <c r="N191" s="183"/>
      <c r="O191" s="183"/>
      <c r="P191" s="183"/>
      <c r="Q191" s="183"/>
      <c r="R191" s="183"/>
      <c r="S191" s="183"/>
      <c r="T191" s="183"/>
      <c r="U191" s="183"/>
      <c r="V191" s="184"/>
      <c r="W191" s="184"/>
      <c r="X191" s="184"/>
      <c r="Y191" s="184"/>
      <c r="Z191" s="184"/>
      <c r="AA191" s="184"/>
      <c r="AB191" s="184"/>
      <c r="AC191" s="184"/>
      <c r="AD191" s="184"/>
      <c r="AE191" s="184"/>
      <c r="AF191" s="184"/>
      <c r="AG191" s="184"/>
      <c r="AH191" s="184"/>
      <c r="AI191" s="184"/>
      <c r="AJ191" s="184"/>
      <c r="AK191" s="184"/>
      <c r="AL191" s="184"/>
      <c r="AM191" s="320"/>
    </row>
    <row r="192" spans="1:39" s="164" customFormat="1" x14ac:dyDescent="0.2">
      <c r="A192" s="178"/>
      <c r="B192" s="178"/>
      <c r="C192" s="178"/>
      <c r="D192" s="178"/>
      <c r="E192" s="179"/>
      <c r="F192" s="178"/>
      <c r="G192" s="178"/>
      <c r="H192" s="178"/>
      <c r="I192" s="181"/>
      <c r="J192" s="178"/>
      <c r="K192" s="182"/>
      <c r="L192" s="183"/>
      <c r="M192" s="183"/>
      <c r="N192" s="183"/>
      <c r="O192" s="183"/>
      <c r="P192" s="183"/>
      <c r="Q192" s="183"/>
      <c r="R192" s="183"/>
      <c r="S192" s="183"/>
      <c r="T192" s="183"/>
      <c r="U192" s="183"/>
      <c r="V192" s="184"/>
      <c r="W192" s="184"/>
      <c r="X192" s="184"/>
      <c r="Y192" s="184"/>
      <c r="Z192" s="184"/>
      <c r="AA192" s="184"/>
      <c r="AB192" s="184"/>
      <c r="AC192" s="184"/>
      <c r="AD192" s="184"/>
      <c r="AE192" s="184"/>
      <c r="AF192" s="184"/>
      <c r="AG192" s="184"/>
      <c r="AH192" s="184"/>
      <c r="AI192" s="184"/>
      <c r="AJ192" s="184"/>
      <c r="AK192" s="184"/>
      <c r="AL192" s="184"/>
      <c r="AM192" s="320"/>
    </row>
    <row r="193" spans="1:39" s="164" customFormat="1" x14ac:dyDescent="0.2">
      <c r="A193" s="178"/>
      <c r="B193" s="178"/>
      <c r="C193" s="178"/>
      <c r="D193" s="178"/>
      <c r="E193" s="179"/>
      <c r="F193" s="178"/>
      <c r="G193" s="178"/>
      <c r="H193" s="178"/>
      <c r="I193" s="181"/>
      <c r="J193" s="178"/>
      <c r="K193" s="182"/>
      <c r="L193" s="183"/>
      <c r="M193" s="183"/>
      <c r="N193" s="183"/>
      <c r="O193" s="183"/>
      <c r="P193" s="183"/>
      <c r="Q193" s="183"/>
      <c r="R193" s="183"/>
      <c r="S193" s="183"/>
      <c r="T193" s="183"/>
      <c r="U193" s="183"/>
      <c r="V193" s="184"/>
      <c r="W193" s="184"/>
      <c r="X193" s="184"/>
      <c r="Y193" s="184"/>
      <c r="Z193" s="184"/>
      <c r="AA193" s="184"/>
      <c r="AB193" s="184"/>
      <c r="AC193" s="184"/>
      <c r="AD193" s="184"/>
      <c r="AE193" s="184"/>
      <c r="AF193" s="184"/>
      <c r="AG193" s="184"/>
      <c r="AH193" s="184"/>
      <c r="AI193" s="184"/>
      <c r="AJ193" s="184"/>
      <c r="AK193" s="184"/>
      <c r="AL193" s="184"/>
      <c r="AM193" s="320"/>
    </row>
    <row r="194" spans="1:39" s="164" customFormat="1" x14ac:dyDescent="0.2">
      <c r="A194" s="178"/>
      <c r="B194" s="178"/>
      <c r="C194" s="178"/>
      <c r="D194" s="178"/>
      <c r="E194" s="179"/>
      <c r="F194" s="178"/>
      <c r="G194" s="178"/>
      <c r="H194" s="178"/>
      <c r="I194" s="181"/>
      <c r="J194" s="178"/>
      <c r="K194" s="182"/>
      <c r="L194" s="183"/>
      <c r="M194" s="183"/>
      <c r="N194" s="183"/>
      <c r="O194" s="183"/>
      <c r="P194" s="183"/>
      <c r="Q194" s="183"/>
      <c r="R194" s="183"/>
      <c r="S194" s="183"/>
      <c r="T194" s="183"/>
      <c r="U194" s="183"/>
      <c r="V194" s="184"/>
      <c r="W194" s="184"/>
      <c r="X194" s="184"/>
      <c r="Y194" s="184"/>
      <c r="Z194" s="184"/>
      <c r="AA194" s="184"/>
      <c r="AB194" s="184"/>
      <c r="AC194" s="184"/>
      <c r="AD194" s="184"/>
      <c r="AE194" s="184"/>
      <c r="AF194" s="184"/>
      <c r="AG194" s="184"/>
      <c r="AH194" s="184"/>
      <c r="AI194" s="184"/>
      <c r="AJ194" s="184"/>
      <c r="AK194" s="184"/>
      <c r="AL194" s="184"/>
      <c r="AM194" s="320"/>
    </row>
    <row r="195" spans="1:39" s="164" customFormat="1" x14ac:dyDescent="0.2">
      <c r="A195" s="178"/>
      <c r="B195" s="178"/>
      <c r="C195" s="178"/>
      <c r="D195" s="178"/>
      <c r="E195" s="179"/>
      <c r="F195" s="178"/>
      <c r="G195" s="178"/>
      <c r="H195" s="178"/>
      <c r="I195" s="181"/>
      <c r="J195" s="178"/>
      <c r="K195" s="182"/>
      <c r="L195" s="183"/>
      <c r="M195" s="183"/>
      <c r="N195" s="183"/>
      <c r="O195" s="183"/>
      <c r="P195" s="183"/>
      <c r="Q195" s="183"/>
      <c r="R195" s="183"/>
      <c r="S195" s="183"/>
      <c r="T195" s="183"/>
      <c r="U195" s="183"/>
      <c r="V195" s="184"/>
      <c r="W195" s="184"/>
      <c r="X195" s="184"/>
      <c r="Y195" s="184"/>
      <c r="Z195" s="184"/>
      <c r="AA195" s="184"/>
      <c r="AB195" s="184"/>
      <c r="AC195" s="184"/>
      <c r="AD195" s="184"/>
      <c r="AE195" s="184"/>
      <c r="AF195" s="184"/>
      <c r="AG195" s="184"/>
      <c r="AH195" s="184"/>
      <c r="AI195" s="184"/>
      <c r="AJ195" s="184"/>
      <c r="AK195" s="184"/>
      <c r="AL195" s="184"/>
      <c r="AM195" s="320"/>
    </row>
    <row r="196" spans="1:39" s="164" customFormat="1" x14ac:dyDescent="0.2">
      <c r="A196" s="178"/>
      <c r="B196" s="178"/>
      <c r="C196" s="178"/>
      <c r="D196" s="178"/>
      <c r="E196" s="179"/>
      <c r="F196" s="178"/>
      <c r="G196" s="178"/>
      <c r="H196" s="178"/>
      <c r="I196" s="181"/>
      <c r="J196" s="178"/>
      <c r="K196" s="182"/>
      <c r="L196" s="183"/>
      <c r="M196" s="183"/>
      <c r="N196" s="183"/>
      <c r="O196" s="183"/>
      <c r="P196" s="183"/>
      <c r="Q196" s="183"/>
      <c r="R196" s="183"/>
      <c r="S196" s="183"/>
      <c r="T196" s="183"/>
      <c r="U196" s="183"/>
      <c r="V196" s="184"/>
      <c r="W196" s="184"/>
      <c r="X196" s="184"/>
      <c r="Y196" s="184"/>
      <c r="Z196" s="184"/>
      <c r="AA196" s="184"/>
      <c r="AB196" s="184"/>
      <c r="AC196" s="184"/>
      <c r="AD196" s="184"/>
      <c r="AE196" s="184"/>
      <c r="AF196" s="184"/>
      <c r="AG196" s="184"/>
      <c r="AH196" s="184"/>
      <c r="AI196" s="184"/>
      <c r="AJ196" s="184"/>
      <c r="AK196" s="184"/>
      <c r="AL196" s="184"/>
      <c r="AM196" s="320"/>
    </row>
    <row r="197" spans="1:39" s="164" customFormat="1" x14ac:dyDescent="0.2">
      <c r="A197" s="178"/>
      <c r="B197" s="178"/>
      <c r="C197" s="178"/>
      <c r="D197" s="178"/>
      <c r="E197" s="179"/>
      <c r="F197" s="178"/>
      <c r="G197" s="178"/>
      <c r="H197" s="178"/>
      <c r="I197" s="181"/>
      <c r="J197" s="178"/>
      <c r="K197" s="182"/>
      <c r="L197" s="183"/>
      <c r="M197" s="183"/>
      <c r="N197" s="183"/>
      <c r="O197" s="183"/>
      <c r="P197" s="183"/>
      <c r="Q197" s="183"/>
      <c r="R197" s="183"/>
      <c r="S197" s="183"/>
      <c r="T197" s="183"/>
      <c r="U197" s="183"/>
      <c r="V197" s="184"/>
      <c r="W197" s="184"/>
      <c r="X197" s="184"/>
      <c r="Y197" s="184"/>
      <c r="Z197" s="184"/>
      <c r="AA197" s="184"/>
      <c r="AB197" s="184"/>
      <c r="AC197" s="184"/>
      <c r="AD197" s="184"/>
      <c r="AE197" s="184"/>
      <c r="AF197" s="184"/>
      <c r="AG197" s="184"/>
      <c r="AH197" s="184"/>
      <c r="AI197" s="184"/>
      <c r="AJ197" s="184"/>
      <c r="AK197" s="184"/>
      <c r="AL197" s="184"/>
      <c r="AM197" s="320"/>
    </row>
    <row r="198" spans="1:39" s="164" customFormat="1" x14ac:dyDescent="0.2">
      <c r="A198" s="178"/>
      <c r="B198" s="178"/>
      <c r="C198" s="178"/>
      <c r="D198" s="178"/>
      <c r="E198" s="179"/>
      <c r="F198" s="178"/>
      <c r="G198" s="178"/>
      <c r="H198" s="178"/>
      <c r="I198" s="181"/>
      <c r="J198" s="178"/>
      <c r="K198" s="182"/>
      <c r="L198" s="183"/>
      <c r="M198" s="183"/>
      <c r="N198" s="183"/>
      <c r="O198" s="183"/>
      <c r="P198" s="183"/>
      <c r="Q198" s="183"/>
      <c r="R198" s="183"/>
      <c r="S198" s="183"/>
      <c r="T198" s="183"/>
      <c r="U198" s="183"/>
      <c r="V198" s="184"/>
      <c r="W198" s="184"/>
      <c r="X198" s="184"/>
      <c r="Y198" s="184"/>
      <c r="Z198" s="184"/>
      <c r="AA198" s="184"/>
      <c r="AB198" s="184"/>
      <c r="AC198" s="184"/>
      <c r="AD198" s="184"/>
      <c r="AE198" s="184"/>
      <c r="AF198" s="184"/>
      <c r="AG198" s="184"/>
      <c r="AH198" s="184"/>
      <c r="AI198" s="184"/>
      <c r="AJ198" s="184"/>
      <c r="AK198" s="184"/>
      <c r="AL198" s="184"/>
      <c r="AM198" s="320"/>
    </row>
    <row r="199" spans="1:39" s="164" customFormat="1" x14ac:dyDescent="0.2">
      <c r="A199" s="178"/>
      <c r="B199" s="178"/>
      <c r="C199" s="178"/>
      <c r="D199" s="178"/>
      <c r="E199" s="179"/>
      <c r="F199" s="178"/>
      <c r="G199" s="178"/>
      <c r="H199" s="178"/>
      <c r="I199" s="181"/>
      <c r="J199" s="178"/>
      <c r="K199" s="182"/>
      <c r="L199" s="183"/>
      <c r="M199" s="183"/>
      <c r="N199" s="183"/>
      <c r="O199" s="183"/>
      <c r="P199" s="183"/>
      <c r="Q199" s="183"/>
      <c r="R199" s="183"/>
      <c r="S199" s="183"/>
      <c r="T199" s="183"/>
      <c r="U199" s="183"/>
      <c r="V199" s="184"/>
      <c r="W199" s="184"/>
      <c r="X199" s="184"/>
      <c r="Y199" s="184"/>
      <c r="Z199" s="184"/>
      <c r="AA199" s="184"/>
      <c r="AB199" s="184"/>
      <c r="AC199" s="184"/>
      <c r="AD199" s="184"/>
      <c r="AE199" s="184"/>
      <c r="AF199" s="184"/>
      <c r="AG199" s="184"/>
      <c r="AH199" s="184"/>
      <c r="AI199" s="184"/>
      <c r="AJ199" s="184"/>
      <c r="AK199" s="184"/>
      <c r="AL199" s="184"/>
      <c r="AM199" s="320"/>
    </row>
    <row r="200" spans="1:39" s="164" customFormat="1" x14ac:dyDescent="0.2">
      <c r="A200" s="178"/>
      <c r="B200" s="178"/>
      <c r="C200" s="178"/>
      <c r="D200" s="178"/>
      <c r="E200" s="179"/>
      <c r="F200" s="178"/>
      <c r="G200" s="178"/>
      <c r="H200" s="178"/>
      <c r="I200" s="181"/>
      <c r="J200" s="178"/>
      <c r="K200" s="182"/>
      <c r="L200" s="183"/>
      <c r="M200" s="183"/>
      <c r="N200" s="183"/>
      <c r="O200" s="183"/>
      <c r="P200" s="183"/>
      <c r="Q200" s="183"/>
      <c r="R200" s="183"/>
      <c r="S200" s="183"/>
      <c r="T200" s="183"/>
      <c r="U200" s="183"/>
      <c r="V200" s="184"/>
      <c r="W200" s="184"/>
      <c r="X200" s="184"/>
      <c r="Y200" s="184"/>
      <c r="Z200" s="184"/>
      <c r="AA200" s="184"/>
      <c r="AB200" s="184"/>
      <c r="AC200" s="184"/>
      <c r="AD200" s="184"/>
      <c r="AE200" s="184"/>
      <c r="AF200" s="184"/>
      <c r="AG200" s="184"/>
      <c r="AH200" s="184"/>
      <c r="AI200" s="184"/>
      <c r="AJ200" s="184"/>
      <c r="AK200" s="184"/>
      <c r="AL200" s="184"/>
      <c r="AM200" s="320"/>
    </row>
    <row r="201" spans="1:39" s="164" customFormat="1" x14ac:dyDescent="0.2">
      <c r="A201" s="178"/>
      <c r="B201" s="178"/>
      <c r="C201" s="178"/>
      <c r="D201" s="178"/>
      <c r="E201" s="179"/>
      <c r="F201" s="178"/>
      <c r="G201" s="178"/>
      <c r="H201" s="178"/>
      <c r="I201" s="181"/>
      <c r="J201" s="178"/>
      <c r="K201" s="182"/>
      <c r="L201" s="183"/>
      <c r="M201" s="183"/>
      <c r="N201" s="183"/>
      <c r="O201" s="183"/>
      <c r="P201" s="183"/>
      <c r="Q201" s="183"/>
      <c r="R201" s="183"/>
      <c r="S201" s="183"/>
      <c r="T201" s="183"/>
      <c r="U201" s="183"/>
      <c r="V201" s="184"/>
      <c r="W201" s="184"/>
      <c r="X201" s="184"/>
      <c r="Y201" s="184"/>
      <c r="Z201" s="184"/>
      <c r="AA201" s="184"/>
      <c r="AB201" s="184"/>
      <c r="AC201" s="184"/>
      <c r="AD201" s="184"/>
      <c r="AE201" s="184"/>
      <c r="AF201" s="184"/>
      <c r="AG201" s="184"/>
      <c r="AH201" s="184"/>
      <c r="AI201" s="184"/>
      <c r="AJ201" s="184"/>
      <c r="AK201" s="184"/>
      <c r="AL201" s="184"/>
      <c r="AM201" s="320"/>
    </row>
    <row r="202" spans="1:39" s="164" customFormat="1" x14ac:dyDescent="0.2">
      <c r="A202" s="178"/>
      <c r="B202" s="178"/>
      <c r="C202" s="178"/>
      <c r="D202" s="178"/>
      <c r="E202" s="179"/>
      <c r="F202" s="178"/>
      <c r="G202" s="178"/>
      <c r="H202" s="178"/>
      <c r="I202" s="181"/>
      <c r="J202" s="178"/>
      <c r="K202" s="182"/>
      <c r="L202" s="183"/>
      <c r="M202" s="183"/>
      <c r="N202" s="183"/>
      <c r="O202" s="183"/>
      <c r="P202" s="183"/>
      <c r="Q202" s="183"/>
      <c r="R202" s="183"/>
      <c r="S202" s="183"/>
      <c r="T202" s="183"/>
      <c r="U202" s="183"/>
      <c r="V202" s="184"/>
      <c r="W202" s="184"/>
      <c r="X202" s="184"/>
      <c r="Y202" s="184"/>
      <c r="Z202" s="184"/>
      <c r="AA202" s="184"/>
      <c r="AB202" s="184"/>
      <c r="AC202" s="184"/>
      <c r="AD202" s="184"/>
      <c r="AE202" s="184"/>
      <c r="AF202" s="184"/>
      <c r="AG202" s="184"/>
      <c r="AH202" s="184"/>
      <c r="AI202" s="184"/>
      <c r="AJ202" s="184"/>
      <c r="AK202" s="184"/>
      <c r="AL202" s="184"/>
      <c r="AM202" s="320"/>
    </row>
    <row r="203" spans="1:39" s="164" customFormat="1" x14ac:dyDescent="0.2">
      <c r="A203" s="178"/>
      <c r="B203" s="178"/>
      <c r="C203" s="178"/>
      <c r="D203" s="178"/>
      <c r="E203" s="179"/>
      <c r="F203" s="178"/>
      <c r="G203" s="178"/>
      <c r="H203" s="178"/>
      <c r="I203" s="181"/>
      <c r="J203" s="178"/>
      <c r="K203" s="182"/>
      <c r="L203" s="183"/>
      <c r="M203" s="183"/>
      <c r="N203" s="183"/>
      <c r="O203" s="183"/>
      <c r="P203" s="183"/>
      <c r="Q203" s="183"/>
      <c r="R203" s="183"/>
      <c r="S203" s="183"/>
      <c r="T203" s="183"/>
      <c r="U203" s="183"/>
      <c r="V203" s="184"/>
      <c r="W203" s="184"/>
      <c r="X203" s="184"/>
      <c r="Y203" s="184"/>
      <c r="Z203" s="184"/>
      <c r="AA203" s="184"/>
      <c r="AB203" s="184"/>
      <c r="AC203" s="184"/>
      <c r="AD203" s="184"/>
      <c r="AE203" s="184"/>
      <c r="AF203" s="184"/>
      <c r="AG203" s="184"/>
      <c r="AH203" s="184"/>
      <c r="AI203" s="184"/>
      <c r="AJ203" s="184"/>
      <c r="AK203" s="184"/>
      <c r="AL203" s="184"/>
      <c r="AM203" s="320"/>
    </row>
    <row r="204" spans="1:39" s="164" customFormat="1" x14ac:dyDescent="0.2">
      <c r="A204" s="178"/>
      <c r="B204" s="178"/>
      <c r="C204" s="178"/>
      <c r="D204" s="178"/>
      <c r="E204" s="179"/>
      <c r="F204" s="178"/>
      <c r="G204" s="178"/>
      <c r="H204" s="178"/>
      <c r="I204" s="181"/>
      <c r="J204" s="178"/>
      <c r="K204" s="182"/>
      <c r="L204" s="183"/>
      <c r="M204" s="183"/>
      <c r="N204" s="183"/>
      <c r="O204" s="183"/>
      <c r="P204" s="183"/>
      <c r="Q204" s="183"/>
      <c r="R204" s="183"/>
      <c r="S204" s="183"/>
      <c r="T204" s="183"/>
      <c r="U204" s="183"/>
      <c r="V204" s="184"/>
      <c r="W204" s="184"/>
      <c r="X204" s="184"/>
      <c r="Y204" s="184"/>
      <c r="Z204" s="184"/>
      <c r="AA204" s="184"/>
      <c r="AB204" s="184"/>
      <c r="AC204" s="184"/>
      <c r="AD204" s="184"/>
      <c r="AE204" s="184"/>
      <c r="AF204" s="184"/>
      <c r="AG204" s="184"/>
      <c r="AH204" s="184"/>
      <c r="AI204" s="184"/>
      <c r="AJ204" s="184"/>
      <c r="AK204" s="184"/>
      <c r="AL204" s="184"/>
      <c r="AM204" s="320"/>
    </row>
    <row r="205" spans="1:39" s="164" customFormat="1" x14ac:dyDescent="0.2">
      <c r="A205" s="178"/>
      <c r="B205" s="178"/>
      <c r="C205" s="178"/>
      <c r="D205" s="178"/>
      <c r="E205" s="179"/>
      <c r="F205" s="178"/>
      <c r="G205" s="178"/>
      <c r="H205" s="178"/>
      <c r="I205" s="181"/>
      <c r="J205" s="178"/>
      <c r="K205" s="182"/>
      <c r="L205" s="183"/>
      <c r="M205" s="183"/>
      <c r="N205" s="183"/>
      <c r="O205" s="183"/>
      <c r="P205" s="183"/>
      <c r="Q205" s="183"/>
      <c r="R205" s="183"/>
      <c r="S205" s="183"/>
      <c r="T205" s="183"/>
      <c r="U205" s="183"/>
      <c r="V205" s="184"/>
      <c r="W205" s="184"/>
      <c r="X205" s="184"/>
      <c r="Y205" s="184"/>
      <c r="Z205" s="184"/>
      <c r="AA205" s="184"/>
      <c r="AB205" s="184"/>
      <c r="AC205" s="184"/>
      <c r="AD205" s="184"/>
      <c r="AE205" s="184"/>
      <c r="AF205" s="184"/>
      <c r="AG205" s="184"/>
      <c r="AH205" s="184"/>
      <c r="AI205" s="184"/>
      <c r="AJ205" s="184"/>
      <c r="AK205" s="184"/>
      <c r="AL205" s="184"/>
      <c r="AM205" s="320"/>
    </row>
    <row r="206" spans="1:39" s="164" customFormat="1" x14ac:dyDescent="0.2">
      <c r="A206" s="178"/>
      <c r="B206" s="178"/>
      <c r="C206" s="178"/>
      <c r="D206" s="178"/>
      <c r="E206" s="179"/>
      <c r="F206" s="178"/>
      <c r="G206" s="178"/>
      <c r="H206" s="178"/>
      <c r="I206" s="181"/>
      <c r="J206" s="178"/>
      <c r="K206" s="182"/>
      <c r="L206" s="183"/>
      <c r="M206" s="183"/>
      <c r="N206" s="183"/>
      <c r="O206" s="183"/>
      <c r="P206" s="183"/>
      <c r="Q206" s="183"/>
      <c r="R206" s="183"/>
      <c r="S206" s="183"/>
      <c r="T206" s="183"/>
      <c r="U206" s="183"/>
      <c r="V206" s="184"/>
      <c r="W206" s="184"/>
      <c r="X206" s="184"/>
      <c r="Y206" s="184"/>
      <c r="Z206" s="184"/>
      <c r="AA206" s="184"/>
      <c r="AB206" s="184"/>
      <c r="AC206" s="184"/>
      <c r="AD206" s="184"/>
      <c r="AE206" s="184"/>
      <c r="AF206" s="184"/>
      <c r="AG206" s="184"/>
      <c r="AH206" s="184"/>
      <c r="AI206" s="184"/>
      <c r="AJ206" s="184"/>
      <c r="AK206" s="184"/>
      <c r="AL206" s="184"/>
      <c r="AM206" s="320"/>
    </row>
    <row r="207" spans="1:39" s="164" customFormat="1" x14ac:dyDescent="0.2">
      <c r="A207" s="178"/>
      <c r="B207" s="178"/>
      <c r="C207" s="178"/>
      <c r="D207" s="178"/>
      <c r="E207" s="179"/>
      <c r="F207" s="178"/>
      <c r="G207" s="178"/>
      <c r="H207" s="178"/>
      <c r="I207" s="181"/>
      <c r="J207" s="178"/>
      <c r="K207" s="182"/>
      <c r="L207" s="183"/>
      <c r="M207" s="183"/>
      <c r="N207" s="183"/>
      <c r="O207" s="183"/>
      <c r="P207" s="183"/>
      <c r="Q207" s="183"/>
      <c r="R207" s="183"/>
      <c r="S207" s="183"/>
      <c r="T207" s="183"/>
      <c r="U207" s="183"/>
      <c r="V207" s="184"/>
      <c r="W207" s="184"/>
      <c r="X207" s="184"/>
      <c r="Y207" s="184"/>
      <c r="Z207" s="184"/>
      <c r="AA207" s="184"/>
      <c r="AB207" s="184"/>
      <c r="AC207" s="184"/>
      <c r="AD207" s="184"/>
      <c r="AE207" s="184"/>
      <c r="AF207" s="184"/>
      <c r="AG207" s="184"/>
      <c r="AH207" s="184"/>
      <c r="AI207" s="184"/>
      <c r="AJ207" s="184"/>
      <c r="AK207" s="184"/>
      <c r="AL207" s="184"/>
      <c r="AM207" s="320"/>
    </row>
    <row r="208" spans="1:39" s="164" customFormat="1" x14ac:dyDescent="0.2">
      <c r="A208" s="178"/>
      <c r="B208" s="178"/>
      <c r="C208" s="178"/>
      <c r="D208" s="178"/>
      <c r="E208" s="179"/>
      <c r="F208" s="178"/>
      <c r="G208" s="178"/>
      <c r="H208" s="178"/>
      <c r="I208" s="181"/>
      <c r="J208" s="178"/>
      <c r="K208" s="182"/>
      <c r="L208" s="183"/>
      <c r="M208" s="183"/>
      <c r="N208" s="183"/>
      <c r="O208" s="183"/>
      <c r="P208" s="183"/>
      <c r="Q208" s="183"/>
      <c r="R208" s="183"/>
      <c r="S208" s="183"/>
      <c r="T208" s="183"/>
      <c r="U208" s="183"/>
      <c r="V208" s="184"/>
      <c r="W208" s="184"/>
      <c r="X208" s="184"/>
      <c r="Y208" s="184"/>
      <c r="Z208" s="184"/>
      <c r="AA208" s="184"/>
      <c r="AB208" s="184"/>
      <c r="AC208" s="184"/>
      <c r="AD208" s="184"/>
      <c r="AE208" s="184"/>
      <c r="AF208" s="184"/>
      <c r="AG208" s="184"/>
      <c r="AH208" s="184"/>
      <c r="AI208" s="184"/>
      <c r="AJ208" s="184"/>
      <c r="AK208" s="184"/>
      <c r="AL208" s="184"/>
      <c r="AM208" s="320"/>
    </row>
    <row r="209" spans="1:39" s="164" customFormat="1" x14ac:dyDescent="0.2">
      <c r="A209" s="178"/>
      <c r="B209" s="178"/>
      <c r="C209" s="178"/>
      <c r="D209" s="178"/>
      <c r="E209" s="179"/>
      <c r="F209" s="178"/>
      <c r="G209" s="178"/>
      <c r="H209" s="178"/>
      <c r="I209" s="181"/>
      <c r="J209" s="178"/>
      <c r="K209" s="182"/>
      <c r="L209" s="183"/>
      <c r="M209" s="183"/>
      <c r="N209" s="183"/>
      <c r="O209" s="183"/>
      <c r="P209" s="183"/>
      <c r="Q209" s="183"/>
      <c r="R209" s="183"/>
      <c r="S209" s="183"/>
      <c r="T209" s="183"/>
      <c r="U209" s="183"/>
      <c r="V209" s="184"/>
      <c r="W209" s="184"/>
      <c r="X209" s="184"/>
      <c r="Y209" s="184"/>
      <c r="Z209" s="184"/>
      <c r="AA209" s="184"/>
      <c r="AB209" s="184"/>
      <c r="AC209" s="184"/>
      <c r="AD209" s="184"/>
      <c r="AE209" s="184"/>
      <c r="AF209" s="184"/>
      <c r="AG209" s="184"/>
      <c r="AH209" s="184"/>
      <c r="AI209" s="184"/>
      <c r="AJ209" s="184"/>
      <c r="AK209" s="184"/>
      <c r="AL209" s="184"/>
      <c r="AM209" s="320"/>
    </row>
    <row r="210" spans="1:39" s="164" customFormat="1" x14ac:dyDescent="0.2">
      <c r="A210" s="178"/>
      <c r="B210" s="178"/>
      <c r="C210" s="178"/>
      <c r="D210" s="178"/>
      <c r="E210" s="179"/>
      <c r="F210" s="178"/>
      <c r="G210" s="178"/>
      <c r="H210" s="178"/>
      <c r="I210" s="181"/>
      <c r="J210" s="178"/>
      <c r="K210" s="182"/>
      <c r="L210" s="183"/>
      <c r="M210" s="183"/>
      <c r="N210" s="183"/>
      <c r="O210" s="183"/>
      <c r="P210" s="183"/>
      <c r="Q210" s="183"/>
      <c r="R210" s="183"/>
      <c r="S210" s="183"/>
      <c r="T210" s="183"/>
      <c r="U210" s="183"/>
      <c r="V210" s="184"/>
      <c r="W210" s="184"/>
      <c r="X210" s="184"/>
      <c r="Y210" s="184"/>
      <c r="Z210" s="184"/>
      <c r="AA210" s="184"/>
      <c r="AB210" s="184"/>
      <c r="AC210" s="184"/>
      <c r="AD210" s="184"/>
      <c r="AE210" s="184"/>
      <c r="AF210" s="184"/>
      <c r="AG210" s="184"/>
      <c r="AH210" s="184"/>
      <c r="AI210" s="184"/>
      <c r="AJ210" s="184"/>
      <c r="AK210" s="184"/>
      <c r="AL210" s="184"/>
      <c r="AM210" s="320"/>
    </row>
    <row r="211" spans="1:39" s="164" customFormat="1" x14ac:dyDescent="0.2">
      <c r="A211" s="178"/>
      <c r="B211" s="178"/>
      <c r="C211" s="178"/>
      <c r="D211" s="178"/>
      <c r="E211" s="179"/>
      <c r="F211" s="178"/>
      <c r="G211" s="178"/>
      <c r="H211" s="178"/>
      <c r="I211" s="181"/>
      <c r="J211" s="178"/>
      <c r="K211" s="182"/>
      <c r="L211" s="183"/>
      <c r="M211" s="183"/>
      <c r="N211" s="183"/>
      <c r="O211" s="183"/>
      <c r="P211" s="183"/>
      <c r="Q211" s="183"/>
      <c r="R211" s="183"/>
      <c r="S211" s="183"/>
      <c r="T211" s="183"/>
      <c r="U211" s="183"/>
      <c r="V211" s="184"/>
      <c r="W211" s="184"/>
      <c r="X211" s="184"/>
      <c r="Y211" s="184"/>
      <c r="Z211" s="184"/>
      <c r="AA211" s="184"/>
      <c r="AB211" s="184"/>
      <c r="AC211" s="184"/>
      <c r="AD211" s="184"/>
      <c r="AE211" s="184"/>
      <c r="AF211" s="184"/>
      <c r="AG211" s="184"/>
      <c r="AH211" s="184"/>
      <c r="AI211" s="184"/>
      <c r="AJ211" s="184"/>
      <c r="AK211" s="184"/>
      <c r="AL211" s="184"/>
      <c r="AM211" s="320"/>
    </row>
    <row r="212" spans="1:39" s="164" customFormat="1" x14ac:dyDescent="0.2">
      <c r="A212" s="178"/>
      <c r="B212" s="178"/>
      <c r="C212" s="178"/>
      <c r="D212" s="178"/>
      <c r="E212" s="179"/>
      <c r="F212" s="178"/>
      <c r="G212" s="178"/>
      <c r="H212" s="178"/>
      <c r="I212" s="181"/>
      <c r="J212" s="178"/>
      <c r="K212" s="182"/>
      <c r="L212" s="183"/>
      <c r="M212" s="183"/>
      <c r="N212" s="183"/>
      <c r="O212" s="183"/>
      <c r="P212" s="183"/>
      <c r="Q212" s="183"/>
      <c r="R212" s="183"/>
      <c r="S212" s="183"/>
      <c r="T212" s="183"/>
      <c r="U212" s="183"/>
      <c r="V212" s="184"/>
      <c r="W212" s="184"/>
      <c r="X212" s="184"/>
      <c r="Y212" s="184"/>
      <c r="Z212" s="184"/>
      <c r="AA212" s="184"/>
      <c r="AB212" s="184"/>
      <c r="AC212" s="184"/>
      <c r="AD212" s="184"/>
      <c r="AE212" s="184"/>
      <c r="AF212" s="184"/>
      <c r="AG212" s="184"/>
      <c r="AH212" s="184"/>
      <c r="AI212" s="184"/>
      <c r="AJ212" s="184"/>
      <c r="AK212" s="184"/>
      <c r="AL212" s="184"/>
      <c r="AM212" s="320"/>
    </row>
    <row r="213" spans="1:39" s="164" customFormat="1" x14ac:dyDescent="0.2">
      <c r="A213" s="178"/>
      <c r="B213" s="178"/>
      <c r="C213" s="178"/>
      <c r="D213" s="178"/>
      <c r="E213" s="179"/>
      <c r="F213" s="178"/>
      <c r="G213" s="178"/>
      <c r="H213" s="178"/>
      <c r="I213" s="181"/>
      <c r="J213" s="178"/>
      <c r="K213" s="182"/>
      <c r="L213" s="183"/>
      <c r="M213" s="183"/>
      <c r="N213" s="183"/>
      <c r="O213" s="183"/>
      <c r="P213" s="183"/>
      <c r="Q213" s="183"/>
      <c r="R213" s="183"/>
      <c r="S213" s="183"/>
      <c r="T213" s="183"/>
      <c r="U213" s="183"/>
      <c r="V213" s="184"/>
      <c r="W213" s="184"/>
      <c r="X213" s="184"/>
      <c r="Y213" s="184"/>
      <c r="Z213" s="184"/>
      <c r="AA213" s="184"/>
      <c r="AB213" s="184"/>
      <c r="AC213" s="184"/>
      <c r="AD213" s="184"/>
      <c r="AE213" s="184"/>
      <c r="AF213" s="184"/>
      <c r="AG213" s="184"/>
      <c r="AH213" s="184"/>
      <c r="AI213" s="184"/>
      <c r="AJ213" s="184"/>
      <c r="AK213" s="184"/>
      <c r="AL213" s="184"/>
      <c r="AM213" s="320"/>
    </row>
    <row r="214" spans="1:39" s="164" customFormat="1" x14ac:dyDescent="0.2">
      <c r="A214" s="178"/>
      <c r="B214" s="178"/>
      <c r="C214" s="178"/>
      <c r="D214" s="178"/>
      <c r="E214" s="179"/>
      <c r="F214" s="178"/>
      <c r="G214" s="178"/>
      <c r="H214" s="178"/>
      <c r="I214" s="181"/>
      <c r="J214" s="178"/>
      <c r="K214" s="182"/>
      <c r="L214" s="183"/>
      <c r="M214" s="183"/>
      <c r="N214" s="183"/>
      <c r="O214" s="183"/>
      <c r="P214" s="183"/>
      <c r="Q214" s="183"/>
      <c r="R214" s="183"/>
      <c r="S214" s="183"/>
      <c r="T214" s="183"/>
      <c r="U214" s="183"/>
      <c r="V214" s="184"/>
      <c r="W214" s="184"/>
      <c r="X214" s="184"/>
      <c r="Y214" s="184"/>
      <c r="Z214" s="184"/>
      <c r="AA214" s="184"/>
      <c r="AB214" s="184"/>
      <c r="AC214" s="184"/>
      <c r="AD214" s="184"/>
      <c r="AE214" s="184"/>
      <c r="AF214" s="184"/>
      <c r="AG214" s="184"/>
      <c r="AH214" s="184"/>
      <c r="AI214" s="184"/>
      <c r="AJ214" s="184"/>
      <c r="AK214" s="184"/>
      <c r="AL214" s="184"/>
      <c r="AM214" s="320"/>
    </row>
    <row r="215" spans="1:39" s="164" customFormat="1" x14ac:dyDescent="0.2">
      <c r="A215" s="178"/>
      <c r="B215" s="178"/>
      <c r="C215" s="178"/>
      <c r="D215" s="178"/>
      <c r="E215" s="179"/>
      <c r="F215" s="178"/>
      <c r="G215" s="178"/>
      <c r="H215" s="178"/>
      <c r="I215" s="181"/>
      <c r="J215" s="178"/>
      <c r="K215" s="182"/>
      <c r="L215" s="183"/>
      <c r="M215" s="183"/>
      <c r="N215" s="183"/>
      <c r="O215" s="183"/>
      <c r="P215" s="183"/>
      <c r="Q215" s="183"/>
      <c r="R215" s="183"/>
      <c r="S215" s="183"/>
      <c r="T215" s="183"/>
      <c r="U215" s="183"/>
      <c r="V215" s="184"/>
      <c r="W215" s="184"/>
      <c r="X215" s="184"/>
      <c r="Y215" s="184"/>
      <c r="Z215" s="184"/>
      <c r="AA215" s="184"/>
      <c r="AB215" s="184"/>
      <c r="AC215" s="184"/>
      <c r="AD215" s="184"/>
      <c r="AE215" s="184"/>
      <c r="AF215" s="184"/>
      <c r="AG215" s="184"/>
      <c r="AH215" s="184"/>
      <c r="AI215" s="184"/>
      <c r="AJ215" s="184"/>
      <c r="AK215" s="184"/>
      <c r="AL215" s="184"/>
      <c r="AM215" s="320"/>
    </row>
    <row r="216" spans="1:39" s="164" customFormat="1" x14ac:dyDescent="0.2">
      <c r="A216" s="178"/>
      <c r="B216" s="178"/>
      <c r="C216" s="178"/>
      <c r="D216" s="178"/>
      <c r="E216" s="179"/>
      <c r="F216" s="178"/>
      <c r="G216" s="178"/>
      <c r="H216" s="178"/>
      <c r="I216" s="181"/>
      <c r="J216" s="178"/>
      <c r="K216" s="182"/>
      <c r="L216" s="183"/>
      <c r="M216" s="183"/>
      <c r="N216" s="183"/>
      <c r="O216" s="183"/>
      <c r="P216" s="183"/>
      <c r="Q216" s="183"/>
      <c r="R216" s="183"/>
      <c r="S216" s="183"/>
      <c r="T216" s="183"/>
      <c r="U216" s="183"/>
      <c r="V216" s="184"/>
      <c r="W216" s="184"/>
      <c r="X216" s="184"/>
      <c r="Y216" s="184"/>
      <c r="Z216" s="184"/>
      <c r="AA216" s="184"/>
      <c r="AB216" s="184"/>
      <c r="AC216" s="184"/>
      <c r="AD216" s="184"/>
      <c r="AE216" s="184"/>
      <c r="AF216" s="184"/>
      <c r="AG216" s="184"/>
      <c r="AH216" s="184"/>
      <c r="AI216" s="184"/>
      <c r="AJ216" s="184"/>
      <c r="AK216" s="184"/>
      <c r="AL216" s="184"/>
      <c r="AM216" s="320"/>
    </row>
    <row r="217" spans="1:39" s="164" customFormat="1" x14ac:dyDescent="0.2">
      <c r="A217" s="178"/>
      <c r="B217" s="178"/>
      <c r="C217" s="178"/>
      <c r="D217" s="178"/>
      <c r="E217" s="179"/>
      <c r="F217" s="178"/>
      <c r="G217" s="178"/>
      <c r="H217" s="178"/>
      <c r="I217" s="181"/>
      <c r="J217" s="178"/>
      <c r="K217" s="182"/>
      <c r="L217" s="183"/>
      <c r="M217" s="183"/>
      <c r="N217" s="183"/>
      <c r="O217" s="183"/>
      <c r="P217" s="183"/>
      <c r="Q217" s="183"/>
      <c r="R217" s="183"/>
      <c r="S217" s="183"/>
      <c r="T217" s="183"/>
      <c r="U217" s="183"/>
      <c r="V217" s="184"/>
      <c r="W217" s="184"/>
      <c r="X217" s="184"/>
      <c r="Y217" s="184"/>
      <c r="Z217" s="184"/>
      <c r="AA217" s="184"/>
      <c r="AB217" s="184"/>
      <c r="AC217" s="184"/>
      <c r="AD217" s="184"/>
      <c r="AE217" s="184"/>
      <c r="AF217" s="184"/>
      <c r="AG217" s="184"/>
      <c r="AH217" s="184"/>
      <c r="AI217" s="184"/>
      <c r="AJ217" s="184"/>
      <c r="AK217" s="184"/>
      <c r="AL217" s="184"/>
      <c r="AM217" s="320"/>
    </row>
    <row r="218" spans="1:39" s="164" customFormat="1" x14ac:dyDescent="0.2">
      <c r="A218" s="178"/>
      <c r="B218" s="178"/>
      <c r="C218" s="178"/>
      <c r="D218" s="178"/>
      <c r="E218" s="179"/>
      <c r="F218" s="178"/>
      <c r="G218" s="178"/>
      <c r="H218" s="178"/>
      <c r="I218" s="181"/>
      <c r="J218" s="178"/>
      <c r="K218" s="182"/>
      <c r="L218" s="183"/>
      <c r="M218" s="183"/>
      <c r="N218" s="183"/>
      <c r="O218" s="183"/>
      <c r="P218" s="183"/>
      <c r="Q218" s="183"/>
      <c r="R218" s="183"/>
      <c r="S218" s="183"/>
      <c r="T218" s="183"/>
      <c r="U218" s="183"/>
      <c r="V218" s="184"/>
      <c r="W218" s="184"/>
      <c r="X218" s="184"/>
      <c r="Y218" s="184"/>
      <c r="Z218" s="184"/>
      <c r="AA218" s="184"/>
      <c r="AB218" s="184"/>
      <c r="AC218" s="184"/>
      <c r="AD218" s="184"/>
      <c r="AE218" s="184"/>
      <c r="AF218" s="184"/>
      <c r="AG218" s="184"/>
      <c r="AH218" s="184"/>
      <c r="AI218" s="184"/>
      <c r="AJ218" s="184"/>
      <c r="AK218" s="184"/>
      <c r="AL218" s="184"/>
      <c r="AM218" s="320"/>
    </row>
    <row r="219" spans="1:39" s="164" customFormat="1" x14ac:dyDescent="0.2">
      <c r="A219" s="178"/>
      <c r="B219" s="178"/>
      <c r="C219" s="178"/>
      <c r="D219" s="178"/>
      <c r="E219" s="179"/>
      <c r="F219" s="178"/>
      <c r="G219" s="178"/>
      <c r="H219" s="178"/>
      <c r="I219" s="181"/>
      <c r="J219" s="178"/>
      <c r="K219" s="182"/>
      <c r="L219" s="183"/>
      <c r="M219" s="183"/>
      <c r="N219" s="183"/>
      <c r="O219" s="183"/>
      <c r="P219" s="183"/>
      <c r="Q219" s="183"/>
      <c r="R219" s="183"/>
      <c r="S219" s="183"/>
      <c r="T219" s="183"/>
      <c r="U219" s="183"/>
      <c r="V219" s="184"/>
      <c r="W219" s="184"/>
      <c r="X219" s="184"/>
      <c r="Y219" s="184"/>
      <c r="Z219" s="184"/>
      <c r="AA219" s="184"/>
      <c r="AB219" s="184"/>
      <c r="AC219" s="184"/>
      <c r="AD219" s="184"/>
      <c r="AE219" s="184"/>
      <c r="AF219" s="184"/>
      <c r="AG219" s="184"/>
      <c r="AH219" s="184"/>
      <c r="AI219" s="184"/>
      <c r="AJ219" s="184"/>
      <c r="AK219" s="184"/>
      <c r="AL219" s="184"/>
      <c r="AM219" s="320"/>
    </row>
    <row r="220" spans="1:39" s="164" customFormat="1" x14ac:dyDescent="0.2">
      <c r="A220" s="178"/>
      <c r="B220" s="178"/>
      <c r="C220" s="178"/>
      <c r="D220" s="178"/>
      <c r="E220" s="179"/>
      <c r="F220" s="178"/>
      <c r="G220" s="178"/>
      <c r="H220" s="178"/>
      <c r="I220" s="181"/>
      <c r="J220" s="178"/>
      <c r="K220" s="182"/>
      <c r="L220" s="183"/>
      <c r="M220" s="183"/>
      <c r="N220" s="183"/>
      <c r="O220" s="183"/>
      <c r="P220" s="183"/>
      <c r="Q220" s="183"/>
      <c r="R220" s="183"/>
      <c r="S220" s="183"/>
      <c r="T220" s="183"/>
      <c r="U220" s="183"/>
      <c r="V220" s="184"/>
      <c r="W220" s="184"/>
      <c r="X220" s="184"/>
      <c r="Y220" s="184"/>
      <c r="Z220" s="184"/>
      <c r="AA220" s="184"/>
      <c r="AB220" s="184"/>
      <c r="AC220" s="184"/>
      <c r="AD220" s="184"/>
      <c r="AE220" s="184"/>
      <c r="AF220" s="184"/>
      <c r="AG220" s="184"/>
      <c r="AH220" s="184"/>
      <c r="AI220" s="184"/>
      <c r="AJ220" s="184"/>
      <c r="AK220" s="184"/>
      <c r="AL220" s="184"/>
      <c r="AM220" s="320"/>
    </row>
    <row r="221" spans="1:39" s="164" customFormat="1" x14ac:dyDescent="0.2">
      <c r="A221" s="178"/>
      <c r="B221" s="178"/>
      <c r="C221" s="178"/>
      <c r="D221" s="178"/>
      <c r="E221" s="179"/>
      <c r="F221" s="178"/>
      <c r="G221" s="178"/>
      <c r="H221" s="178"/>
      <c r="I221" s="181"/>
      <c r="J221" s="178"/>
      <c r="K221" s="182"/>
      <c r="L221" s="183"/>
      <c r="M221" s="183"/>
      <c r="N221" s="183"/>
      <c r="O221" s="183"/>
      <c r="P221" s="183"/>
      <c r="Q221" s="183"/>
      <c r="R221" s="183"/>
      <c r="S221" s="183"/>
      <c r="T221" s="183"/>
      <c r="U221" s="183"/>
      <c r="V221" s="184"/>
      <c r="W221" s="184"/>
      <c r="X221" s="184"/>
      <c r="Y221" s="184"/>
      <c r="Z221" s="184"/>
      <c r="AA221" s="184"/>
      <c r="AB221" s="184"/>
      <c r="AC221" s="184"/>
      <c r="AD221" s="184"/>
      <c r="AE221" s="184"/>
      <c r="AF221" s="184"/>
      <c r="AG221" s="184"/>
      <c r="AH221" s="184"/>
      <c r="AI221" s="184"/>
      <c r="AJ221" s="184"/>
      <c r="AK221" s="184"/>
      <c r="AL221" s="184"/>
      <c r="AM221" s="320"/>
    </row>
    <row r="222" spans="1:39" s="164" customFormat="1" x14ac:dyDescent="0.2">
      <c r="A222" s="178"/>
      <c r="B222" s="178"/>
      <c r="C222" s="178"/>
      <c r="D222" s="178"/>
      <c r="E222" s="179"/>
      <c r="F222" s="178"/>
      <c r="G222" s="178"/>
      <c r="H222" s="178"/>
      <c r="I222" s="181"/>
      <c r="J222" s="178"/>
      <c r="K222" s="182"/>
      <c r="L222" s="183"/>
      <c r="M222" s="183"/>
      <c r="N222" s="183"/>
      <c r="O222" s="183"/>
      <c r="P222" s="183"/>
      <c r="Q222" s="183"/>
      <c r="R222" s="183"/>
      <c r="S222" s="183"/>
      <c r="T222" s="183"/>
      <c r="U222" s="183"/>
      <c r="V222" s="184"/>
      <c r="W222" s="184"/>
      <c r="X222" s="184"/>
      <c r="Y222" s="184"/>
      <c r="Z222" s="184"/>
      <c r="AA222" s="184"/>
      <c r="AB222" s="184"/>
      <c r="AC222" s="184"/>
      <c r="AD222" s="184"/>
      <c r="AE222" s="184"/>
      <c r="AF222" s="184"/>
      <c r="AG222" s="184"/>
      <c r="AH222" s="184"/>
      <c r="AI222" s="184"/>
      <c r="AJ222" s="184"/>
      <c r="AK222" s="184"/>
      <c r="AL222" s="184"/>
      <c r="AM222" s="320"/>
    </row>
    <row r="223" spans="1:39" s="164" customFormat="1" x14ac:dyDescent="0.2">
      <c r="A223" s="178"/>
      <c r="B223" s="178"/>
      <c r="C223" s="178"/>
      <c r="D223" s="178"/>
      <c r="E223" s="179"/>
      <c r="F223" s="178"/>
      <c r="G223" s="178"/>
      <c r="H223" s="178"/>
      <c r="I223" s="181"/>
      <c r="J223" s="178"/>
      <c r="K223" s="182"/>
      <c r="L223" s="183"/>
      <c r="M223" s="183"/>
      <c r="N223" s="183"/>
      <c r="O223" s="183"/>
      <c r="P223" s="183"/>
      <c r="Q223" s="183"/>
      <c r="R223" s="183"/>
      <c r="S223" s="183"/>
      <c r="T223" s="183"/>
      <c r="U223" s="183"/>
      <c r="V223" s="184"/>
      <c r="W223" s="184"/>
      <c r="X223" s="184"/>
      <c r="Y223" s="184"/>
      <c r="Z223" s="184"/>
      <c r="AA223" s="184"/>
      <c r="AB223" s="184"/>
      <c r="AC223" s="184"/>
      <c r="AD223" s="184"/>
      <c r="AE223" s="184"/>
      <c r="AF223" s="184"/>
      <c r="AG223" s="184"/>
      <c r="AH223" s="184"/>
      <c r="AI223" s="184"/>
      <c r="AJ223" s="184"/>
      <c r="AK223" s="184"/>
      <c r="AL223" s="184"/>
      <c r="AM223" s="320"/>
    </row>
    <row r="224" spans="1:39" s="164" customFormat="1" x14ac:dyDescent="0.2">
      <c r="A224" s="178"/>
      <c r="B224" s="178"/>
      <c r="C224" s="178"/>
      <c r="D224" s="178"/>
      <c r="E224" s="179"/>
      <c r="F224" s="178"/>
      <c r="G224" s="178"/>
      <c r="H224" s="178"/>
      <c r="I224" s="181"/>
      <c r="J224" s="178"/>
      <c r="K224" s="182"/>
      <c r="L224" s="183"/>
      <c r="M224" s="183"/>
      <c r="N224" s="183"/>
      <c r="O224" s="183"/>
      <c r="P224" s="183"/>
      <c r="Q224" s="183"/>
      <c r="R224" s="183"/>
      <c r="S224" s="183"/>
      <c r="T224" s="183"/>
      <c r="U224" s="183"/>
      <c r="V224" s="184"/>
      <c r="W224" s="184"/>
      <c r="X224" s="184"/>
      <c r="Y224" s="184"/>
      <c r="Z224" s="184"/>
      <c r="AA224" s="184"/>
      <c r="AB224" s="184"/>
      <c r="AC224" s="184"/>
      <c r="AD224" s="184"/>
      <c r="AE224" s="184"/>
      <c r="AF224" s="184"/>
      <c r="AG224" s="184"/>
      <c r="AH224" s="184"/>
      <c r="AI224" s="184"/>
      <c r="AJ224" s="184"/>
      <c r="AK224" s="184"/>
      <c r="AL224" s="184"/>
      <c r="AM224" s="320"/>
    </row>
    <row r="225" spans="1:39" s="164" customFormat="1" x14ac:dyDescent="0.2">
      <c r="A225" s="178"/>
      <c r="B225" s="178"/>
      <c r="C225" s="178"/>
      <c r="D225" s="178"/>
      <c r="E225" s="179"/>
      <c r="F225" s="178"/>
      <c r="G225" s="178"/>
      <c r="H225" s="178"/>
      <c r="I225" s="181"/>
      <c r="J225" s="178"/>
      <c r="K225" s="182"/>
      <c r="L225" s="183"/>
      <c r="M225" s="183"/>
      <c r="N225" s="183"/>
      <c r="O225" s="183"/>
      <c r="P225" s="183"/>
      <c r="Q225" s="183"/>
      <c r="R225" s="183"/>
      <c r="S225" s="183"/>
      <c r="T225" s="183"/>
      <c r="U225" s="183"/>
      <c r="V225" s="184"/>
      <c r="W225" s="184"/>
      <c r="X225" s="184"/>
      <c r="Y225" s="184"/>
      <c r="Z225" s="184"/>
      <c r="AA225" s="184"/>
      <c r="AB225" s="184"/>
      <c r="AC225" s="184"/>
      <c r="AD225" s="184"/>
      <c r="AE225" s="184"/>
      <c r="AF225" s="184"/>
      <c r="AG225" s="184"/>
      <c r="AH225" s="184"/>
      <c r="AI225" s="184"/>
      <c r="AJ225" s="184"/>
      <c r="AK225" s="184"/>
      <c r="AL225" s="184"/>
      <c r="AM225" s="320"/>
    </row>
    <row r="226" spans="1:39" s="164" customFormat="1" x14ac:dyDescent="0.2">
      <c r="A226" s="178"/>
      <c r="B226" s="178"/>
      <c r="C226" s="178"/>
      <c r="D226" s="178"/>
      <c r="E226" s="179"/>
      <c r="F226" s="178"/>
      <c r="G226" s="178"/>
      <c r="H226" s="178"/>
      <c r="I226" s="181"/>
      <c r="J226" s="178"/>
      <c r="K226" s="182"/>
      <c r="L226" s="183"/>
      <c r="M226" s="183"/>
      <c r="N226" s="183"/>
      <c r="O226" s="183"/>
      <c r="P226" s="183"/>
      <c r="Q226" s="183"/>
      <c r="R226" s="183"/>
      <c r="S226" s="183"/>
      <c r="T226" s="183"/>
      <c r="U226" s="183"/>
      <c r="V226" s="184"/>
      <c r="W226" s="184"/>
      <c r="X226" s="184"/>
      <c r="Y226" s="184"/>
      <c r="Z226" s="184"/>
      <c r="AA226" s="184"/>
      <c r="AB226" s="184"/>
      <c r="AC226" s="184"/>
      <c r="AD226" s="184"/>
      <c r="AE226" s="184"/>
      <c r="AF226" s="184"/>
      <c r="AG226" s="184"/>
      <c r="AH226" s="184"/>
      <c r="AI226" s="184"/>
      <c r="AJ226" s="184"/>
      <c r="AK226" s="184"/>
      <c r="AL226" s="184"/>
      <c r="AM226" s="320"/>
    </row>
    <row r="227" spans="1:39" s="164" customFormat="1" x14ac:dyDescent="0.2">
      <c r="A227" s="178"/>
      <c r="B227" s="178"/>
      <c r="C227" s="178"/>
      <c r="D227" s="178"/>
      <c r="E227" s="179"/>
      <c r="F227" s="178"/>
      <c r="G227" s="178"/>
      <c r="H227" s="178"/>
      <c r="I227" s="181"/>
      <c r="J227" s="178"/>
      <c r="K227" s="182"/>
      <c r="L227" s="183"/>
      <c r="M227" s="183"/>
      <c r="N227" s="183"/>
      <c r="O227" s="183"/>
      <c r="P227" s="183"/>
      <c r="Q227" s="183"/>
      <c r="R227" s="183"/>
      <c r="S227" s="183"/>
      <c r="T227" s="183"/>
      <c r="U227" s="183"/>
      <c r="V227" s="184"/>
      <c r="W227" s="184"/>
      <c r="X227" s="184"/>
      <c r="Y227" s="184"/>
      <c r="Z227" s="184"/>
      <c r="AA227" s="184"/>
      <c r="AB227" s="184"/>
      <c r="AC227" s="184"/>
      <c r="AD227" s="184"/>
      <c r="AE227" s="184"/>
      <c r="AF227" s="184"/>
      <c r="AG227" s="184"/>
      <c r="AH227" s="184"/>
      <c r="AI227" s="184"/>
      <c r="AJ227" s="184"/>
      <c r="AK227" s="184"/>
      <c r="AL227" s="184"/>
      <c r="AM227" s="320"/>
    </row>
    <row r="228" spans="1:39" s="164" customFormat="1" x14ac:dyDescent="0.2">
      <c r="A228" s="178"/>
      <c r="B228" s="178"/>
      <c r="C228" s="178"/>
      <c r="D228" s="178"/>
      <c r="E228" s="179"/>
      <c r="F228" s="178"/>
      <c r="G228" s="178"/>
      <c r="H228" s="178"/>
      <c r="I228" s="181"/>
      <c r="J228" s="178"/>
      <c r="K228" s="182"/>
      <c r="L228" s="183"/>
      <c r="M228" s="183"/>
      <c r="N228" s="183"/>
      <c r="O228" s="183"/>
      <c r="P228" s="183"/>
      <c r="Q228" s="183"/>
      <c r="R228" s="183"/>
      <c r="S228" s="183"/>
      <c r="T228" s="183"/>
      <c r="U228" s="183"/>
      <c r="V228" s="184"/>
      <c r="W228" s="184"/>
      <c r="X228" s="184"/>
      <c r="Y228" s="184"/>
      <c r="Z228" s="184"/>
      <c r="AA228" s="184"/>
      <c r="AB228" s="184"/>
      <c r="AC228" s="184"/>
      <c r="AD228" s="184"/>
      <c r="AE228" s="184"/>
      <c r="AF228" s="184"/>
      <c r="AG228" s="184"/>
      <c r="AH228" s="184"/>
      <c r="AI228" s="184"/>
      <c r="AJ228" s="184"/>
      <c r="AK228" s="184"/>
      <c r="AL228" s="184"/>
      <c r="AM228" s="320"/>
    </row>
    <row r="229" spans="1:39" s="164" customFormat="1" x14ac:dyDescent="0.2">
      <c r="A229" s="178"/>
      <c r="B229" s="178"/>
      <c r="C229" s="178"/>
      <c r="D229" s="178"/>
      <c r="E229" s="179"/>
      <c r="F229" s="178"/>
      <c r="G229" s="178"/>
      <c r="H229" s="178"/>
      <c r="I229" s="181"/>
      <c r="J229" s="178"/>
      <c r="K229" s="182"/>
      <c r="L229" s="183"/>
      <c r="M229" s="183"/>
      <c r="N229" s="183"/>
      <c r="O229" s="183"/>
      <c r="P229" s="183"/>
      <c r="Q229" s="183"/>
      <c r="R229" s="183"/>
      <c r="S229" s="183"/>
      <c r="T229" s="183"/>
      <c r="U229" s="183"/>
      <c r="V229" s="184"/>
      <c r="W229" s="184"/>
      <c r="X229" s="184"/>
      <c r="Y229" s="184"/>
      <c r="Z229" s="184"/>
      <c r="AA229" s="184"/>
      <c r="AB229" s="184"/>
      <c r="AC229" s="184"/>
      <c r="AD229" s="184"/>
      <c r="AE229" s="184"/>
      <c r="AF229" s="184"/>
      <c r="AG229" s="184"/>
      <c r="AH229" s="184"/>
      <c r="AI229" s="184"/>
      <c r="AJ229" s="184"/>
      <c r="AK229" s="184"/>
      <c r="AL229" s="184"/>
      <c r="AM229" s="320"/>
    </row>
    <row r="230" spans="1:39" s="164" customFormat="1" x14ac:dyDescent="0.2">
      <c r="A230" s="178"/>
      <c r="B230" s="178"/>
      <c r="C230" s="178"/>
      <c r="D230" s="178"/>
      <c r="E230" s="179"/>
      <c r="F230" s="178"/>
      <c r="G230" s="178"/>
      <c r="H230" s="178"/>
      <c r="I230" s="181"/>
      <c r="J230" s="178"/>
      <c r="K230" s="182"/>
      <c r="L230" s="183"/>
      <c r="M230" s="183"/>
      <c r="N230" s="183"/>
      <c r="O230" s="183"/>
      <c r="P230" s="183"/>
      <c r="Q230" s="183"/>
      <c r="R230" s="183"/>
      <c r="S230" s="183"/>
      <c r="T230" s="183"/>
      <c r="U230" s="183"/>
      <c r="V230" s="184"/>
      <c r="W230" s="184"/>
      <c r="X230" s="184"/>
      <c r="Y230" s="184"/>
      <c r="Z230" s="184"/>
      <c r="AA230" s="184"/>
      <c r="AB230" s="184"/>
      <c r="AC230" s="184"/>
      <c r="AD230" s="184"/>
      <c r="AE230" s="184"/>
      <c r="AF230" s="184"/>
      <c r="AG230" s="184"/>
      <c r="AH230" s="184"/>
      <c r="AI230" s="184"/>
      <c r="AJ230" s="184"/>
      <c r="AK230" s="184"/>
      <c r="AL230" s="184"/>
      <c r="AM230" s="320"/>
    </row>
    <row r="231" spans="1:39" s="164" customFormat="1" x14ac:dyDescent="0.2">
      <c r="A231" s="178"/>
      <c r="B231" s="178"/>
      <c r="C231" s="178"/>
      <c r="D231" s="178"/>
      <c r="E231" s="179"/>
      <c r="F231" s="178"/>
      <c r="G231" s="178"/>
      <c r="H231" s="178"/>
      <c r="I231" s="181"/>
      <c r="J231" s="178"/>
      <c r="K231" s="182"/>
      <c r="L231" s="183"/>
      <c r="M231" s="183"/>
      <c r="N231" s="183"/>
      <c r="O231" s="183"/>
      <c r="P231" s="183"/>
      <c r="Q231" s="183"/>
      <c r="R231" s="183"/>
      <c r="S231" s="183"/>
      <c r="T231" s="183"/>
      <c r="U231" s="183"/>
      <c r="V231" s="184"/>
      <c r="W231" s="184"/>
      <c r="X231" s="184"/>
      <c r="Y231" s="184"/>
      <c r="Z231" s="184"/>
      <c r="AA231" s="184"/>
      <c r="AB231" s="184"/>
      <c r="AC231" s="184"/>
      <c r="AD231" s="184"/>
      <c r="AE231" s="184"/>
      <c r="AF231" s="184"/>
      <c r="AG231" s="184"/>
      <c r="AH231" s="184"/>
      <c r="AI231" s="184"/>
      <c r="AJ231" s="184"/>
      <c r="AK231" s="184"/>
      <c r="AL231" s="184"/>
      <c r="AM231" s="320"/>
    </row>
    <row r="232" spans="1:39" s="164" customFormat="1" x14ac:dyDescent="0.2">
      <c r="A232" s="178"/>
      <c r="B232" s="178"/>
      <c r="C232" s="178"/>
      <c r="D232" s="178"/>
      <c r="E232" s="179"/>
      <c r="F232" s="178"/>
      <c r="G232" s="178"/>
      <c r="H232" s="178"/>
      <c r="I232" s="181"/>
      <c r="J232" s="178"/>
      <c r="K232" s="182"/>
      <c r="L232" s="183"/>
      <c r="M232" s="183"/>
      <c r="N232" s="183"/>
      <c r="O232" s="183"/>
      <c r="P232" s="183"/>
      <c r="Q232" s="183"/>
      <c r="R232" s="183"/>
      <c r="S232" s="183"/>
      <c r="T232" s="183"/>
      <c r="U232" s="183"/>
      <c r="V232" s="184"/>
      <c r="W232" s="184"/>
      <c r="X232" s="184"/>
      <c r="Y232" s="184"/>
      <c r="Z232" s="184"/>
      <c r="AA232" s="184"/>
      <c r="AB232" s="184"/>
      <c r="AC232" s="184"/>
      <c r="AD232" s="184"/>
      <c r="AE232" s="184"/>
      <c r="AF232" s="184"/>
      <c r="AG232" s="184"/>
      <c r="AH232" s="184"/>
      <c r="AI232" s="184"/>
      <c r="AJ232" s="184"/>
      <c r="AK232" s="184"/>
      <c r="AL232" s="184"/>
      <c r="AM232" s="320"/>
    </row>
    <row r="233" spans="1:39" s="164" customFormat="1" x14ac:dyDescent="0.2">
      <c r="A233" s="178"/>
      <c r="B233" s="178"/>
      <c r="C233" s="178"/>
      <c r="D233" s="178"/>
      <c r="E233" s="179"/>
      <c r="F233" s="178"/>
      <c r="G233" s="178"/>
      <c r="H233" s="178"/>
      <c r="I233" s="181"/>
      <c r="J233" s="178"/>
      <c r="K233" s="182"/>
      <c r="L233" s="183"/>
      <c r="M233" s="183"/>
      <c r="N233" s="183"/>
      <c r="O233" s="183"/>
      <c r="P233" s="183"/>
      <c r="Q233" s="183"/>
      <c r="R233" s="183"/>
      <c r="S233" s="183"/>
      <c r="T233" s="183"/>
      <c r="U233" s="183"/>
      <c r="V233" s="184"/>
      <c r="W233" s="184"/>
      <c r="X233" s="184"/>
      <c r="Y233" s="184"/>
      <c r="Z233" s="184"/>
      <c r="AA233" s="184"/>
      <c r="AB233" s="184"/>
      <c r="AC233" s="184"/>
      <c r="AD233" s="184"/>
      <c r="AE233" s="184"/>
      <c r="AF233" s="184"/>
      <c r="AG233" s="184"/>
      <c r="AH233" s="184"/>
      <c r="AI233" s="184"/>
      <c r="AJ233" s="184"/>
      <c r="AK233" s="184"/>
      <c r="AL233" s="184"/>
      <c r="AM233" s="320"/>
    </row>
    <row r="234" spans="1:39" s="164" customFormat="1" x14ac:dyDescent="0.2">
      <c r="A234" s="178"/>
      <c r="B234" s="178"/>
      <c r="C234" s="178"/>
      <c r="D234" s="178"/>
      <c r="E234" s="179"/>
      <c r="F234" s="178"/>
      <c r="G234" s="178"/>
      <c r="H234" s="178"/>
      <c r="I234" s="181"/>
      <c r="J234" s="178"/>
      <c r="K234" s="182"/>
      <c r="L234" s="183"/>
      <c r="M234" s="183"/>
      <c r="N234" s="183"/>
      <c r="O234" s="183"/>
      <c r="P234" s="183"/>
      <c r="Q234" s="183"/>
      <c r="R234" s="183"/>
      <c r="S234" s="183"/>
      <c r="T234" s="183"/>
      <c r="U234" s="183"/>
      <c r="V234" s="184"/>
      <c r="W234" s="184"/>
      <c r="X234" s="184"/>
      <c r="Y234" s="184"/>
      <c r="Z234" s="184"/>
      <c r="AA234" s="184"/>
      <c r="AB234" s="184"/>
      <c r="AC234" s="184"/>
      <c r="AD234" s="184"/>
      <c r="AE234" s="184"/>
      <c r="AF234" s="184"/>
      <c r="AG234" s="184"/>
      <c r="AH234" s="184"/>
      <c r="AI234" s="184"/>
      <c r="AJ234" s="184"/>
      <c r="AK234" s="184"/>
      <c r="AL234" s="184"/>
      <c r="AM234" s="320"/>
    </row>
    <row r="235" spans="1:39" s="164" customFormat="1" x14ac:dyDescent="0.2">
      <c r="A235" s="178"/>
      <c r="B235" s="178"/>
      <c r="C235" s="178"/>
      <c r="D235" s="178"/>
      <c r="E235" s="179"/>
      <c r="F235" s="178"/>
      <c r="G235" s="178"/>
      <c r="H235" s="178"/>
      <c r="I235" s="181"/>
      <c r="J235" s="178"/>
      <c r="K235" s="182"/>
      <c r="L235" s="183"/>
      <c r="M235" s="183"/>
      <c r="N235" s="183"/>
      <c r="O235" s="183"/>
      <c r="P235" s="183"/>
      <c r="Q235" s="183"/>
      <c r="R235" s="183"/>
      <c r="S235" s="183"/>
      <c r="T235" s="183"/>
      <c r="U235" s="183"/>
      <c r="V235" s="184"/>
      <c r="W235" s="184"/>
      <c r="X235" s="184"/>
      <c r="Y235" s="184"/>
      <c r="Z235" s="184"/>
      <c r="AA235" s="184"/>
      <c r="AB235" s="184"/>
      <c r="AC235" s="184"/>
      <c r="AD235" s="184"/>
      <c r="AE235" s="184"/>
      <c r="AF235" s="184"/>
      <c r="AG235" s="184"/>
      <c r="AH235" s="184"/>
      <c r="AI235" s="184"/>
      <c r="AJ235" s="184"/>
      <c r="AK235" s="184"/>
      <c r="AL235" s="184"/>
      <c r="AM235" s="320"/>
    </row>
    <row r="236" spans="1:39" s="164" customFormat="1" x14ac:dyDescent="0.2">
      <c r="A236" s="178"/>
      <c r="B236" s="178"/>
      <c r="C236" s="178"/>
      <c r="D236" s="178"/>
      <c r="E236" s="179"/>
      <c r="F236" s="178"/>
      <c r="G236" s="178"/>
      <c r="H236" s="178"/>
      <c r="I236" s="181"/>
      <c r="J236" s="178"/>
      <c r="K236" s="182"/>
      <c r="L236" s="183"/>
      <c r="M236" s="183"/>
      <c r="N236" s="183"/>
      <c r="O236" s="183"/>
      <c r="P236" s="183"/>
      <c r="Q236" s="183"/>
      <c r="R236" s="183"/>
      <c r="S236" s="183"/>
      <c r="T236" s="183"/>
      <c r="U236" s="183"/>
      <c r="V236" s="184"/>
      <c r="W236" s="184"/>
      <c r="X236" s="184"/>
      <c r="Y236" s="184"/>
      <c r="Z236" s="184"/>
      <c r="AA236" s="184"/>
      <c r="AB236" s="184"/>
      <c r="AC236" s="184"/>
      <c r="AD236" s="184"/>
      <c r="AE236" s="184"/>
      <c r="AF236" s="184"/>
      <c r="AG236" s="184"/>
      <c r="AH236" s="184"/>
      <c r="AI236" s="184"/>
      <c r="AJ236" s="184"/>
      <c r="AK236" s="184"/>
      <c r="AL236" s="184"/>
      <c r="AM236" s="320"/>
    </row>
    <row r="237" spans="1:39" s="164" customFormat="1" x14ac:dyDescent="0.2">
      <c r="A237" s="178"/>
      <c r="B237" s="178"/>
      <c r="C237" s="178"/>
      <c r="D237" s="178"/>
      <c r="E237" s="179"/>
      <c r="F237" s="178"/>
      <c r="G237" s="178"/>
      <c r="H237" s="178"/>
      <c r="I237" s="181"/>
      <c r="J237" s="178"/>
      <c r="K237" s="182"/>
      <c r="L237" s="183"/>
      <c r="M237" s="183"/>
      <c r="N237" s="183"/>
      <c r="O237" s="183"/>
      <c r="P237" s="183"/>
      <c r="Q237" s="183"/>
      <c r="R237" s="183"/>
      <c r="S237" s="183"/>
      <c r="T237" s="183"/>
      <c r="U237" s="183"/>
      <c r="V237" s="184"/>
      <c r="W237" s="184"/>
      <c r="X237" s="184"/>
      <c r="Y237" s="184"/>
      <c r="Z237" s="184"/>
      <c r="AA237" s="184"/>
      <c r="AB237" s="184"/>
      <c r="AC237" s="184"/>
      <c r="AD237" s="184"/>
      <c r="AE237" s="184"/>
      <c r="AF237" s="184"/>
      <c r="AG237" s="184"/>
      <c r="AH237" s="184"/>
      <c r="AI237" s="184"/>
      <c r="AJ237" s="184"/>
      <c r="AK237" s="184"/>
      <c r="AL237" s="184"/>
      <c r="AM237" s="320"/>
    </row>
    <row r="238" spans="1:39" s="164" customFormat="1" x14ac:dyDescent="0.2">
      <c r="A238" s="178"/>
      <c r="B238" s="178"/>
      <c r="C238" s="178"/>
      <c r="D238" s="178"/>
      <c r="E238" s="179"/>
      <c r="F238" s="178"/>
      <c r="G238" s="178"/>
      <c r="H238" s="178"/>
      <c r="I238" s="181"/>
      <c r="J238" s="178"/>
      <c r="K238" s="182"/>
      <c r="L238" s="183"/>
      <c r="M238" s="183"/>
      <c r="N238" s="183"/>
      <c r="O238" s="183"/>
      <c r="P238" s="183"/>
      <c r="Q238" s="183"/>
      <c r="R238" s="183"/>
      <c r="S238" s="183"/>
      <c r="T238" s="183"/>
      <c r="U238" s="183"/>
      <c r="V238" s="184"/>
      <c r="W238" s="184"/>
      <c r="X238" s="184"/>
      <c r="Y238" s="184"/>
      <c r="Z238" s="184"/>
      <c r="AA238" s="184"/>
      <c r="AB238" s="184"/>
      <c r="AC238" s="184"/>
      <c r="AD238" s="184"/>
      <c r="AE238" s="184"/>
      <c r="AF238" s="184"/>
      <c r="AG238" s="184"/>
      <c r="AH238" s="184"/>
      <c r="AI238" s="184"/>
      <c r="AJ238" s="184"/>
      <c r="AK238" s="184"/>
      <c r="AL238" s="184"/>
      <c r="AM238" s="320"/>
    </row>
    <row r="239" spans="1:39" s="164" customFormat="1" x14ac:dyDescent="0.2">
      <c r="A239" s="178"/>
      <c r="B239" s="178"/>
      <c r="C239" s="178"/>
      <c r="D239" s="178"/>
      <c r="E239" s="179"/>
      <c r="F239" s="178"/>
      <c r="G239" s="178"/>
      <c r="H239" s="178"/>
      <c r="I239" s="181"/>
      <c r="J239" s="178"/>
      <c r="K239" s="182"/>
      <c r="L239" s="183"/>
      <c r="M239" s="183"/>
      <c r="N239" s="183"/>
      <c r="O239" s="183"/>
      <c r="P239" s="183"/>
      <c r="Q239" s="183"/>
      <c r="R239" s="183"/>
      <c r="S239" s="183"/>
      <c r="T239" s="183"/>
      <c r="U239" s="183"/>
      <c r="V239" s="184"/>
      <c r="W239" s="184"/>
      <c r="X239" s="184"/>
      <c r="Y239" s="184"/>
      <c r="Z239" s="184"/>
      <c r="AA239" s="184"/>
      <c r="AB239" s="184"/>
      <c r="AC239" s="184"/>
      <c r="AD239" s="184"/>
      <c r="AE239" s="184"/>
      <c r="AF239" s="184"/>
      <c r="AG239" s="184"/>
      <c r="AH239" s="184"/>
      <c r="AI239" s="184"/>
      <c r="AJ239" s="184"/>
      <c r="AK239" s="184"/>
      <c r="AL239" s="184"/>
      <c r="AM239" s="320"/>
    </row>
    <row r="240" spans="1:39" s="164" customFormat="1" x14ac:dyDescent="0.2">
      <c r="A240" s="178"/>
      <c r="B240" s="178"/>
      <c r="C240" s="178"/>
      <c r="D240" s="178"/>
      <c r="E240" s="179"/>
      <c r="F240" s="178"/>
      <c r="G240" s="178"/>
      <c r="H240" s="178"/>
      <c r="I240" s="181"/>
      <c r="J240" s="178"/>
      <c r="K240" s="182"/>
      <c r="L240" s="183"/>
      <c r="M240" s="183"/>
      <c r="N240" s="183"/>
      <c r="O240" s="183"/>
      <c r="P240" s="183"/>
      <c r="Q240" s="183"/>
      <c r="R240" s="183"/>
      <c r="S240" s="183"/>
      <c r="T240" s="183"/>
      <c r="U240" s="183"/>
      <c r="V240" s="184"/>
      <c r="W240" s="184"/>
      <c r="X240" s="184"/>
      <c r="Y240" s="184"/>
      <c r="Z240" s="184"/>
      <c r="AA240" s="184"/>
      <c r="AB240" s="184"/>
      <c r="AC240" s="184"/>
      <c r="AD240" s="184"/>
      <c r="AE240" s="184"/>
      <c r="AF240" s="184"/>
      <c r="AG240" s="184"/>
      <c r="AH240" s="184"/>
      <c r="AI240" s="184"/>
      <c r="AJ240" s="184"/>
      <c r="AK240" s="184"/>
      <c r="AL240" s="184"/>
      <c r="AM240" s="320"/>
    </row>
    <row r="241" spans="1:39" s="164" customFormat="1" x14ac:dyDescent="0.2">
      <c r="A241" s="178"/>
      <c r="B241" s="178"/>
      <c r="C241" s="178"/>
      <c r="D241" s="178"/>
      <c r="E241" s="179"/>
      <c r="F241" s="178"/>
      <c r="G241" s="178"/>
      <c r="H241" s="178"/>
      <c r="I241" s="181"/>
      <c r="J241" s="178"/>
      <c r="K241" s="182"/>
      <c r="L241" s="183"/>
      <c r="M241" s="183"/>
      <c r="N241" s="183"/>
      <c r="O241" s="183"/>
      <c r="P241" s="183"/>
      <c r="Q241" s="183"/>
      <c r="R241" s="183"/>
      <c r="S241" s="183"/>
      <c r="T241" s="183"/>
      <c r="U241" s="183"/>
      <c r="V241" s="184"/>
      <c r="W241" s="184"/>
      <c r="X241" s="184"/>
      <c r="Y241" s="184"/>
      <c r="Z241" s="184"/>
      <c r="AA241" s="184"/>
      <c r="AB241" s="184"/>
      <c r="AC241" s="184"/>
      <c r="AD241" s="184"/>
      <c r="AE241" s="184"/>
      <c r="AF241" s="184"/>
      <c r="AG241" s="184"/>
      <c r="AH241" s="184"/>
      <c r="AI241" s="184"/>
      <c r="AJ241" s="184"/>
      <c r="AK241" s="184"/>
      <c r="AL241" s="184"/>
      <c r="AM241" s="320"/>
    </row>
    <row r="242" spans="1:39" s="164" customFormat="1" x14ac:dyDescent="0.2">
      <c r="A242" s="178"/>
      <c r="B242" s="178"/>
      <c r="C242" s="178"/>
      <c r="D242" s="178"/>
      <c r="E242" s="179"/>
      <c r="F242" s="178"/>
      <c r="G242" s="178"/>
      <c r="H242" s="178"/>
      <c r="I242" s="181"/>
      <c r="J242" s="178"/>
      <c r="K242" s="182"/>
      <c r="L242" s="183"/>
      <c r="M242" s="183"/>
      <c r="N242" s="183"/>
      <c r="O242" s="183"/>
      <c r="P242" s="183"/>
      <c r="Q242" s="183"/>
      <c r="R242" s="183"/>
      <c r="S242" s="183"/>
      <c r="T242" s="183"/>
      <c r="U242" s="183"/>
      <c r="V242" s="184"/>
      <c r="W242" s="184"/>
      <c r="X242" s="184"/>
      <c r="Y242" s="184"/>
      <c r="Z242" s="184"/>
      <c r="AA242" s="184"/>
      <c r="AB242" s="184"/>
      <c r="AC242" s="184"/>
      <c r="AD242" s="184"/>
      <c r="AE242" s="184"/>
      <c r="AF242" s="184"/>
      <c r="AG242" s="184"/>
      <c r="AH242" s="184"/>
      <c r="AI242" s="184"/>
      <c r="AJ242" s="184"/>
      <c r="AK242" s="184"/>
      <c r="AL242" s="184"/>
      <c r="AM242" s="320"/>
    </row>
    <row r="243" spans="1:39" s="164" customFormat="1" x14ac:dyDescent="0.2">
      <c r="A243" s="178"/>
      <c r="B243" s="178"/>
      <c r="C243" s="178"/>
      <c r="D243" s="178"/>
      <c r="E243" s="179"/>
      <c r="F243" s="178"/>
      <c r="G243" s="178"/>
      <c r="H243" s="178"/>
      <c r="I243" s="181"/>
      <c r="J243" s="178"/>
      <c r="K243" s="182"/>
      <c r="L243" s="183"/>
      <c r="M243" s="183"/>
      <c r="N243" s="183"/>
      <c r="O243" s="183"/>
      <c r="P243" s="183"/>
      <c r="Q243" s="183"/>
      <c r="R243" s="183"/>
      <c r="S243" s="183"/>
      <c r="T243" s="183"/>
      <c r="U243" s="183"/>
      <c r="V243" s="184"/>
      <c r="W243" s="184"/>
      <c r="X243" s="184"/>
      <c r="Y243" s="184"/>
      <c r="Z243" s="184"/>
      <c r="AA243" s="184"/>
      <c r="AB243" s="184"/>
      <c r="AC243" s="184"/>
      <c r="AD243" s="184"/>
      <c r="AE243" s="184"/>
      <c r="AF243" s="184"/>
      <c r="AG243" s="184"/>
      <c r="AH243" s="184"/>
      <c r="AI243" s="184"/>
      <c r="AJ243" s="184"/>
      <c r="AK243" s="184"/>
      <c r="AL243" s="184"/>
      <c r="AM243" s="320"/>
    </row>
    <row r="244" spans="1:39" s="164" customFormat="1" x14ac:dyDescent="0.2">
      <c r="A244" s="178"/>
      <c r="B244" s="178"/>
      <c r="C244" s="178"/>
      <c r="D244" s="178"/>
      <c r="E244" s="179"/>
      <c r="F244" s="178"/>
      <c r="G244" s="178"/>
      <c r="H244" s="178"/>
      <c r="I244" s="181"/>
      <c r="J244" s="178"/>
      <c r="K244" s="182"/>
      <c r="L244" s="183"/>
      <c r="M244" s="183"/>
      <c r="N244" s="183"/>
      <c r="O244" s="183"/>
      <c r="P244" s="183"/>
      <c r="Q244" s="183"/>
      <c r="R244" s="183"/>
      <c r="S244" s="183"/>
      <c r="T244" s="183"/>
      <c r="U244" s="183"/>
      <c r="V244" s="184"/>
      <c r="W244" s="184"/>
      <c r="X244" s="184"/>
      <c r="Y244" s="184"/>
      <c r="Z244" s="184"/>
      <c r="AA244" s="184"/>
      <c r="AB244" s="184"/>
      <c r="AC244" s="184"/>
      <c r="AD244" s="184"/>
      <c r="AE244" s="184"/>
      <c r="AF244" s="184"/>
      <c r="AG244" s="184"/>
      <c r="AH244" s="184"/>
      <c r="AI244" s="184"/>
      <c r="AJ244" s="184"/>
      <c r="AK244" s="184"/>
      <c r="AL244" s="184"/>
      <c r="AM244" s="320"/>
    </row>
    <row r="245" spans="1:39" s="164" customFormat="1" x14ac:dyDescent="0.2">
      <c r="A245" s="178"/>
      <c r="B245" s="178"/>
      <c r="C245" s="178"/>
      <c r="D245" s="178"/>
      <c r="E245" s="179"/>
      <c r="F245" s="178"/>
      <c r="G245" s="178"/>
      <c r="H245" s="178"/>
      <c r="I245" s="181"/>
      <c r="J245" s="178"/>
      <c r="K245" s="182"/>
      <c r="L245" s="183"/>
      <c r="M245" s="183"/>
      <c r="N245" s="183"/>
      <c r="O245" s="183"/>
      <c r="P245" s="183"/>
      <c r="Q245" s="183"/>
      <c r="R245" s="183"/>
      <c r="S245" s="183"/>
      <c r="T245" s="183"/>
      <c r="U245" s="183"/>
      <c r="V245" s="184"/>
      <c r="W245" s="184"/>
      <c r="X245" s="184"/>
      <c r="Y245" s="184"/>
      <c r="Z245" s="184"/>
      <c r="AA245" s="184"/>
      <c r="AB245" s="184"/>
      <c r="AC245" s="184"/>
      <c r="AD245" s="184"/>
      <c r="AE245" s="184"/>
      <c r="AF245" s="184"/>
      <c r="AG245" s="184"/>
      <c r="AH245" s="184"/>
      <c r="AI245" s="184"/>
      <c r="AJ245" s="184"/>
      <c r="AK245" s="184"/>
      <c r="AL245" s="184"/>
      <c r="AM245" s="320"/>
    </row>
    <row r="246" spans="1:39" s="164" customFormat="1" x14ac:dyDescent="0.2">
      <c r="A246" s="178"/>
      <c r="B246" s="178"/>
      <c r="C246" s="178"/>
      <c r="D246" s="178"/>
      <c r="E246" s="179"/>
      <c r="F246" s="178"/>
      <c r="G246" s="178"/>
      <c r="H246" s="178"/>
      <c r="I246" s="181"/>
      <c r="J246" s="178"/>
      <c r="K246" s="182"/>
      <c r="L246" s="183"/>
      <c r="M246" s="183"/>
      <c r="N246" s="183"/>
      <c r="O246" s="183"/>
      <c r="P246" s="183"/>
      <c r="Q246" s="183"/>
      <c r="R246" s="183"/>
      <c r="S246" s="183"/>
      <c r="T246" s="183"/>
      <c r="U246" s="183"/>
      <c r="V246" s="184"/>
      <c r="W246" s="184"/>
      <c r="X246" s="184"/>
      <c r="Y246" s="184"/>
      <c r="Z246" s="184"/>
      <c r="AA246" s="184"/>
      <c r="AB246" s="184"/>
      <c r="AC246" s="184"/>
      <c r="AD246" s="184"/>
      <c r="AE246" s="184"/>
      <c r="AF246" s="184"/>
      <c r="AG246" s="184"/>
      <c r="AH246" s="184"/>
      <c r="AI246" s="184"/>
      <c r="AJ246" s="184"/>
      <c r="AK246" s="184"/>
      <c r="AL246" s="184"/>
      <c r="AM246" s="320"/>
    </row>
    <row r="247" spans="1:39" s="164" customFormat="1" x14ac:dyDescent="0.2">
      <c r="A247" s="178"/>
      <c r="B247" s="178"/>
      <c r="C247" s="178"/>
      <c r="D247" s="178"/>
      <c r="E247" s="179"/>
      <c r="F247" s="178"/>
      <c r="G247" s="178"/>
      <c r="H247" s="178"/>
      <c r="I247" s="181"/>
      <c r="J247" s="178"/>
      <c r="K247" s="182"/>
      <c r="L247" s="183"/>
      <c r="M247" s="183"/>
      <c r="N247" s="183"/>
      <c r="O247" s="183"/>
      <c r="P247" s="183"/>
      <c r="Q247" s="183"/>
      <c r="R247" s="183"/>
      <c r="S247" s="183"/>
      <c r="T247" s="183"/>
      <c r="U247" s="183"/>
      <c r="V247" s="184"/>
      <c r="W247" s="184"/>
      <c r="X247" s="184"/>
      <c r="Y247" s="184"/>
      <c r="Z247" s="184"/>
      <c r="AA247" s="184"/>
      <c r="AB247" s="184"/>
      <c r="AC247" s="184"/>
      <c r="AD247" s="184"/>
      <c r="AE247" s="184"/>
      <c r="AF247" s="184"/>
      <c r="AG247" s="184"/>
      <c r="AH247" s="184"/>
      <c r="AI247" s="184"/>
      <c r="AJ247" s="184"/>
      <c r="AK247" s="184"/>
      <c r="AL247" s="184"/>
      <c r="AM247" s="320"/>
    </row>
    <row r="248" spans="1:39" s="164" customFormat="1" x14ac:dyDescent="0.2">
      <c r="A248" s="178"/>
      <c r="B248" s="178"/>
      <c r="C248" s="178"/>
      <c r="D248" s="178"/>
      <c r="E248" s="179"/>
      <c r="F248" s="178"/>
      <c r="G248" s="178"/>
      <c r="H248" s="178"/>
      <c r="I248" s="181"/>
      <c r="J248" s="178"/>
      <c r="K248" s="182"/>
      <c r="L248" s="183"/>
      <c r="M248" s="183"/>
      <c r="N248" s="183"/>
      <c r="O248" s="183"/>
      <c r="P248" s="183"/>
      <c r="Q248" s="183"/>
      <c r="R248" s="183"/>
      <c r="S248" s="183"/>
      <c r="T248" s="183"/>
      <c r="U248" s="183"/>
      <c r="V248" s="184"/>
      <c r="W248" s="184"/>
      <c r="X248" s="184"/>
      <c r="Y248" s="184"/>
      <c r="Z248" s="184"/>
      <c r="AA248" s="184"/>
      <c r="AB248" s="184"/>
      <c r="AC248" s="184"/>
      <c r="AD248" s="184"/>
      <c r="AE248" s="184"/>
      <c r="AF248" s="184"/>
      <c r="AG248" s="184"/>
      <c r="AH248" s="184"/>
      <c r="AI248" s="184"/>
      <c r="AJ248" s="184"/>
      <c r="AK248" s="184"/>
      <c r="AL248" s="184"/>
      <c r="AM248" s="320"/>
    </row>
    <row r="249" spans="1:39" s="164" customFormat="1" x14ac:dyDescent="0.2">
      <c r="A249" s="178"/>
      <c r="B249" s="178"/>
      <c r="C249" s="178"/>
      <c r="D249" s="178"/>
      <c r="E249" s="179"/>
      <c r="F249" s="178"/>
      <c r="G249" s="178"/>
      <c r="H249" s="178"/>
      <c r="I249" s="181"/>
      <c r="J249" s="178"/>
      <c r="K249" s="182"/>
      <c r="L249" s="183"/>
      <c r="M249" s="183"/>
      <c r="N249" s="183"/>
      <c r="O249" s="183"/>
      <c r="P249" s="183"/>
      <c r="Q249" s="183"/>
      <c r="R249" s="183"/>
      <c r="S249" s="183"/>
      <c r="T249" s="183"/>
      <c r="U249" s="183"/>
      <c r="V249" s="184"/>
      <c r="W249" s="184"/>
      <c r="X249" s="184"/>
      <c r="Y249" s="184"/>
      <c r="Z249" s="184"/>
      <c r="AA249" s="184"/>
      <c r="AB249" s="184"/>
      <c r="AC249" s="184"/>
      <c r="AD249" s="184"/>
      <c r="AE249" s="184"/>
      <c r="AF249" s="184"/>
      <c r="AG249" s="184"/>
      <c r="AH249" s="184"/>
      <c r="AI249" s="184"/>
      <c r="AJ249" s="184"/>
      <c r="AK249" s="184"/>
      <c r="AL249" s="184"/>
      <c r="AM249" s="320"/>
    </row>
    <row r="250" spans="1:39" s="164" customFormat="1" x14ac:dyDescent="0.2">
      <c r="A250" s="178"/>
      <c r="B250" s="178"/>
      <c r="C250" s="178"/>
      <c r="D250" s="178"/>
      <c r="E250" s="179"/>
      <c r="F250" s="178"/>
      <c r="G250" s="178"/>
      <c r="H250" s="178"/>
      <c r="I250" s="181"/>
      <c r="J250" s="178"/>
      <c r="K250" s="182"/>
      <c r="L250" s="183"/>
      <c r="M250" s="183"/>
      <c r="N250" s="183"/>
      <c r="O250" s="183"/>
      <c r="P250" s="183"/>
      <c r="Q250" s="183"/>
      <c r="R250" s="183"/>
      <c r="S250" s="183"/>
      <c r="T250" s="183"/>
      <c r="U250" s="183"/>
      <c r="V250" s="184"/>
      <c r="W250" s="184"/>
      <c r="X250" s="184"/>
      <c r="Y250" s="184"/>
      <c r="Z250" s="184"/>
      <c r="AA250" s="184"/>
      <c r="AB250" s="184"/>
      <c r="AC250" s="184"/>
      <c r="AD250" s="184"/>
      <c r="AE250" s="184"/>
      <c r="AF250" s="184"/>
      <c r="AG250" s="184"/>
      <c r="AH250" s="184"/>
      <c r="AI250" s="184"/>
      <c r="AJ250" s="184"/>
      <c r="AK250" s="184"/>
      <c r="AL250" s="184"/>
      <c r="AM250" s="320"/>
    </row>
    <row r="251" spans="1:39" s="164" customFormat="1" x14ac:dyDescent="0.2">
      <c r="A251" s="178"/>
      <c r="B251" s="178"/>
      <c r="C251" s="178"/>
      <c r="D251" s="178"/>
      <c r="E251" s="179"/>
      <c r="F251" s="178"/>
      <c r="G251" s="178"/>
      <c r="H251" s="178"/>
      <c r="I251" s="181"/>
      <c r="J251" s="178"/>
      <c r="K251" s="182"/>
      <c r="L251" s="183"/>
      <c r="M251" s="183"/>
      <c r="N251" s="183"/>
      <c r="O251" s="183"/>
      <c r="P251" s="183"/>
      <c r="Q251" s="183"/>
      <c r="R251" s="183"/>
      <c r="S251" s="183"/>
      <c r="T251" s="183"/>
      <c r="U251" s="183"/>
      <c r="V251" s="184"/>
      <c r="W251" s="184"/>
      <c r="X251" s="184"/>
      <c r="Y251" s="184"/>
      <c r="Z251" s="184"/>
      <c r="AA251" s="184"/>
      <c r="AB251" s="184"/>
      <c r="AC251" s="184"/>
      <c r="AD251" s="184"/>
      <c r="AE251" s="184"/>
      <c r="AF251" s="184"/>
      <c r="AG251" s="184"/>
      <c r="AH251" s="184"/>
      <c r="AI251" s="184"/>
      <c r="AJ251" s="184"/>
      <c r="AK251" s="184"/>
      <c r="AL251" s="184"/>
      <c r="AM251" s="320"/>
    </row>
    <row r="252" spans="1:39" s="164" customFormat="1" x14ac:dyDescent="0.2">
      <c r="A252" s="178"/>
      <c r="B252" s="178"/>
      <c r="C252" s="178"/>
      <c r="D252" s="178"/>
      <c r="E252" s="179"/>
      <c r="F252" s="178"/>
      <c r="G252" s="178"/>
      <c r="H252" s="178"/>
      <c r="I252" s="181"/>
      <c r="J252" s="178"/>
      <c r="K252" s="182"/>
      <c r="L252" s="183"/>
      <c r="M252" s="183"/>
      <c r="N252" s="183"/>
      <c r="O252" s="183"/>
      <c r="P252" s="183"/>
      <c r="Q252" s="183"/>
      <c r="R252" s="183"/>
      <c r="S252" s="183"/>
      <c r="T252" s="183"/>
      <c r="U252" s="183"/>
      <c r="V252" s="184"/>
      <c r="W252" s="184"/>
      <c r="X252" s="184"/>
      <c r="Y252" s="184"/>
      <c r="Z252" s="184"/>
      <c r="AA252" s="184"/>
      <c r="AB252" s="184"/>
      <c r="AC252" s="184"/>
      <c r="AD252" s="184"/>
      <c r="AE252" s="184"/>
      <c r="AF252" s="184"/>
      <c r="AG252" s="184"/>
      <c r="AH252" s="184"/>
      <c r="AI252" s="184"/>
      <c r="AJ252" s="184"/>
      <c r="AK252" s="184"/>
      <c r="AL252" s="184"/>
      <c r="AM252" s="320"/>
    </row>
    <row r="253" spans="1:39" s="164" customFormat="1" x14ac:dyDescent="0.2">
      <c r="A253" s="178"/>
      <c r="B253" s="178"/>
      <c r="C253" s="178"/>
      <c r="D253" s="178"/>
      <c r="E253" s="179"/>
      <c r="F253" s="178"/>
      <c r="G253" s="178"/>
      <c r="H253" s="178"/>
      <c r="I253" s="181"/>
      <c r="J253" s="178"/>
      <c r="K253" s="182"/>
      <c r="L253" s="183"/>
      <c r="M253" s="183"/>
      <c r="N253" s="183"/>
      <c r="O253" s="183"/>
      <c r="P253" s="183"/>
      <c r="Q253" s="183"/>
      <c r="R253" s="183"/>
      <c r="S253" s="183"/>
      <c r="T253" s="183"/>
      <c r="U253" s="183"/>
      <c r="V253" s="184"/>
      <c r="W253" s="184"/>
      <c r="X253" s="184"/>
      <c r="Y253" s="184"/>
      <c r="Z253" s="184"/>
      <c r="AA253" s="184"/>
      <c r="AB253" s="184"/>
      <c r="AC253" s="184"/>
      <c r="AD253" s="184"/>
      <c r="AE253" s="184"/>
      <c r="AF253" s="184"/>
      <c r="AG253" s="184"/>
      <c r="AH253" s="184"/>
      <c r="AI253" s="184"/>
      <c r="AJ253" s="184"/>
      <c r="AK253" s="184"/>
      <c r="AL253" s="184"/>
      <c r="AM253" s="320"/>
    </row>
    <row r="254" spans="1:39" s="164" customFormat="1" x14ac:dyDescent="0.2">
      <c r="A254" s="178"/>
      <c r="B254" s="178"/>
      <c r="C254" s="178"/>
      <c r="D254" s="178"/>
      <c r="E254" s="179"/>
      <c r="F254" s="178"/>
      <c r="G254" s="178"/>
      <c r="H254" s="178"/>
      <c r="I254" s="181"/>
      <c r="J254" s="178"/>
      <c r="K254" s="182"/>
      <c r="L254" s="183"/>
      <c r="M254" s="183"/>
      <c r="N254" s="183"/>
      <c r="O254" s="183"/>
      <c r="P254" s="183"/>
      <c r="Q254" s="183"/>
      <c r="R254" s="183"/>
      <c r="S254" s="183"/>
      <c r="T254" s="183"/>
      <c r="U254" s="183"/>
      <c r="V254" s="184"/>
      <c r="W254" s="184"/>
      <c r="X254" s="184"/>
      <c r="Y254" s="184"/>
      <c r="Z254" s="184"/>
      <c r="AA254" s="184"/>
      <c r="AB254" s="184"/>
      <c r="AC254" s="184"/>
      <c r="AD254" s="184"/>
      <c r="AE254" s="184"/>
      <c r="AF254" s="184"/>
      <c r="AG254" s="184"/>
      <c r="AH254" s="184"/>
      <c r="AI254" s="184"/>
      <c r="AJ254" s="184"/>
      <c r="AK254" s="184"/>
      <c r="AL254" s="184"/>
      <c r="AM254" s="320"/>
    </row>
    <row r="255" spans="1:39" s="164" customFormat="1" x14ac:dyDescent="0.2">
      <c r="A255" s="178"/>
      <c r="B255" s="178"/>
      <c r="C255" s="178"/>
      <c r="D255" s="178"/>
      <c r="E255" s="179"/>
      <c r="F255" s="178"/>
      <c r="G255" s="178"/>
      <c r="H255" s="178"/>
      <c r="I255" s="181"/>
      <c r="J255" s="178"/>
      <c r="K255" s="182"/>
      <c r="L255" s="183"/>
      <c r="M255" s="183"/>
      <c r="N255" s="183"/>
      <c r="O255" s="183"/>
      <c r="P255" s="183"/>
      <c r="Q255" s="183"/>
      <c r="R255" s="183"/>
      <c r="S255" s="183"/>
      <c r="T255" s="183"/>
      <c r="U255" s="183"/>
      <c r="V255" s="184"/>
      <c r="W255" s="184"/>
      <c r="X255" s="184"/>
      <c r="Y255" s="184"/>
      <c r="Z255" s="184"/>
      <c r="AA255" s="184"/>
      <c r="AB255" s="184"/>
      <c r="AC255" s="184"/>
      <c r="AD255" s="184"/>
      <c r="AE255" s="184"/>
      <c r="AF255" s="184"/>
      <c r="AG255" s="184"/>
      <c r="AH255" s="184"/>
      <c r="AI255" s="184"/>
      <c r="AJ255" s="184"/>
      <c r="AK255" s="184"/>
      <c r="AL255" s="184"/>
      <c r="AM255" s="320"/>
    </row>
    <row r="256" spans="1:39" s="164" customFormat="1" x14ac:dyDescent="0.2">
      <c r="A256" s="178"/>
      <c r="B256" s="178"/>
      <c r="C256" s="178"/>
      <c r="D256" s="178"/>
      <c r="E256" s="179"/>
      <c r="F256" s="178"/>
      <c r="G256" s="178"/>
      <c r="H256" s="178"/>
      <c r="I256" s="181"/>
      <c r="J256" s="178"/>
      <c r="K256" s="182"/>
      <c r="L256" s="183"/>
      <c r="M256" s="183"/>
      <c r="N256" s="183"/>
      <c r="O256" s="183"/>
      <c r="P256" s="183"/>
      <c r="Q256" s="183"/>
      <c r="R256" s="183"/>
      <c r="S256" s="183"/>
      <c r="T256" s="183"/>
      <c r="U256" s="183"/>
      <c r="V256" s="184"/>
      <c r="W256" s="184"/>
      <c r="X256" s="184"/>
      <c r="Y256" s="184"/>
      <c r="Z256" s="184"/>
      <c r="AA256" s="184"/>
      <c r="AB256" s="184"/>
      <c r="AC256" s="184"/>
      <c r="AD256" s="184"/>
      <c r="AE256" s="184"/>
      <c r="AF256" s="184"/>
      <c r="AG256" s="184"/>
      <c r="AH256" s="184"/>
      <c r="AI256" s="184"/>
      <c r="AJ256" s="184"/>
      <c r="AK256" s="184"/>
      <c r="AL256" s="184"/>
      <c r="AM256" s="320"/>
    </row>
    <row r="257" spans="1:39" s="164" customFormat="1" x14ac:dyDescent="0.2">
      <c r="A257" s="178"/>
      <c r="B257" s="178"/>
      <c r="C257" s="178"/>
      <c r="D257" s="178"/>
      <c r="E257" s="179"/>
      <c r="F257" s="178"/>
      <c r="G257" s="178"/>
      <c r="H257" s="178"/>
      <c r="I257" s="181"/>
      <c r="J257" s="178"/>
      <c r="K257" s="182"/>
      <c r="L257" s="183"/>
      <c r="M257" s="183"/>
      <c r="N257" s="183"/>
      <c r="O257" s="183"/>
      <c r="P257" s="183"/>
      <c r="Q257" s="183"/>
      <c r="R257" s="183"/>
      <c r="S257" s="183"/>
      <c r="T257" s="183"/>
      <c r="U257" s="183"/>
      <c r="V257" s="184"/>
      <c r="W257" s="184"/>
      <c r="X257" s="184"/>
      <c r="Y257" s="184"/>
      <c r="Z257" s="184"/>
      <c r="AA257" s="184"/>
      <c r="AB257" s="184"/>
      <c r="AC257" s="184"/>
      <c r="AD257" s="184"/>
      <c r="AE257" s="184"/>
      <c r="AF257" s="184"/>
      <c r="AG257" s="184"/>
      <c r="AH257" s="184"/>
      <c r="AI257" s="184"/>
      <c r="AJ257" s="184"/>
      <c r="AK257" s="184"/>
      <c r="AL257" s="184"/>
      <c r="AM257" s="320"/>
    </row>
    <row r="258" spans="1:39" s="164" customFormat="1" x14ac:dyDescent="0.2">
      <c r="A258" s="178"/>
      <c r="B258" s="178"/>
      <c r="C258" s="178"/>
      <c r="D258" s="178"/>
      <c r="E258" s="179"/>
      <c r="F258" s="178"/>
      <c r="G258" s="178"/>
      <c r="H258" s="178"/>
      <c r="I258" s="181"/>
      <c r="J258" s="178"/>
      <c r="K258" s="182"/>
      <c r="L258" s="183"/>
      <c r="M258" s="183"/>
      <c r="N258" s="183"/>
      <c r="O258" s="183"/>
      <c r="P258" s="183"/>
      <c r="Q258" s="183"/>
      <c r="R258" s="183"/>
      <c r="S258" s="183"/>
      <c r="T258" s="183"/>
      <c r="U258" s="183"/>
      <c r="V258" s="184"/>
      <c r="W258" s="184"/>
      <c r="X258" s="184"/>
      <c r="Y258" s="184"/>
      <c r="Z258" s="184"/>
      <c r="AA258" s="184"/>
      <c r="AB258" s="184"/>
      <c r="AC258" s="184"/>
      <c r="AD258" s="184"/>
      <c r="AE258" s="184"/>
      <c r="AF258" s="184"/>
      <c r="AG258" s="184"/>
      <c r="AH258" s="184"/>
      <c r="AI258" s="184"/>
      <c r="AJ258" s="184"/>
      <c r="AK258" s="184"/>
      <c r="AL258" s="184"/>
      <c r="AM258" s="320"/>
    </row>
    <row r="259" spans="1:39" s="164" customFormat="1" x14ac:dyDescent="0.2">
      <c r="A259" s="178"/>
      <c r="B259" s="178"/>
      <c r="C259" s="178"/>
      <c r="D259" s="178"/>
      <c r="E259" s="179"/>
      <c r="F259" s="178"/>
      <c r="G259" s="178"/>
      <c r="H259" s="178"/>
      <c r="I259" s="181"/>
      <c r="J259" s="178"/>
      <c r="K259" s="182"/>
      <c r="L259" s="183"/>
      <c r="M259" s="183"/>
      <c r="N259" s="183"/>
      <c r="O259" s="183"/>
      <c r="P259" s="183"/>
      <c r="Q259" s="183"/>
      <c r="R259" s="183"/>
      <c r="S259" s="183"/>
      <c r="T259" s="183"/>
      <c r="U259" s="183"/>
      <c r="V259" s="184"/>
      <c r="W259" s="184"/>
      <c r="X259" s="184"/>
      <c r="Y259" s="184"/>
      <c r="Z259" s="184"/>
      <c r="AA259" s="184"/>
      <c r="AB259" s="184"/>
      <c r="AC259" s="184"/>
      <c r="AD259" s="184"/>
      <c r="AE259" s="184"/>
      <c r="AF259" s="184"/>
      <c r="AG259" s="184"/>
      <c r="AH259" s="184"/>
      <c r="AI259" s="184"/>
      <c r="AJ259" s="184"/>
      <c r="AK259" s="184"/>
      <c r="AL259" s="184"/>
      <c r="AM259" s="320"/>
    </row>
    <row r="260" spans="1:39" s="164" customFormat="1" x14ac:dyDescent="0.2">
      <c r="A260" s="178"/>
      <c r="B260" s="178"/>
      <c r="C260" s="178"/>
      <c r="D260" s="178"/>
      <c r="E260" s="179"/>
      <c r="F260" s="178"/>
      <c r="G260" s="178"/>
      <c r="H260" s="178"/>
      <c r="I260" s="181"/>
      <c r="J260" s="178"/>
      <c r="K260" s="182"/>
      <c r="L260" s="183"/>
      <c r="M260" s="183"/>
      <c r="N260" s="183"/>
      <c r="O260" s="183"/>
      <c r="P260" s="183"/>
      <c r="Q260" s="183"/>
      <c r="R260" s="183"/>
      <c r="S260" s="183"/>
      <c r="T260" s="183"/>
      <c r="U260" s="183"/>
      <c r="V260" s="184"/>
      <c r="W260" s="184"/>
      <c r="X260" s="184"/>
      <c r="Y260" s="184"/>
      <c r="Z260" s="184"/>
      <c r="AA260" s="184"/>
      <c r="AB260" s="184"/>
      <c r="AC260" s="184"/>
      <c r="AD260" s="184"/>
      <c r="AE260" s="184"/>
      <c r="AF260" s="184"/>
      <c r="AG260" s="184"/>
      <c r="AH260" s="184"/>
      <c r="AI260" s="184"/>
      <c r="AJ260" s="184"/>
      <c r="AK260" s="184"/>
      <c r="AL260" s="184"/>
      <c r="AM260" s="320"/>
    </row>
    <row r="261" spans="1:39" s="164" customFormat="1" x14ac:dyDescent="0.2">
      <c r="A261" s="178"/>
      <c r="B261" s="178"/>
      <c r="C261" s="178"/>
      <c r="D261" s="178"/>
      <c r="E261" s="179"/>
      <c r="F261" s="178"/>
      <c r="G261" s="178"/>
      <c r="H261" s="178"/>
      <c r="I261" s="181"/>
      <c r="J261" s="178"/>
      <c r="K261" s="182"/>
      <c r="L261" s="183"/>
      <c r="M261" s="183"/>
      <c r="N261" s="183"/>
      <c r="O261" s="183"/>
      <c r="P261" s="183"/>
      <c r="Q261" s="183"/>
      <c r="R261" s="183"/>
      <c r="S261" s="183"/>
      <c r="T261" s="183"/>
      <c r="U261" s="183"/>
      <c r="V261" s="184"/>
      <c r="W261" s="184"/>
      <c r="X261" s="184"/>
      <c r="Y261" s="184"/>
      <c r="Z261" s="184"/>
      <c r="AA261" s="184"/>
      <c r="AB261" s="184"/>
      <c r="AC261" s="184"/>
      <c r="AD261" s="184"/>
      <c r="AE261" s="184"/>
      <c r="AF261" s="184"/>
      <c r="AG261" s="184"/>
      <c r="AH261" s="184"/>
      <c r="AI261" s="184"/>
      <c r="AJ261" s="184"/>
      <c r="AK261" s="184"/>
      <c r="AL261" s="184"/>
      <c r="AM261" s="320"/>
    </row>
    <row r="262" spans="1:39" s="164" customFormat="1" x14ac:dyDescent="0.2">
      <c r="A262" s="178"/>
      <c r="B262" s="178"/>
      <c r="C262" s="178"/>
      <c r="D262" s="178"/>
      <c r="E262" s="179"/>
      <c r="F262" s="178"/>
      <c r="G262" s="178"/>
      <c r="H262" s="178"/>
      <c r="I262" s="181"/>
      <c r="J262" s="178"/>
      <c r="K262" s="182"/>
      <c r="L262" s="183"/>
      <c r="M262" s="183"/>
      <c r="N262" s="183"/>
      <c r="O262" s="183"/>
      <c r="P262" s="183"/>
      <c r="Q262" s="183"/>
      <c r="R262" s="183"/>
      <c r="S262" s="183"/>
      <c r="T262" s="183"/>
      <c r="U262" s="183"/>
      <c r="V262" s="184"/>
      <c r="W262" s="184"/>
      <c r="X262" s="184"/>
      <c r="Y262" s="184"/>
      <c r="Z262" s="184"/>
      <c r="AA262" s="184"/>
      <c r="AB262" s="184"/>
      <c r="AC262" s="184"/>
      <c r="AD262" s="184"/>
      <c r="AE262" s="184"/>
      <c r="AF262" s="184"/>
      <c r="AG262" s="184"/>
      <c r="AH262" s="184"/>
      <c r="AI262" s="184"/>
      <c r="AJ262" s="184"/>
      <c r="AK262" s="184"/>
      <c r="AL262" s="184"/>
      <c r="AM262" s="320"/>
    </row>
    <row r="263" spans="1:39" s="164" customFormat="1" x14ac:dyDescent="0.2">
      <c r="A263" s="178"/>
      <c r="B263" s="178"/>
      <c r="C263" s="178"/>
      <c r="D263" s="178"/>
      <c r="E263" s="179"/>
      <c r="F263" s="178"/>
      <c r="G263" s="178"/>
      <c r="H263" s="178"/>
      <c r="I263" s="181"/>
      <c r="J263" s="178"/>
      <c r="K263" s="182"/>
      <c r="L263" s="183"/>
      <c r="M263" s="183"/>
      <c r="N263" s="183"/>
      <c r="O263" s="183"/>
      <c r="P263" s="183"/>
      <c r="Q263" s="183"/>
      <c r="R263" s="183"/>
      <c r="S263" s="183"/>
      <c r="T263" s="183"/>
      <c r="U263" s="183"/>
      <c r="V263" s="184"/>
      <c r="W263" s="184"/>
      <c r="X263" s="184"/>
      <c r="Y263" s="184"/>
      <c r="Z263" s="184"/>
      <c r="AA263" s="184"/>
      <c r="AB263" s="184"/>
      <c r="AC263" s="184"/>
      <c r="AD263" s="184"/>
      <c r="AE263" s="184"/>
      <c r="AF263" s="184"/>
      <c r="AG263" s="184"/>
      <c r="AH263" s="184"/>
      <c r="AI263" s="184"/>
      <c r="AJ263" s="184"/>
      <c r="AK263" s="184"/>
      <c r="AL263" s="184"/>
      <c r="AM263" s="320"/>
    </row>
    <row r="264" spans="1:39" s="164" customFormat="1" x14ac:dyDescent="0.2">
      <c r="A264" s="178"/>
      <c r="B264" s="178"/>
      <c r="C264" s="178"/>
      <c r="D264" s="178"/>
      <c r="E264" s="179"/>
      <c r="F264" s="178"/>
      <c r="G264" s="178"/>
      <c r="H264" s="178"/>
      <c r="I264" s="181"/>
      <c r="J264" s="178"/>
      <c r="K264" s="182"/>
      <c r="L264" s="183"/>
      <c r="M264" s="183"/>
      <c r="N264" s="183"/>
      <c r="O264" s="183"/>
      <c r="P264" s="183"/>
      <c r="Q264" s="183"/>
      <c r="R264" s="183"/>
      <c r="S264" s="183"/>
      <c r="T264" s="183"/>
      <c r="U264" s="183"/>
      <c r="V264" s="184"/>
      <c r="W264" s="184"/>
      <c r="X264" s="184"/>
      <c r="Y264" s="184"/>
      <c r="Z264" s="184"/>
      <c r="AA264" s="184"/>
      <c r="AB264" s="184"/>
      <c r="AC264" s="184"/>
      <c r="AD264" s="184"/>
      <c r="AE264" s="184"/>
      <c r="AF264" s="184"/>
      <c r="AG264" s="184"/>
      <c r="AH264" s="184"/>
      <c r="AI264" s="184"/>
      <c r="AJ264" s="184"/>
      <c r="AK264" s="184"/>
      <c r="AL264" s="184"/>
      <c r="AM264" s="320"/>
    </row>
    <row r="265" spans="1:39" s="164" customFormat="1" x14ac:dyDescent="0.2">
      <c r="A265" s="178"/>
      <c r="B265" s="178"/>
      <c r="C265" s="178"/>
      <c r="D265" s="178"/>
      <c r="E265" s="179"/>
      <c r="F265" s="178"/>
      <c r="G265" s="178"/>
      <c r="H265" s="178"/>
      <c r="I265" s="181"/>
      <c r="J265" s="178"/>
      <c r="K265" s="182"/>
      <c r="L265" s="183"/>
      <c r="M265" s="183"/>
      <c r="N265" s="183"/>
      <c r="O265" s="183"/>
      <c r="P265" s="183"/>
      <c r="Q265" s="183"/>
      <c r="R265" s="183"/>
      <c r="S265" s="183"/>
      <c r="T265" s="183"/>
      <c r="U265" s="183"/>
      <c r="V265" s="184"/>
      <c r="W265" s="184"/>
      <c r="X265" s="184"/>
      <c r="Y265" s="184"/>
      <c r="Z265" s="184"/>
      <c r="AA265" s="184"/>
      <c r="AB265" s="184"/>
      <c r="AC265" s="184"/>
      <c r="AD265" s="184"/>
      <c r="AE265" s="184"/>
      <c r="AF265" s="184"/>
      <c r="AG265" s="184"/>
      <c r="AH265" s="184"/>
      <c r="AI265" s="184"/>
      <c r="AJ265" s="184"/>
      <c r="AK265" s="184"/>
      <c r="AL265" s="184"/>
      <c r="AM265" s="320"/>
    </row>
    <row r="266" spans="1:39" s="164" customFormat="1" x14ac:dyDescent="0.2">
      <c r="A266" s="178"/>
      <c r="B266" s="178"/>
      <c r="C266" s="178"/>
      <c r="D266" s="178"/>
      <c r="E266" s="179"/>
      <c r="F266" s="178"/>
      <c r="G266" s="178"/>
      <c r="H266" s="178"/>
      <c r="I266" s="181"/>
      <c r="J266" s="178"/>
      <c r="K266" s="182"/>
      <c r="L266" s="183"/>
      <c r="M266" s="183"/>
      <c r="N266" s="183"/>
      <c r="O266" s="183"/>
      <c r="P266" s="183"/>
      <c r="Q266" s="183"/>
      <c r="R266" s="183"/>
      <c r="S266" s="183"/>
      <c r="T266" s="183"/>
      <c r="U266" s="183"/>
      <c r="V266" s="184"/>
      <c r="W266" s="184"/>
      <c r="X266" s="184"/>
      <c r="Y266" s="184"/>
      <c r="Z266" s="184"/>
      <c r="AA266" s="184"/>
      <c r="AB266" s="184"/>
      <c r="AC266" s="184"/>
      <c r="AD266" s="184"/>
      <c r="AE266" s="184"/>
      <c r="AF266" s="184"/>
      <c r="AG266" s="184"/>
      <c r="AH266" s="184"/>
      <c r="AI266" s="184"/>
      <c r="AJ266" s="184"/>
      <c r="AK266" s="184"/>
      <c r="AL266" s="184"/>
      <c r="AM266" s="320"/>
    </row>
    <row r="267" spans="1:39" s="164" customFormat="1" x14ac:dyDescent="0.2">
      <c r="A267" s="178"/>
      <c r="B267" s="178"/>
      <c r="C267" s="178"/>
      <c r="D267" s="178"/>
      <c r="E267" s="179"/>
      <c r="F267" s="178"/>
      <c r="G267" s="178"/>
      <c r="H267" s="178"/>
      <c r="I267" s="181"/>
      <c r="J267" s="178"/>
      <c r="K267" s="182"/>
      <c r="L267" s="183"/>
      <c r="M267" s="183"/>
      <c r="N267" s="183"/>
      <c r="O267" s="183"/>
      <c r="P267" s="183"/>
      <c r="Q267" s="183"/>
      <c r="R267" s="183"/>
      <c r="S267" s="183"/>
      <c r="T267" s="183"/>
      <c r="U267" s="183"/>
      <c r="V267" s="184"/>
      <c r="W267" s="184"/>
      <c r="X267" s="184"/>
      <c r="Y267" s="184"/>
      <c r="Z267" s="184"/>
      <c r="AA267" s="184"/>
      <c r="AB267" s="184"/>
      <c r="AC267" s="184"/>
      <c r="AD267" s="184"/>
      <c r="AE267" s="184"/>
      <c r="AF267" s="184"/>
      <c r="AG267" s="184"/>
      <c r="AH267" s="184"/>
      <c r="AI267" s="184"/>
      <c r="AJ267" s="184"/>
      <c r="AK267" s="184"/>
      <c r="AL267" s="184"/>
      <c r="AM267" s="320"/>
    </row>
    <row r="268" spans="1:39" s="164" customFormat="1" x14ac:dyDescent="0.2">
      <c r="A268" s="178"/>
      <c r="B268" s="178"/>
      <c r="C268" s="178"/>
      <c r="D268" s="178"/>
      <c r="E268" s="179"/>
      <c r="F268" s="178"/>
      <c r="G268" s="178"/>
      <c r="H268" s="178"/>
      <c r="I268" s="181"/>
      <c r="J268" s="178"/>
      <c r="K268" s="182"/>
      <c r="L268" s="183"/>
      <c r="M268" s="183"/>
      <c r="N268" s="183"/>
      <c r="O268" s="183"/>
      <c r="P268" s="183"/>
      <c r="Q268" s="183"/>
      <c r="R268" s="183"/>
      <c r="S268" s="183"/>
      <c r="T268" s="183"/>
      <c r="U268" s="183"/>
      <c r="V268" s="184"/>
      <c r="W268" s="184"/>
      <c r="X268" s="184"/>
      <c r="Y268" s="184"/>
      <c r="Z268" s="184"/>
      <c r="AA268" s="184"/>
      <c r="AB268" s="184"/>
      <c r="AC268" s="184"/>
      <c r="AD268" s="184"/>
      <c r="AE268" s="184"/>
      <c r="AF268" s="184"/>
      <c r="AG268" s="184"/>
      <c r="AH268" s="184"/>
      <c r="AI268" s="184"/>
      <c r="AJ268" s="184"/>
      <c r="AK268" s="184"/>
      <c r="AL268" s="184"/>
      <c r="AM268" s="320"/>
    </row>
    <row r="269" spans="1:39" s="164" customFormat="1" x14ac:dyDescent="0.2">
      <c r="A269" s="178"/>
      <c r="B269" s="178"/>
      <c r="C269" s="178"/>
      <c r="D269" s="178"/>
      <c r="E269" s="179"/>
      <c r="F269" s="178"/>
      <c r="G269" s="178"/>
      <c r="H269" s="178"/>
      <c r="I269" s="181"/>
      <c r="J269" s="178"/>
      <c r="K269" s="182"/>
      <c r="L269" s="183"/>
      <c r="M269" s="183"/>
      <c r="N269" s="183"/>
      <c r="O269" s="183"/>
      <c r="P269" s="183"/>
      <c r="Q269" s="183"/>
      <c r="R269" s="183"/>
      <c r="S269" s="183"/>
      <c r="T269" s="183"/>
      <c r="U269" s="183"/>
      <c r="V269" s="184"/>
      <c r="W269" s="184"/>
      <c r="X269" s="184"/>
      <c r="Y269" s="184"/>
      <c r="Z269" s="184"/>
      <c r="AA269" s="184"/>
      <c r="AB269" s="184"/>
      <c r="AC269" s="184"/>
      <c r="AD269" s="184"/>
      <c r="AE269" s="184"/>
      <c r="AF269" s="184"/>
      <c r="AG269" s="184"/>
      <c r="AH269" s="184"/>
      <c r="AI269" s="184"/>
      <c r="AJ269" s="184"/>
      <c r="AK269" s="184"/>
      <c r="AL269" s="184"/>
      <c r="AM269" s="320"/>
    </row>
    <row r="270" spans="1:39" s="164" customFormat="1" x14ac:dyDescent="0.2">
      <c r="A270" s="178"/>
      <c r="B270" s="178"/>
      <c r="C270" s="178"/>
      <c r="D270" s="178"/>
      <c r="E270" s="179"/>
      <c r="F270" s="178"/>
      <c r="G270" s="178"/>
      <c r="H270" s="178"/>
      <c r="I270" s="181"/>
      <c r="J270" s="178"/>
      <c r="K270" s="182"/>
      <c r="L270" s="183"/>
      <c r="M270" s="183"/>
      <c r="N270" s="183"/>
      <c r="O270" s="183"/>
      <c r="P270" s="183"/>
      <c r="Q270" s="183"/>
      <c r="R270" s="183"/>
      <c r="S270" s="183"/>
      <c r="T270" s="183"/>
      <c r="U270" s="183"/>
      <c r="V270" s="184"/>
      <c r="W270" s="184"/>
      <c r="X270" s="184"/>
      <c r="Y270" s="184"/>
      <c r="Z270" s="184"/>
      <c r="AA270" s="184"/>
      <c r="AB270" s="184"/>
      <c r="AC270" s="184"/>
      <c r="AD270" s="184"/>
      <c r="AE270" s="184"/>
      <c r="AF270" s="184"/>
      <c r="AG270" s="184"/>
      <c r="AH270" s="184"/>
      <c r="AI270" s="184"/>
      <c r="AJ270" s="184"/>
      <c r="AK270" s="184"/>
      <c r="AL270" s="184"/>
      <c r="AM270" s="320"/>
    </row>
    <row r="271" spans="1:39" s="164" customFormat="1" x14ac:dyDescent="0.2">
      <c r="A271" s="178"/>
      <c r="B271" s="178"/>
      <c r="C271" s="178"/>
      <c r="D271" s="178"/>
      <c r="E271" s="179"/>
      <c r="F271" s="178"/>
      <c r="G271" s="178"/>
      <c r="H271" s="178"/>
      <c r="I271" s="181"/>
      <c r="J271" s="178"/>
      <c r="K271" s="182"/>
      <c r="L271" s="183"/>
      <c r="M271" s="183"/>
      <c r="N271" s="183"/>
      <c r="O271" s="183"/>
      <c r="P271" s="183"/>
      <c r="Q271" s="183"/>
      <c r="R271" s="183"/>
      <c r="S271" s="183"/>
      <c r="T271" s="183"/>
      <c r="U271" s="183"/>
      <c r="V271" s="184"/>
      <c r="W271" s="184"/>
      <c r="X271" s="184"/>
      <c r="Y271" s="184"/>
      <c r="Z271" s="184"/>
      <c r="AA271" s="184"/>
      <c r="AB271" s="184"/>
      <c r="AC271" s="184"/>
      <c r="AD271" s="184"/>
      <c r="AE271" s="184"/>
      <c r="AF271" s="184"/>
      <c r="AG271" s="184"/>
      <c r="AH271" s="184"/>
      <c r="AI271" s="184"/>
      <c r="AJ271" s="184"/>
      <c r="AK271" s="184"/>
      <c r="AL271" s="184"/>
      <c r="AM271" s="320"/>
    </row>
    <row r="272" spans="1:39" s="164" customFormat="1" x14ac:dyDescent="0.2">
      <c r="A272" s="178"/>
      <c r="B272" s="178"/>
      <c r="C272" s="178"/>
      <c r="D272" s="178"/>
      <c r="E272" s="179"/>
      <c r="F272" s="178"/>
      <c r="G272" s="178"/>
      <c r="H272" s="178"/>
      <c r="I272" s="181"/>
      <c r="J272" s="178"/>
      <c r="K272" s="182"/>
      <c r="L272" s="183"/>
      <c r="M272" s="183"/>
      <c r="N272" s="183"/>
      <c r="O272" s="183"/>
      <c r="P272" s="183"/>
      <c r="Q272" s="183"/>
      <c r="R272" s="183"/>
      <c r="S272" s="183"/>
      <c r="T272" s="183"/>
      <c r="U272" s="183"/>
      <c r="V272" s="184"/>
      <c r="W272" s="184"/>
      <c r="X272" s="184"/>
      <c r="Y272" s="184"/>
      <c r="Z272" s="184"/>
      <c r="AA272" s="184"/>
      <c r="AB272" s="184"/>
      <c r="AC272" s="184"/>
      <c r="AD272" s="184"/>
      <c r="AE272" s="184"/>
      <c r="AF272" s="184"/>
      <c r="AG272" s="184"/>
      <c r="AH272" s="184"/>
      <c r="AI272" s="184"/>
      <c r="AJ272" s="184"/>
      <c r="AK272" s="184"/>
      <c r="AL272" s="184"/>
      <c r="AM272" s="320"/>
    </row>
    <row r="273" spans="1:39" s="164" customFormat="1" x14ac:dyDescent="0.2">
      <c r="A273" s="178"/>
      <c r="B273" s="178"/>
      <c r="C273" s="178"/>
      <c r="D273" s="178"/>
      <c r="E273" s="179"/>
      <c r="F273" s="178"/>
      <c r="G273" s="178"/>
      <c r="H273" s="178"/>
      <c r="I273" s="181"/>
      <c r="J273" s="178"/>
      <c r="K273" s="182"/>
      <c r="L273" s="183"/>
      <c r="M273" s="183"/>
      <c r="N273" s="183"/>
      <c r="O273" s="183"/>
      <c r="P273" s="183"/>
      <c r="Q273" s="183"/>
      <c r="R273" s="183"/>
      <c r="S273" s="183"/>
      <c r="T273" s="183"/>
      <c r="U273" s="183"/>
      <c r="V273" s="184"/>
      <c r="W273" s="184"/>
      <c r="X273" s="184"/>
      <c r="Y273" s="184"/>
      <c r="Z273" s="184"/>
      <c r="AA273" s="184"/>
      <c r="AB273" s="184"/>
      <c r="AC273" s="184"/>
      <c r="AD273" s="184"/>
      <c r="AE273" s="184"/>
      <c r="AF273" s="184"/>
      <c r="AG273" s="184"/>
      <c r="AH273" s="184"/>
      <c r="AI273" s="184"/>
      <c r="AJ273" s="184"/>
      <c r="AK273" s="184"/>
      <c r="AL273" s="184"/>
      <c r="AM273" s="320"/>
    </row>
    <row r="274" spans="1:39" s="164" customFormat="1" x14ac:dyDescent="0.2">
      <c r="A274" s="178"/>
      <c r="B274" s="178"/>
      <c r="C274" s="178"/>
      <c r="D274" s="178"/>
      <c r="E274" s="179"/>
      <c r="F274" s="178"/>
      <c r="G274" s="178"/>
      <c r="H274" s="178"/>
      <c r="I274" s="181"/>
      <c r="J274" s="178"/>
      <c r="K274" s="182"/>
      <c r="L274" s="183"/>
      <c r="M274" s="183"/>
      <c r="N274" s="183"/>
      <c r="O274" s="183"/>
      <c r="P274" s="183"/>
      <c r="Q274" s="183"/>
      <c r="R274" s="183"/>
      <c r="S274" s="183"/>
      <c r="T274" s="183"/>
      <c r="U274" s="183"/>
      <c r="V274" s="184"/>
      <c r="W274" s="184"/>
      <c r="X274" s="184"/>
      <c r="Y274" s="184"/>
      <c r="Z274" s="184"/>
      <c r="AA274" s="184"/>
      <c r="AB274" s="184"/>
      <c r="AC274" s="184"/>
      <c r="AD274" s="184"/>
      <c r="AE274" s="184"/>
      <c r="AF274" s="184"/>
      <c r="AG274" s="184"/>
      <c r="AH274" s="184"/>
      <c r="AI274" s="184"/>
      <c r="AJ274" s="184"/>
      <c r="AK274" s="184"/>
      <c r="AL274" s="184"/>
      <c r="AM274" s="320"/>
    </row>
    <row r="275" spans="1:39" s="164" customFormat="1" x14ac:dyDescent="0.2">
      <c r="A275" s="178"/>
      <c r="B275" s="178"/>
      <c r="C275" s="178"/>
      <c r="D275" s="178"/>
      <c r="E275" s="179"/>
      <c r="F275" s="178"/>
      <c r="G275" s="178"/>
      <c r="H275" s="178"/>
      <c r="I275" s="181"/>
      <c r="J275" s="178"/>
      <c r="K275" s="182"/>
      <c r="L275" s="183"/>
      <c r="M275" s="183"/>
      <c r="N275" s="183"/>
      <c r="O275" s="183"/>
      <c r="P275" s="183"/>
      <c r="Q275" s="183"/>
      <c r="R275" s="183"/>
      <c r="S275" s="183"/>
      <c r="T275" s="183"/>
      <c r="U275" s="183"/>
      <c r="V275" s="184"/>
      <c r="W275" s="184"/>
      <c r="X275" s="184"/>
      <c r="Y275" s="184"/>
      <c r="Z275" s="184"/>
      <c r="AA275" s="184"/>
      <c r="AB275" s="184"/>
      <c r="AC275" s="184"/>
      <c r="AD275" s="184"/>
      <c r="AE275" s="184"/>
      <c r="AF275" s="184"/>
      <c r="AG275" s="184"/>
      <c r="AH275" s="184"/>
      <c r="AI275" s="184"/>
      <c r="AJ275" s="184"/>
      <c r="AK275" s="184"/>
      <c r="AL275" s="184"/>
      <c r="AM275" s="320"/>
    </row>
    <row r="276" spans="1:39" s="164" customFormat="1" x14ac:dyDescent="0.2">
      <c r="A276" s="178"/>
      <c r="B276" s="178"/>
      <c r="C276" s="178"/>
      <c r="D276" s="178"/>
      <c r="E276" s="179"/>
      <c r="F276" s="178"/>
      <c r="G276" s="178"/>
      <c r="H276" s="178"/>
      <c r="I276" s="181"/>
      <c r="J276" s="178"/>
      <c r="K276" s="182"/>
      <c r="L276" s="183"/>
      <c r="M276" s="183"/>
      <c r="N276" s="183"/>
      <c r="O276" s="183"/>
      <c r="P276" s="183"/>
      <c r="Q276" s="183"/>
      <c r="R276" s="183"/>
      <c r="S276" s="183"/>
      <c r="T276" s="183"/>
      <c r="U276" s="183"/>
      <c r="V276" s="184"/>
      <c r="W276" s="184"/>
      <c r="X276" s="184"/>
      <c r="Y276" s="184"/>
      <c r="Z276" s="184"/>
      <c r="AA276" s="184"/>
      <c r="AB276" s="184"/>
      <c r="AC276" s="184"/>
      <c r="AD276" s="184"/>
      <c r="AE276" s="184"/>
      <c r="AF276" s="184"/>
      <c r="AG276" s="184"/>
      <c r="AH276" s="184"/>
      <c r="AI276" s="184"/>
      <c r="AJ276" s="184"/>
      <c r="AK276" s="184"/>
      <c r="AL276" s="184"/>
      <c r="AM276" s="320"/>
    </row>
    <row r="277" spans="1:39" s="164" customFormat="1" x14ac:dyDescent="0.2">
      <c r="A277" s="178"/>
      <c r="B277" s="178"/>
      <c r="C277" s="178"/>
      <c r="D277" s="178"/>
      <c r="E277" s="179"/>
      <c r="F277" s="178"/>
      <c r="G277" s="178"/>
      <c r="H277" s="178"/>
      <c r="I277" s="181"/>
      <c r="J277" s="178"/>
      <c r="K277" s="182"/>
      <c r="L277" s="183"/>
      <c r="M277" s="183"/>
      <c r="N277" s="183"/>
      <c r="O277" s="183"/>
      <c r="P277" s="183"/>
      <c r="Q277" s="183"/>
      <c r="R277" s="183"/>
      <c r="S277" s="183"/>
      <c r="T277" s="183"/>
      <c r="U277" s="183"/>
      <c r="V277" s="184"/>
      <c r="W277" s="184"/>
      <c r="X277" s="184"/>
      <c r="Y277" s="184"/>
      <c r="Z277" s="184"/>
      <c r="AA277" s="184"/>
      <c r="AB277" s="184"/>
      <c r="AC277" s="184"/>
      <c r="AD277" s="184"/>
      <c r="AE277" s="184"/>
      <c r="AF277" s="184"/>
      <c r="AG277" s="184"/>
      <c r="AH277" s="184"/>
      <c r="AI277" s="184"/>
      <c r="AJ277" s="184"/>
      <c r="AK277" s="184"/>
      <c r="AL277" s="184"/>
      <c r="AM277" s="320"/>
    </row>
    <row r="278" spans="1:39" s="164" customFormat="1" x14ac:dyDescent="0.2">
      <c r="A278" s="178"/>
      <c r="B278" s="178"/>
      <c r="C278" s="178"/>
      <c r="D278" s="178"/>
      <c r="E278" s="179"/>
      <c r="F278" s="178"/>
      <c r="G278" s="178"/>
      <c r="H278" s="178"/>
      <c r="I278" s="181"/>
      <c r="J278" s="178"/>
      <c r="K278" s="182"/>
      <c r="L278" s="183"/>
      <c r="M278" s="183"/>
      <c r="N278" s="183"/>
      <c r="O278" s="183"/>
      <c r="P278" s="183"/>
      <c r="Q278" s="183"/>
      <c r="R278" s="183"/>
      <c r="S278" s="183"/>
      <c r="T278" s="183"/>
      <c r="U278" s="183"/>
      <c r="V278" s="184"/>
      <c r="W278" s="184"/>
      <c r="X278" s="184"/>
      <c r="Y278" s="184"/>
      <c r="Z278" s="184"/>
      <c r="AA278" s="184"/>
      <c r="AB278" s="184"/>
      <c r="AC278" s="184"/>
      <c r="AD278" s="184"/>
      <c r="AE278" s="184"/>
      <c r="AF278" s="184"/>
      <c r="AG278" s="184"/>
      <c r="AH278" s="184"/>
      <c r="AI278" s="184"/>
      <c r="AJ278" s="184"/>
      <c r="AK278" s="184"/>
      <c r="AL278" s="184"/>
      <c r="AM278" s="320"/>
    </row>
    <row r="279" spans="1:39" s="164" customFormat="1" x14ac:dyDescent="0.2">
      <c r="A279" s="178"/>
      <c r="B279" s="178"/>
      <c r="C279" s="178"/>
      <c r="D279" s="178"/>
      <c r="E279" s="179"/>
      <c r="F279" s="178"/>
      <c r="G279" s="178"/>
      <c r="H279" s="178"/>
      <c r="I279" s="181"/>
      <c r="J279" s="178"/>
      <c r="K279" s="182"/>
      <c r="L279" s="183"/>
      <c r="M279" s="183"/>
      <c r="N279" s="183"/>
      <c r="O279" s="183"/>
      <c r="P279" s="183"/>
      <c r="Q279" s="183"/>
      <c r="R279" s="183"/>
      <c r="S279" s="183"/>
      <c r="T279" s="183"/>
      <c r="U279" s="183"/>
      <c r="V279" s="184"/>
      <c r="W279" s="184"/>
      <c r="X279" s="184"/>
      <c r="Y279" s="184"/>
      <c r="Z279" s="184"/>
      <c r="AA279" s="184"/>
      <c r="AB279" s="184"/>
      <c r="AC279" s="184"/>
      <c r="AD279" s="184"/>
      <c r="AE279" s="184"/>
      <c r="AF279" s="184"/>
      <c r="AG279" s="184"/>
      <c r="AH279" s="184"/>
      <c r="AI279" s="184"/>
      <c r="AJ279" s="184"/>
      <c r="AK279" s="184"/>
      <c r="AL279" s="184"/>
      <c r="AM279" s="320"/>
    </row>
    <row r="280" spans="1:39" s="164" customFormat="1" x14ac:dyDescent="0.2">
      <c r="A280" s="178"/>
      <c r="B280" s="178"/>
      <c r="C280" s="178"/>
      <c r="D280" s="178"/>
      <c r="E280" s="179"/>
      <c r="F280" s="178"/>
      <c r="G280" s="178"/>
      <c r="H280" s="178"/>
      <c r="I280" s="181"/>
      <c r="J280" s="178"/>
      <c r="K280" s="182"/>
      <c r="L280" s="183"/>
      <c r="M280" s="183"/>
      <c r="N280" s="183"/>
      <c r="O280" s="183"/>
      <c r="P280" s="183"/>
      <c r="Q280" s="183"/>
      <c r="R280" s="183"/>
      <c r="S280" s="183"/>
      <c r="T280" s="183"/>
      <c r="U280" s="183"/>
      <c r="V280" s="184"/>
      <c r="W280" s="184"/>
      <c r="X280" s="184"/>
      <c r="Y280" s="184"/>
      <c r="Z280" s="184"/>
      <c r="AA280" s="184"/>
      <c r="AB280" s="184"/>
      <c r="AC280" s="184"/>
      <c r="AD280" s="184"/>
      <c r="AE280" s="184"/>
      <c r="AF280" s="184"/>
      <c r="AG280" s="184"/>
      <c r="AH280" s="184"/>
      <c r="AI280" s="184"/>
      <c r="AJ280" s="184"/>
      <c r="AK280" s="184"/>
      <c r="AL280" s="184"/>
      <c r="AM280" s="320"/>
    </row>
    <row r="281" spans="1:39" s="164" customFormat="1" x14ac:dyDescent="0.2">
      <c r="A281" s="178"/>
      <c r="B281" s="178"/>
      <c r="C281" s="178"/>
      <c r="D281" s="178"/>
      <c r="E281" s="179"/>
      <c r="F281" s="178"/>
      <c r="G281" s="178"/>
      <c r="H281" s="178"/>
      <c r="I281" s="181"/>
      <c r="J281" s="178"/>
      <c r="K281" s="182"/>
      <c r="L281" s="183"/>
      <c r="M281" s="183"/>
      <c r="N281" s="183"/>
      <c r="O281" s="183"/>
      <c r="P281" s="183"/>
      <c r="Q281" s="183"/>
      <c r="R281" s="183"/>
      <c r="S281" s="183"/>
      <c r="T281" s="183"/>
      <c r="U281" s="183"/>
      <c r="V281" s="184"/>
      <c r="W281" s="184"/>
      <c r="X281" s="184"/>
      <c r="Y281" s="184"/>
      <c r="Z281" s="184"/>
      <c r="AA281" s="184"/>
      <c r="AB281" s="184"/>
      <c r="AC281" s="184"/>
      <c r="AD281" s="184"/>
      <c r="AE281" s="184"/>
      <c r="AF281" s="184"/>
      <c r="AG281" s="184"/>
      <c r="AH281" s="184"/>
      <c r="AI281" s="184"/>
      <c r="AJ281" s="184"/>
      <c r="AK281" s="184"/>
      <c r="AL281" s="184"/>
      <c r="AM281" s="320"/>
    </row>
    <row r="282" spans="1:39" s="164" customFormat="1" x14ac:dyDescent="0.2">
      <c r="A282" s="178"/>
      <c r="B282" s="178"/>
      <c r="C282" s="178"/>
      <c r="D282" s="178"/>
      <c r="E282" s="179"/>
      <c r="F282" s="178"/>
      <c r="G282" s="178"/>
      <c r="H282" s="178"/>
      <c r="I282" s="181"/>
      <c r="J282" s="178"/>
      <c r="K282" s="182"/>
      <c r="L282" s="183"/>
      <c r="M282" s="183"/>
      <c r="N282" s="183"/>
      <c r="O282" s="183"/>
      <c r="P282" s="183"/>
      <c r="Q282" s="183"/>
      <c r="R282" s="183"/>
      <c r="S282" s="183"/>
      <c r="T282" s="183"/>
      <c r="U282" s="183"/>
      <c r="V282" s="184"/>
      <c r="W282" s="184"/>
      <c r="X282" s="184"/>
      <c r="Y282" s="184"/>
      <c r="Z282" s="184"/>
      <c r="AA282" s="184"/>
      <c r="AB282" s="184"/>
      <c r="AC282" s="184"/>
      <c r="AD282" s="184"/>
      <c r="AE282" s="184"/>
      <c r="AF282" s="184"/>
      <c r="AG282" s="184"/>
      <c r="AH282" s="184"/>
      <c r="AI282" s="184"/>
      <c r="AJ282" s="184"/>
      <c r="AK282" s="184"/>
      <c r="AL282" s="184"/>
      <c r="AM282" s="320"/>
    </row>
    <row r="283" spans="1:39" s="164" customFormat="1" x14ac:dyDescent="0.2">
      <c r="A283" s="178"/>
      <c r="B283" s="178"/>
      <c r="C283" s="178"/>
      <c r="D283" s="178"/>
      <c r="E283" s="179"/>
      <c r="F283" s="178"/>
      <c r="G283" s="178"/>
      <c r="H283" s="178"/>
      <c r="I283" s="181"/>
      <c r="J283" s="178"/>
      <c r="K283" s="182"/>
      <c r="L283" s="183"/>
      <c r="M283" s="183"/>
      <c r="N283" s="183"/>
      <c r="O283" s="183"/>
      <c r="P283" s="183"/>
      <c r="Q283" s="183"/>
      <c r="R283" s="183"/>
      <c r="S283" s="183"/>
      <c r="T283" s="183"/>
      <c r="U283" s="183"/>
      <c r="V283" s="184"/>
      <c r="W283" s="184"/>
      <c r="X283" s="184"/>
      <c r="Y283" s="184"/>
      <c r="Z283" s="184"/>
      <c r="AA283" s="184"/>
      <c r="AB283" s="184"/>
      <c r="AC283" s="184"/>
      <c r="AD283" s="184"/>
      <c r="AE283" s="184"/>
      <c r="AF283" s="184"/>
      <c r="AG283" s="184"/>
      <c r="AH283" s="184"/>
      <c r="AI283" s="184"/>
      <c r="AJ283" s="184"/>
      <c r="AK283" s="184"/>
      <c r="AL283" s="184"/>
      <c r="AM283" s="320"/>
    </row>
    <row r="284" spans="1:39" s="164" customFormat="1" x14ac:dyDescent="0.2">
      <c r="A284" s="178"/>
      <c r="B284" s="178"/>
      <c r="C284" s="178"/>
      <c r="D284" s="178"/>
      <c r="E284" s="179"/>
      <c r="F284" s="178"/>
      <c r="G284" s="178"/>
      <c r="H284" s="178"/>
      <c r="I284" s="181"/>
      <c r="J284" s="178"/>
      <c r="K284" s="182"/>
      <c r="L284" s="183"/>
      <c r="M284" s="183"/>
      <c r="N284" s="183"/>
      <c r="O284" s="183"/>
      <c r="P284" s="183"/>
      <c r="Q284" s="183"/>
      <c r="R284" s="183"/>
      <c r="S284" s="183"/>
      <c r="T284" s="183"/>
      <c r="U284" s="183"/>
      <c r="V284" s="184"/>
      <c r="W284" s="184"/>
      <c r="X284" s="184"/>
      <c r="Y284" s="184"/>
      <c r="Z284" s="184"/>
      <c r="AA284" s="184"/>
      <c r="AB284" s="184"/>
      <c r="AC284" s="184"/>
      <c r="AD284" s="184"/>
      <c r="AE284" s="184"/>
      <c r="AF284" s="184"/>
      <c r="AG284" s="184"/>
      <c r="AH284" s="184"/>
      <c r="AI284" s="184"/>
      <c r="AJ284" s="184"/>
      <c r="AK284" s="184"/>
      <c r="AL284" s="184"/>
      <c r="AM284" s="320"/>
    </row>
    <row r="285" spans="1:39" s="164" customFormat="1" x14ac:dyDescent="0.2">
      <c r="A285" s="178"/>
      <c r="B285" s="178"/>
      <c r="C285" s="178"/>
      <c r="D285" s="178"/>
      <c r="E285" s="179"/>
      <c r="F285" s="178"/>
      <c r="G285" s="178"/>
      <c r="H285" s="178"/>
      <c r="I285" s="181"/>
      <c r="J285" s="178"/>
      <c r="K285" s="182"/>
      <c r="L285" s="183"/>
      <c r="M285" s="183"/>
      <c r="N285" s="183"/>
      <c r="O285" s="183"/>
      <c r="P285" s="183"/>
      <c r="Q285" s="183"/>
      <c r="R285" s="183"/>
      <c r="S285" s="183"/>
      <c r="T285" s="183"/>
      <c r="U285" s="183"/>
      <c r="V285" s="184"/>
      <c r="W285" s="184"/>
      <c r="X285" s="184"/>
      <c r="Y285" s="184"/>
      <c r="Z285" s="184"/>
      <c r="AA285" s="184"/>
      <c r="AB285" s="184"/>
      <c r="AC285" s="184"/>
      <c r="AD285" s="184"/>
      <c r="AE285" s="184"/>
      <c r="AF285" s="184"/>
      <c r="AG285" s="184"/>
      <c r="AH285" s="184"/>
      <c r="AI285" s="184"/>
      <c r="AJ285" s="184"/>
      <c r="AK285" s="184"/>
      <c r="AL285" s="184"/>
      <c r="AM285" s="320"/>
    </row>
    <row r="286" spans="1:39" s="164" customFormat="1" x14ac:dyDescent="0.2">
      <c r="A286" s="178"/>
      <c r="B286" s="178"/>
      <c r="C286" s="178"/>
      <c r="D286" s="178"/>
      <c r="E286" s="179"/>
      <c r="F286" s="178"/>
      <c r="G286" s="178"/>
      <c r="H286" s="178"/>
      <c r="I286" s="181"/>
      <c r="J286" s="178"/>
      <c r="K286" s="182"/>
      <c r="L286" s="183"/>
      <c r="M286" s="183"/>
      <c r="N286" s="183"/>
      <c r="O286" s="183"/>
      <c r="P286" s="183"/>
      <c r="Q286" s="183"/>
      <c r="R286" s="183"/>
      <c r="S286" s="183"/>
      <c r="T286" s="183"/>
      <c r="U286" s="183"/>
      <c r="V286" s="184"/>
      <c r="W286" s="184"/>
      <c r="X286" s="184"/>
      <c r="Y286" s="184"/>
      <c r="Z286" s="184"/>
      <c r="AA286" s="184"/>
      <c r="AB286" s="184"/>
      <c r="AC286" s="184"/>
      <c r="AD286" s="184"/>
      <c r="AE286" s="184"/>
      <c r="AF286" s="184"/>
      <c r="AG286" s="184"/>
      <c r="AH286" s="184"/>
      <c r="AI286" s="184"/>
      <c r="AJ286" s="184"/>
      <c r="AK286" s="184"/>
      <c r="AL286" s="184"/>
      <c r="AM286" s="320"/>
    </row>
    <row r="287" spans="1:39" s="164" customFormat="1" x14ac:dyDescent="0.2">
      <c r="A287" s="178"/>
      <c r="B287" s="178"/>
      <c r="C287" s="178"/>
      <c r="D287" s="178"/>
      <c r="E287" s="179"/>
      <c r="F287" s="178"/>
      <c r="G287" s="178"/>
      <c r="H287" s="178"/>
      <c r="I287" s="181"/>
      <c r="J287" s="178"/>
      <c r="K287" s="182"/>
      <c r="L287" s="183"/>
      <c r="M287" s="183"/>
      <c r="N287" s="183"/>
      <c r="O287" s="183"/>
      <c r="P287" s="183"/>
      <c r="Q287" s="183"/>
      <c r="R287" s="183"/>
      <c r="S287" s="183"/>
      <c r="T287" s="183"/>
      <c r="U287" s="183"/>
      <c r="V287" s="184"/>
      <c r="W287" s="184"/>
      <c r="X287" s="184"/>
      <c r="Y287" s="184"/>
      <c r="Z287" s="184"/>
      <c r="AA287" s="184"/>
      <c r="AB287" s="184"/>
      <c r="AC287" s="184"/>
      <c r="AD287" s="184"/>
      <c r="AE287" s="184"/>
      <c r="AF287" s="184"/>
      <c r="AG287" s="184"/>
      <c r="AH287" s="184"/>
      <c r="AI287" s="184"/>
      <c r="AJ287" s="184"/>
      <c r="AK287" s="184"/>
      <c r="AL287" s="184"/>
      <c r="AM287" s="320"/>
    </row>
    <row r="288" spans="1:39" s="164" customFormat="1" x14ac:dyDescent="0.2">
      <c r="A288" s="178"/>
      <c r="B288" s="178"/>
      <c r="C288" s="178"/>
      <c r="D288" s="178"/>
      <c r="E288" s="179"/>
      <c r="F288" s="178"/>
      <c r="G288" s="178"/>
      <c r="H288" s="178"/>
      <c r="I288" s="181"/>
      <c r="J288" s="178"/>
      <c r="K288" s="182"/>
      <c r="L288" s="183"/>
      <c r="M288" s="183"/>
      <c r="N288" s="183"/>
      <c r="O288" s="183"/>
      <c r="P288" s="183"/>
      <c r="Q288" s="183"/>
      <c r="R288" s="183"/>
      <c r="S288" s="183"/>
      <c r="T288" s="183"/>
      <c r="U288" s="183"/>
      <c r="V288" s="184"/>
      <c r="W288" s="184"/>
      <c r="X288" s="184"/>
      <c r="Y288" s="184"/>
      <c r="Z288" s="184"/>
      <c r="AA288" s="184"/>
      <c r="AB288" s="184"/>
      <c r="AC288" s="184"/>
      <c r="AD288" s="184"/>
      <c r="AE288" s="184"/>
      <c r="AF288" s="184"/>
      <c r="AG288" s="184"/>
      <c r="AH288" s="184"/>
      <c r="AI288" s="184"/>
      <c r="AJ288" s="184"/>
      <c r="AK288" s="184"/>
      <c r="AL288" s="184"/>
      <c r="AM288" s="320"/>
    </row>
    <row r="289" spans="1:39" s="164" customFormat="1" x14ac:dyDescent="0.2">
      <c r="A289" s="178"/>
      <c r="B289" s="178"/>
      <c r="C289" s="178"/>
      <c r="D289" s="178"/>
      <c r="E289" s="179"/>
      <c r="F289" s="178"/>
      <c r="G289" s="178"/>
      <c r="H289" s="178"/>
      <c r="I289" s="181"/>
      <c r="J289" s="178"/>
      <c r="K289" s="182"/>
      <c r="L289" s="183"/>
      <c r="M289" s="183"/>
      <c r="N289" s="183"/>
      <c r="O289" s="183"/>
      <c r="P289" s="183"/>
      <c r="Q289" s="183"/>
      <c r="R289" s="183"/>
      <c r="S289" s="183"/>
      <c r="T289" s="183"/>
      <c r="U289" s="183"/>
      <c r="V289" s="184"/>
      <c r="W289" s="184"/>
      <c r="X289" s="184"/>
      <c r="Y289" s="184"/>
      <c r="Z289" s="184"/>
      <c r="AA289" s="184"/>
      <c r="AB289" s="184"/>
      <c r="AC289" s="184"/>
      <c r="AD289" s="184"/>
      <c r="AE289" s="184"/>
      <c r="AF289" s="184"/>
      <c r="AG289" s="184"/>
      <c r="AH289" s="184"/>
      <c r="AI289" s="184"/>
      <c r="AJ289" s="184"/>
      <c r="AK289" s="184"/>
      <c r="AL289" s="184"/>
      <c r="AM289" s="320"/>
    </row>
    <row r="290" spans="1:39" s="164" customFormat="1" x14ac:dyDescent="0.2">
      <c r="A290" s="178"/>
      <c r="B290" s="178"/>
      <c r="C290" s="178"/>
      <c r="D290" s="178"/>
      <c r="E290" s="179"/>
      <c r="F290" s="178"/>
      <c r="G290" s="178"/>
      <c r="H290" s="178"/>
      <c r="I290" s="181"/>
      <c r="J290" s="178"/>
      <c r="K290" s="182"/>
      <c r="L290" s="183"/>
      <c r="M290" s="183"/>
      <c r="N290" s="183"/>
      <c r="O290" s="183"/>
      <c r="P290" s="183"/>
      <c r="Q290" s="183"/>
      <c r="R290" s="183"/>
      <c r="S290" s="183"/>
      <c r="T290" s="183"/>
      <c r="U290" s="183"/>
      <c r="V290" s="184"/>
      <c r="W290" s="184"/>
      <c r="X290" s="184"/>
      <c r="Y290" s="184"/>
      <c r="Z290" s="184"/>
      <c r="AA290" s="184"/>
      <c r="AB290" s="184"/>
      <c r="AC290" s="184"/>
      <c r="AD290" s="184"/>
      <c r="AE290" s="184"/>
      <c r="AF290" s="184"/>
      <c r="AG290" s="184"/>
      <c r="AH290" s="184"/>
      <c r="AI290" s="184"/>
      <c r="AJ290" s="184"/>
      <c r="AK290" s="184"/>
      <c r="AL290" s="184"/>
      <c r="AM290" s="320"/>
    </row>
    <row r="291" spans="1:39" s="164" customFormat="1" x14ac:dyDescent="0.2">
      <c r="A291" s="178"/>
      <c r="B291" s="178"/>
      <c r="C291" s="178"/>
      <c r="D291" s="178"/>
      <c r="E291" s="179"/>
      <c r="F291" s="178"/>
      <c r="G291" s="178"/>
      <c r="H291" s="178"/>
      <c r="I291" s="181"/>
      <c r="J291" s="178"/>
      <c r="K291" s="182"/>
      <c r="L291" s="183"/>
      <c r="M291" s="183"/>
      <c r="N291" s="183"/>
      <c r="O291" s="183"/>
      <c r="P291" s="183"/>
      <c r="Q291" s="183"/>
      <c r="R291" s="183"/>
      <c r="S291" s="183"/>
      <c r="T291" s="183"/>
      <c r="U291" s="183"/>
      <c r="V291" s="184"/>
      <c r="W291" s="184"/>
      <c r="X291" s="184"/>
      <c r="Y291" s="184"/>
      <c r="Z291" s="184"/>
      <c r="AA291" s="184"/>
      <c r="AB291" s="184"/>
      <c r="AC291" s="184"/>
      <c r="AD291" s="184"/>
      <c r="AE291" s="184"/>
      <c r="AF291" s="184"/>
      <c r="AG291" s="184"/>
      <c r="AH291" s="184"/>
      <c r="AI291" s="184"/>
      <c r="AJ291" s="184"/>
      <c r="AK291" s="184"/>
      <c r="AL291" s="184"/>
      <c r="AM291" s="320"/>
    </row>
    <row r="292" spans="1:39" s="164" customFormat="1" x14ac:dyDescent="0.2">
      <c r="A292" s="178"/>
      <c r="B292" s="178"/>
      <c r="C292" s="178"/>
      <c r="D292" s="178"/>
      <c r="E292" s="179"/>
      <c r="F292" s="178"/>
      <c r="G292" s="178"/>
      <c r="H292" s="178"/>
      <c r="I292" s="181"/>
      <c r="J292" s="178"/>
      <c r="K292" s="182"/>
      <c r="L292" s="183"/>
      <c r="M292" s="183"/>
      <c r="N292" s="183"/>
      <c r="O292" s="183"/>
      <c r="P292" s="183"/>
      <c r="Q292" s="183"/>
      <c r="R292" s="183"/>
      <c r="S292" s="183"/>
      <c r="T292" s="183"/>
      <c r="U292" s="183"/>
      <c r="V292" s="184"/>
      <c r="W292" s="184"/>
      <c r="X292" s="184"/>
      <c r="Y292" s="184"/>
      <c r="Z292" s="184"/>
      <c r="AA292" s="184"/>
      <c r="AB292" s="184"/>
      <c r="AC292" s="184"/>
      <c r="AD292" s="184"/>
      <c r="AE292" s="184"/>
      <c r="AF292" s="184"/>
      <c r="AG292" s="184"/>
      <c r="AH292" s="184"/>
      <c r="AI292" s="184"/>
      <c r="AJ292" s="184"/>
      <c r="AK292" s="184"/>
      <c r="AL292" s="184"/>
      <c r="AM292" s="320"/>
    </row>
    <row r="293" spans="1:39" s="164" customFormat="1" x14ac:dyDescent="0.2">
      <c r="A293" s="178"/>
      <c r="B293" s="178"/>
      <c r="C293" s="178"/>
      <c r="D293" s="178"/>
      <c r="E293" s="179"/>
      <c r="F293" s="178"/>
      <c r="G293" s="178"/>
      <c r="H293" s="178"/>
      <c r="I293" s="181"/>
      <c r="J293" s="178"/>
      <c r="K293" s="182"/>
      <c r="L293" s="183"/>
      <c r="M293" s="183"/>
      <c r="N293" s="183"/>
      <c r="O293" s="183"/>
      <c r="P293" s="183"/>
      <c r="Q293" s="183"/>
      <c r="R293" s="183"/>
      <c r="S293" s="183"/>
      <c r="T293" s="183"/>
      <c r="U293" s="183"/>
      <c r="V293" s="184"/>
      <c r="W293" s="184"/>
      <c r="X293" s="184"/>
      <c r="Y293" s="184"/>
      <c r="Z293" s="184"/>
      <c r="AA293" s="184"/>
      <c r="AB293" s="184"/>
      <c r="AC293" s="184"/>
      <c r="AD293" s="184"/>
      <c r="AE293" s="184"/>
      <c r="AF293" s="184"/>
      <c r="AG293" s="184"/>
      <c r="AH293" s="184"/>
      <c r="AI293" s="184"/>
      <c r="AJ293" s="184"/>
      <c r="AK293" s="184"/>
      <c r="AL293" s="184"/>
      <c r="AM293" s="320"/>
    </row>
    <row r="294" spans="1:39" s="164" customFormat="1" x14ac:dyDescent="0.2">
      <c r="A294" s="178"/>
      <c r="B294" s="178"/>
      <c r="C294" s="178"/>
      <c r="D294" s="178"/>
      <c r="E294" s="179"/>
      <c r="F294" s="178"/>
      <c r="G294" s="178"/>
      <c r="H294" s="178"/>
      <c r="I294" s="181"/>
      <c r="J294" s="178"/>
      <c r="K294" s="182"/>
      <c r="L294" s="183"/>
      <c r="M294" s="183"/>
      <c r="N294" s="183"/>
      <c r="O294" s="183"/>
      <c r="P294" s="183"/>
      <c r="Q294" s="183"/>
      <c r="R294" s="183"/>
      <c r="S294" s="183"/>
      <c r="T294" s="183"/>
      <c r="U294" s="183"/>
      <c r="V294" s="184"/>
      <c r="W294" s="184"/>
      <c r="X294" s="184"/>
      <c r="Y294" s="184"/>
      <c r="Z294" s="184"/>
      <c r="AA294" s="184"/>
      <c r="AB294" s="184"/>
      <c r="AC294" s="184"/>
      <c r="AD294" s="184"/>
      <c r="AE294" s="184"/>
      <c r="AF294" s="184"/>
      <c r="AG294" s="184"/>
      <c r="AH294" s="184"/>
      <c r="AI294" s="184"/>
      <c r="AJ294" s="184"/>
      <c r="AK294" s="184"/>
      <c r="AL294" s="184"/>
      <c r="AM294" s="320"/>
    </row>
    <row r="295" spans="1:39" s="164" customFormat="1" x14ac:dyDescent="0.2">
      <c r="A295" s="178"/>
      <c r="B295" s="178"/>
      <c r="C295" s="178"/>
      <c r="D295" s="178"/>
      <c r="E295" s="179"/>
      <c r="F295" s="178"/>
      <c r="G295" s="178"/>
      <c r="H295" s="178"/>
      <c r="I295" s="181"/>
      <c r="J295" s="178"/>
      <c r="K295" s="182"/>
      <c r="L295" s="183"/>
      <c r="M295" s="183"/>
      <c r="N295" s="183"/>
      <c r="O295" s="183"/>
      <c r="P295" s="183"/>
      <c r="Q295" s="183"/>
      <c r="R295" s="183"/>
      <c r="S295" s="183"/>
      <c r="T295" s="183"/>
      <c r="U295" s="183"/>
      <c r="V295" s="184"/>
      <c r="W295" s="184"/>
      <c r="X295" s="184"/>
      <c r="Y295" s="184"/>
      <c r="Z295" s="184"/>
      <c r="AA295" s="184"/>
      <c r="AB295" s="184"/>
      <c r="AC295" s="184"/>
      <c r="AD295" s="184"/>
      <c r="AE295" s="184"/>
      <c r="AF295" s="184"/>
      <c r="AG295" s="184"/>
      <c r="AH295" s="184"/>
      <c r="AI295" s="184"/>
      <c r="AJ295" s="184"/>
      <c r="AK295" s="184"/>
      <c r="AL295" s="184"/>
      <c r="AM295" s="320"/>
    </row>
    <row r="296" spans="1:39" s="164" customFormat="1" x14ac:dyDescent="0.2">
      <c r="A296" s="178"/>
      <c r="B296" s="178"/>
      <c r="C296" s="178"/>
      <c r="D296" s="178"/>
      <c r="E296" s="179"/>
      <c r="F296" s="178"/>
      <c r="G296" s="178"/>
      <c r="H296" s="178"/>
      <c r="I296" s="181"/>
      <c r="J296" s="178"/>
      <c r="K296" s="182"/>
      <c r="L296" s="183"/>
      <c r="M296" s="183"/>
      <c r="N296" s="183"/>
      <c r="O296" s="183"/>
      <c r="P296" s="183"/>
      <c r="Q296" s="183"/>
      <c r="R296" s="183"/>
      <c r="S296" s="183"/>
      <c r="T296" s="183"/>
      <c r="U296" s="183"/>
      <c r="V296" s="184"/>
      <c r="W296" s="184"/>
      <c r="X296" s="184"/>
      <c r="Y296" s="184"/>
      <c r="Z296" s="184"/>
      <c r="AA296" s="184"/>
      <c r="AB296" s="184"/>
      <c r="AC296" s="184"/>
      <c r="AD296" s="184"/>
      <c r="AE296" s="184"/>
      <c r="AF296" s="184"/>
      <c r="AG296" s="184"/>
      <c r="AH296" s="184"/>
      <c r="AI296" s="184"/>
      <c r="AJ296" s="184"/>
      <c r="AK296" s="184"/>
      <c r="AL296" s="184"/>
      <c r="AM296" s="320"/>
    </row>
    <row r="297" spans="1:39" s="164" customFormat="1" x14ac:dyDescent="0.2">
      <c r="A297" s="178"/>
      <c r="B297" s="178"/>
      <c r="C297" s="178"/>
      <c r="D297" s="178"/>
      <c r="E297" s="179"/>
      <c r="F297" s="178"/>
      <c r="G297" s="178"/>
      <c r="H297" s="178"/>
      <c r="I297" s="181"/>
      <c r="J297" s="178"/>
      <c r="K297" s="182"/>
      <c r="L297" s="183"/>
      <c r="M297" s="183"/>
      <c r="N297" s="183"/>
      <c r="O297" s="183"/>
      <c r="P297" s="183"/>
      <c r="Q297" s="183"/>
      <c r="R297" s="183"/>
      <c r="S297" s="183"/>
      <c r="T297" s="183"/>
      <c r="U297" s="183"/>
      <c r="V297" s="184"/>
      <c r="W297" s="184"/>
      <c r="X297" s="184"/>
      <c r="Y297" s="184"/>
      <c r="Z297" s="184"/>
      <c r="AA297" s="184"/>
      <c r="AB297" s="184"/>
      <c r="AC297" s="184"/>
      <c r="AD297" s="184"/>
      <c r="AE297" s="184"/>
      <c r="AF297" s="184"/>
      <c r="AG297" s="184"/>
      <c r="AH297" s="184"/>
      <c r="AI297" s="184"/>
      <c r="AJ297" s="184"/>
      <c r="AK297" s="184"/>
      <c r="AL297" s="184"/>
      <c r="AM297" s="320"/>
    </row>
    <row r="298" spans="1:39" s="164" customFormat="1" x14ac:dyDescent="0.2">
      <c r="A298" s="178"/>
      <c r="B298" s="178"/>
      <c r="C298" s="178"/>
      <c r="D298" s="178"/>
      <c r="E298" s="179"/>
      <c r="F298" s="178"/>
      <c r="G298" s="178"/>
      <c r="H298" s="178"/>
      <c r="I298" s="181"/>
      <c r="J298" s="178"/>
      <c r="K298" s="182"/>
      <c r="L298" s="183"/>
      <c r="M298" s="183"/>
      <c r="N298" s="183"/>
      <c r="O298" s="183"/>
      <c r="P298" s="183"/>
      <c r="Q298" s="183"/>
      <c r="R298" s="183"/>
      <c r="S298" s="183"/>
      <c r="T298" s="183"/>
      <c r="U298" s="183"/>
      <c r="V298" s="184"/>
      <c r="W298" s="184"/>
      <c r="X298" s="184"/>
      <c r="Y298" s="184"/>
      <c r="Z298" s="184"/>
      <c r="AA298" s="184"/>
      <c r="AB298" s="184"/>
      <c r="AC298" s="184"/>
      <c r="AD298" s="184"/>
      <c r="AE298" s="184"/>
      <c r="AF298" s="184"/>
      <c r="AG298" s="184"/>
      <c r="AH298" s="184"/>
      <c r="AI298" s="184"/>
      <c r="AJ298" s="184"/>
      <c r="AK298" s="184"/>
      <c r="AL298" s="184"/>
      <c r="AM298" s="320"/>
    </row>
    <row r="299" spans="1:39" s="164" customFormat="1" x14ac:dyDescent="0.2">
      <c r="A299" s="178"/>
      <c r="B299" s="178"/>
      <c r="C299" s="178"/>
      <c r="D299" s="178"/>
      <c r="E299" s="179"/>
      <c r="F299" s="178"/>
      <c r="G299" s="178"/>
      <c r="H299" s="178"/>
      <c r="I299" s="181"/>
      <c r="J299" s="178"/>
      <c r="K299" s="182"/>
      <c r="L299" s="183"/>
      <c r="M299" s="183"/>
      <c r="N299" s="183"/>
      <c r="O299" s="183"/>
      <c r="P299" s="183"/>
      <c r="Q299" s="183"/>
      <c r="R299" s="183"/>
      <c r="S299" s="183"/>
      <c r="T299" s="183"/>
      <c r="U299" s="183"/>
      <c r="V299" s="184"/>
      <c r="W299" s="184"/>
      <c r="X299" s="184"/>
      <c r="Y299" s="184"/>
      <c r="Z299" s="184"/>
      <c r="AA299" s="184"/>
      <c r="AB299" s="184"/>
      <c r="AC299" s="184"/>
      <c r="AD299" s="184"/>
      <c r="AE299" s="184"/>
      <c r="AF299" s="184"/>
      <c r="AG299" s="184"/>
      <c r="AH299" s="184"/>
      <c r="AI299" s="184"/>
      <c r="AJ299" s="184"/>
      <c r="AK299" s="184"/>
      <c r="AL299" s="184"/>
      <c r="AM299" s="320"/>
    </row>
    <row r="300" spans="1:39" s="164" customFormat="1" x14ac:dyDescent="0.2">
      <c r="A300" s="178"/>
      <c r="B300" s="178"/>
      <c r="C300" s="178"/>
      <c r="D300" s="178"/>
      <c r="E300" s="179"/>
      <c r="F300" s="178"/>
      <c r="G300" s="178"/>
      <c r="H300" s="178"/>
      <c r="I300" s="181"/>
      <c r="J300" s="178"/>
      <c r="K300" s="182"/>
      <c r="L300" s="183"/>
      <c r="M300" s="183"/>
      <c r="N300" s="183"/>
      <c r="O300" s="183"/>
      <c r="P300" s="183"/>
      <c r="Q300" s="183"/>
      <c r="R300" s="183"/>
      <c r="S300" s="183"/>
      <c r="T300" s="183"/>
      <c r="U300" s="183"/>
      <c r="V300" s="184"/>
      <c r="W300" s="184"/>
      <c r="X300" s="184"/>
      <c r="Y300" s="184"/>
      <c r="Z300" s="184"/>
      <c r="AA300" s="184"/>
      <c r="AB300" s="184"/>
      <c r="AC300" s="184"/>
      <c r="AD300" s="184"/>
      <c r="AE300" s="184"/>
      <c r="AF300" s="184"/>
      <c r="AG300" s="184"/>
      <c r="AH300" s="184"/>
      <c r="AI300" s="184"/>
      <c r="AJ300" s="184"/>
      <c r="AK300" s="184"/>
      <c r="AL300" s="184"/>
      <c r="AM300" s="320"/>
    </row>
    <row r="301" spans="1:39" s="164" customFormat="1" x14ac:dyDescent="0.2">
      <c r="A301" s="178"/>
      <c r="B301" s="178"/>
      <c r="C301" s="178"/>
      <c r="D301" s="178"/>
      <c r="E301" s="179"/>
      <c r="F301" s="178"/>
      <c r="G301" s="178"/>
      <c r="H301" s="178"/>
      <c r="I301" s="181"/>
      <c r="J301" s="178"/>
      <c r="K301" s="182"/>
      <c r="L301" s="183"/>
      <c r="M301" s="183"/>
      <c r="N301" s="183"/>
      <c r="O301" s="183"/>
      <c r="P301" s="183"/>
      <c r="Q301" s="183"/>
      <c r="R301" s="183"/>
      <c r="S301" s="183"/>
      <c r="T301" s="183"/>
      <c r="U301" s="183"/>
      <c r="V301" s="184"/>
      <c r="W301" s="184"/>
      <c r="X301" s="184"/>
      <c r="Y301" s="184"/>
      <c r="Z301" s="184"/>
      <c r="AA301" s="184"/>
      <c r="AB301" s="184"/>
      <c r="AC301" s="184"/>
      <c r="AD301" s="184"/>
      <c r="AE301" s="184"/>
      <c r="AF301" s="184"/>
      <c r="AG301" s="184"/>
      <c r="AH301" s="184"/>
      <c r="AI301" s="184"/>
      <c r="AJ301" s="184"/>
      <c r="AK301" s="184"/>
      <c r="AL301" s="184"/>
      <c r="AM301" s="320"/>
    </row>
    <row r="302" spans="1:39" s="164" customFormat="1" x14ac:dyDescent="0.2">
      <c r="A302" s="178"/>
      <c r="B302" s="178"/>
      <c r="C302" s="178"/>
      <c r="D302" s="178"/>
      <c r="E302" s="179"/>
      <c r="F302" s="178"/>
      <c r="G302" s="178"/>
      <c r="H302" s="178"/>
      <c r="I302" s="181"/>
      <c r="J302" s="178"/>
      <c r="K302" s="182"/>
      <c r="L302" s="183"/>
      <c r="M302" s="183"/>
      <c r="N302" s="183"/>
      <c r="O302" s="183"/>
      <c r="P302" s="183"/>
      <c r="Q302" s="183"/>
      <c r="R302" s="183"/>
      <c r="S302" s="183"/>
      <c r="T302" s="183"/>
      <c r="U302" s="183"/>
      <c r="V302" s="184"/>
      <c r="W302" s="184"/>
      <c r="X302" s="184"/>
      <c r="Y302" s="184"/>
      <c r="Z302" s="184"/>
      <c r="AA302" s="184"/>
      <c r="AB302" s="184"/>
      <c r="AC302" s="184"/>
      <c r="AD302" s="184"/>
      <c r="AE302" s="184"/>
      <c r="AF302" s="184"/>
      <c r="AG302" s="184"/>
      <c r="AH302" s="184"/>
      <c r="AI302" s="184"/>
      <c r="AJ302" s="184"/>
      <c r="AK302" s="184"/>
      <c r="AL302" s="184"/>
      <c r="AM302" s="320"/>
    </row>
    <row r="303" spans="1:39" s="164" customFormat="1" x14ac:dyDescent="0.2">
      <c r="A303" s="178"/>
      <c r="B303" s="178"/>
      <c r="C303" s="178"/>
      <c r="D303" s="178"/>
      <c r="E303" s="179"/>
      <c r="F303" s="178"/>
      <c r="G303" s="178"/>
      <c r="H303" s="178"/>
      <c r="I303" s="181"/>
      <c r="J303" s="178"/>
      <c r="K303" s="182"/>
      <c r="L303" s="183"/>
      <c r="M303" s="183"/>
      <c r="N303" s="183"/>
      <c r="O303" s="183"/>
      <c r="P303" s="183"/>
      <c r="Q303" s="183"/>
      <c r="R303" s="183"/>
      <c r="S303" s="183"/>
      <c r="T303" s="183"/>
      <c r="U303" s="183"/>
      <c r="V303" s="184"/>
      <c r="W303" s="184"/>
      <c r="X303" s="184"/>
      <c r="Y303" s="184"/>
      <c r="Z303" s="184"/>
      <c r="AA303" s="184"/>
      <c r="AB303" s="184"/>
      <c r="AC303" s="184"/>
      <c r="AD303" s="184"/>
      <c r="AE303" s="184"/>
      <c r="AF303" s="184"/>
      <c r="AG303" s="184"/>
      <c r="AH303" s="184"/>
      <c r="AI303" s="184"/>
      <c r="AJ303" s="184"/>
      <c r="AK303" s="184"/>
      <c r="AL303" s="184"/>
      <c r="AM303" s="320"/>
    </row>
    <row r="304" spans="1:39" s="164" customFormat="1" x14ac:dyDescent="0.2">
      <c r="A304" s="178"/>
      <c r="B304" s="178"/>
      <c r="C304" s="178"/>
      <c r="D304" s="178"/>
      <c r="E304" s="179"/>
      <c r="F304" s="178"/>
      <c r="G304" s="178"/>
      <c r="H304" s="178"/>
      <c r="I304" s="181"/>
      <c r="J304" s="178"/>
      <c r="K304" s="182"/>
      <c r="L304" s="183"/>
      <c r="M304" s="183"/>
      <c r="N304" s="183"/>
      <c r="O304" s="183"/>
      <c r="P304" s="183"/>
      <c r="Q304" s="183"/>
      <c r="R304" s="183"/>
      <c r="S304" s="183"/>
      <c r="T304" s="183"/>
      <c r="U304" s="183"/>
      <c r="V304" s="184"/>
      <c r="W304" s="184"/>
      <c r="X304" s="184"/>
      <c r="Y304" s="184"/>
      <c r="Z304" s="184"/>
      <c r="AA304" s="184"/>
      <c r="AB304" s="184"/>
      <c r="AC304" s="184"/>
      <c r="AD304" s="184"/>
      <c r="AE304" s="184"/>
      <c r="AF304" s="184"/>
      <c r="AG304" s="184"/>
      <c r="AH304" s="184"/>
      <c r="AI304" s="184"/>
      <c r="AJ304" s="184"/>
      <c r="AK304" s="184"/>
      <c r="AL304" s="184"/>
      <c r="AM304" s="320"/>
    </row>
    <row r="305" spans="1:39" s="164" customFormat="1" x14ac:dyDescent="0.2">
      <c r="A305" s="178"/>
      <c r="B305" s="178"/>
      <c r="C305" s="178"/>
      <c r="D305" s="178"/>
      <c r="E305" s="179"/>
      <c r="F305" s="178"/>
      <c r="G305" s="178"/>
      <c r="H305" s="178"/>
      <c r="I305" s="181"/>
      <c r="J305" s="178"/>
      <c r="K305" s="182"/>
      <c r="L305" s="183"/>
      <c r="M305" s="183"/>
      <c r="N305" s="183"/>
      <c r="O305" s="183"/>
      <c r="P305" s="183"/>
      <c r="Q305" s="183"/>
      <c r="R305" s="183"/>
      <c r="S305" s="183"/>
      <c r="T305" s="183"/>
      <c r="U305" s="183"/>
      <c r="V305" s="184"/>
      <c r="W305" s="184"/>
      <c r="X305" s="184"/>
      <c r="Y305" s="184"/>
      <c r="Z305" s="184"/>
      <c r="AA305" s="184"/>
      <c r="AB305" s="184"/>
      <c r="AC305" s="184"/>
      <c r="AD305" s="184"/>
      <c r="AE305" s="184"/>
      <c r="AF305" s="184"/>
      <c r="AG305" s="184"/>
      <c r="AH305" s="184"/>
      <c r="AI305" s="184"/>
      <c r="AJ305" s="184"/>
      <c r="AK305" s="184"/>
      <c r="AL305" s="184"/>
      <c r="AM305" s="320"/>
    </row>
    <row r="306" spans="1:39" s="164" customFormat="1" x14ac:dyDescent="0.2">
      <c r="A306" s="178"/>
      <c r="B306" s="178"/>
      <c r="C306" s="178"/>
      <c r="D306" s="178"/>
      <c r="E306" s="179"/>
      <c r="F306" s="178"/>
      <c r="G306" s="178"/>
      <c r="H306" s="178"/>
      <c r="I306" s="181"/>
      <c r="J306" s="178"/>
      <c r="K306" s="182"/>
      <c r="L306" s="183"/>
      <c r="M306" s="183"/>
      <c r="N306" s="183"/>
      <c r="O306" s="183"/>
      <c r="P306" s="183"/>
      <c r="Q306" s="183"/>
      <c r="R306" s="183"/>
      <c r="S306" s="183"/>
      <c r="T306" s="183"/>
      <c r="U306" s="183"/>
      <c r="V306" s="184"/>
      <c r="W306" s="184"/>
      <c r="X306" s="184"/>
      <c r="Y306" s="184"/>
      <c r="Z306" s="184"/>
      <c r="AA306" s="184"/>
      <c r="AB306" s="184"/>
      <c r="AC306" s="184"/>
      <c r="AD306" s="184"/>
      <c r="AE306" s="184"/>
      <c r="AF306" s="184"/>
      <c r="AG306" s="184"/>
      <c r="AH306" s="184"/>
      <c r="AI306" s="184"/>
      <c r="AJ306" s="184"/>
      <c r="AK306" s="184"/>
      <c r="AL306" s="184"/>
      <c r="AM306" s="320"/>
    </row>
    <row r="307" spans="1:39" s="164" customFormat="1" x14ac:dyDescent="0.2">
      <c r="A307" s="178"/>
      <c r="B307" s="178"/>
      <c r="C307" s="178"/>
      <c r="D307" s="178"/>
      <c r="E307" s="179"/>
      <c r="F307" s="178"/>
      <c r="G307" s="178"/>
      <c r="H307" s="178"/>
      <c r="I307" s="181"/>
      <c r="J307" s="178"/>
      <c r="K307" s="182"/>
      <c r="L307" s="183"/>
      <c r="M307" s="183"/>
      <c r="N307" s="183"/>
      <c r="O307" s="183"/>
      <c r="P307" s="183"/>
      <c r="Q307" s="183"/>
      <c r="R307" s="183"/>
      <c r="S307" s="183"/>
      <c r="T307" s="183"/>
      <c r="U307" s="183"/>
      <c r="V307" s="184"/>
      <c r="W307" s="184"/>
      <c r="X307" s="184"/>
      <c r="Y307" s="184"/>
      <c r="Z307" s="184"/>
      <c r="AA307" s="184"/>
      <c r="AB307" s="184"/>
      <c r="AC307" s="184"/>
      <c r="AD307" s="184"/>
      <c r="AE307" s="184"/>
      <c r="AF307" s="184"/>
      <c r="AG307" s="184"/>
      <c r="AH307" s="184"/>
      <c r="AI307" s="184"/>
      <c r="AJ307" s="184"/>
      <c r="AK307" s="184"/>
      <c r="AL307" s="184"/>
      <c r="AM307" s="320"/>
    </row>
    <row r="308" spans="1:39" s="164" customFormat="1" x14ac:dyDescent="0.2">
      <c r="A308" s="178"/>
      <c r="B308" s="178"/>
      <c r="C308" s="178"/>
      <c r="D308" s="178"/>
      <c r="E308" s="179"/>
      <c r="F308" s="178"/>
      <c r="G308" s="178"/>
      <c r="H308" s="178"/>
      <c r="I308" s="181"/>
      <c r="J308" s="178"/>
      <c r="K308" s="182"/>
      <c r="L308" s="183"/>
      <c r="M308" s="183"/>
      <c r="N308" s="183"/>
      <c r="O308" s="183"/>
      <c r="P308" s="183"/>
      <c r="Q308" s="183"/>
      <c r="R308" s="183"/>
      <c r="S308" s="183"/>
      <c r="T308" s="183"/>
      <c r="U308" s="183"/>
      <c r="V308" s="184"/>
      <c r="W308" s="184"/>
      <c r="X308" s="184"/>
      <c r="Y308" s="184"/>
      <c r="Z308" s="184"/>
      <c r="AA308" s="184"/>
      <c r="AB308" s="184"/>
      <c r="AC308" s="184"/>
      <c r="AD308" s="184"/>
      <c r="AE308" s="184"/>
      <c r="AF308" s="184"/>
      <c r="AG308" s="184"/>
      <c r="AH308" s="184"/>
      <c r="AI308" s="184"/>
      <c r="AJ308" s="184"/>
      <c r="AK308" s="184"/>
      <c r="AL308" s="184"/>
      <c r="AM308" s="320"/>
    </row>
    <row r="309" spans="1:39" s="164" customFormat="1" x14ac:dyDescent="0.2">
      <c r="A309" s="178"/>
      <c r="B309" s="178"/>
      <c r="C309" s="178"/>
      <c r="D309" s="178"/>
      <c r="E309" s="179"/>
      <c r="F309" s="178"/>
      <c r="G309" s="178"/>
      <c r="H309" s="178"/>
      <c r="I309" s="181"/>
      <c r="J309" s="178"/>
      <c r="K309" s="182"/>
      <c r="L309" s="183"/>
      <c r="M309" s="183"/>
      <c r="N309" s="183"/>
      <c r="O309" s="183"/>
      <c r="P309" s="183"/>
      <c r="Q309" s="183"/>
      <c r="R309" s="183"/>
      <c r="S309" s="183"/>
      <c r="T309" s="183"/>
      <c r="U309" s="183"/>
      <c r="V309" s="184"/>
      <c r="W309" s="184"/>
      <c r="X309" s="184"/>
      <c r="Y309" s="184"/>
      <c r="Z309" s="184"/>
      <c r="AA309" s="184"/>
      <c r="AB309" s="184"/>
      <c r="AC309" s="184"/>
      <c r="AD309" s="184"/>
      <c r="AE309" s="184"/>
      <c r="AF309" s="184"/>
      <c r="AG309" s="184"/>
      <c r="AH309" s="184"/>
      <c r="AI309" s="184"/>
      <c r="AJ309" s="184"/>
      <c r="AK309" s="184"/>
      <c r="AL309" s="184"/>
      <c r="AM309" s="320"/>
    </row>
    <row r="310" spans="1:39" s="164" customFormat="1" x14ac:dyDescent="0.2">
      <c r="A310" s="178"/>
      <c r="B310" s="178"/>
      <c r="C310" s="178"/>
      <c r="D310" s="178"/>
      <c r="E310" s="179"/>
      <c r="F310" s="178"/>
      <c r="G310" s="178"/>
      <c r="H310" s="178"/>
      <c r="I310" s="181"/>
      <c r="J310" s="178"/>
      <c r="K310" s="182"/>
      <c r="L310" s="183"/>
      <c r="M310" s="183"/>
      <c r="N310" s="183"/>
      <c r="O310" s="183"/>
      <c r="P310" s="183"/>
      <c r="Q310" s="183"/>
      <c r="R310" s="183"/>
      <c r="S310" s="183"/>
      <c r="T310" s="183"/>
      <c r="U310" s="183"/>
      <c r="V310" s="184"/>
      <c r="W310" s="184"/>
      <c r="X310" s="184"/>
      <c r="Y310" s="184"/>
      <c r="Z310" s="184"/>
      <c r="AA310" s="184"/>
      <c r="AB310" s="184"/>
      <c r="AC310" s="184"/>
      <c r="AD310" s="184"/>
      <c r="AE310" s="184"/>
      <c r="AF310" s="184"/>
      <c r="AG310" s="184"/>
      <c r="AH310" s="184"/>
      <c r="AI310" s="184"/>
      <c r="AJ310" s="184"/>
      <c r="AK310" s="184"/>
      <c r="AL310" s="184"/>
      <c r="AM310" s="320"/>
    </row>
    <row r="311" spans="1:39" s="164" customFormat="1" x14ac:dyDescent="0.2">
      <c r="A311" s="178"/>
      <c r="B311" s="178"/>
      <c r="C311" s="178"/>
      <c r="D311" s="178"/>
      <c r="E311" s="179"/>
      <c r="F311" s="178"/>
      <c r="G311" s="178"/>
      <c r="H311" s="178"/>
      <c r="I311" s="181"/>
      <c r="J311" s="178"/>
      <c r="K311" s="182"/>
      <c r="L311" s="183"/>
      <c r="M311" s="183"/>
      <c r="N311" s="183"/>
      <c r="O311" s="183"/>
      <c r="P311" s="183"/>
      <c r="Q311" s="183"/>
      <c r="R311" s="183"/>
      <c r="S311" s="183"/>
      <c r="T311" s="183"/>
      <c r="U311" s="183"/>
      <c r="V311" s="184"/>
      <c r="W311" s="184"/>
      <c r="X311" s="184"/>
      <c r="Y311" s="184"/>
      <c r="Z311" s="184"/>
      <c r="AA311" s="184"/>
      <c r="AB311" s="184"/>
      <c r="AC311" s="184"/>
      <c r="AD311" s="184"/>
      <c r="AE311" s="184"/>
      <c r="AF311" s="184"/>
      <c r="AG311" s="184"/>
      <c r="AH311" s="184"/>
      <c r="AI311" s="184"/>
      <c r="AJ311" s="184"/>
      <c r="AK311" s="184"/>
      <c r="AL311" s="184"/>
      <c r="AM311" s="320"/>
    </row>
    <row r="312" spans="1:39" s="164" customFormat="1" x14ac:dyDescent="0.2">
      <c r="A312" s="178"/>
      <c r="B312" s="178"/>
      <c r="C312" s="178"/>
      <c r="D312" s="178"/>
      <c r="E312" s="179"/>
      <c r="F312" s="178"/>
      <c r="G312" s="178"/>
      <c r="H312" s="178"/>
      <c r="I312" s="181"/>
      <c r="J312" s="178"/>
      <c r="K312" s="182"/>
      <c r="L312" s="183"/>
      <c r="M312" s="183"/>
      <c r="N312" s="183"/>
      <c r="O312" s="183"/>
      <c r="P312" s="183"/>
      <c r="Q312" s="183"/>
      <c r="R312" s="183"/>
      <c r="S312" s="183"/>
      <c r="T312" s="183"/>
      <c r="U312" s="183"/>
      <c r="V312" s="184"/>
      <c r="W312" s="184"/>
      <c r="X312" s="184"/>
      <c r="Y312" s="184"/>
      <c r="Z312" s="184"/>
      <c r="AA312" s="184"/>
      <c r="AB312" s="184"/>
      <c r="AC312" s="184"/>
      <c r="AD312" s="184"/>
      <c r="AE312" s="184"/>
      <c r="AF312" s="184"/>
      <c r="AG312" s="184"/>
      <c r="AH312" s="184"/>
      <c r="AI312" s="184"/>
      <c r="AJ312" s="184"/>
      <c r="AK312" s="184"/>
      <c r="AL312" s="184"/>
      <c r="AM312" s="320"/>
    </row>
    <row r="313" spans="1:39" s="164" customFormat="1" x14ac:dyDescent="0.2">
      <c r="A313" s="178"/>
      <c r="B313" s="178"/>
      <c r="C313" s="178"/>
      <c r="D313" s="178"/>
      <c r="E313" s="179"/>
      <c r="F313" s="178"/>
      <c r="G313" s="178"/>
      <c r="H313" s="178"/>
      <c r="I313" s="181"/>
      <c r="J313" s="178"/>
      <c r="K313" s="182"/>
      <c r="L313" s="183"/>
      <c r="M313" s="183"/>
      <c r="N313" s="183"/>
      <c r="O313" s="183"/>
      <c r="P313" s="183"/>
      <c r="Q313" s="183"/>
      <c r="R313" s="183"/>
      <c r="S313" s="183"/>
      <c r="T313" s="183"/>
      <c r="U313" s="183"/>
      <c r="V313" s="184"/>
      <c r="W313" s="184"/>
      <c r="X313" s="184"/>
      <c r="Y313" s="184"/>
      <c r="Z313" s="184"/>
      <c r="AA313" s="184"/>
      <c r="AB313" s="184"/>
      <c r="AC313" s="184"/>
      <c r="AD313" s="184"/>
      <c r="AE313" s="184"/>
      <c r="AF313" s="184"/>
      <c r="AG313" s="184"/>
      <c r="AH313" s="184"/>
      <c r="AI313" s="184"/>
      <c r="AJ313" s="184"/>
      <c r="AK313" s="184"/>
      <c r="AL313" s="184"/>
      <c r="AM313" s="320"/>
    </row>
    <row r="314" spans="1:39" s="164" customFormat="1" x14ac:dyDescent="0.2">
      <c r="A314" s="178"/>
      <c r="B314" s="178"/>
      <c r="C314" s="178"/>
      <c r="D314" s="178"/>
      <c r="E314" s="179"/>
      <c r="F314" s="178"/>
      <c r="G314" s="178"/>
      <c r="H314" s="178"/>
      <c r="I314" s="181"/>
      <c r="J314" s="178"/>
      <c r="K314" s="182"/>
      <c r="L314" s="183"/>
      <c r="M314" s="183"/>
      <c r="N314" s="183"/>
      <c r="O314" s="183"/>
      <c r="P314" s="183"/>
      <c r="Q314" s="183"/>
      <c r="R314" s="183"/>
      <c r="S314" s="183"/>
      <c r="T314" s="183"/>
      <c r="U314" s="183"/>
      <c r="V314" s="184"/>
      <c r="W314" s="184"/>
      <c r="X314" s="184"/>
      <c r="Y314" s="184"/>
      <c r="Z314" s="184"/>
      <c r="AA314" s="184"/>
      <c r="AB314" s="184"/>
      <c r="AC314" s="184"/>
      <c r="AD314" s="184"/>
      <c r="AE314" s="184"/>
      <c r="AF314" s="184"/>
      <c r="AG314" s="184"/>
      <c r="AH314" s="184"/>
      <c r="AI314" s="184"/>
      <c r="AJ314" s="184"/>
      <c r="AK314" s="184"/>
      <c r="AL314" s="184"/>
      <c r="AM314" s="320"/>
    </row>
    <row r="315" spans="1:39" s="164" customFormat="1" x14ac:dyDescent="0.2">
      <c r="A315" s="178"/>
      <c r="B315" s="178"/>
      <c r="C315" s="178"/>
      <c r="D315" s="178"/>
      <c r="E315" s="179"/>
      <c r="F315" s="178"/>
      <c r="G315" s="178"/>
      <c r="H315" s="178"/>
      <c r="I315" s="181"/>
      <c r="J315" s="178"/>
      <c r="K315" s="182"/>
      <c r="L315" s="183"/>
      <c r="M315" s="183"/>
      <c r="N315" s="183"/>
      <c r="O315" s="183"/>
      <c r="P315" s="183"/>
      <c r="Q315" s="183"/>
      <c r="R315" s="183"/>
      <c r="S315" s="183"/>
      <c r="T315" s="183"/>
      <c r="U315" s="183"/>
      <c r="V315" s="184"/>
      <c r="W315" s="184"/>
      <c r="X315" s="184"/>
      <c r="Y315" s="184"/>
      <c r="Z315" s="184"/>
      <c r="AA315" s="184"/>
      <c r="AB315" s="184"/>
      <c r="AC315" s="184"/>
      <c r="AD315" s="184"/>
      <c r="AE315" s="184"/>
      <c r="AF315" s="184"/>
      <c r="AG315" s="184"/>
      <c r="AH315" s="184"/>
      <c r="AI315" s="184"/>
      <c r="AJ315" s="184"/>
      <c r="AK315" s="184"/>
      <c r="AL315" s="184"/>
      <c r="AM315" s="320"/>
    </row>
    <row r="316" spans="1:39" s="164" customFormat="1" x14ac:dyDescent="0.2">
      <c r="A316" s="178"/>
      <c r="B316" s="178"/>
      <c r="C316" s="178"/>
      <c r="D316" s="178"/>
      <c r="E316" s="179"/>
      <c r="F316" s="178"/>
      <c r="G316" s="178"/>
      <c r="H316" s="178"/>
      <c r="I316" s="181"/>
      <c r="J316" s="178"/>
      <c r="K316" s="182"/>
      <c r="L316" s="183"/>
      <c r="M316" s="183"/>
      <c r="N316" s="183"/>
      <c r="O316" s="183"/>
      <c r="P316" s="183"/>
      <c r="Q316" s="183"/>
      <c r="R316" s="183"/>
      <c r="S316" s="183"/>
      <c r="T316" s="183"/>
      <c r="U316" s="183"/>
      <c r="V316" s="184"/>
      <c r="W316" s="184"/>
      <c r="X316" s="184"/>
      <c r="Y316" s="184"/>
      <c r="Z316" s="184"/>
      <c r="AA316" s="184"/>
      <c r="AB316" s="184"/>
      <c r="AC316" s="184"/>
      <c r="AD316" s="184"/>
      <c r="AE316" s="184"/>
      <c r="AF316" s="184"/>
      <c r="AG316" s="184"/>
      <c r="AH316" s="184"/>
      <c r="AI316" s="184"/>
      <c r="AJ316" s="184"/>
      <c r="AK316" s="184"/>
      <c r="AL316" s="184"/>
      <c r="AM316" s="320"/>
    </row>
    <row r="317" spans="1:39" s="164" customFormat="1" x14ac:dyDescent="0.2">
      <c r="A317" s="178"/>
      <c r="B317" s="178"/>
      <c r="C317" s="178"/>
      <c r="D317" s="178"/>
      <c r="E317" s="179"/>
      <c r="F317" s="178"/>
      <c r="G317" s="178"/>
      <c r="H317" s="178"/>
      <c r="I317" s="181"/>
      <c r="J317" s="178"/>
      <c r="K317" s="182"/>
      <c r="L317" s="183"/>
      <c r="M317" s="183"/>
      <c r="N317" s="183"/>
      <c r="O317" s="183"/>
      <c r="P317" s="183"/>
      <c r="Q317" s="183"/>
      <c r="R317" s="183"/>
      <c r="S317" s="183"/>
      <c r="T317" s="183"/>
      <c r="U317" s="183"/>
      <c r="V317" s="184"/>
      <c r="W317" s="184"/>
      <c r="X317" s="184"/>
      <c r="Y317" s="184"/>
      <c r="Z317" s="184"/>
      <c r="AA317" s="184"/>
      <c r="AB317" s="184"/>
      <c r="AC317" s="184"/>
      <c r="AD317" s="184"/>
      <c r="AE317" s="184"/>
      <c r="AF317" s="184"/>
      <c r="AG317" s="184"/>
      <c r="AH317" s="184"/>
      <c r="AI317" s="184"/>
      <c r="AJ317" s="184"/>
      <c r="AK317" s="184"/>
      <c r="AL317" s="184"/>
      <c r="AM317" s="320"/>
    </row>
    <row r="318" spans="1:39" s="164" customFormat="1" x14ac:dyDescent="0.2">
      <c r="A318" s="178"/>
      <c r="B318" s="178"/>
      <c r="C318" s="178"/>
      <c r="D318" s="178"/>
      <c r="E318" s="179"/>
      <c r="F318" s="178"/>
      <c r="G318" s="178"/>
      <c r="H318" s="178"/>
      <c r="I318" s="181"/>
      <c r="J318" s="178"/>
      <c r="K318" s="182"/>
      <c r="L318" s="183"/>
      <c r="M318" s="183"/>
      <c r="N318" s="183"/>
      <c r="O318" s="183"/>
      <c r="P318" s="183"/>
      <c r="Q318" s="183"/>
      <c r="R318" s="183"/>
      <c r="S318" s="183"/>
      <c r="T318" s="183"/>
      <c r="U318" s="183"/>
      <c r="V318" s="184"/>
      <c r="W318" s="184"/>
      <c r="X318" s="184"/>
      <c r="Y318" s="184"/>
      <c r="Z318" s="184"/>
      <c r="AA318" s="184"/>
      <c r="AB318" s="184"/>
      <c r="AC318" s="184"/>
      <c r="AD318" s="184"/>
      <c r="AE318" s="184"/>
      <c r="AF318" s="184"/>
      <c r="AG318" s="184"/>
      <c r="AH318" s="184"/>
      <c r="AI318" s="184"/>
      <c r="AJ318" s="184"/>
      <c r="AK318" s="184"/>
      <c r="AL318" s="184"/>
      <c r="AM318" s="320"/>
    </row>
    <row r="319" spans="1:39" s="164" customFormat="1" x14ac:dyDescent="0.2">
      <c r="A319" s="178"/>
      <c r="B319" s="178"/>
      <c r="C319" s="178"/>
      <c r="D319" s="178"/>
      <c r="E319" s="179"/>
      <c r="F319" s="178"/>
      <c r="G319" s="178"/>
      <c r="H319" s="178"/>
      <c r="I319" s="181"/>
      <c r="J319" s="178"/>
      <c r="K319" s="182"/>
      <c r="L319" s="183"/>
      <c r="M319" s="183"/>
      <c r="N319" s="183"/>
      <c r="O319" s="183"/>
      <c r="P319" s="183"/>
      <c r="Q319" s="183"/>
      <c r="R319" s="183"/>
      <c r="S319" s="183"/>
      <c r="T319" s="183"/>
      <c r="U319" s="183"/>
      <c r="V319" s="184"/>
      <c r="W319" s="184"/>
      <c r="X319" s="184"/>
      <c r="Y319" s="184"/>
      <c r="Z319" s="184"/>
      <c r="AA319" s="184"/>
      <c r="AB319" s="184"/>
      <c r="AC319" s="184"/>
      <c r="AD319" s="184"/>
      <c r="AE319" s="184"/>
      <c r="AF319" s="184"/>
      <c r="AG319" s="184"/>
      <c r="AH319" s="184"/>
      <c r="AI319" s="184"/>
      <c r="AJ319" s="184"/>
      <c r="AK319" s="184"/>
      <c r="AL319" s="184"/>
      <c r="AM319" s="320"/>
    </row>
    <row r="320" spans="1:39" s="164" customFormat="1" x14ac:dyDescent="0.2">
      <c r="A320" s="178"/>
      <c r="B320" s="178"/>
      <c r="C320" s="178"/>
      <c r="D320" s="178"/>
      <c r="E320" s="179"/>
      <c r="F320" s="178"/>
      <c r="G320" s="178"/>
      <c r="H320" s="178"/>
      <c r="I320" s="181"/>
      <c r="J320" s="178"/>
      <c r="K320" s="182"/>
      <c r="L320" s="183"/>
      <c r="M320" s="183"/>
      <c r="N320" s="183"/>
      <c r="O320" s="183"/>
      <c r="P320" s="183"/>
      <c r="Q320" s="183"/>
      <c r="R320" s="183"/>
      <c r="S320" s="183"/>
      <c r="T320" s="183"/>
      <c r="U320" s="183"/>
      <c r="V320" s="184"/>
      <c r="W320" s="184"/>
      <c r="X320" s="184"/>
      <c r="Y320" s="184"/>
      <c r="Z320" s="184"/>
      <c r="AA320" s="184"/>
      <c r="AB320" s="184"/>
      <c r="AC320" s="184"/>
      <c r="AD320" s="184"/>
      <c r="AE320" s="184"/>
      <c r="AF320" s="184"/>
      <c r="AG320" s="184"/>
      <c r="AH320" s="184"/>
      <c r="AI320" s="184"/>
      <c r="AJ320" s="184"/>
      <c r="AK320" s="184"/>
      <c r="AL320" s="184"/>
      <c r="AM320" s="320"/>
    </row>
    <row r="321" spans="1:39" s="164" customFormat="1" x14ac:dyDescent="0.2">
      <c r="A321" s="178"/>
      <c r="B321" s="178"/>
      <c r="C321" s="178"/>
      <c r="D321" s="178"/>
      <c r="E321" s="179"/>
      <c r="F321" s="178"/>
      <c r="G321" s="178"/>
      <c r="H321" s="178"/>
      <c r="I321" s="181"/>
      <c r="J321" s="178"/>
      <c r="K321" s="182"/>
      <c r="L321" s="183"/>
      <c r="M321" s="183"/>
      <c r="N321" s="183"/>
      <c r="O321" s="183"/>
      <c r="P321" s="183"/>
      <c r="Q321" s="183"/>
      <c r="R321" s="183"/>
      <c r="S321" s="183"/>
      <c r="T321" s="183"/>
      <c r="U321" s="183"/>
      <c r="V321" s="184"/>
      <c r="W321" s="184"/>
      <c r="X321" s="184"/>
      <c r="Y321" s="184"/>
      <c r="Z321" s="184"/>
      <c r="AA321" s="184"/>
      <c r="AB321" s="184"/>
      <c r="AC321" s="184"/>
      <c r="AD321" s="184"/>
      <c r="AE321" s="184"/>
      <c r="AF321" s="184"/>
      <c r="AG321" s="184"/>
      <c r="AH321" s="184"/>
      <c r="AI321" s="184"/>
      <c r="AJ321" s="184"/>
      <c r="AK321" s="184"/>
      <c r="AL321" s="184"/>
      <c r="AM321" s="320"/>
    </row>
    <row r="322" spans="1:39" s="164" customFormat="1" x14ac:dyDescent="0.2">
      <c r="A322" s="178"/>
      <c r="B322" s="178"/>
      <c r="C322" s="178"/>
      <c r="D322" s="178"/>
      <c r="E322" s="179"/>
      <c r="F322" s="178"/>
      <c r="G322" s="178"/>
      <c r="H322" s="178"/>
      <c r="I322" s="181"/>
      <c r="J322" s="178"/>
      <c r="K322" s="182"/>
      <c r="L322" s="183"/>
      <c r="M322" s="183"/>
      <c r="N322" s="183"/>
      <c r="O322" s="183"/>
      <c r="P322" s="183"/>
      <c r="Q322" s="183"/>
      <c r="R322" s="183"/>
      <c r="S322" s="183"/>
      <c r="T322" s="183"/>
      <c r="U322" s="183"/>
      <c r="V322" s="184"/>
      <c r="W322" s="184"/>
      <c r="X322" s="184"/>
      <c r="Y322" s="184"/>
      <c r="Z322" s="184"/>
      <c r="AA322" s="184"/>
      <c r="AB322" s="184"/>
      <c r="AC322" s="184"/>
      <c r="AD322" s="184"/>
      <c r="AE322" s="184"/>
      <c r="AF322" s="184"/>
      <c r="AG322" s="184"/>
      <c r="AH322" s="184"/>
      <c r="AI322" s="184"/>
      <c r="AJ322" s="184"/>
      <c r="AK322" s="184"/>
      <c r="AL322" s="184"/>
      <c r="AM322" s="320"/>
    </row>
    <row r="323" spans="1:39" s="164" customFormat="1" x14ac:dyDescent="0.2">
      <c r="A323" s="178"/>
      <c r="B323" s="178"/>
      <c r="C323" s="178"/>
      <c r="D323" s="178"/>
      <c r="E323" s="179"/>
      <c r="F323" s="178"/>
      <c r="G323" s="178"/>
      <c r="H323" s="178"/>
      <c r="I323" s="181"/>
      <c r="J323" s="178"/>
      <c r="K323" s="182"/>
      <c r="L323" s="183"/>
      <c r="M323" s="183"/>
      <c r="N323" s="183"/>
      <c r="O323" s="183"/>
      <c r="P323" s="183"/>
      <c r="Q323" s="183"/>
      <c r="R323" s="183"/>
      <c r="S323" s="183"/>
      <c r="T323" s="183"/>
      <c r="U323" s="183"/>
      <c r="V323" s="184"/>
      <c r="W323" s="184"/>
      <c r="X323" s="184"/>
      <c r="Y323" s="184"/>
      <c r="Z323" s="184"/>
      <c r="AA323" s="184"/>
      <c r="AB323" s="184"/>
      <c r="AC323" s="184"/>
      <c r="AD323" s="184"/>
      <c r="AE323" s="184"/>
      <c r="AF323" s="184"/>
      <c r="AG323" s="184"/>
      <c r="AH323" s="184"/>
      <c r="AI323" s="184"/>
      <c r="AJ323" s="184"/>
      <c r="AK323" s="184"/>
      <c r="AL323" s="184"/>
      <c r="AM323" s="320"/>
    </row>
    <row r="324" spans="1:39" s="164" customFormat="1" x14ac:dyDescent="0.2">
      <c r="A324" s="178"/>
      <c r="B324" s="178"/>
      <c r="C324" s="178"/>
      <c r="D324" s="178"/>
      <c r="E324" s="179"/>
      <c r="F324" s="178"/>
      <c r="G324" s="178"/>
      <c r="H324" s="178"/>
      <c r="I324" s="181"/>
      <c r="J324" s="178"/>
      <c r="K324" s="182"/>
      <c r="L324" s="183"/>
      <c r="M324" s="183"/>
      <c r="N324" s="183"/>
      <c r="O324" s="183"/>
      <c r="P324" s="183"/>
      <c r="Q324" s="183"/>
      <c r="R324" s="183"/>
      <c r="S324" s="183"/>
      <c r="T324" s="183"/>
      <c r="U324" s="183"/>
      <c r="V324" s="184"/>
      <c r="W324" s="184"/>
      <c r="X324" s="184"/>
      <c r="Y324" s="184"/>
      <c r="Z324" s="184"/>
      <c r="AA324" s="184"/>
      <c r="AB324" s="184"/>
      <c r="AC324" s="184"/>
      <c r="AD324" s="184"/>
      <c r="AE324" s="184"/>
      <c r="AF324" s="184"/>
      <c r="AG324" s="184"/>
      <c r="AH324" s="184"/>
      <c r="AI324" s="184"/>
      <c r="AJ324" s="184"/>
      <c r="AK324" s="184"/>
      <c r="AL324" s="184"/>
      <c r="AM324" s="320"/>
    </row>
    <row r="325" spans="1:39" s="164" customFormat="1" x14ac:dyDescent="0.2">
      <c r="A325" s="178"/>
      <c r="B325" s="178"/>
      <c r="C325" s="178"/>
      <c r="D325" s="178"/>
      <c r="E325" s="179"/>
      <c r="F325" s="178"/>
      <c r="G325" s="178"/>
      <c r="H325" s="178"/>
      <c r="I325" s="181"/>
      <c r="J325" s="178"/>
      <c r="K325" s="182"/>
      <c r="L325" s="183"/>
      <c r="M325" s="183"/>
      <c r="N325" s="183"/>
      <c r="O325" s="183"/>
      <c r="P325" s="183"/>
      <c r="Q325" s="183"/>
      <c r="R325" s="183"/>
      <c r="S325" s="183"/>
      <c r="T325" s="183"/>
      <c r="U325" s="183"/>
      <c r="V325" s="184"/>
      <c r="W325" s="184"/>
      <c r="X325" s="184"/>
      <c r="Y325" s="184"/>
      <c r="Z325" s="184"/>
      <c r="AA325" s="184"/>
      <c r="AB325" s="184"/>
      <c r="AC325" s="184"/>
      <c r="AD325" s="184"/>
      <c r="AE325" s="184"/>
      <c r="AF325" s="184"/>
      <c r="AG325" s="184"/>
      <c r="AH325" s="184"/>
      <c r="AI325" s="184"/>
      <c r="AJ325" s="184"/>
      <c r="AK325" s="184"/>
      <c r="AL325" s="184"/>
      <c r="AM325" s="320"/>
    </row>
    <row r="326" spans="1:39" s="164" customFormat="1" x14ac:dyDescent="0.2">
      <c r="A326" s="178"/>
      <c r="B326" s="178"/>
      <c r="C326" s="178"/>
      <c r="D326" s="178"/>
      <c r="E326" s="179"/>
      <c r="F326" s="178"/>
      <c r="G326" s="178"/>
      <c r="H326" s="178"/>
      <c r="I326" s="181"/>
      <c r="J326" s="178"/>
      <c r="K326" s="182"/>
      <c r="L326" s="183"/>
      <c r="M326" s="183"/>
      <c r="N326" s="183"/>
      <c r="O326" s="183"/>
      <c r="P326" s="183"/>
      <c r="Q326" s="183"/>
      <c r="R326" s="183"/>
      <c r="S326" s="183"/>
      <c r="T326" s="183"/>
      <c r="U326" s="183"/>
      <c r="V326" s="184"/>
      <c r="W326" s="184"/>
      <c r="X326" s="184"/>
      <c r="Y326" s="184"/>
      <c r="Z326" s="184"/>
      <c r="AA326" s="184"/>
      <c r="AB326" s="184"/>
      <c r="AC326" s="184"/>
      <c r="AD326" s="184"/>
      <c r="AE326" s="184"/>
      <c r="AF326" s="184"/>
      <c r="AG326" s="184"/>
      <c r="AH326" s="184"/>
      <c r="AI326" s="184"/>
      <c r="AJ326" s="184"/>
      <c r="AK326" s="184"/>
      <c r="AL326" s="184"/>
      <c r="AM326" s="320"/>
    </row>
    <row r="327" spans="1:39" s="164" customFormat="1" x14ac:dyDescent="0.2">
      <c r="A327" s="178"/>
      <c r="B327" s="178"/>
      <c r="C327" s="178"/>
      <c r="D327" s="178"/>
      <c r="E327" s="179"/>
      <c r="F327" s="178"/>
      <c r="G327" s="178"/>
      <c r="H327" s="178"/>
      <c r="I327" s="181"/>
      <c r="J327" s="178"/>
      <c r="K327" s="182"/>
      <c r="L327" s="183"/>
      <c r="M327" s="183"/>
      <c r="N327" s="183"/>
      <c r="O327" s="183"/>
      <c r="P327" s="183"/>
      <c r="Q327" s="183"/>
      <c r="R327" s="183"/>
      <c r="S327" s="183"/>
      <c r="T327" s="183"/>
      <c r="U327" s="183"/>
      <c r="V327" s="184"/>
      <c r="W327" s="184"/>
      <c r="X327" s="184"/>
      <c r="Y327" s="184"/>
      <c r="Z327" s="184"/>
      <c r="AA327" s="184"/>
      <c r="AB327" s="184"/>
      <c r="AC327" s="184"/>
      <c r="AD327" s="184"/>
      <c r="AE327" s="184"/>
      <c r="AF327" s="184"/>
      <c r="AG327" s="184"/>
      <c r="AH327" s="184"/>
      <c r="AI327" s="184"/>
      <c r="AJ327" s="184"/>
      <c r="AK327" s="184"/>
      <c r="AL327" s="184"/>
      <c r="AM327" s="320"/>
    </row>
    <row r="328" spans="1:39" s="164" customFormat="1" x14ac:dyDescent="0.2">
      <c r="A328" s="178"/>
      <c r="B328" s="178"/>
      <c r="C328" s="178"/>
      <c r="D328" s="178"/>
      <c r="E328" s="179"/>
      <c r="F328" s="178"/>
      <c r="G328" s="178"/>
      <c r="H328" s="178"/>
      <c r="I328" s="181"/>
      <c r="J328" s="178"/>
      <c r="K328" s="182"/>
      <c r="L328" s="183"/>
      <c r="M328" s="183"/>
      <c r="N328" s="183"/>
      <c r="O328" s="183"/>
      <c r="P328" s="183"/>
      <c r="Q328" s="183"/>
      <c r="R328" s="183"/>
      <c r="S328" s="183"/>
      <c r="T328" s="183"/>
      <c r="U328" s="183"/>
      <c r="V328" s="184"/>
      <c r="W328" s="184"/>
      <c r="X328" s="184"/>
      <c r="Y328" s="184"/>
      <c r="Z328" s="184"/>
      <c r="AA328" s="184"/>
      <c r="AB328" s="184"/>
      <c r="AC328" s="184"/>
      <c r="AD328" s="184"/>
      <c r="AE328" s="184"/>
      <c r="AF328" s="184"/>
      <c r="AG328" s="184"/>
      <c r="AH328" s="184"/>
      <c r="AI328" s="184"/>
      <c r="AJ328" s="184"/>
      <c r="AK328" s="184"/>
      <c r="AL328" s="184"/>
      <c r="AM328" s="320"/>
    </row>
    <row r="329" spans="1:39" s="164" customFormat="1" x14ac:dyDescent="0.2">
      <c r="A329" s="178"/>
      <c r="B329" s="178"/>
      <c r="C329" s="178"/>
      <c r="D329" s="178"/>
      <c r="E329" s="179"/>
      <c r="F329" s="178"/>
      <c r="G329" s="178"/>
      <c r="H329" s="178"/>
      <c r="I329" s="181"/>
      <c r="J329" s="178"/>
      <c r="K329" s="182"/>
      <c r="L329" s="183"/>
      <c r="M329" s="183"/>
      <c r="N329" s="183"/>
      <c r="O329" s="183"/>
      <c r="P329" s="183"/>
      <c r="Q329" s="183"/>
      <c r="R329" s="183"/>
      <c r="S329" s="183"/>
      <c r="T329" s="183"/>
      <c r="U329" s="183"/>
      <c r="V329" s="184"/>
      <c r="W329" s="184"/>
      <c r="X329" s="184"/>
      <c r="Y329" s="184"/>
      <c r="Z329" s="184"/>
      <c r="AA329" s="184"/>
      <c r="AB329" s="184"/>
      <c r="AC329" s="184"/>
      <c r="AD329" s="184"/>
      <c r="AE329" s="184"/>
      <c r="AF329" s="184"/>
      <c r="AG329" s="184"/>
      <c r="AH329" s="184"/>
      <c r="AI329" s="184"/>
      <c r="AJ329" s="184"/>
      <c r="AK329" s="184"/>
      <c r="AL329" s="184"/>
      <c r="AM329" s="320"/>
    </row>
    <row r="330" spans="1:39" s="164" customFormat="1" x14ac:dyDescent="0.2">
      <c r="A330" s="178"/>
      <c r="B330" s="178"/>
      <c r="C330" s="178"/>
      <c r="D330" s="178"/>
      <c r="E330" s="179"/>
      <c r="F330" s="178"/>
      <c r="G330" s="178"/>
      <c r="H330" s="178"/>
      <c r="I330" s="181"/>
      <c r="J330" s="178"/>
      <c r="K330" s="182"/>
      <c r="L330" s="183"/>
      <c r="M330" s="183"/>
      <c r="N330" s="183"/>
      <c r="O330" s="183"/>
      <c r="P330" s="183"/>
      <c r="Q330" s="183"/>
      <c r="R330" s="183"/>
      <c r="S330" s="183"/>
      <c r="T330" s="183"/>
      <c r="U330" s="183"/>
      <c r="V330" s="184"/>
      <c r="W330" s="184"/>
      <c r="X330" s="184"/>
      <c r="Y330" s="184"/>
      <c r="Z330" s="184"/>
      <c r="AA330" s="184"/>
      <c r="AB330" s="184"/>
      <c r="AC330" s="184"/>
      <c r="AD330" s="184"/>
      <c r="AE330" s="184"/>
      <c r="AF330" s="184"/>
      <c r="AG330" s="184"/>
      <c r="AH330" s="184"/>
      <c r="AI330" s="184"/>
      <c r="AJ330" s="184"/>
      <c r="AK330" s="184"/>
      <c r="AL330" s="184"/>
      <c r="AM330" s="320"/>
    </row>
    <row r="331" spans="1:39" s="164" customFormat="1" x14ac:dyDescent="0.2">
      <c r="A331" s="178"/>
      <c r="B331" s="178"/>
      <c r="C331" s="178"/>
      <c r="D331" s="178"/>
      <c r="E331" s="179"/>
      <c r="F331" s="178"/>
      <c r="G331" s="178"/>
      <c r="H331" s="178"/>
      <c r="I331" s="181"/>
      <c r="J331" s="178"/>
      <c r="K331" s="182"/>
      <c r="L331" s="183"/>
      <c r="M331" s="183"/>
      <c r="N331" s="183"/>
      <c r="O331" s="183"/>
      <c r="P331" s="183"/>
      <c r="Q331" s="183"/>
      <c r="R331" s="183"/>
      <c r="S331" s="183"/>
      <c r="T331" s="183"/>
      <c r="U331" s="183"/>
      <c r="V331" s="184"/>
      <c r="W331" s="184"/>
      <c r="X331" s="184"/>
      <c r="Y331" s="184"/>
      <c r="Z331" s="184"/>
      <c r="AA331" s="184"/>
      <c r="AB331" s="184"/>
      <c r="AC331" s="184"/>
      <c r="AD331" s="184"/>
      <c r="AE331" s="184"/>
      <c r="AF331" s="184"/>
      <c r="AG331" s="184"/>
      <c r="AH331" s="184"/>
      <c r="AI331" s="184"/>
      <c r="AJ331" s="184"/>
      <c r="AK331" s="184"/>
      <c r="AL331" s="184"/>
      <c r="AM331" s="320"/>
    </row>
    <row r="332" spans="1:39" s="164" customFormat="1" x14ac:dyDescent="0.2">
      <c r="A332" s="178"/>
      <c r="B332" s="178"/>
      <c r="C332" s="178"/>
      <c r="D332" s="178"/>
      <c r="E332" s="179"/>
      <c r="F332" s="178"/>
      <c r="G332" s="178"/>
      <c r="H332" s="178"/>
      <c r="I332" s="181"/>
      <c r="J332" s="178"/>
      <c r="K332" s="182"/>
      <c r="L332" s="183"/>
      <c r="M332" s="183"/>
      <c r="N332" s="183"/>
      <c r="O332" s="183"/>
      <c r="P332" s="183"/>
      <c r="Q332" s="183"/>
      <c r="R332" s="183"/>
      <c r="S332" s="183"/>
      <c r="T332" s="183"/>
      <c r="U332" s="183"/>
      <c r="V332" s="184"/>
      <c r="W332" s="184"/>
      <c r="X332" s="184"/>
      <c r="Y332" s="184"/>
      <c r="Z332" s="184"/>
      <c r="AA332" s="184"/>
      <c r="AB332" s="184"/>
      <c r="AC332" s="184"/>
      <c r="AD332" s="184"/>
      <c r="AE332" s="184"/>
      <c r="AF332" s="184"/>
      <c r="AG332" s="184"/>
      <c r="AH332" s="184"/>
      <c r="AI332" s="184"/>
      <c r="AJ332" s="184"/>
      <c r="AK332" s="184"/>
      <c r="AL332" s="184"/>
      <c r="AM332" s="320"/>
    </row>
    <row r="333" spans="1:39" s="164" customFormat="1" x14ac:dyDescent="0.2">
      <c r="A333" s="178"/>
      <c r="B333" s="178"/>
      <c r="C333" s="178"/>
      <c r="D333" s="178"/>
      <c r="E333" s="179"/>
      <c r="F333" s="178"/>
      <c r="G333" s="178"/>
      <c r="H333" s="178"/>
      <c r="I333" s="181"/>
      <c r="J333" s="178"/>
      <c r="K333" s="182"/>
      <c r="L333" s="183"/>
      <c r="M333" s="183"/>
      <c r="N333" s="183"/>
      <c r="O333" s="183"/>
      <c r="P333" s="183"/>
      <c r="Q333" s="183"/>
      <c r="R333" s="183"/>
      <c r="S333" s="183"/>
      <c r="T333" s="183"/>
      <c r="U333" s="183"/>
      <c r="V333" s="184"/>
      <c r="W333" s="184"/>
      <c r="X333" s="184"/>
      <c r="Y333" s="184"/>
      <c r="Z333" s="184"/>
      <c r="AA333" s="184"/>
      <c r="AB333" s="184"/>
      <c r="AC333" s="184"/>
      <c r="AD333" s="184"/>
      <c r="AE333" s="184"/>
      <c r="AF333" s="184"/>
      <c r="AG333" s="184"/>
      <c r="AH333" s="184"/>
      <c r="AI333" s="184"/>
      <c r="AJ333" s="184"/>
      <c r="AK333" s="184"/>
      <c r="AL333" s="184"/>
      <c r="AM333" s="320"/>
    </row>
    <row r="334" spans="1:39" s="164" customFormat="1" x14ac:dyDescent="0.2">
      <c r="A334" s="178"/>
      <c r="B334" s="178"/>
      <c r="C334" s="178"/>
      <c r="D334" s="178"/>
      <c r="E334" s="179"/>
      <c r="F334" s="178"/>
      <c r="G334" s="178"/>
      <c r="H334" s="178"/>
      <c r="I334" s="181"/>
      <c r="J334" s="178"/>
      <c r="K334" s="182"/>
      <c r="L334" s="183"/>
      <c r="M334" s="183"/>
      <c r="N334" s="183"/>
      <c r="O334" s="183"/>
      <c r="P334" s="183"/>
      <c r="Q334" s="183"/>
      <c r="R334" s="183"/>
      <c r="S334" s="183"/>
      <c r="T334" s="183"/>
      <c r="U334" s="183"/>
      <c r="V334" s="184"/>
      <c r="W334" s="184"/>
      <c r="X334" s="184"/>
      <c r="Y334" s="184"/>
      <c r="Z334" s="184"/>
      <c r="AA334" s="184"/>
      <c r="AB334" s="184"/>
      <c r="AC334" s="184"/>
      <c r="AD334" s="184"/>
      <c r="AE334" s="184"/>
      <c r="AF334" s="184"/>
      <c r="AG334" s="184"/>
      <c r="AH334" s="184"/>
      <c r="AI334" s="184"/>
      <c r="AJ334" s="184"/>
      <c r="AK334" s="184"/>
      <c r="AL334" s="184"/>
      <c r="AM334" s="320"/>
    </row>
    <row r="335" spans="1:39" s="164" customFormat="1" x14ac:dyDescent="0.2">
      <c r="A335" s="178"/>
      <c r="B335" s="178"/>
      <c r="C335" s="178"/>
      <c r="D335" s="178"/>
      <c r="E335" s="179"/>
      <c r="F335" s="178"/>
      <c r="G335" s="178"/>
      <c r="H335" s="178"/>
      <c r="I335" s="181"/>
      <c r="J335" s="178"/>
      <c r="K335" s="182"/>
      <c r="L335" s="183"/>
      <c r="M335" s="183"/>
      <c r="N335" s="183"/>
      <c r="O335" s="183"/>
      <c r="P335" s="183"/>
      <c r="Q335" s="183"/>
      <c r="R335" s="183"/>
      <c r="S335" s="183"/>
      <c r="T335" s="183"/>
      <c r="U335" s="183"/>
      <c r="V335" s="184"/>
      <c r="W335" s="184"/>
      <c r="X335" s="184"/>
      <c r="Y335" s="184"/>
      <c r="Z335" s="184"/>
      <c r="AA335" s="184"/>
      <c r="AB335" s="184"/>
      <c r="AC335" s="184"/>
      <c r="AD335" s="184"/>
      <c r="AE335" s="184"/>
      <c r="AF335" s="184"/>
      <c r="AG335" s="184"/>
      <c r="AH335" s="184"/>
      <c r="AI335" s="184"/>
      <c r="AJ335" s="184"/>
      <c r="AK335" s="184"/>
      <c r="AL335" s="184"/>
      <c r="AM335" s="320"/>
    </row>
    <row r="336" spans="1:39" s="164" customFormat="1" x14ac:dyDescent="0.2">
      <c r="A336" s="178"/>
      <c r="B336" s="178"/>
      <c r="C336" s="178"/>
      <c r="D336" s="178"/>
      <c r="E336" s="179"/>
      <c r="F336" s="178"/>
      <c r="G336" s="178"/>
      <c r="H336" s="178"/>
      <c r="I336" s="181"/>
      <c r="J336" s="178"/>
      <c r="K336" s="182"/>
      <c r="L336" s="183"/>
      <c r="M336" s="183"/>
      <c r="N336" s="183"/>
      <c r="O336" s="183"/>
      <c r="P336" s="183"/>
      <c r="Q336" s="183"/>
      <c r="R336" s="183"/>
      <c r="S336" s="183"/>
      <c r="T336" s="183"/>
      <c r="U336" s="183"/>
      <c r="V336" s="184"/>
      <c r="W336" s="184"/>
      <c r="X336" s="184"/>
      <c r="Y336" s="184"/>
      <c r="Z336" s="184"/>
      <c r="AA336" s="184"/>
      <c r="AB336" s="184"/>
      <c r="AC336" s="184"/>
      <c r="AD336" s="184"/>
      <c r="AE336" s="184"/>
      <c r="AF336" s="184"/>
      <c r="AG336" s="184"/>
      <c r="AH336" s="184"/>
      <c r="AI336" s="184"/>
      <c r="AJ336" s="184"/>
      <c r="AK336" s="184"/>
      <c r="AL336" s="184"/>
      <c r="AM336" s="320"/>
    </row>
    <row r="337" spans="1:39" s="164" customFormat="1" x14ac:dyDescent="0.2">
      <c r="A337" s="178"/>
      <c r="B337" s="178"/>
      <c r="C337" s="178"/>
      <c r="D337" s="178"/>
      <c r="E337" s="179"/>
      <c r="F337" s="178"/>
      <c r="G337" s="178"/>
      <c r="H337" s="178"/>
      <c r="I337" s="181"/>
      <c r="J337" s="178"/>
      <c r="K337" s="182"/>
      <c r="L337" s="183"/>
      <c r="M337" s="183"/>
      <c r="N337" s="183"/>
      <c r="O337" s="183"/>
      <c r="P337" s="183"/>
      <c r="Q337" s="183"/>
      <c r="R337" s="183"/>
      <c r="S337" s="183"/>
      <c r="T337" s="183"/>
      <c r="U337" s="183"/>
      <c r="V337" s="184"/>
      <c r="W337" s="184"/>
      <c r="X337" s="184"/>
      <c r="Y337" s="184"/>
      <c r="Z337" s="184"/>
      <c r="AA337" s="184"/>
      <c r="AB337" s="184"/>
      <c r="AC337" s="184"/>
      <c r="AD337" s="184"/>
      <c r="AE337" s="184"/>
      <c r="AF337" s="184"/>
      <c r="AG337" s="184"/>
      <c r="AH337" s="184"/>
      <c r="AI337" s="184"/>
      <c r="AJ337" s="184"/>
      <c r="AK337" s="184"/>
      <c r="AL337" s="184"/>
      <c r="AM337" s="320"/>
    </row>
    <row r="338" spans="1:39" s="164" customFormat="1" x14ac:dyDescent="0.2">
      <c r="A338" s="178"/>
      <c r="B338" s="178"/>
      <c r="C338" s="178"/>
      <c r="D338" s="178"/>
      <c r="E338" s="179"/>
      <c r="F338" s="178"/>
      <c r="G338" s="178"/>
      <c r="H338" s="178"/>
      <c r="I338" s="181"/>
      <c r="J338" s="178"/>
      <c r="K338" s="182"/>
      <c r="L338" s="183"/>
      <c r="M338" s="183"/>
      <c r="N338" s="183"/>
      <c r="O338" s="183"/>
      <c r="P338" s="183"/>
      <c r="Q338" s="183"/>
      <c r="R338" s="183"/>
      <c r="S338" s="183"/>
      <c r="T338" s="183"/>
      <c r="U338" s="183"/>
      <c r="V338" s="184"/>
      <c r="W338" s="184"/>
      <c r="X338" s="184"/>
      <c r="Y338" s="184"/>
      <c r="Z338" s="184"/>
      <c r="AA338" s="184"/>
      <c r="AB338" s="184"/>
      <c r="AC338" s="184"/>
      <c r="AD338" s="184"/>
      <c r="AE338" s="184"/>
      <c r="AF338" s="184"/>
      <c r="AG338" s="184"/>
      <c r="AH338" s="184"/>
      <c r="AI338" s="184"/>
      <c r="AJ338" s="184"/>
      <c r="AK338" s="184"/>
      <c r="AL338" s="184"/>
      <c r="AM338" s="320"/>
    </row>
    <row r="339" spans="1:39" s="164" customFormat="1" x14ac:dyDescent="0.2">
      <c r="A339" s="178"/>
      <c r="B339" s="178"/>
      <c r="C339" s="178"/>
      <c r="D339" s="178"/>
      <c r="E339" s="179"/>
      <c r="F339" s="178"/>
      <c r="G339" s="178"/>
      <c r="H339" s="178"/>
      <c r="I339" s="181"/>
      <c r="J339" s="178"/>
      <c r="K339" s="182"/>
      <c r="L339" s="183"/>
      <c r="M339" s="183"/>
      <c r="N339" s="183"/>
      <c r="O339" s="183"/>
      <c r="P339" s="183"/>
      <c r="Q339" s="183"/>
      <c r="R339" s="183"/>
      <c r="S339" s="183"/>
      <c r="T339" s="183"/>
      <c r="U339" s="183"/>
      <c r="V339" s="184"/>
      <c r="W339" s="184"/>
      <c r="X339" s="184"/>
      <c r="Y339" s="184"/>
      <c r="Z339" s="184"/>
      <c r="AA339" s="184"/>
      <c r="AB339" s="184"/>
      <c r="AC339" s="184"/>
      <c r="AD339" s="184"/>
      <c r="AE339" s="184"/>
      <c r="AF339" s="184"/>
      <c r="AG339" s="184"/>
      <c r="AH339" s="184"/>
      <c r="AI339" s="184"/>
      <c r="AJ339" s="184"/>
      <c r="AK339" s="184"/>
      <c r="AL339" s="184"/>
      <c r="AM339" s="320"/>
    </row>
    <row r="340" spans="1:39" s="164" customFormat="1" x14ac:dyDescent="0.2">
      <c r="A340" s="178"/>
      <c r="B340" s="178"/>
      <c r="C340" s="178"/>
      <c r="D340" s="178"/>
      <c r="E340" s="179"/>
      <c r="F340" s="178"/>
      <c r="G340" s="178"/>
      <c r="H340" s="178"/>
      <c r="I340" s="181"/>
      <c r="J340" s="178"/>
      <c r="K340" s="182"/>
      <c r="L340" s="183"/>
      <c r="M340" s="183"/>
      <c r="N340" s="183"/>
      <c r="O340" s="183"/>
      <c r="P340" s="183"/>
      <c r="Q340" s="183"/>
      <c r="R340" s="183"/>
      <c r="S340" s="183"/>
      <c r="T340" s="183"/>
      <c r="U340" s="183"/>
      <c r="V340" s="184"/>
      <c r="W340" s="184"/>
      <c r="X340" s="184"/>
      <c r="Y340" s="184"/>
      <c r="Z340" s="184"/>
      <c r="AA340" s="184"/>
      <c r="AB340" s="184"/>
      <c r="AC340" s="184"/>
      <c r="AD340" s="184"/>
      <c r="AE340" s="184"/>
      <c r="AF340" s="184"/>
      <c r="AG340" s="184"/>
      <c r="AH340" s="184"/>
      <c r="AI340" s="184"/>
      <c r="AJ340" s="184"/>
      <c r="AK340" s="184"/>
      <c r="AL340" s="184"/>
      <c r="AM340" s="320"/>
    </row>
    <row r="341" spans="1:39" s="164" customFormat="1" x14ac:dyDescent="0.2">
      <c r="A341" s="178"/>
      <c r="B341" s="178"/>
      <c r="C341" s="178"/>
      <c r="D341" s="178"/>
      <c r="E341" s="179"/>
      <c r="F341" s="178"/>
      <c r="G341" s="178"/>
      <c r="H341" s="178"/>
      <c r="I341" s="181"/>
      <c r="J341" s="178"/>
      <c r="K341" s="182"/>
      <c r="L341" s="183"/>
      <c r="M341" s="183"/>
      <c r="N341" s="183"/>
      <c r="O341" s="183"/>
      <c r="P341" s="183"/>
      <c r="Q341" s="183"/>
      <c r="R341" s="183"/>
      <c r="S341" s="183"/>
      <c r="T341" s="183"/>
      <c r="U341" s="183"/>
      <c r="V341" s="184"/>
      <c r="W341" s="184"/>
      <c r="X341" s="184"/>
      <c r="Y341" s="184"/>
      <c r="Z341" s="184"/>
      <c r="AA341" s="184"/>
      <c r="AB341" s="184"/>
      <c r="AC341" s="184"/>
      <c r="AD341" s="184"/>
      <c r="AE341" s="184"/>
      <c r="AF341" s="184"/>
      <c r="AG341" s="184"/>
      <c r="AH341" s="184"/>
      <c r="AI341" s="184"/>
      <c r="AJ341" s="184"/>
      <c r="AK341" s="184"/>
      <c r="AL341" s="184"/>
      <c r="AM341" s="320"/>
    </row>
    <row r="342" spans="1:39" s="164" customFormat="1" x14ac:dyDescent="0.2">
      <c r="A342" s="178"/>
      <c r="B342" s="178"/>
      <c r="C342" s="178"/>
      <c r="D342" s="178"/>
      <c r="E342" s="179"/>
      <c r="F342" s="178"/>
      <c r="G342" s="178"/>
      <c r="H342" s="178"/>
      <c r="I342" s="181"/>
      <c r="J342" s="178"/>
      <c r="K342" s="182"/>
      <c r="L342" s="183"/>
      <c r="M342" s="183"/>
      <c r="N342" s="183"/>
      <c r="O342" s="183"/>
      <c r="P342" s="183"/>
      <c r="Q342" s="183"/>
      <c r="R342" s="183"/>
      <c r="S342" s="183"/>
      <c r="T342" s="183"/>
      <c r="U342" s="183"/>
      <c r="V342" s="184"/>
      <c r="W342" s="184"/>
      <c r="X342" s="184"/>
      <c r="Y342" s="184"/>
      <c r="Z342" s="184"/>
      <c r="AA342" s="184"/>
      <c r="AB342" s="184"/>
      <c r="AC342" s="184"/>
      <c r="AD342" s="184"/>
      <c r="AE342" s="184"/>
      <c r="AF342" s="184"/>
      <c r="AG342" s="184"/>
      <c r="AH342" s="184"/>
      <c r="AI342" s="184"/>
      <c r="AJ342" s="184"/>
      <c r="AK342" s="184"/>
      <c r="AL342" s="184"/>
      <c r="AM342" s="320"/>
    </row>
    <row r="343" spans="1:39" s="164" customFormat="1" x14ac:dyDescent="0.2">
      <c r="A343" s="178"/>
      <c r="B343" s="178"/>
      <c r="C343" s="178"/>
      <c r="D343" s="178"/>
      <c r="E343" s="179"/>
      <c r="F343" s="178"/>
      <c r="G343" s="178"/>
      <c r="H343" s="178"/>
      <c r="I343" s="181"/>
      <c r="J343" s="178"/>
      <c r="K343" s="182"/>
      <c r="L343" s="183"/>
      <c r="M343" s="183"/>
      <c r="N343" s="183"/>
      <c r="O343" s="183"/>
      <c r="P343" s="183"/>
      <c r="Q343" s="183"/>
      <c r="R343" s="183"/>
      <c r="S343" s="183"/>
      <c r="T343" s="183"/>
      <c r="U343" s="183"/>
      <c r="V343" s="184"/>
      <c r="W343" s="184"/>
      <c r="X343" s="184"/>
      <c r="Y343" s="184"/>
      <c r="Z343" s="184"/>
      <c r="AA343" s="184"/>
      <c r="AB343" s="184"/>
      <c r="AC343" s="184"/>
      <c r="AD343" s="184"/>
      <c r="AE343" s="184"/>
      <c r="AF343" s="184"/>
      <c r="AG343" s="184"/>
      <c r="AH343" s="184"/>
      <c r="AI343" s="184"/>
      <c r="AJ343" s="184"/>
      <c r="AK343" s="184"/>
      <c r="AL343" s="184"/>
      <c r="AM343" s="320"/>
    </row>
    <row r="344" spans="1:39" s="164" customFormat="1" x14ac:dyDescent="0.2">
      <c r="A344" s="178"/>
      <c r="B344" s="178"/>
      <c r="C344" s="178"/>
      <c r="D344" s="178"/>
      <c r="E344" s="179"/>
      <c r="F344" s="178"/>
      <c r="G344" s="178"/>
      <c r="H344" s="178"/>
      <c r="I344" s="181"/>
      <c r="J344" s="178"/>
      <c r="K344" s="182"/>
      <c r="L344" s="183"/>
      <c r="M344" s="183"/>
      <c r="N344" s="183"/>
      <c r="O344" s="183"/>
      <c r="P344" s="183"/>
      <c r="Q344" s="183"/>
      <c r="R344" s="183"/>
      <c r="S344" s="183"/>
      <c r="T344" s="183"/>
      <c r="U344" s="183"/>
      <c r="V344" s="184"/>
      <c r="W344" s="184"/>
      <c r="X344" s="184"/>
      <c r="Y344" s="184"/>
      <c r="Z344" s="184"/>
      <c r="AA344" s="184"/>
      <c r="AB344" s="184"/>
      <c r="AC344" s="184"/>
      <c r="AD344" s="184"/>
      <c r="AE344" s="184"/>
      <c r="AF344" s="184"/>
      <c r="AG344" s="184"/>
      <c r="AH344" s="184"/>
      <c r="AI344" s="184"/>
      <c r="AJ344" s="184"/>
      <c r="AK344" s="184"/>
      <c r="AL344" s="184"/>
      <c r="AM344" s="320"/>
    </row>
    <row r="345" spans="1:39" s="164" customFormat="1" x14ac:dyDescent="0.2">
      <c r="A345" s="178"/>
      <c r="B345" s="178"/>
      <c r="C345" s="178"/>
      <c r="D345" s="178"/>
      <c r="E345" s="179"/>
      <c r="F345" s="178"/>
      <c r="G345" s="178"/>
      <c r="H345" s="178"/>
      <c r="I345" s="181"/>
      <c r="J345" s="178"/>
      <c r="K345" s="182"/>
      <c r="L345" s="183"/>
      <c r="M345" s="183"/>
      <c r="N345" s="183"/>
      <c r="O345" s="183"/>
      <c r="P345" s="183"/>
      <c r="Q345" s="183"/>
      <c r="R345" s="183"/>
      <c r="S345" s="183"/>
      <c r="T345" s="183"/>
      <c r="U345" s="183"/>
      <c r="V345" s="184"/>
      <c r="W345" s="184"/>
      <c r="X345" s="184"/>
      <c r="Y345" s="184"/>
      <c r="Z345" s="184"/>
      <c r="AA345" s="184"/>
      <c r="AB345" s="184"/>
      <c r="AC345" s="184"/>
      <c r="AD345" s="184"/>
      <c r="AE345" s="184"/>
      <c r="AF345" s="184"/>
      <c r="AG345" s="184"/>
      <c r="AH345" s="184"/>
      <c r="AI345" s="184"/>
      <c r="AJ345" s="184"/>
      <c r="AK345" s="184"/>
      <c r="AL345" s="184"/>
      <c r="AM345" s="320"/>
    </row>
    <row r="346" spans="1:39" s="164" customFormat="1" x14ac:dyDescent="0.2">
      <c r="A346" s="178"/>
      <c r="B346" s="178"/>
      <c r="C346" s="178"/>
      <c r="D346" s="178"/>
      <c r="E346" s="179"/>
      <c r="F346" s="178"/>
      <c r="G346" s="178"/>
      <c r="H346" s="178"/>
      <c r="I346" s="181"/>
      <c r="J346" s="178"/>
      <c r="K346" s="182"/>
      <c r="L346" s="183"/>
      <c r="M346" s="183"/>
      <c r="N346" s="183"/>
      <c r="O346" s="183"/>
      <c r="P346" s="183"/>
      <c r="Q346" s="183"/>
      <c r="R346" s="183"/>
      <c r="S346" s="183"/>
      <c r="T346" s="183"/>
      <c r="U346" s="183"/>
      <c r="V346" s="184"/>
      <c r="W346" s="184"/>
      <c r="X346" s="184"/>
      <c r="Y346" s="184"/>
      <c r="Z346" s="184"/>
      <c r="AA346" s="184"/>
      <c r="AB346" s="184"/>
      <c r="AC346" s="184"/>
      <c r="AD346" s="184"/>
      <c r="AE346" s="184"/>
      <c r="AF346" s="184"/>
      <c r="AG346" s="184"/>
      <c r="AH346" s="184"/>
      <c r="AI346" s="184"/>
      <c r="AJ346" s="184"/>
      <c r="AK346" s="184"/>
      <c r="AL346" s="184"/>
      <c r="AM346" s="320"/>
    </row>
    <row r="347" spans="1:39" s="164" customFormat="1" x14ac:dyDescent="0.2">
      <c r="A347" s="178"/>
      <c r="B347" s="178"/>
      <c r="C347" s="178"/>
      <c r="D347" s="178"/>
      <c r="E347" s="179"/>
      <c r="F347" s="178"/>
      <c r="G347" s="178"/>
      <c r="H347" s="178"/>
      <c r="I347" s="181"/>
      <c r="J347" s="178"/>
      <c r="K347" s="182"/>
      <c r="L347" s="183"/>
      <c r="M347" s="183"/>
      <c r="N347" s="183"/>
      <c r="O347" s="183"/>
      <c r="P347" s="183"/>
      <c r="Q347" s="183"/>
      <c r="R347" s="183"/>
      <c r="S347" s="183"/>
      <c r="T347" s="183"/>
      <c r="U347" s="183"/>
      <c r="V347" s="184"/>
      <c r="W347" s="184"/>
      <c r="X347" s="184"/>
      <c r="Y347" s="184"/>
      <c r="Z347" s="184"/>
      <c r="AA347" s="184"/>
      <c r="AB347" s="184"/>
      <c r="AC347" s="184"/>
      <c r="AD347" s="184"/>
      <c r="AE347" s="184"/>
      <c r="AF347" s="184"/>
      <c r="AG347" s="184"/>
      <c r="AH347" s="184"/>
      <c r="AI347" s="184"/>
      <c r="AJ347" s="184"/>
      <c r="AK347" s="184"/>
      <c r="AL347" s="184"/>
      <c r="AM347" s="320"/>
    </row>
    <row r="348" spans="1:39" s="164" customFormat="1" x14ac:dyDescent="0.2">
      <c r="A348" s="178"/>
      <c r="B348" s="178"/>
      <c r="C348" s="178"/>
      <c r="D348" s="178"/>
      <c r="E348" s="179"/>
      <c r="F348" s="178"/>
      <c r="G348" s="178"/>
      <c r="H348" s="178"/>
      <c r="I348" s="181"/>
      <c r="J348" s="178"/>
      <c r="K348" s="182"/>
      <c r="L348" s="183"/>
      <c r="M348" s="183"/>
      <c r="N348" s="183"/>
      <c r="O348" s="183"/>
      <c r="P348" s="183"/>
      <c r="Q348" s="183"/>
      <c r="R348" s="183"/>
      <c r="S348" s="183"/>
      <c r="T348" s="183"/>
      <c r="U348" s="183"/>
      <c r="V348" s="184"/>
      <c r="W348" s="184"/>
      <c r="X348" s="184"/>
      <c r="Y348" s="184"/>
      <c r="Z348" s="184"/>
      <c r="AA348" s="184"/>
      <c r="AB348" s="184"/>
      <c r="AC348" s="184"/>
      <c r="AD348" s="184"/>
      <c r="AE348" s="184"/>
      <c r="AF348" s="184"/>
      <c r="AG348" s="184"/>
      <c r="AH348" s="184"/>
      <c r="AI348" s="184"/>
      <c r="AJ348" s="184"/>
      <c r="AK348" s="184"/>
      <c r="AL348" s="184"/>
      <c r="AM348" s="320"/>
    </row>
    <row r="349" spans="1:39" s="164" customFormat="1" x14ac:dyDescent="0.2">
      <c r="A349" s="178"/>
      <c r="B349" s="178"/>
      <c r="C349" s="178"/>
      <c r="D349" s="178"/>
      <c r="E349" s="179"/>
      <c r="F349" s="178"/>
      <c r="G349" s="178"/>
      <c r="H349" s="178"/>
      <c r="I349" s="181"/>
      <c r="J349" s="178"/>
      <c r="K349" s="182"/>
      <c r="L349" s="183"/>
      <c r="M349" s="183"/>
      <c r="N349" s="183"/>
      <c r="O349" s="183"/>
      <c r="P349" s="183"/>
      <c r="Q349" s="183"/>
      <c r="R349" s="183"/>
      <c r="S349" s="183"/>
      <c r="T349" s="183"/>
      <c r="U349" s="183"/>
      <c r="V349" s="184"/>
      <c r="W349" s="184"/>
      <c r="X349" s="184"/>
      <c r="Y349" s="184"/>
      <c r="Z349" s="184"/>
      <c r="AA349" s="184"/>
      <c r="AB349" s="184"/>
      <c r="AC349" s="184"/>
      <c r="AD349" s="184"/>
      <c r="AE349" s="184"/>
      <c r="AF349" s="184"/>
      <c r="AG349" s="184"/>
      <c r="AH349" s="184"/>
      <c r="AI349" s="184"/>
      <c r="AJ349" s="184"/>
      <c r="AK349" s="184"/>
      <c r="AL349" s="184"/>
      <c r="AM349" s="320"/>
    </row>
    <row r="350" spans="1:39" s="164" customFormat="1" x14ac:dyDescent="0.2">
      <c r="A350" s="178"/>
      <c r="B350" s="178"/>
      <c r="C350" s="178"/>
      <c r="D350" s="178"/>
      <c r="E350" s="179"/>
      <c r="F350" s="178"/>
      <c r="G350" s="178"/>
      <c r="H350" s="178"/>
      <c r="I350" s="181"/>
      <c r="J350" s="178"/>
      <c r="K350" s="182"/>
      <c r="L350" s="183"/>
      <c r="M350" s="183"/>
      <c r="N350" s="183"/>
      <c r="O350" s="183"/>
      <c r="P350" s="183"/>
      <c r="Q350" s="183"/>
      <c r="R350" s="183"/>
      <c r="S350" s="183"/>
      <c r="T350" s="183"/>
      <c r="U350" s="183"/>
      <c r="V350" s="184"/>
      <c r="W350" s="184"/>
      <c r="X350" s="184"/>
      <c r="Y350" s="184"/>
      <c r="Z350" s="184"/>
      <c r="AA350" s="184"/>
      <c r="AB350" s="184"/>
      <c r="AC350" s="184"/>
      <c r="AD350" s="184"/>
      <c r="AE350" s="184"/>
      <c r="AF350" s="184"/>
      <c r="AG350" s="184"/>
      <c r="AH350" s="184"/>
      <c r="AI350" s="184"/>
      <c r="AJ350" s="184"/>
      <c r="AK350" s="184"/>
      <c r="AL350" s="184"/>
      <c r="AM350" s="320"/>
    </row>
    <row r="351" spans="1:39" s="164" customFormat="1" x14ac:dyDescent="0.2">
      <c r="A351" s="178"/>
      <c r="B351" s="178"/>
      <c r="C351" s="178"/>
      <c r="D351" s="178"/>
      <c r="E351" s="179"/>
      <c r="F351" s="178"/>
      <c r="G351" s="178"/>
      <c r="H351" s="178"/>
      <c r="I351" s="181"/>
      <c r="J351" s="178"/>
      <c r="K351" s="182"/>
      <c r="L351" s="183"/>
      <c r="M351" s="183"/>
      <c r="N351" s="183"/>
      <c r="O351" s="183"/>
      <c r="P351" s="183"/>
      <c r="Q351" s="183"/>
      <c r="R351" s="183"/>
      <c r="S351" s="183"/>
      <c r="T351" s="183"/>
      <c r="U351" s="183"/>
      <c r="V351" s="184"/>
      <c r="W351" s="184"/>
      <c r="X351" s="184"/>
      <c r="Y351" s="184"/>
      <c r="Z351" s="184"/>
      <c r="AA351" s="184"/>
      <c r="AB351" s="184"/>
      <c r="AC351" s="184"/>
      <c r="AD351" s="184"/>
      <c r="AE351" s="184"/>
      <c r="AF351" s="184"/>
      <c r="AG351" s="184"/>
      <c r="AH351" s="184"/>
      <c r="AI351" s="184"/>
      <c r="AJ351" s="184"/>
      <c r="AK351" s="184"/>
      <c r="AL351" s="184"/>
      <c r="AM351" s="320"/>
    </row>
    <row r="352" spans="1:39" s="164" customFormat="1" x14ac:dyDescent="0.2">
      <c r="A352" s="178"/>
      <c r="B352" s="178"/>
      <c r="C352" s="178"/>
      <c r="D352" s="178"/>
      <c r="E352" s="179"/>
      <c r="F352" s="178"/>
      <c r="G352" s="178"/>
      <c r="H352" s="178"/>
      <c r="I352" s="181"/>
      <c r="J352" s="178"/>
      <c r="K352" s="182"/>
      <c r="L352" s="183"/>
      <c r="M352" s="183"/>
      <c r="N352" s="183"/>
      <c r="O352" s="183"/>
      <c r="P352" s="183"/>
      <c r="Q352" s="183"/>
      <c r="R352" s="183"/>
      <c r="S352" s="183"/>
      <c r="T352" s="183"/>
      <c r="U352" s="183"/>
      <c r="V352" s="184"/>
      <c r="W352" s="184"/>
      <c r="X352" s="184"/>
      <c r="Y352" s="184"/>
      <c r="Z352" s="184"/>
      <c r="AA352" s="184"/>
      <c r="AB352" s="184"/>
      <c r="AC352" s="184"/>
      <c r="AD352" s="184"/>
      <c r="AE352" s="184"/>
      <c r="AF352" s="184"/>
      <c r="AG352" s="184"/>
      <c r="AH352" s="184"/>
      <c r="AI352" s="184"/>
      <c r="AJ352" s="184"/>
      <c r="AK352" s="184"/>
      <c r="AL352" s="184"/>
      <c r="AM352" s="320"/>
    </row>
    <row r="353" spans="1:39" s="164" customFormat="1" x14ac:dyDescent="0.2">
      <c r="A353" s="178"/>
      <c r="B353" s="178"/>
      <c r="C353" s="178"/>
      <c r="D353" s="178"/>
      <c r="E353" s="179"/>
      <c r="F353" s="178"/>
      <c r="G353" s="178"/>
      <c r="H353" s="178"/>
      <c r="I353" s="181"/>
      <c r="J353" s="178"/>
      <c r="K353" s="182"/>
      <c r="L353" s="183"/>
      <c r="M353" s="183"/>
      <c r="N353" s="183"/>
      <c r="O353" s="183"/>
      <c r="P353" s="183"/>
      <c r="Q353" s="183"/>
      <c r="R353" s="183"/>
      <c r="S353" s="183"/>
      <c r="T353" s="183"/>
      <c r="U353" s="183"/>
      <c r="V353" s="184"/>
      <c r="W353" s="184"/>
      <c r="X353" s="184"/>
      <c r="Y353" s="184"/>
      <c r="Z353" s="184"/>
      <c r="AA353" s="184"/>
      <c r="AB353" s="184"/>
      <c r="AC353" s="184"/>
      <c r="AD353" s="184"/>
      <c r="AE353" s="184"/>
      <c r="AF353" s="184"/>
      <c r="AG353" s="184"/>
      <c r="AH353" s="184"/>
      <c r="AI353" s="184"/>
      <c r="AJ353" s="184"/>
      <c r="AK353" s="184"/>
      <c r="AL353" s="184"/>
      <c r="AM353" s="320"/>
    </row>
    <row r="354" spans="1:39" s="164" customFormat="1" x14ac:dyDescent="0.2">
      <c r="A354" s="178"/>
      <c r="B354" s="178"/>
      <c r="C354" s="178"/>
      <c r="D354" s="178"/>
      <c r="E354" s="179"/>
      <c r="F354" s="178"/>
      <c r="G354" s="178"/>
      <c r="H354" s="178"/>
      <c r="I354" s="181"/>
      <c r="J354" s="178"/>
      <c r="K354" s="182"/>
      <c r="L354" s="183"/>
      <c r="M354" s="183"/>
      <c r="N354" s="183"/>
      <c r="O354" s="183"/>
      <c r="P354" s="183"/>
      <c r="Q354" s="183"/>
      <c r="R354" s="183"/>
      <c r="S354" s="183"/>
      <c r="T354" s="183"/>
      <c r="U354" s="183"/>
      <c r="V354" s="184"/>
      <c r="W354" s="184"/>
      <c r="X354" s="184"/>
      <c r="Y354" s="184"/>
      <c r="Z354" s="184"/>
      <c r="AA354" s="184"/>
      <c r="AB354" s="184"/>
      <c r="AC354" s="184"/>
      <c r="AD354" s="184"/>
      <c r="AE354" s="184"/>
      <c r="AF354" s="184"/>
      <c r="AG354" s="184"/>
      <c r="AH354" s="184"/>
      <c r="AI354" s="184"/>
      <c r="AJ354" s="184"/>
      <c r="AK354" s="184"/>
      <c r="AL354" s="184"/>
      <c r="AM354" s="320"/>
    </row>
    <row r="355" spans="1:39" s="164" customFormat="1" x14ac:dyDescent="0.2">
      <c r="A355" s="178"/>
      <c r="B355" s="178"/>
      <c r="C355" s="178"/>
      <c r="D355" s="178"/>
      <c r="E355" s="179"/>
      <c r="F355" s="178"/>
      <c r="G355" s="178"/>
      <c r="H355" s="178"/>
      <c r="I355" s="181"/>
      <c r="J355" s="178"/>
      <c r="K355" s="182"/>
      <c r="L355" s="183"/>
      <c r="M355" s="183"/>
      <c r="N355" s="183"/>
      <c r="O355" s="183"/>
      <c r="P355" s="183"/>
      <c r="Q355" s="183"/>
      <c r="R355" s="183"/>
      <c r="S355" s="183"/>
      <c r="T355" s="183"/>
      <c r="U355" s="183"/>
      <c r="V355" s="184"/>
      <c r="W355" s="184"/>
      <c r="X355" s="184"/>
      <c r="Y355" s="184"/>
      <c r="Z355" s="184"/>
      <c r="AA355" s="184"/>
      <c r="AB355" s="184"/>
      <c r="AC355" s="184"/>
      <c r="AD355" s="184"/>
      <c r="AE355" s="184"/>
      <c r="AF355" s="184"/>
      <c r="AG355" s="184"/>
      <c r="AH355" s="184"/>
      <c r="AI355" s="184"/>
      <c r="AJ355" s="184"/>
      <c r="AK355" s="184"/>
      <c r="AL355" s="184"/>
      <c r="AM355" s="320"/>
    </row>
    <row r="356" spans="1:39" s="164" customFormat="1" x14ac:dyDescent="0.2">
      <c r="A356" s="178"/>
      <c r="B356" s="178"/>
      <c r="C356" s="178"/>
      <c r="D356" s="178"/>
      <c r="E356" s="179"/>
      <c r="F356" s="178"/>
      <c r="G356" s="178"/>
      <c r="H356" s="178"/>
      <c r="I356" s="181"/>
      <c r="J356" s="178"/>
      <c r="K356" s="182"/>
      <c r="L356" s="183"/>
      <c r="M356" s="183"/>
      <c r="N356" s="183"/>
      <c r="O356" s="183"/>
      <c r="P356" s="183"/>
      <c r="Q356" s="183"/>
      <c r="R356" s="183"/>
      <c r="S356" s="183"/>
      <c r="T356" s="183"/>
      <c r="U356" s="183"/>
      <c r="V356" s="184"/>
      <c r="W356" s="184"/>
      <c r="X356" s="184"/>
      <c r="Y356" s="184"/>
      <c r="Z356" s="184"/>
      <c r="AA356" s="184"/>
      <c r="AB356" s="184"/>
      <c r="AC356" s="184"/>
      <c r="AD356" s="184"/>
      <c r="AE356" s="184"/>
      <c r="AF356" s="184"/>
      <c r="AG356" s="184"/>
      <c r="AH356" s="184"/>
      <c r="AI356" s="184"/>
      <c r="AJ356" s="184"/>
      <c r="AK356" s="184"/>
      <c r="AL356" s="184"/>
      <c r="AM356" s="320"/>
    </row>
    <row r="357" spans="1:39" s="164" customFormat="1" x14ac:dyDescent="0.2">
      <c r="A357" s="178"/>
      <c r="B357" s="178"/>
      <c r="C357" s="178"/>
      <c r="D357" s="178"/>
      <c r="E357" s="179"/>
      <c r="F357" s="178"/>
      <c r="G357" s="178"/>
      <c r="H357" s="178"/>
      <c r="I357" s="181"/>
      <c r="J357" s="178"/>
      <c r="K357" s="182"/>
      <c r="L357" s="183"/>
      <c r="M357" s="183"/>
      <c r="N357" s="183"/>
      <c r="O357" s="183"/>
      <c r="P357" s="183"/>
      <c r="Q357" s="183"/>
      <c r="R357" s="183"/>
      <c r="S357" s="183"/>
      <c r="T357" s="183"/>
      <c r="U357" s="183"/>
      <c r="V357" s="184"/>
      <c r="W357" s="184"/>
      <c r="X357" s="184"/>
      <c r="Y357" s="184"/>
      <c r="Z357" s="184"/>
      <c r="AA357" s="184"/>
      <c r="AB357" s="184"/>
      <c r="AC357" s="184"/>
      <c r="AD357" s="184"/>
      <c r="AE357" s="184"/>
      <c r="AF357" s="184"/>
      <c r="AG357" s="184"/>
      <c r="AH357" s="184"/>
      <c r="AI357" s="184"/>
      <c r="AJ357" s="184"/>
      <c r="AK357" s="184"/>
      <c r="AL357" s="184"/>
      <c r="AM357" s="320"/>
    </row>
    <row r="358" spans="1:39" s="164" customFormat="1" x14ac:dyDescent="0.2">
      <c r="A358" s="178"/>
      <c r="B358" s="178"/>
      <c r="C358" s="178"/>
      <c r="D358" s="178"/>
      <c r="E358" s="179"/>
      <c r="F358" s="178"/>
      <c r="G358" s="178"/>
      <c r="H358" s="178"/>
      <c r="I358" s="181"/>
      <c r="J358" s="178"/>
      <c r="K358" s="182"/>
      <c r="L358" s="183"/>
      <c r="M358" s="183"/>
      <c r="N358" s="183"/>
      <c r="O358" s="183"/>
      <c r="P358" s="183"/>
      <c r="Q358" s="183"/>
      <c r="R358" s="183"/>
      <c r="S358" s="183"/>
      <c r="T358" s="183"/>
      <c r="U358" s="183"/>
      <c r="V358" s="184"/>
      <c r="W358" s="184"/>
      <c r="X358" s="184"/>
      <c r="Y358" s="184"/>
      <c r="Z358" s="184"/>
      <c r="AA358" s="184"/>
      <c r="AB358" s="184"/>
      <c r="AC358" s="184"/>
      <c r="AD358" s="184"/>
      <c r="AE358" s="184"/>
      <c r="AF358" s="184"/>
      <c r="AG358" s="184"/>
      <c r="AH358" s="184"/>
      <c r="AI358" s="184"/>
      <c r="AJ358" s="184"/>
      <c r="AK358" s="184"/>
      <c r="AL358" s="184"/>
      <c r="AM358" s="320"/>
    </row>
    <row r="359" spans="1:39" s="164" customFormat="1" x14ac:dyDescent="0.2">
      <c r="A359" s="178"/>
      <c r="B359" s="178"/>
      <c r="C359" s="178"/>
      <c r="D359" s="178"/>
      <c r="E359" s="179"/>
      <c r="F359" s="178"/>
      <c r="G359" s="178"/>
      <c r="H359" s="178"/>
      <c r="I359" s="181"/>
      <c r="J359" s="178"/>
      <c r="K359" s="182"/>
      <c r="L359" s="183"/>
      <c r="M359" s="183"/>
      <c r="N359" s="183"/>
      <c r="O359" s="183"/>
      <c r="P359" s="183"/>
      <c r="Q359" s="183"/>
      <c r="R359" s="183"/>
      <c r="S359" s="183"/>
      <c r="T359" s="183"/>
      <c r="U359" s="183"/>
      <c r="V359" s="184"/>
      <c r="W359" s="184"/>
      <c r="X359" s="184"/>
      <c r="Y359" s="184"/>
      <c r="Z359" s="184"/>
      <c r="AA359" s="184"/>
      <c r="AB359" s="184"/>
      <c r="AC359" s="184"/>
      <c r="AD359" s="184"/>
      <c r="AE359" s="184"/>
      <c r="AF359" s="184"/>
      <c r="AG359" s="184"/>
      <c r="AH359" s="184"/>
      <c r="AI359" s="184"/>
      <c r="AJ359" s="184"/>
      <c r="AK359" s="184"/>
      <c r="AL359" s="184"/>
      <c r="AM359" s="320"/>
    </row>
    <row r="360" spans="1:39" s="164" customFormat="1" x14ac:dyDescent="0.2">
      <c r="A360" s="178"/>
      <c r="B360" s="178"/>
      <c r="C360" s="178"/>
      <c r="D360" s="178"/>
      <c r="E360" s="179"/>
      <c r="F360" s="178"/>
      <c r="G360" s="178"/>
      <c r="H360" s="178"/>
      <c r="I360" s="181"/>
      <c r="J360" s="178"/>
      <c r="K360" s="182"/>
      <c r="L360" s="183"/>
      <c r="M360" s="183"/>
      <c r="N360" s="183"/>
      <c r="O360" s="183"/>
      <c r="P360" s="183"/>
      <c r="Q360" s="183"/>
      <c r="R360" s="183"/>
      <c r="S360" s="183"/>
      <c r="T360" s="183"/>
      <c r="U360" s="183"/>
      <c r="V360" s="184"/>
      <c r="W360" s="184"/>
      <c r="X360" s="184"/>
      <c r="Y360" s="184"/>
      <c r="Z360" s="184"/>
      <c r="AA360" s="184"/>
      <c r="AB360" s="184"/>
      <c r="AC360" s="184"/>
      <c r="AD360" s="184"/>
      <c r="AE360" s="184"/>
      <c r="AF360" s="184"/>
      <c r="AG360" s="184"/>
      <c r="AH360" s="184"/>
      <c r="AI360" s="184"/>
      <c r="AJ360" s="184"/>
      <c r="AK360" s="184"/>
      <c r="AL360" s="184"/>
      <c r="AM360" s="320"/>
    </row>
    <row r="361" spans="1:39" s="164" customFormat="1" x14ac:dyDescent="0.2">
      <c r="A361" s="178"/>
      <c r="B361" s="178"/>
      <c r="C361" s="178"/>
      <c r="D361" s="178"/>
      <c r="E361" s="179"/>
      <c r="F361" s="178"/>
      <c r="G361" s="178"/>
      <c r="H361" s="178"/>
      <c r="I361" s="181"/>
      <c r="J361" s="178"/>
      <c r="K361" s="182"/>
      <c r="L361" s="183"/>
      <c r="M361" s="183"/>
      <c r="N361" s="183"/>
      <c r="O361" s="183"/>
      <c r="P361" s="183"/>
      <c r="Q361" s="183"/>
      <c r="R361" s="183"/>
      <c r="S361" s="183"/>
      <c r="T361" s="183"/>
      <c r="U361" s="183"/>
      <c r="V361" s="184"/>
      <c r="W361" s="184"/>
      <c r="X361" s="184"/>
      <c r="Y361" s="184"/>
      <c r="Z361" s="184"/>
      <c r="AA361" s="184"/>
      <c r="AB361" s="184"/>
      <c r="AC361" s="184"/>
      <c r="AD361" s="184"/>
      <c r="AE361" s="184"/>
      <c r="AF361" s="184"/>
      <c r="AG361" s="184"/>
      <c r="AH361" s="184"/>
      <c r="AI361" s="184"/>
      <c r="AJ361" s="184"/>
      <c r="AK361" s="184"/>
      <c r="AL361" s="184"/>
      <c r="AM361" s="320"/>
    </row>
    <row r="362" spans="1:39" s="164" customFormat="1" x14ac:dyDescent="0.2">
      <c r="A362" s="178"/>
      <c r="B362" s="178"/>
      <c r="C362" s="178"/>
      <c r="D362" s="178"/>
      <c r="E362" s="179"/>
      <c r="F362" s="178"/>
      <c r="G362" s="178"/>
      <c r="H362" s="178"/>
      <c r="I362" s="181"/>
      <c r="J362" s="178"/>
      <c r="K362" s="182"/>
      <c r="L362" s="183"/>
      <c r="M362" s="183"/>
      <c r="N362" s="183"/>
      <c r="O362" s="183"/>
      <c r="P362" s="183"/>
      <c r="Q362" s="183"/>
      <c r="R362" s="183"/>
      <c r="S362" s="183"/>
      <c r="T362" s="183"/>
      <c r="U362" s="183"/>
      <c r="V362" s="184"/>
      <c r="W362" s="184"/>
      <c r="X362" s="184"/>
      <c r="Y362" s="184"/>
      <c r="Z362" s="184"/>
      <c r="AA362" s="184"/>
      <c r="AB362" s="184"/>
      <c r="AC362" s="184"/>
      <c r="AD362" s="184"/>
      <c r="AE362" s="184"/>
      <c r="AF362" s="184"/>
      <c r="AG362" s="184"/>
      <c r="AH362" s="184"/>
      <c r="AI362" s="184"/>
      <c r="AJ362" s="184"/>
      <c r="AK362" s="184"/>
      <c r="AL362" s="184"/>
      <c r="AM362" s="320"/>
    </row>
    <row r="363" spans="1:39" s="164" customFormat="1" x14ac:dyDescent="0.2">
      <c r="A363" s="178"/>
      <c r="B363" s="178"/>
      <c r="C363" s="178"/>
      <c r="D363" s="178"/>
      <c r="E363" s="179"/>
      <c r="F363" s="178"/>
      <c r="G363" s="178"/>
      <c r="H363" s="178"/>
      <c r="I363" s="181"/>
      <c r="J363" s="178"/>
      <c r="K363" s="182"/>
      <c r="L363" s="183"/>
      <c r="M363" s="183"/>
      <c r="N363" s="183"/>
      <c r="O363" s="183"/>
      <c r="P363" s="183"/>
      <c r="Q363" s="183"/>
      <c r="R363" s="183"/>
      <c r="S363" s="183"/>
      <c r="T363" s="183"/>
      <c r="U363" s="183"/>
      <c r="V363" s="184"/>
      <c r="W363" s="184"/>
      <c r="X363" s="184"/>
      <c r="Y363" s="184"/>
      <c r="Z363" s="184"/>
      <c r="AA363" s="184"/>
      <c r="AB363" s="184"/>
      <c r="AC363" s="184"/>
      <c r="AD363" s="184"/>
      <c r="AE363" s="184"/>
      <c r="AF363" s="184"/>
      <c r="AG363" s="184"/>
      <c r="AH363" s="184"/>
      <c r="AI363" s="184"/>
      <c r="AJ363" s="184"/>
      <c r="AK363" s="184"/>
      <c r="AL363" s="184"/>
      <c r="AM363" s="320"/>
    </row>
    <row r="364" spans="1:39" s="164" customFormat="1" x14ac:dyDescent="0.2">
      <c r="A364" s="178"/>
      <c r="B364" s="178"/>
      <c r="C364" s="178"/>
      <c r="D364" s="178"/>
      <c r="E364" s="179"/>
      <c r="F364" s="178"/>
      <c r="G364" s="178"/>
      <c r="H364" s="178"/>
      <c r="I364" s="181"/>
      <c r="J364" s="178"/>
      <c r="K364" s="182"/>
      <c r="L364" s="183"/>
      <c r="M364" s="183"/>
      <c r="N364" s="183"/>
      <c r="O364" s="183"/>
      <c r="P364" s="183"/>
      <c r="Q364" s="183"/>
      <c r="R364" s="183"/>
      <c r="S364" s="183"/>
      <c r="T364" s="183"/>
      <c r="U364" s="183"/>
      <c r="V364" s="184"/>
      <c r="W364" s="184"/>
      <c r="X364" s="184"/>
      <c r="Y364" s="184"/>
      <c r="Z364" s="184"/>
      <c r="AA364" s="184"/>
      <c r="AB364" s="184"/>
      <c r="AC364" s="184"/>
      <c r="AD364" s="184"/>
      <c r="AE364" s="184"/>
      <c r="AF364" s="184"/>
      <c r="AG364" s="184"/>
      <c r="AH364" s="184"/>
      <c r="AI364" s="184"/>
      <c r="AJ364" s="184"/>
      <c r="AK364" s="184"/>
      <c r="AL364" s="184"/>
      <c r="AM364" s="320"/>
    </row>
    <row r="365" spans="1:39" s="164" customFormat="1" x14ac:dyDescent="0.2">
      <c r="A365" s="178"/>
      <c r="B365" s="178"/>
      <c r="C365" s="178"/>
      <c r="D365" s="178"/>
      <c r="E365" s="179"/>
      <c r="F365" s="178"/>
      <c r="G365" s="178"/>
      <c r="H365" s="178"/>
      <c r="I365" s="181"/>
      <c r="J365" s="178"/>
      <c r="K365" s="182"/>
      <c r="L365" s="183"/>
      <c r="M365" s="183"/>
      <c r="N365" s="183"/>
      <c r="O365" s="183"/>
      <c r="P365" s="183"/>
      <c r="Q365" s="183"/>
      <c r="R365" s="183"/>
      <c r="S365" s="183"/>
      <c r="T365" s="183"/>
      <c r="U365" s="183"/>
      <c r="V365" s="184"/>
      <c r="W365" s="184"/>
      <c r="X365" s="184"/>
      <c r="Y365" s="184"/>
      <c r="Z365" s="184"/>
      <c r="AA365" s="184"/>
      <c r="AB365" s="184"/>
      <c r="AC365" s="184"/>
      <c r="AD365" s="184"/>
      <c r="AE365" s="184"/>
      <c r="AF365" s="184"/>
      <c r="AG365" s="184"/>
      <c r="AH365" s="184"/>
      <c r="AI365" s="184"/>
      <c r="AJ365" s="184"/>
      <c r="AK365" s="184"/>
      <c r="AL365" s="184"/>
      <c r="AM365" s="320"/>
    </row>
    <row r="366" spans="1:39" s="164" customFormat="1" x14ac:dyDescent="0.2">
      <c r="A366" s="178"/>
      <c r="B366" s="178"/>
      <c r="C366" s="178"/>
      <c r="D366" s="178"/>
      <c r="E366" s="179"/>
      <c r="F366" s="178"/>
      <c r="G366" s="178"/>
      <c r="H366" s="178"/>
      <c r="I366" s="181"/>
      <c r="J366" s="178"/>
      <c r="K366" s="182"/>
      <c r="L366" s="183"/>
      <c r="M366" s="183"/>
      <c r="N366" s="183"/>
      <c r="O366" s="183"/>
      <c r="P366" s="183"/>
      <c r="Q366" s="183"/>
      <c r="R366" s="183"/>
      <c r="S366" s="183"/>
      <c r="T366" s="183"/>
      <c r="U366" s="183"/>
      <c r="V366" s="184"/>
      <c r="W366" s="184"/>
      <c r="X366" s="184"/>
      <c r="Y366" s="184"/>
      <c r="Z366" s="184"/>
      <c r="AA366" s="184"/>
      <c r="AB366" s="184"/>
      <c r="AC366" s="184"/>
      <c r="AD366" s="184"/>
      <c r="AE366" s="184"/>
      <c r="AF366" s="184"/>
      <c r="AG366" s="184"/>
      <c r="AH366" s="184"/>
      <c r="AI366" s="184"/>
      <c r="AJ366" s="184"/>
      <c r="AK366" s="184"/>
      <c r="AL366" s="184"/>
      <c r="AM366" s="320"/>
    </row>
    <row r="367" spans="1:39" s="164" customFormat="1" x14ac:dyDescent="0.2">
      <c r="A367" s="178"/>
      <c r="B367" s="178"/>
      <c r="C367" s="178"/>
      <c r="D367" s="178"/>
      <c r="E367" s="179"/>
      <c r="F367" s="178"/>
      <c r="G367" s="178"/>
      <c r="H367" s="178"/>
      <c r="I367" s="181"/>
      <c r="J367" s="178"/>
      <c r="K367" s="182"/>
      <c r="L367" s="183"/>
      <c r="M367" s="183"/>
      <c r="N367" s="183"/>
      <c r="O367" s="183"/>
      <c r="P367" s="183"/>
      <c r="Q367" s="183"/>
      <c r="R367" s="183"/>
      <c r="S367" s="183"/>
      <c r="T367" s="183"/>
      <c r="U367" s="183"/>
      <c r="V367" s="184"/>
      <c r="W367" s="184"/>
      <c r="X367" s="184"/>
      <c r="Y367" s="184"/>
      <c r="Z367" s="184"/>
      <c r="AA367" s="184"/>
      <c r="AB367" s="184"/>
      <c r="AC367" s="184"/>
      <c r="AD367" s="184"/>
      <c r="AE367" s="184"/>
      <c r="AF367" s="184"/>
      <c r="AG367" s="184"/>
      <c r="AH367" s="184"/>
      <c r="AI367" s="184"/>
      <c r="AJ367" s="184"/>
      <c r="AK367" s="184"/>
      <c r="AL367" s="184"/>
      <c r="AM367" s="320"/>
    </row>
    <row r="368" spans="1:39" s="164" customFormat="1" x14ac:dyDescent="0.2">
      <c r="A368" s="178"/>
      <c r="B368" s="178"/>
      <c r="C368" s="178"/>
      <c r="D368" s="178"/>
      <c r="E368" s="179"/>
      <c r="F368" s="178"/>
      <c r="G368" s="178"/>
      <c r="H368" s="178"/>
      <c r="I368" s="181"/>
      <c r="J368" s="178"/>
      <c r="K368" s="182"/>
      <c r="L368" s="183"/>
      <c r="M368" s="183"/>
      <c r="N368" s="183"/>
      <c r="O368" s="183"/>
      <c r="P368" s="183"/>
      <c r="Q368" s="183"/>
      <c r="R368" s="183"/>
      <c r="S368" s="183"/>
      <c r="T368" s="183"/>
      <c r="U368" s="183"/>
      <c r="V368" s="184"/>
      <c r="W368" s="184"/>
      <c r="X368" s="184"/>
      <c r="Y368" s="184"/>
      <c r="Z368" s="184"/>
      <c r="AA368" s="184"/>
      <c r="AB368" s="184"/>
      <c r="AC368" s="184"/>
      <c r="AD368" s="184"/>
      <c r="AE368" s="184"/>
      <c r="AF368" s="184"/>
      <c r="AG368" s="184"/>
      <c r="AH368" s="184"/>
      <c r="AI368" s="184"/>
      <c r="AJ368" s="184"/>
      <c r="AK368" s="184"/>
      <c r="AL368" s="184"/>
      <c r="AM368" s="320"/>
    </row>
    <row r="369" spans="1:39" s="164" customFormat="1" x14ac:dyDescent="0.2">
      <c r="A369" s="178"/>
      <c r="B369" s="178"/>
      <c r="C369" s="178"/>
      <c r="D369" s="178"/>
      <c r="E369" s="179"/>
      <c r="F369" s="178"/>
      <c r="G369" s="178"/>
      <c r="H369" s="178"/>
      <c r="I369" s="181"/>
      <c r="J369" s="178"/>
      <c r="K369" s="182"/>
      <c r="L369" s="183"/>
      <c r="M369" s="183"/>
      <c r="N369" s="183"/>
      <c r="O369" s="183"/>
      <c r="P369" s="183"/>
      <c r="Q369" s="183"/>
      <c r="R369" s="183"/>
      <c r="S369" s="183"/>
      <c r="T369" s="183"/>
      <c r="U369" s="183"/>
      <c r="V369" s="184"/>
      <c r="W369" s="184"/>
      <c r="X369" s="184"/>
      <c r="Y369" s="184"/>
      <c r="Z369" s="184"/>
      <c r="AA369" s="184"/>
      <c r="AB369" s="184"/>
      <c r="AC369" s="184"/>
      <c r="AD369" s="184"/>
      <c r="AE369" s="184"/>
      <c r="AF369" s="184"/>
      <c r="AG369" s="184"/>
      <c r="AH369" s="184"/>
      <c r="AI369" s="184"/>
      <c r="AJ369" s="184"/>
      <c r="AK369" s="184"/>
      <c r="AL369" s="184"/>
      <c r="AM369" s="320"/>
    </row>
    <row r="370" spans="1:39" s="164" customFormat="1" x14ac:dyDescent="0.2">
      <c r="A370" s="178"/>
      <c r="B370" s="178"/>
      <c r="C370" s="178"/>
      <c r="D370" s="178"/>
      <c r="E370" s="179"/>
      <c r="F370" s="178"/>
      <c r="G370" s="178"/>
      <c r="H370" s="178"/>
      <c r="I370" s="181"/>
      <c r="J370" s="178"/>
      <c r="K370" s="182"/>
      <c r="L370" s="183"/>
      <c r="M370" s="183"/>
      <c r="N370" s="183"/>
      <c r="O370" s="183"/>
      <c r="P370" s="183"/>
      <c r="Q370" s="183"/>
      <c r="R370" s="183"/>
      <c r="S370" s="183"/>
      <c r="T370" s="183"/>
      <c r="U370" s="183"/>
      <c r="V370" s="184"/>
      <c r="W370" s="184"/>
      <c r="X370" s="184"/>
      <c r="Y370" s="184"/>
      <c r="Z370" s="184"/>
      <c r="AA370" s="184"/>
      <c r="AB370" s="184"/>
      <c r="AC370" s="184"/>
      <c r="AD370" s="184"/>
      <c r="AE370" s="184"/>
      <c r="AF370" s="184"/>
      <c r="AG370" s="184"/>
      <c r="AH370" s="184"/>
      <c r="AI370" s="184"/>
      <c r="AJ370" s="184"/>
      <c r="AK370" s="184"/>
      <c r="AL370" s="184"/>
      <c r="AM370" s="320"/>
    </row>
    <row r="371" spans="1:39" s="164" customFormat="1" x14ac:dyDescent="0.2">
      <c r="A371" s="178"/>
      <c r="B371" s="178"/>
      <c r="C371" s="178"/>
      <c r="D371" s="178"/>
      <c r="E371" s="179"/>
      <c r="F371" s="178"/>
      <c r="G371" s="178"/>
      <c r="H371" s="178"/>
      <c r="I371" s="181"/>
      <c r="J371" s="178"/>
      <c r="K371" s="182"/>
      <c r="L371" s="183"/>
      <c r="M371" s="183"/>
      <c r="N371" s="183"/>
      <c r="O371" s="183"/>
      <c r="P371" s="183"/>
      <c r="Q371" s="183"/>
      <c r="R371" s="183"/>
      <c r="S371" s="183"/>
      <c r="T371" s="183"/>
      <c r="U371" s="183"/>
      <c r="V371" s="184"/>
      <c r="W371" s="184"/>
      <c r="X371" s="184"/>
      <c r="Y371" s="184"/>
      <c r="Z371" s="184"/>
      <c r="AA371" s="184"/>
      <c r="AB371" s="184"/>
      <c r="AC371" s="184"/>
      <c r="AD371" s="184"/>
      <c r="AE371" s="184"/>
      <c r="AF371" s="184"/>
      <c r="AG371" s="184"/>
      <c r="AH371" s="184"/>
      <c r="AI371" s="184"/>
      <c r="AJ371" s="184"/>
      <c r="AK371" s="184"/>
      <c r="AL371" s="184"/>
      <c r="AM371" s="320"/>
    </row>
    <row r="372" spans="1:39" s="164" customFormat="1" x14ac:dyDescent="0.2">
      <c r="A372" s="178"/>
      <c r="B372" s="178"/>
      <c r="C372" s="178"/>
      <c r="D372" s="178"/>
      <c r="E372" s="179"/>
      <c r="F372" s="178"/>
      <c r="G372" s="178"/>
      <c r="H372" s="178"/>
      <c r="I372" s="181"/>
      <c r="J372" s="178"/>
      <c r="K372" s="182"/>
      <c r="L372" s="183"/>
      <c r="M372" s="183"/>
      <c r="N372" s="183"/>
      <c r="O372" s="183"/>
      <c r="P372" s="183"/>
      <c r="Q372" s="183"/>
      <c r="R372" s="183"/>
      <c r="S372" s="183"/>
      <c r="T372" s="183"/>
      <c r="U372" s="183"/>
      <c r="V372" s="184"/>
      <c r="W372" s="184"/>
      <c r="X372" s="184"/>
      <c r="Y372" s="184"/>
      <c r="Z372" s="184"/>
      <c r="AA372" s="184"/>
      <c r="AB372" s="184"/>
      <c r="AC372" s="184"/>
      <c r="AD372" s="184"/>
      <c r="AE372" s="184"/>
      <c r="AF372" s="184"/>
      <c r="AG372" s="184"/>
      <c r="AH372" s="184"/>
      <c r="AI372" s="184"/>
      <c r="AJ372" s="184"/>
      <c r="AK372" s="184"/>
      <c r="AL372" s="184"/>
      <c r="AM372" s="320"/>
    </row>
    <row r="373" spans="1:39" s="164" customFormat="1" x14ac:dyDescent="0.2">
      <c r="A373" s="178"/>
      <c r="B373" s="178"/>
      <c r="C373" s="178"/>
      <c r="D373" s="178"/>
      <c r="E373" s="179"/>
      <c r="F373" s="178"/>
      <c r="G373" s="178"/>
      <c r="H373" s="178"/>
      <c r="I373" s="181"/>
      <c r="J373" s="178"/>
      <c r="K373" s="182"/>
      <c r="L373" s="183"/>
      <c r="M373" s="183"/>
      <c r="N373" s="183"/>
      <c r="O373" s="183"/>
      <c r="P373" s="183"/>
      <c r="Q373" s="183"/>
      <c r="R373" s="183"/>
      <c r="S373" s="183"/>
      <c r="T373" s="183"/>
      <c r="U373" s="183"/>
      <c r="V373" s="184"/>
      <c r="W373" s="184"/>
      <c r="X373" s="184"/>
      <c r="Y373" s="184"/>
      <c r="Z373" s="184"/>
      <c r="AA373" s="184"/>
      <c r="AB373" s="184"/>
      <c r="AC373" s="184"/>
      <c r="AD373" s="184"/>
      <c r="AE373" s="184"/>
      <c r="AF373" s="184"/>
      <c r="AG373" s="184"/>
      <c r="AH373" s="184"/>
      <c r="AI373" s="184"/>
      <c r="AJ373" s="184"/>
      <c r="AK373" s="184"/>
      <c r="AL373" s="184"/>
      <c r="AM373" s="320"/>
    </row>
    <row r="374" spans="1:39" s="164" customFormat="1" x14ac:dyDescent="0.2">
      <c r="A374" s="178"/>
      <c r="B374" s="178"/>
      <c r="C374" s="178"/>
      <c r="D374" s="178"/>
      <c r="E374" s="179"/>
      <c r="F374" s="178"/>
      <c r="G374" s="178"/>
      <c r="H374" s="178"/>
      <c r="I374" s="181"/>
      <c r="J374" s="178"/>
      <c r="K374" s="182"/>
      <c r="L374" s="183"/>
      <c r="M374" s="183"/>
      <c r="N374" s="183"/>
      <c r="O374" s="183"/>
      <c r="P374" s="183"/>
      <c r="Q374" s="183"/>
      <c r="R374" s="183"/>
      <c r="S374" s="183"/>
      <c r="T374" s="183"/>
      <c r="U374" s="183"/>
      <c r="V374" s="184"/>
      <c r="W374" s="184"/>
      <c r="X374" s="184"/>
      <c r="Y374" s="184"/>
      <c r="Z374" s="184"/>
      <c r="AA374" s="184"/>
      <c r="AB374" s="184"/>
      <c r="AC374" s="184"/>
      <c r="AD374" s="184"/>
      <c r="AE374" s="184"/>
      <c r="AF374" s="184"/>
      <c r="AG374" s="184"/>
      <c r="AH374" s="184"/>
      <c r="AI374" s="184"/>
      <c r="AJ374" s="184"/>
      <c r="AK374" s="184"/>
      <c r="AL374" s="184"/>
      <c r="AM374" s="320"/>
    </row>
    <row r="375" spans="1:39" s="164" customFormat="1" x14ac:dyDescent="0.2">
      <c r="A375" s="178"/>
      <c r="B375" s="178"/>
      <c r="C375" s="178"/>
      <c r="D375" s="178"/>
      <c r="E375" s="179"/>
      <c r="F375" s="178"/>
      <c r="G375" s="178"/>
      <c r="H375" s="178"/>
      <c r="I375" s="181"/>
      <c r="J375" s="178"/>
      <c r="K375" s="182"/>
      <c r="L375" s="183"/>
      <c r="M375" s="183"/>
      <c r="N375" s="183"/>
      <c r="O375" s="183"/>
      <c r="P375" s="183"/>
      <c r="Q375" s="183"/>
      <c r="R375" s="183"/>
      <c r="S375" s="183"/>
      <c r="T375" s="183"/>
      <c r="U375" s="183"/>
      <c r="V375" s="184"/>
      <c r="W375" s="184"/>
      <c r="X375" s="184"/>
      <c r="Y375" s="184"/>
      <c r="Z375" s="184"/>
      <c r="AA375" s="184"/>
      <c r="AB375" s="184"/>
      <c r="AC375" s="184"/>
      <c r="AD375" s="184"/>
      <c r="AE375" s="184"/>
      <c r="AF375" s="184"/>
      <c r="AG375" s="184"/>
      <c r="AH375" s="184"/>
      <c r="AI375" s="184"/>
      <c r="AJ375" s="184"/>
      <c r="AK375" s="184"/>
      <c r="AL375" s="184"/>
      <c r="AM375" s="320"/>
    </row>
    <row r="376" spans="1:39" s="164" customFormat="1" x14ac:dyDescent="0.2">
      <c r="A376" s="178"/>
      <c r="B376" s="178"/>
      <c r="C376" s="178"/>
      <c r="D376" s="178"/>
      <c r="E376" s="179"/>
      <c r="F376" s="178"/>
      <c r="G376" s="178"/>
      <c r="H376" s="178"/>
      <c r="I376" s="181"/>
      <c r="J376" s="178"/>
      <c r="K376" s="182"/>
      <c r="L376" s="183"/>
      <c r="M376" s="183"/>
      <c r="N376" s="183"/>
      <c r="O376" s="183"/>
      <c r="P376" s="183"/>
      <c r="Q376" s="183"/>
      <c r="R376" s="183"/>
      <c r="S376" s="183"/>
      <c r="T376" s="183"/>
      <c r="U376" s="183"/>
      <c r="V376" s="184"/>
      <c r="W376" s="184"/>
      <c r="X376" s="184"/>
      <c r="Y376" s="184"/>
      <c r="Z376" s="184"/>
      <c r="AA376" s="184"/>
      <c r="AB376" s="184"/>
      <c r="AC376" s="184"/>
      <c r="AD376" s="184"/>
      <c r="AE376" s="184"/>
      <c r="AF376" s="184"/>
      <c r="AG376" s="184"/>
      <c r="AH376" s="184"/>
      <c r="AI376" s="184"/>
      <c r="AJ376" s="184"/>
      <c r="AK376" s="184"/>
      <c r="AL376" s="184"/>
      <c r="AM376" s="320"/>
    </row>
    <row r="377" spans="1:39" s="164" customFormat="1" x14ac:dyDescent="0.2">
      <c r="A377" s="178"/>
      <c r="B377" s="178"/>
      <c r="C377" s="178"/>
      <c r="D377" s="178"/>
      <c r="E377" s="179"/>
      <c r="F377" s="178"/>
      <c r="G377" s="178"/>
      <c r="H377" s="178"/>
      <c r="I377" s="181"/>
      <c r="J377" s="178"/>
      <c r="K377" s="182"/>
      <c r="L377" s="183"/>
      <c r="M377" s="183"/>
      <c r="N377" s="183"/>
      <c r="O377" s="183"/>
      <c r="P377" s="183"/>
      <c r="Q377" s="183"/>
      <c r="R377" s="183"/>
      <c r="S377" s="183"/>
      <c r="T377" s="183"/>
      <c r="U377" s="183"/>
      <c r="V377" s="184"/>
      <c r="W377" s="184"/>
      <c r="X377" s="184"/>
      <c r="Y377" s="184"/>
      <c r="Z377" s="184"/>
      <c r="AA377" s="184"/>
      <c r="AB377" s="184"/>
      <c r="AC377" s="184"/>
      <c r="AD377" s="184"/>
      <c r="AE377" s="184"/>
      <c r="AF377" s="184"/>
      <c r="AG377" s="184"/>
      <c r="AH377" s="184"/>
      <c r="AI377" s="184"/>
      <c r="AJ377" s="184"/>
      <c r="AK377" s="184"/>
      <c r="AL377" s="184"/>
      <c r="AM377" s="320"/>
    </row>
    <row r="378" spans="1:39" s="164" customFormat="1" x14ac:dyDescent="0.2">
      <c r="A378" s="178"/>
      <c r="B378" s="178"/>
      <c r="C378" s="178"/>
      <c r="D378" s="178"/>
      <c r="E378" s="179"/>
      <c r="F378" s="178"/>
      <c r="G378" s="178"/>
      <c r="H378" s="178"/>
      <c r="I378" s="181"/>
      <c r="J378" s="178"/>
      <c r="K378" s="182"/>
      <c r="L378" s="183"/>
      <c r="M378" s="183"/>
      <c r="N378" s="183"/>
      <c r="O378" s="183"/>
      <c r="P378" s="183"/>
      <c r="Q378" s="183"/>
      <c r="R378" s="183"/>
      <c r="S378" s="183"/>
      <c r="T378" s="183"/>
      <c r="U378" s="183"/>
      <c r="V378" s="184"/>
      <c r="W378" s="184"/>
      <c r="X378" s="184"/>
      <c r="Y378" s="184"/>
      <c r="Z378" s="184"/>
      <c r="AA378" s="184"/>
      <c r="AB378" s="184"/>
      <c r="AC378" s="184"/>
      <c r="AD378" s="184"/>
      <c r="AE378" s="184"/>
      <c r="AF378" s="184"/>
      <c r="AG378" s="184"/>
      <c r="AH378" s="184"/>
      <c r="AI378" s="184"/>
      <c r="AJ378" s="184"/>
      <c r="AK378" s="184"/>
      <c r="AL378" s="184"/>
      <c r="AM378" s="320"/>
    </row>
    <row r="379" spans="1:39" s="164" customFormat="1" x14ac:dyDescent="0.2">
      <c r="A379" s="178"/>
      <c r="B379" s="178"/>
      <c r="C379" s="178"/>
      <c r="D379" s="178"/>
      <c r="E379" s="179"/>
      <c r="F379" s="178"/>
      <c r="G379" s="178"/>
      <c r="H379" s="178"/>
      <c r="I379" s="181"/>
      <c r="J379" s="178"/>
      <c r="K379" s="182"/>
      <c r="L379" s="183"/>
      <c r="M379" s="183"/>
      <c r="N379" s="183"/>
      <c r="O379" s="183"/>
      <c r="P379" s="183"/>
      <c r="Q379" s="183"/>
      <c r="R379" s="183"/>
      <c r="S379" s="183"/>
      <c r="T379" s="183"/>
      <c r="U379" s="183"/>
      <c r="V379" s="184"/>
      <c r="W379" s="184"/>
      <c r="X379" s="184"/>
      <c r="Y379" s="184"/>
      <c r="Z379" s="184"/>
      <c r="AA379" s="184"/>
      <c r="AB379" s="184"/>
      <c r="AC379" s="184"/>
      <c r="AD379" s="184"/>
      <c r="AE379" s="184"/>
      <c r="AF379" s="184"/>
      <c r="AG379" s="184"/>
      <c r="AH379" s="184"/>
      <c r="AI379" s="184"/>
      <c r="AJ379" s="184"/>
      <c r="AK379" s="184"/>
      <c r="AL379" s="184"/>
      <c r="AM379" s="320"/>
    </row>
    <row r="380" spans="1:39" s="164" customFormat="1" x14ac:dyDescent="0.2">
      <c r="A380" s="178"/>
      <c r="B380" s="178"/>
      <c r="C380" s="178"/>
      <c r="D380" s="178"/>
      <c r="E380" s="179"/>
      <c r="F380" s="178"/>
      <c r="G380" s="178"/>
      <c r="H380" s="178"/>
      <c r="I380" s="181"/>
      <c r="J380" s="178"/>
      <c r="K380" s="182"/>
      <c r="L380" s="183"/>
      <c r="M380" s="183"/>
      <c r="N380" s="183"/>
      <c r="O380" s="183"/>
      <c r="P380" s="183"/>
      <c r="Q380" s="183"/>
      <c r="R380" s="183"/>
      <c r="S380" s="183"/>
      <c r="T380" s="183"/>
      <c r="U380" s="183"/>
      <c r="V380" s="184"/>
      <c r="W380" s="184"/>
      <c r="X380" s="184"/>
      <c r="Y380" s="184"/>
      <c r="Z380" s="184"/>
      <c r="AA380" s="184"/>
      <c r="AB380" s="184"/>
      <c r="AC380" s="184"/>
      <c r="AD380" s="184"/>
      <c r="AE380" s="184"/>
      <c r="AF380" s="184"/>
      <c r="AG380" s="184"/>
      <c r="AH380" s="184"/>
      <c r="AI380" s="184"/>
      <c r="AJ380" s="184"/>
      <c r="AK380" s="184"/>
      <c r="AL380" s="184"/>
      <c r="AM380" s="320"/>
    </row>
    <row r="381" spans="1:39" s="164" customFormat="1" x14ac:dyDescent="0.2">
      <c r="A381" s="178"/>
      <c r="B381" s="178"/>
      <c r="C381" s="178"/>
      <c r="D381" s="178"/>
      <c r="E381" s="179"/>
      <c r="F381" s="178"/>
      <c r="G381" s="178"/>
      <c r="H381" s="178"/>
      <c r="I381" s="181"/>
      <c r="J381" s="178"/>
      <c r="K381" s="182"/>
      <c r="L381" s="183"/>
      <c r="M381" s="183"/>
      <c r="N381" s="183"/>
      <c r="O381" s="183"/>
      <c r="P381" s="183"/>
      <c r="Q381" s="183"/>
      <c r="R381" s="183"/>
      <c r="S381" s="183"/>
      <c r="T381" s="183"/>
      <c r="U381" s="183"/>
      <c r="V381" s="184"/>
      <c r="W381" s="184"/>
      <c r="X381" s="184"/>
      <c r="Y381" s="184"/>
      <c r="Z381" s="184"/>
      <c r="AA381" s="184"/>
      <c r="AB381" s="184"/>
      <c r="AC381" s="184"/>
      <c r="AD381" s="184"/>
      <c r="AE381" s="184"/>
      <c r="AF381" s="184"/>
      <c r="AG381" s="184"/>
      <c r="AH381" s="184"/>
      <c r="AI381" s="184"/>
      <c r="AJ381" s="184"/>
      <c r="AK381" s="184"/>
      <c r="AL381" s="184"/>
      <c r="AM381" s="320"/>
    </row>
    <row r="382" spans="1:39" s="164" customFormat="1" x14ac:dyDescent="0.2">
      <c r="A382" s="178"/>
      <c r="B382" s="178"/>
      <c r="C382" s="178"/>
      <c r="D382" s="178"/>
      <c r="E382" s="179"/>
      <c r="F382" s="178"/>
      <c r="G382" s="178"/>
      <c r="H382" s="178"/>
      <c r="I382" s="181"/>
      <c r="J382" s="178"/>
      <c r="K382" s="182"/>
      <c r="L382" s="183"/>
      <c r="M382" s="183"/>
      <c r="N382" s="183"/>
      <c r="O382" s="183"/>
      <c r="P382" s="183"/>
      <c r="Q382" s="183"/>
      <c r="R382" s="183"/>
      <c r="S382" s="183"/>
      <c r="T382" s="183"/>
      <c r="U382" s="183"/>
      <c r="V382" s="184"/>
      <c r="W382" s="184"/>
      <c r="X382" s="184"/>
      <c r="Y382" s="184"/>
      <c r="Z382" s="184"/>
      <c r="AA382" s="184"/>
      <c r="AB382" s="184"/>
      <c r="AC382" s="184"/>
      <c r="AD382" s="184"/>
      <c r="AE382" s="184"/>
      <c r="AF382" s="184"/>
      <c r="AG382" s="184"/>
      <c r="AH382" s="184"/>
      <c r="AI382" s="184"/>
      <c r="AJ382" s="184"/>
      <c r="AK382" s="184"/>
      <c r="AL382" s="184"/>
      <c r="AM382" s="320"/>
    </row>
    <row r="383" spans="1:39" s="164" customFormat="1" x14ac:dyDescent="0.2">
      <c r="A383" s="178"/>
      <c r="B383" s="178"/>
      <c r="C383" s="178"/>
      <c r="D383" s="178"/>
      <c r="E383" s="179"/>
      <c r="F383" s="178"/>
      <c r="G383" s="178"/>
      <c r="H383" s="178"/>
      <c r="I383" s="181"/>
      <c r="J383" s="178"/>
      <c r="K383" s="182"/>
      <c r="L383" s="183"/>
      <c r="M383" s="183"/>
      <c r="N383" s="183"/>
      <c r="O383" s="183"/>
      <c r="P383" s="183"/>
      <c r="Q383" s="183"/>
      <c r="R383" s="183"/>
      <c r="S383" s="183"/>
      <c r="T383" s="183"/>
      <c r="U383" s="183"/>
      <c r="V383" s="184"/>
      <c r="W383" s="184"/>
      <c r="X383" s="184"/>
      <c r="Y383" s="184"/>
      <c r="Z383" s="184"/>
      <c r="AA383" s="184"/>
      <c r="AB383" s="184"/>
      <c r="AC383" s="184"/>
      <c r="AD383" s="184"/>
      <c r="AE383" s="184"/>
      <c r="AF383" s="184"/>
      <c r="AG383" s="184"/>
      <c r="AH383" s="184"/>
      <c r="AI383" s="184"/>
      <c r="AJ383" s="184"/>
      <c r="AK383" s="184"/>
      <c r="AL383" s="184"/>
      <c r="AM383" s="320"/>
    </row>
    <row r="384" spans="1:39" s="164" customFormat="1" x14ac:dyDescent="0.2">
      <c r="A384" s="178"/>
      <c r="B384" s="178"/>
      <c r="C384" s="178"/>
      <c r="D384" s="178"/>
      <c r="E384" s="179"/>
      <c r="F384" s="178"/>
      <c r="G384" s="178"/>
      <c r="H384" s="178"/>
      <c r="I384" s="181"/>
      <c r="J384" s="178"/>
      <c r="K384" s="182"/>
      <c r="L384" s="183"/>
      <c r="M384" s="183"/>
      <c r="N384" s="183"/>
      <c r="O384" s="183"/>
      <c r="P384" s="183"/>
      <c r="Q384" s="183"/>
      <c r="R384" s="183"/>
      <c r="S384" s="183"/>
      <c r="T384" s="183"/>
      <c r="U384" s="183"/>
      <c r="V384" s="184"/>
      <c r="W384" s="184"/>
      <c r="X384" s="184"/>
      <c r="Y384" s="184"/>
      <c r="Z384" s="184"/>
      <c r="AA384" s="184"/>
      <c r="AB384" s="184"/>
      <c r="AC384" s="184"/>
      <c r="AD384" s="184"/>
      <c r="AE384" s="184"/>
      <c r="AF384" s="184"/>
      <c r="AG384" s="184"/>
      <c r="AH384" s="184"/>
      <c r="AI384" s="184"/>
      <c r="AJ384" s="184"/>
      <c r="AK384" s="184"/>
      <c r="AL384" s="184"/>
      <c r="AM384" s="320"/>
    </row>
    <row r="385" spans="1:39" s="164" customFormat="1" x14ac:dyDescent="0.2">
      <c r="A385" s="178"/>
      <c r="B385" s="178"/>
      <c r="C385" s="178"/>
      <c r="D385" s="178"/>
      <c r="E385" s="179"/>
      <c r="F385" s="178"/>
      <c r="G385" s="178"/>
      <c r="H385" s="178"/>
      <c r="I385" s="181"/>
      <c r="J385" s="178"/>
      <c r="K385" s="182"/>
      <c r="L385" s="183"/>
      <c r="M385" s="183"/>
      <c r="N385" s="183"/>
      <c r="O385" s="183"/>
      <c r="P385" s="183"/>
      <c r="Q385" s="183"/>
      <c r="R385" s="183"/>
      <c r="S385" s="183"/>
      <c r="T385" s="183"/>
      <c r="U385" s="183"/>
      <c r="V385" s="184"/>
      <c r="W385" s="184"/>
      <c r="X385" s="184"/>
      <c r="Y385" s="184"/>
      <c r="Z385" s="184"/>
      <c r="AA385" s="184"/>
      <c r="AB385" s="184"/>
      <c r="AC385" s="184"/>
      <c r="AD385" s="184"/>
      <c r="AE385" s="184"/>
      <c r="AF385" s="184"/>
      <c r="AG385" s="184"/>
      <c r="AH385" s="184"/>
      <c r="AI385" s="184"/>
      <c r="AJ385" s="184"/>
      <c r="AK385" s="184"/>
      <c r="AL385" s="184"/>
      <c r="AM385" s="320"/>
    </row>
    <row r="386" spans="1:39" s="164" customFormat="1" x14ac:dyDescent="0.2">
      <c r="A386" s="178"/>
      <c r="B386" s="178"/>
      <c r="C386" s="178"/>
      <c r="D386" s="178"/>
      <c r="E386" s="179"/>
      <c r="F386" s="178"/>
      <c r="G386" s="178"/>
      <c r="H386" s="178"/>
      <c r="I386" s="181"/>
      <c r="J386" s="178"/>
      <c r="K386" s="182"/>
      <c r="L386" s="183"/>
      <c r="M386" s="183"/>
      <c r="N386" s="183"/>
      <c r="O386" s="183"/>
      <c r="P386" s="183"/>
      <c r="Q386" s="183"/>
      <c r="R386" s="183"/>
      <c r="S386" s="183"/>
      <c r="T386" s="183"/>
      <c r="U386" s="183"/>
      <c r="V386" s="184"/>
      <c r="W386" s="184"/>
      <c r="X386" s="184"/>
      <c r="Y386" s="184"/>
      <c r="Z386" s="184"/>
      <c r="AA386" s="184"/>
      <c r="AB386" s="184"/>
      <c r="AC386" s="184"/>
      <c r="AD386" s="184"/>
      <c r="AE386" s="184"/>
      <c r="AF386" s="184"/>
      <c r="AG386" s="184"/>
      <c r="AH386" s="184"/>
      <c r="AI386" s="184"/>
      <c r="AJ386" s="184"/>
      <c r="AK386" s="184"/>
      <c r="AL386" s="184"/>
      <c r="AM386" s="320"/>
    </row>
    <row r="387" spans="1:39" s="164" customFormat="1" x14ac:dyDescent="0.2">
      <c r="A387" s="178"/>
      <c r="B387" s="178"/>
      <c r="C387" s="178"/>
      <c r="D387" s="178"/>
      <c r="E387" s="179"/>
      <c r="F387" s="178"/>
      <c r="G387" s="178"/>
      <c r="H387" s="178"/>
      <c r="I387" s="181"/>
      <c r="J387" s="178"/>
      <c r="K387" s="182"/>
      <c r="L387" s="183"/>
      <c r="M387" s="183"/>
      <c r="N387" s="183"/>
      <c r="O387" s="183"/>
      <c r="P387" s="183"/>
      <c r="Q387" s="183"/>
      <c r="R387" s="183"/>
      <c r="S387" s="183"/>
      <c r="T387" s="183"/>
      <c r="U387" s="183"/>
      <c r="V387" s="184"/>
      <c r="W387" s="184"/>
      <c r="X387" s="184"/>
      <c r="Y387" s="184"/>
      <c r="Z387" s="184"/>
      <c r="AA387" s="184"/>
      <c r="AB387" s="184"/>
      <c r="AC387" s="184"/>
      <c r="AD387" s="184"/>
      <c r="AE387" s="184"/>
      <c r="AF387" s="184"/>
      <c r="AG387" s="184"/>
      <c r="AH387" s="184"/>
      <c r="AI387" s="184"/>
      <c r="AJ387" s="184"/>
      <c r="AK387" s="184"/>
      <c r="AL387" s="184"/>
      <c r="AM387" s="320"/>
    </row>
    <row r="388" spans="1:39" s="164" customFormat="1" x14ac:dyDescent="0.2">
      <c r="A388" s="178"/>
      <c r="B388" s="178"/>
      <c r="C388" s="178"/>
      <c r="D388" s="178"/>
      <c r="E388" s="179"/>
      <c r="F388" s="178"/>
      <c r="G388" s="178"/>
      <c r="H388" s="178"/>
      <c r="I388" s="181"/>
      <c r="J388" s="178"/>
      <c r="K388" s="182"/>
      <c r="L388" s="183"/>
      <c r="M388" s="183"/>
      <c r="N388" s="183"/>
      <c r="O388" s="183"/>
      <c r="P388" s="183"/>
      <c r="Q388" s="183"/>
      <c r="R388" s="183"/>
      <c r="S388" s="183"/>
      <c r="T388" s="183"/>
      <c r="U388" s="183"/>
      <c r="V388" s="184"/>
      <c r="W388" s="184"/>
      <c r="X388" s="184"/>
      <c r="Y388" s="184"/>
      <c r="Z388" s="184"/>
      <c r="AA388" s="184"/>
      <c r="AB388" s="184"/>
      <c r="AC388" s="184"/>
      <c r="AD388" s="184"/>
      <c r="AE388" s="184"/>
      <c r="AF388" s="184"/>
      <c r="AG388" s="184"/>
      <c r="AH388" s="184"/>
      <c r="AI388" s="184"/>
      <c r="AJ388" s="184"/>
      <c r="AK388" s="184"/>
      <c r="AL388" s="184"/>
      <c r="AM388" s="320"/>
    </row>
    <row r="389" spans="1:39" s="164" customFormat="1" x14ac:dyDescent="0.2">
      <c r="A389" s="178"/>
      <c r="B389" s="178"/>
      <c r="C389" s="178"/>
      <c r="D389" s="178"/>
      <c r="E389" s="179"/>
      <c r="F389" s="178"/>
      <c r="G389" s="178"/>
      <c r="H389" s="178"/>
      <c r="I389" s="181"/>
      <c r="J389" s="178"/>
      <c r="K389" s="182"/>
      <c r="L389" s="183"/>
      <c r="M389" s="183"/>
      <c r="N389" s="183"/>
      <c r="O389" s="183"/>
      <c r="P389" s="183"/>
      <c r="Q389" s="183"/>
      <c r="R389" s="183"/>
      <c r="S389" s="183"/>
      <c r="T389" s="183"/>
      <c r="U389" s="183"/>
      <c r="V389" s="184"/>
      <c r="W389" s="184"/>
      <c r="X389" s="184"/>
      <c r="Y389" s="184"/>
      <c r="Z389" s="184"/>
      <c r="AA389" s="184"/>
      <c r="AB389" s="184"/>
      <c r="AC389" s="184"/>
      <c r="AD389" s="184"/>
      <c r="AE389" s="184"/>
      <c r="AF389" s="184"/>
      <c r="AG389" s="184"/>
      <c r="AH389" s="184"/>
      <c r="AI389" s="184"/>
      <c r="AJ389" s="184"/>
      <c r="AK389" s="184"/>
      <c r="AL389" s="184"/>
      <c r="AM389" s="320"/>
    </row>
    <row r="390" spans="1:39" s="164" customFormat="1" x14ac:dyDescent="0.2">
      <c r="A390" s="178"/>
      <c r="B390" s="178"/>
      <c r="C390" s="178"/>
      <c r="D390" s="178"/>
      <c r="E390" s="179"/>
      <c r="F390" s="178"/>
      <c r="G390" s="178"/>
      <c r="H390" s="178"/>
      <c r="I390" s="181"/>
      <c r="J390" s="178"/>
      <c r="K390" s="182"/>
      <c r="L390" s="183"/>
      <c r="M390" s="183"/>
      <c r="N390" s="183"/>
      <c r="O390" s="183"/>
      <c r="P390" s="183"/>
      <c r="Q390" s="183"/>
      <c r="R390" s="183"/>
      <c r="S390" s="183"/>
      <c r="T390" s="183"/>
      <c r="U390" s="183"/>
      <c r="V390" s="184"/>
      <c r="W390" s="184"/>
      <c r="X390" s="184"/>
      <c r="Y390" s="184"/>
      <c r="Z390" s="184"/>
      <c r="AA390" s="184"/>
      <c r="AB390" s="184"/>
      <c r="AC390" s="184"/>
      <c r="AD390" s="184"/>
      <c r="AE390" s="184"/>
      <c r="AF390" s="184"/>
      <c r="AG390" s="184"/>
      <c r="AH390" s="184"/>
      <c r="AI390" s="184"/>
      <c r="AJ390" s="184"/>
      <c r="AK390" s="184"/>
      <c r="AL390" s="184"/>
      <c r="AM390" s="320"/>
    </row>
    <row r="391" spans="1:39" s="164" customFormat="1" x14ac:dyDescent="0.2">
      <c r="A391" s="178"/>
      <c r="B391" s="178"/>
      <c r="C391" s="178"/>
      <c r="D391" s="178"/>
      <c r="E391" s="179"/>
      <c r="F391" s="178"/>
      <c r="G391" s="178"/>
      <c r="H391" s="178"/>
      <c r="I391" s="181"/>
      <c r="J391" s="178"/>
      <c r="K391" s="182"/>
      <c r="L391" s="183"/>
      <c r="M391" s="183"/>
      <c r="N391" s="183"/>
      <c r="O391" s="183"/>
      <c r="P391" s="183"/>
      <c r="Q391" s="183"/>
      <c r="R391" s="183"/>
      <c r="S391" s="183"/>
      <c r="T391" s="183"/>
      <c r="U391" s="183"/>
      <c r="V391" s="184"/>
      <c r="W391" s="184"/>
      <c r="X391" s="184"/>
      <c r="Y391" s="184"/>
      <c r="Z391" s="184"/>
      <c r="AA391" s="184"/>
      <c r="AB391" s="184"/>
      <c r="AC391" s="184"/>
      <c r="AD391" s="184"/>
      <c r="AE391" s="184"/>
      <c r="AF391" s="184"/>
      <c r="AG391" s="184"/>
      <c r="AH391" s="184"/>
      <c r="AI391" s="184"/>
      <c r="AJ391" s="184"/>
      <c r="AK391" s="184"/>
      <c r="AL391" s="184"/>
      <c r="AM391" s="320"/>
    </row>
    <row r="392" spans="1:39" s="164" customFormat="1" x14ac:dyDescent="0.2">
      <c r="A392" s="178"/>
      <c r="B392" s="178"/>
      <c r="C392" s="178"/>
      <c r="D392" s="178"/>
      <c r="E392" s="179"/>
      <c r="F392" s="178"/>
      <c r="G392" s="178"/>
      <c r="H392" s="178"/>
      <c r="I392" s="181"/>
      <c r="J392" s="178"/>
      <c r="K392" s="182"/>
      <c r="L392" s="183"/>
      <c r="M392" s="183"/>
      <c r="N392" s="183"/>
      <c r="O392" s="183"/>
      <c r="P392" s="183"/>
      <c r="Q392" s="183"/>
      <c r="R392" s="183"/>
      <c r="S392" s="183"/>
      <c r="T392" s="183"/>
      <c r="U392" s="183"/>
      <c r="V392" s="184"/>
      <c r="W392" s="184"/>
      <c r="X392" s="184"/>
      <c r="Y392" s="184"/>
      <c r="Z392" s="184"/>
      <c r="AA392" s="184"/>
      <c r="AB392" s="184"/>
      <c r="AC392" s="184"/>
      <c r="AD392" s="184"/>
      <c r="AE392" s="184"/>
      <c r="AF392" s="184"/>
      <c r="AG392" s="184"/>
      <c r="AH392" s="184"/>
      <c r="AI392" s="184"/>
      <c r="AJ392" s="184"/>
      <c r="AK392" s="184"/>
      <c r="AL392" s="184"/>
      <c r="AM392" s="320"/>
    </row>
    <row r="393" spans="1:39" s="164" customFormat="1" x14ac:dyDescent="0.2">
      <c r="A393" s="178"/>
      <c r="B393" s="178"/>
      <c r="C393" s="178"/>
      <c r="D393" s="178"/>
      <c r="E393" s="179"/>
      <c r="F393" s="178"/>
      <c r="G393" s="178"/>
      <c r="H393" s="178"/>
      <c r="I393" s="181"/>
      <c r="J393" s="178"/>
      <c r="K393" s="182"/>
      <c r="L393" s="183"/>
      <c r="M393" s="183"/>
      <c r="N393" s="183"/>
      <c r="O393" s="183"/>
      <c r="P393" s="183"/>
      <c r="Q393" s="183"/>
      <c r="R393" s="183"/>
      <c r="S393" s="183"/>
      <c r="T393" s="183"/>
      <c r="U393" s="183"/>
      <c r="V393" s="184"/>
      <c r="W393" s="184"/>
      <c r="X393" s="184"/>
      <c r="Y393" s="184"/>
      <c r="Z393" s="184"/>
      <c r="AA393" s="184"/>
      <c r="AB393" s="184"/>
      <c r="AC393" s="184"/>
      <c r="AD393" s="184"/>
      <c r="AE393" s="184"/>
      <c r="AF393" s="184"/>
      <c r="AG393" s="184"/>
      <c r="AH393" s="184"/>
      <c r="AI393" s="184"/>
      <c r="AJ393" s="184"/>
      <c r="AK393" s="184"/>
      <c r="AL393" s="184"/>
      <c r="AM393" s="320"/>
    </row>
    <row r="394" spans="1:39" s="164" customFormat="1" x14ac:dyDescent="0.2">
      <c r="A394" s="178"/>
      <c r="B394" s="178"/>
      <c r="C394" s="178"/>
      <c r="D394" s="178"/>
      <c r="E394" s="179"/>
      <c r="F394" s="178"/>
      <c r="G394" s="178"/>
      <c r="H394" s="178"/>
      <c r="I394" s="181"/>
      <c r="J394" s="178"/>
      <c r="K394" s="182"/>
      <c r="L394" s="183"/>
      <c r="M394" s="183"/>
      <c r="N394" s="183"/>
      <c r="O394" s="183"/>
      <c r="P394" s="183"/>
      <c r="Q394" s="183"/>
      <c r="R394" s="183"/>
      <c r="S394" s="183"/>
      <c r="T394" s="183"/>
      <c r="U394" s="183"/>
      <c r="V394" s="184"/>
      <c r="W394" s="184"/>
      <c r="X394" s="184"/>
      <c r="Y394" s="184"/>
      <c r="Z394" s="184"/>
      <c r="AA394" s="184"/>
      <c r="AB394" s="184"/>
      <c r="AC394" s="184"/>
      <c r="AD394" s="184"/>
      <c r="AE394" s="184"/>
      <c r="AF394" s="184"/>
      <c r="AG394" s="184"/>
      <c r="AH394" s="184"/>
      <c r="AI394" s="184"/>
      <c r="AJ394" s="184"/>
      <c r="AK394" s="184"/>
      <c r="AL394" s="184"/>
      <c r="AM394" s="320"/>
    </row>
    <row r="395" spans="1:39" s="164" customFormat="1" x14ac:dyDescent="0.2">
      <c r="A395" s="178"/>
      <c r="B395" s="178"/>
      <c r="C395" s="178"/>
      <c r="D395" s="178"/>
      <c r="E395" s="179"/>
      <c r="F395" s="178"/>
      <c r="G395" s="178"/>
      <c r="H395" s="178"/>
      <c r="I395" s="181"/>
      <c r="J395" s="178"/>
      <c r="K395" s="182"/>
      <c r="L395" s="183"/>
      <c r="M395" s="183"/>
      <c r="N395" s="183"/>
      <c r="O395" s="183"/>
      <c r="P395" s="183"/>
      <c r="Q395" s="183"/>
      <c r="R395" s="183"/>
      <c r="S395" s="183"/>
      <c r="T395" s="183"/>
      <c r="U395" s="183"/>
      <c r="V395" s="184"/>
      <c r="W395" s="184"/>
      <c r="X395" s="184"/>
      <c r="Y395" s="184"/>
      <c r="Z395" s="184"/>
      <c r="AA395" s="184"/>
      <c r="AB395" s="184"/>
      <c r="AC395" s="184"/>
      <c r="AD395" s="184"/>
      <c r="AE395" s="184"/>
      <c r="AF395" s="184"/>
      <c r="AG395" s="184"/>
      <c r="AH395" s="184"/>
      <c r="AI395" s="184"/>
      <c r="AJ395" s="184"/>
      <c r="AK395" s="184"/>
      <c r="AL395" s="184"/>
      <c r="AM395" s="320"/>
    </row>
    <row r="396" spans="1:39" s="164" customFormat="1" x14ac:dyDescent="0.2">
      <c r="A396" s="178"/>
      <c r="B396" s="178"/>
      <c r="C396" s="178"/>
      <c r="D396" s="178"/>
      <c r="E396" s="179"/>
      <c r="F396" s="178"/>
      <c r="G396" s="178"/>
      <c r="H396" s="178"/>
      <c r="I396" s="181"/>
      <c r="J396" s="178"/>
      <c r="K396" s="182"/>
      <c r="L396" s="183"/>
      <c r="M396" s="183"/>
      <c r="N396" s="183"/>
      <c r="O396" s="183"/>
      <c r="P396" s="183"/>
      <c r="Q396" s="183"/>
      <c r="R396" s="183"/>
      <c r="S396" s="183"/>
      <c r="T396" s="183"/>
      <c r="U396" s="183"/>
      <c r="V396" s="184"/>
      <c r="W396" s="184"/>
      <c r="X396" s="184"/>
      <c r="Y396" s="184"/>
      <c r="Z396" s="184"/>
      <c r="AA396" s="184"/>
      <c r="AB396" s="184"/>
      <c r="AC396" s="184"/>
      <c r="AD396" s="184"/>
      <c r="AE396" s="184"/>
      <c r="AF396" s="184"/>
      <c r="AG396" s="184"/>
      <c r="AH396" s="184"/>
      <c r="AI396" s="184"/>
      <c r="AJ396" s="184"/>
      <c r="AK396" s="184"/>
      <c r="AL396" s="184"/>
      <c r="AM396" s="320"/>
    </row>
    <row r="397" spans="1:39" s="164" customFormat="1" x14ac:dyDescent="0.2">
      <c r="A397" s="178"/>
      <c r="B397" s="178"/>
      <c r="C397" s="178"/>
      <c r="D397" s="178"/>
      <c r="E397" s="179"/>
      <c r="F397" s="178"/>
      <c r="G397" s="178"/>
      <c r="H397" s="178"/>
      <c r="I397" s="181"/>
      <c r="J397" s="178"/>
      <c r="K397" s="182"/>
      <c r="L397" s="183"/>
      <c r="M397" s="183"/>
      <c r="N397" s="183"/>
      <c r="O397" s="183"/>
      <c r="P397" s="183"/>
      <c r="Q397" s="183"/>
      <c r="R397" s="183"/>
      <c r="S397" s="183"/>
      <c r="T397" s="183"/>
      <c r="U397" s="183"/>
      <c r="V397" s="184"/>
      <c r="W397" s="184"/>
      <c r="X397" s="184"/>
      <c r="Y397" s="184"/>
      <c r="Z397" s="184"/>
      <c r="AA397" s="184"/>
      <c r="AB397" s="184"/>
      <c r="AC397" s="184"/>
      <c r="AD397" s="184"/>
      <c r="AE397" s="184"/>
      <c r="AF397" s="184"/>
      <c r="AG397" s="184"/>
      <c r="AH397" s="184"/>
      <c r="AI397" s="184"/>
      <c r="AJ397" s="184"/>
      <c r="AK397" s="184"/>
      <c r="AL397" s="184"/>
      <c r="AM397" s="320"/>
    </row>
    <row r="398" spans="1:39" s="164" customFormat="1" x14ac:dyDescent="0.2">
      <c r="A398" s="178"/>
      <c r="B398" s="178"/>
      <c r="C398" s="178"/>
      <c r="D398" s="178"/>
      <c r="E398" s="179"/>
      <c r="F398" s="178"/>
      <c r="G398" s="178"/>
      <c r="H398" s="178"/>
      <c r="I398" s="181"/>
      <c r="J398" s="178"/>
      <c r="K398" s="182"/>
      <c r="L398" s="183"/>
      <c r="M398" s="183"/>
      <c r="N398" s="183"/>
      <c r="O398" s="183"/>
      <c r="P398" s="183"/>
      <c r="Q398" s="183"/>
      <c r="R398" s="183"/>
      <c r="S398" s="183"/>
      <c r="T398" s="183"/>
      <c r="U398" s="183"/>
      <c r="V398" s="184"/>
      <c r="W398" s="184"/>
      <c r="X398" s="184"/>
      <c r="Y398" s="184"/>
      <c r="Z398" s="184"/>
      <c r="AA398" s="184"/>
      <c r="AB398" s="184"/>
      <c r="AC398" s="184"/>
      <c r="AD398" s="184"/>
      <c r="AE398" s="184"/>
      <c r="AF398" s="184"/>
      <c r="AG398" s="184"/>
      <c r="AH398" s="184"/>
      <c r="AI398" s="184"/>
      <c r="AJ398" s="184"/>
      <c r="AK398" s="184"/>
      <c r="AL398" s="184"/>
      <c r="AM398" s="320"/>
    </row>
    <row r="399" spans="1:39" s="164" customFormat="1" x14ac:dyDescent="0.2">
      <c r="A399" s="178"/>
      <c r="B399" s="178"/>
      <c r="C399" s="178"/>
      <c r="D399" s="178"/>
      <c r="E399" s="179"/>
      <c r="F399" s="178"/>
      <c r="G399" s="178"/>
      <c r="H399" s="178"/>
      <c r="I399" s="181"/>
      <c r="J399" s="178"/>
      <c r="K399" s="182"/>
      <c r="L399" s="183"/>
      <c r="M399" s="183"/>
      <c r="N399" s="183"/>
      <c r="O399" s="183"/>
      <c r="P399" s="183"/>
      <c r="Q399" s="183"/>
      <c r="R399" s="183"/>
      <c r="S399" s="183"/>
      <c r="T399" s="183"/>
      <c r="U399" s="183"/>
      <c r="V399" s="184"/>
      <c r="W399" s="184"/>
      <c r="X399" s="184"/>
      <c r="Y399" s="184"/>
      <c r="Z399" s="184"/>
      <c r="AA399" s="184"/>
      <c r="AB399" s="184"/>
      <c r="AC399" s="184"/>
      <c r="AD399" s="184"/>
      <c r="AE399" s="184"/>
      <c r="AF399" s="184"/>
      <c r="AG399" s="184"/>
      <c r="AH399" s="184"/>
      <c r="AI399" s="184"/>
      <c r="AJ399" s="184"/>
      <c r="AK399" s="184"/>
      <c r="AL399" s="184"/>
      <c r="AM399" s="320"/>
    </row>
    <row r="400" spans="1:39" s="164" customFormat="1" x14ac:dyDescent="0.2">
      <c r="A400" s="178"/>
      <c r="B400" s="178"/>
      <c r="C400" s="178"/>
      <c r="D400" s="178"/>
      <c r="E400" s="179"/>
      <c r="F400" s="178"/>
      <c r="G400" s="178"/>
      <c r="H400" s="178"/>
      <c r="I400" s="181"/>
      <c r="J400" s="178"/>
      <c r="K400" s="182"/>
      <c r="L400" s="183"/>
      <c r="M400" s="183"/>
      <c r="N400" s="183"/>
      <c r="O400" s="183"/>
      <c r="P400" s="183"/>
      <c r="Q400" s="183"/>
      <c r="R400" s="183"/>
      <c r="S400" s="183"/>
      <c r="T400" s="183"/>
      <c r="U400" s="183"/>
      <c r="V400" s="184"/>
      <c r="W400" s="184"/>
      <c r="X400" s="184"/>
      <c r="Y400" s="184"/>
      <c r="Z400" s="184"/>
      <c r="AA400" s="184"/>
      <c r="AB400" s="184"/>
      <c r="AC400" s="184"/>
      <c r="AD400" s="184"/>
      <c r="AE400" s="184"/>
      <c r="AF400" s="184"/>
      <c r="AG400" s="184"/>
      <c r="AH400" s="184"/>
      <c r="AI400" s="184"/>
      <c r="AJ400" s="184"/>
      <c r="AK400" s="184"/>
      <c r="AL400" s="184"/>
      <c r="AM400" s="320"/>
    </row>
    <row r="401" spans="1:39" s="164" customFormat="1" x14ac:dyDescent="0.2">
      <c r="A401" s="178"/>
      <c r="B401" s="178"/>
      <c r="C401" s="178"/>
      <c r="D401" s="178"/>
      <c r="E401" s="179"/>
      <c r="F401" s="178"/>
      <c r="G401" s="178"/>
      <c r="H401" s="178"/>
      <c r="I401" s="181"/>
      <c r="J401" s="178"/>
      <c r="K401" s="182"/>
      <c r="L401" s="183"/>
      <c r="M401" s="183"/>
      <c r="N401" s="183"/>
      <c r="O401" s="183"/>
      <c r="P401" s="183"/>
      <c r="Q401" s="183"/>
      <c r="R401" s="183"/>
      <c r="S401" s="183"/>
      <c r="T401" s="183"/>
      <c r="U401" s="183"/>
      <c r="V401" s="184"/>
      <c r="W401" s="184"/>
      <c r="X401" s="184"/>
      <c r="Y401" s="184"/>
      <c r="Z401" s="184"/>
      <c r="AA401" s="184"/>
      <c r="AB401" s="184"/>
      <c r="AC401" s="184"/>
      <c r="AD401" s="184"/>
      <c r="AE401" s="184"/>
      <c r="AF401" s="184"/>
      <c r="AG401" s="184"/>
      <c r="AH401" s="184"/>
      <c r="AI401" s="184"/>
      <c r="AJ401" s="184"/>
      <c r="AK401" s="184"/>
      <c r="AL401" s="184"/>
      <c r="AM401" s="320"/>
    </row>
    <row r="402" spans="1:39" s="164" customFormat="1" x14ac:dyDescent="0.2">
      <c r="A402" s="178"/>
      <c r="B402" s="178"/>
      <c r="C402" s="178"/>
      <c r="D402" s="178"/>
      <c r="E402" s="179"/>
      <c r="F402" s="178"/>
      <c r="G402" s="178"/>
      <c r="H402" s="178"/>
      <c r="I402" s="181"/>
      <c r="J402" s="178"/>
      <c r="K402" s="182"/>
      <c r="L402" s="183"/>
      <c r="M402" s="183"/>
      <c r="N402" s="183"/>
      <c r="O402" s="183"/>
      <c r="P402" s="183"/>
      <c r="Q402" s="183"/>
      <c r="R402" s="183"/>
      <c r="S402" s="183"/>
      <c r="T402" s="183"/>
      <c r="U402" s="183"/>
      <c r="V402" s="184"/>
      <c r="W402" s="184"/>
      <c r="X402" s="184"/>
      <c r="Y402" s="184"/>
      <c r="Z402" s="184"/>
      <c r="AA402" s="184"/>
      <c r="AB402" s="184"/>
      <c r="AC402" s="184"/>
      <c r="AD402" s="184"/>
      <c r="AE402" s="184"/>
      <c r="AF402" s="184"/>
      <c r="AG402" s="184"/>
      <c r="AH402" s="184"/>
      <c r="AI402" s="184"/>
      <c r="AJ402" s="184"/>
      <c r="AK402" s="184"/>
      <c r="AL402" s="184"/>
      <c r="AM402" s="320"/>
    </row>
    <row r="403" spans="1:39" s="164" customFormat="1" x14ac:dyDescent="0.2">
      <c r="A403" s="178"/>
      <c r="B403" s="178"/>
      <c r="C403" s="178"/>
      <c r="D403" s="178"/>
      <c r="E403" s="179"/>
      <c r="F403" s="178"/>
      <c r="G403" s="178"/>
      <c r="H403" s="178"/>
      <c r="I403" s="181"/>
      <c r="J403" s="178"/>
      <c r="K403" s="182"/>
      <c r="L403" s="183"/>
      <c r="M403" s="183"/>
      <c r="N403" s="183"/>
      <c r="O403" s="183"/>
      <c r="P403" s="183"/>
      <c r="Q403" s="183"/>
      <c r="R403" s="183"/>
      <c r="S403" s="183"/>
      <c r="T403" s="183"/>
      <c r="U403" s="183"/>
      <c r="V403" s="184"/>
      <c r="W403" s="184"/>
      <c r="X403" s="184"/>
      <c r="Y403" s="184"/>
      <c r="Z403" s="184"/>
      <c r="AA403" s="184"/>
      <c r="AB403" s="184"/>
      <c r="AC403" s="184"/>
      <c r="AD403" s="184"/>
      <c r="AE403" s="184"/>
      <c r="AF403" s="184"/>
      <c r="AG403" s="184"/>
      <c r="AH403" s="184"/>
      <c r="AI403" s="184"/>
      <c r="AJ403" s="184"/>
      <c r="AK403" s="184"/>
      <c r="AL403" s="184"/>
      <c r="AM403" s="320"/>
    </row>
    <row r="404" spans="1:39" s="164" customFormat="1" x14ac:dyDescent="0.2">
      <c r="A404" s="178"/>
      <c r="B404" s="178"/>
      <c r="C404" s="178"/>
      <c r="D404" s="178"/>
      <c r="E404" s="179"/>
      <c r="F404" s="178"/>
      <c r="G404" s="178"/>
      <c r="H404" s="178"/>
      <c r="I404" s="181"/>
      <c r="J404" s="178"/>
      <c r="K404" s="182"/>
      <c r="L404" s="183"/>
      <c r="M404" s="183"/>
      <c r="N404" s="183"/>
      <c r="O404" s="183"/>
      <c r="P404" s="183"/>
      <c r="Q404" s="183"/>
      <c r="R404" s="183"/>
      <c r="S404" s="183"/>
      <c r="T404" s="183"/>
      <c r="U404" s="183"/>
      <c r="V404" s="184"/>
      <c r="W404" s="184"/>
      <c r="X404" s="184"/>
      <c r="Y404" s="184"/>
      <c r="Z404" s="184"/>
      <c r="AA404" s="184"/>
      <c r="AB404" s="184"/>
      <c r="AC404" s="184"/>
      <c r="AD404" s="184"/>
      <c r="AE404" s="184"/>
      <c r="AF404" s="184"/>
      <c r="AG404" s="184"/>
      <c r="AH404" s="184"/>
      <c r="AI404" s="184"/>
      <c r="AJ404" s="184"/>
      <c r="AK404" s="184"/>
      <c r="AL404" s="184"/>
      <c r="AM404" s="320"/>
    </row>
    <row r="405" spans="1:39" s="164" customFormat="1" x14ac:dyDescent="0.2">
      <c r="A405" s="178"/>
      <c r="B405" s="178"/>
      <c r="C405" s="178"/>
      <c r="D405" s="178"/>
      <c r="E405" s="179"/>
      <c r="F405" s="178"/>
      <c r="G405" s="178"/>
      <c r="H405" s="178"/>
      <c r="I405" s="181"/>
      <c r="J405" s="178"/>
      <c r="K405" s="182"/>
      <c r="L405" s="183"/>
      <c r="M405" s="183"/>
      <c r="N405" s="183"/>
      <c r="O405" s="183"/>
      <c r="P405" s="183"/>
      <c r="Q405" s="183"/>
      <c r="R405" s="183"/>
      <c r="S405" s="183"/>
      <c r="T405" s="183"/>
      <c r="U405" s="183"/>
      <c r="V405" s="184"/>
      <c r="W405" s="184"/>
      <c r="X405" s="184"/>
      <c r="Y405" s="184"/>
      <c r="Z405" s="184"/>
      <c r="AA405" s="184"/>
      <c r="AB405" s="184"/>
      <c r="AC405" s="184"/>
      <c r="AD405" s="184"/>
      <c r="AE405" s="184"/>
      <c r="AF405" s="184"/>
      <c r="AG405" s="184"/>
      <c r="AH405" s="184"/>
      <c r="AI405" s="184"/>
      <c r="AJ405" s="184"/>
      <c r="AK405" s="184"/>
      <c r="AL405" s="184"/>
      <c r="AM405" s="320"/>
    </row>
    <row r="406" spans="1:39" s="164" customFormat="1" x14ac:dyDescent="0.2">
      <c r="A406" s="178"/>
      <c r="B406" s="178"/>
      <c r="C406" s="178"/>
      <c r="D406" s="178"/>
      <c r="E406" s="179"/>
      <c r="F406" s="178"/>
      <c r="G406" s="178"/>
      <c r="H406" s="178"/>
      <c r="I406" s="181"/>
      <c r="J406" s="178"/>
      <c r="K406" s="182"/>
      <c r="L406" s="183"/>
      <c r="M406" s="183"/>
      <c r="N406" s="183"/>
      <c r="O406" s="183"/>
      <c r="P406" s="183"/>
      <c r="Q406" s="183"/>
      <c r="R406" s="183"/>
      <c r="S406" s="183"/>
      <c r="T406" s="183"/>
      <c r="U406" s="183"/>
      <c r="V406" s="184"/>
      <c r="W406" s="184"/>
      <c r="X406" s="184"/>
      <c r="Y406" s="184"/>
      <c r="Z406" s="184"/>
      <c r="AA406" s="184"/>
      <c r="AB406" s="184"/>
      <c r="AC406" s="184"/>
      <c r="AD406" s="184"/>
      <c r="AE406" s="184"/>
      <c r="AF406" s="184"/>
      <c r="AG406" s="184"/>
      <c r="AH406" s="184"/>
      <c r="AI406" s="184"/>
      <c r="AJ406" s="184"/>
      <c r="AK406" s="184"/>
      <c r="AL406" s="184"/>
      <c r="AM406" s="320"/>
    </row>
    <row r="407" spans="1:39" s="164" customFormat="1" x14ac:dyDescent="0.2">
      <c r="A407" s="178"/>
      <c r="B407" s="178"/>
      <c r="C407" s="178"/>
      <c r="D407" s="178"/>
      <c r="E407" s="179"/>
      <c r="F407" s="178"/>
      <c r="G407" s="178"/>
      <c r="H407" s="178"/>
      <c r="I407" s="181"/>
      <c r="J407" s="178"/>
      <c r="K407" s="182"/>
      <c r="L407" s="183"/>
      <c r="M407" s="183"/>
      <c r="N407" s="183"/>
      <c r="O407" s="183"/>
      <c r="P407" s="183"/>
      <c r="Q407" s="183"/>
      <c r="R407" s="183"/>
      <c r="S407" s="183"/>
      <c r="T407" s="183"/>
      <c r="U407" s="183"/>
      <c r="V407" s="184"/>
      <c r="W407" s="184"/>
      <c r="X407" s="184"/>
      <c r="Y407" s="184"/>
      <c r="Z407" s="184"/>
      <c r="AA407" s="184"/>
      <c r="AB407" s="184"/>
      <c r="AC407" s="184"/>
      <c r="AD407" s="184"/>
      <c r="AE407" s="184"/>
      <c r="AF407" s="184"/>
      <c r="AG407" s="184"/>
      <c r="AH407" s="184"/>
      <c r="AI407" s="184"/>
      <c r="AJ407" s="184"/>
      <c r="AK407" s="184"/>
      <c r="AL407" s="184"/>
      <c r="AM407" s="320"/>
    </row>
    <row r="408" spans="1:39" s="164" customFormat="1" x14ac:dyDescent="0.2">
      <c r="A408" s="178"/>
      <c r="B408" s="178"/>
      <c r="C408" s="178"/>
      <c r="D408" s="178"/>
      <c r="E408" s="179"/>
      <c r="F408" s="178"/>
      <c r="G408" s="178"/>
      <c r="H408" s="178"/>
      <c r="I408" s="181"/>
      <c r="J408" s="178"/>
      <c r="K408" s="182"/>
      <c r="L408" s="183"/>
      <c r="M408" s="183"/>
      <c r="N408" s="183"/>
      <c r="O408" s="183"/>
      <c r="P408" s="183"/>
      <c r="Q408" s="183"/>
      <c r="R408" s="183"/>
      <c r="S408" s="183"/>
      <c r="T408" s="183"/>
      <c r="U408" s="183"/>
      <c r="V408" s="184"/>
      <c r="W408" s="184"/>
      <c r="X408" s="184"/>
      <c r="Y408" s="184"/>
      <c r="Z408" s="184"/>
      <c r="AA408" s="184"/>
      <c r="AB408" s="184"/>
      <c r="AC408" s="184"/>
      <c r="AD408" s="184"/>
      <c r="AE408" s="184"/>
      <c r="AF408" s="184"/>
      <c r="AG408" s="184"/>
      <c r="AH408" s="184"/>
      <c r="AI408" s="184"/>
      <c r="AJ408" s="184"/>
      <c r="AK408" s="184"/>
      <c r="AL408" s="184"/>
      <c r="AM408" s="320"/>
    </row>
    <row r="409" spans="1:39" s="164" customFormat="1" x14ac:dyDescent="0.2">
      <c r="A409" s="178"/>
      <c r="B409" s="178"/>
      <c r="C409" s="178"/>
      <c r="D409" s="178"/>
      <c r="E409" s="179"/>
      <c r="F409" s="178"/>
      <c r="G409" s="178"/>
      <c r="H409" s="178"/>
      <c r="I409" s="181"/>
      <c r="J409" s="178"/>
      <c r="K409" s="182"/>
      <c r="L409" s="183"/>
      <c r="M409" s="183"/>
      <c r="N409" s="183"/>
      <c r="O409" s="183"/>
      <c r="P409" s="183"/>
      <c r="Q409" s="183"/>
      <c r="R409" s="183"/>
      <c r="S409" s="183"/>
      <c r="T409" s="183"/>
      <c r="U409" s="183"/>
      <c r="V409" s="184"/>
      <c r="W409" s="184"/>
      <c r="X409" s="184"/>
      <c r="Y409" s="184"/>
      <c r="Z409" s="184"/>
      <c r="AA409" s="184"/>
      <c r="AB409" s="184"/>
      <c r="AC409" s="184"/>
      <c r="AD409" s="184"/>
      <c r="AE409" s="184"/>
      <c r="AF409" s="184"/>
      <c r="AG409" s="184"/>
      <c r="AH409" s="184"/>
      <c r="AI409" s="184"/>
      <c r="AJ409" s="184"/>
      <c r="AK409" s="184"/>
      <c r="AL409" s="184"/>
      <c r="AM409" s="320"/>
    </row>
    <row r="410" spans="1:39" s="164" customFormat="1" x14ac:dyDescent="0.2">
      <c r="A410" s="178"/>
      <c r="B410" s="178"/>
      <c r="C410" s="178"/>
      <c r="D410" s="178"/>
      <c r="E410" s="179"/>
      <c r="F410" s="178"/>
      <c r="G410" s="178"/>
      <c r="H410" s="178"/>
      <c r="I410" s="181"/>
      <c r="J410" s="178"/>
      <c r="K410" s="182"/>
      <c r="L410" s="183"/>
      <c r="M410" s="183"/>
      <c r="N410" s="183"/>
      <c r="O410" s="183"/>
      <c r="P410" s="183"/>
      <c r="Q410" s="183"/>
      <c r="R410" s="183"/>
      <c r="S410" s="183"/>
      <c r="T410" s="183"/>
      <c r="U410" s="183"/>
      <c r="V410" s="184"/>
      <c r="W410" s="184"/>
      <c r="X410" s="184"/>
      <c r="Y410" s="184"/>
      <c r="Z410" s="184"/>
      <c r="AA410" s="184"/>
      <c r="AB410" s="184"/>
      <c r="AC410" s="184"/>
      <c r="AD410" s="184"/>
      <c r="AE410" s="184"/>
      <c r="AF410" s="184"/>
      <c r="AG410" s="184"/>
      <c r="AH410" s="184"/>
      <c r="AI410" s="184"/>
      <c r="AJ410" s="184"/>
      <c r="AK410" s="184"/>
      <c r="AL410" s="184"/>
      <c r="AM410" s="320"/>
    </row>
    <row r="411" spans="1:39" s="164" customFormat="1" x14ac:dyDescent="0.2">
      <c r="A411" s="178"/>
      <c r="B411" s="178"/>
      <c r="C411" s="178"/>
      <c r="D411" s="178"/>
      <c r="E411" s="179"/>
      <c r="F411" s="178"/>
      <c r="G411" s="178"/>
      <c r="H411" s="178"/>
      <c r="I411" s="181"/>
      <c r="J411" s="178"/>
      <c r="K411" s="182"/>
      <c r="L411" s="183"/>
      <c r="M411" s="183"/>
      <c r="N411" s="183"/>
      <c r="O411" s="183"/>
      <c r="P411" s="183"/>
      <c r="Q411" s="183"/>
      <c r="R411" s="183"/>
      <c r="S411" s="183"/>
      <c r="T411" s="183"/>
      <c r="U411" s="183"/>
      <c r="V411" s="184"/>
      <c r="W411" s="184"/>
      <c r="X411" s="184"/>
      <c r="Y411" s="184"/>
      <c r="Z411" s="184"/>
      <c r="AA411" s="184"/>
      <c r="AB411" s="184"/>
      <c r="AC411" s="184"/>
      <c r="AD411" s="184"/>
      <c r="AE411" s="184"/>
      <c r="AF411" s="184"/>
      <c r="AG411" s="184"/>
      <c r="AH411" s="184"/>
      <c r="AI411" s="184"/>
      <c r="AJ411" s="184"/>
      <c r="AK411" s="184"/>
      <c r="AL411" s="184"/>
      <c r="AM411" s="320"/>
    </row>
    <row r="412" spans="1:39" s="164" customFormat="1" x14ac:dyDescent="0.2">
      <c r="A412" s="178"/>
      <c r="B412" s="178"/>
      <c r="C412" s="178"/>
      <c r="D412" s="178"/>
      <c r="E412" s="179"/>
      <c r="F412" s="178"/>
      <c r="G412" s="178"/>
      <c r="H412" s="178"/>
      <c r="I412" s="181"/>
      <c r="J412" s="178"/>
      <c r="K412" s="182"/>
      <c r="L412" s="183"/>
      <c r="M412" s="183"/>
      <c r="N412" s="183"/>
      <c r="O412" s="183"/>
      <c r="P412" s="183"/>
      <c r="Q412" s="183"/>
      <c r="R412" s="183"/>
      <c r="S412" s="183"/>
      <c r="T412" s="183"/>
      <c r="U412" s="183"/>
      <c r="V412" s="184"/>
      <c r="W412" s="184"/>
      <c r="X412" s="184"/>
      <c r="Y412" s="184"/>
      <c r="Z412" s="184"/>
      <c r="AA412" s="184"/>
      <c r="AB412" s="184"/>
      <c r="AC412" s="184"/>
      <c r="AD412" s="184"/>
      <c r="AE412" s="184"/>
      <c r="AF412" s="184"/>
      <c r="AG412" s="184"/>
      <c r="AH412" s="184"/>
      <c r="AI412" s="184"/>
      <c r="AJ412" s="184"/>
      <c r="AK412" s="184"/>
      <c r="AL412" s="184"/>
      <c r="AM412" s="320"/>
    </row>
    <row r="413" spans="1:39" s="164" customFormat="1" x14ac:dyDescent="0.2">
      <c r="A413" s="178"/>
      <c r="B413" s="178"/>
      <c r="C413" s="178"/>
      <c r="D413" s="178"/>
      <c r="E413" s="179"/>
      <c r="F413" s="178"/>
      <c r="G413" s="178"/>
      <c r="H413" s="178"/>
      <c r="I413" s="181"/>
      <c r="J413" s="178"/>
      <c r="K413" s="182"/>
      <c r="L413" s="183"/>
      <c r="M413" s="183"/>
      <c r="N413" s="183"/>
      <c r="O413" s="183"/>
      <c r="P413" s="183"/>
      <c r="Q413" s="183"/>
      <c r="R413" s="183"/>
      <c r="S413" s="183"/>
      <c r="T413" s="183"/>
      <c r="U413" s="183"/>
      <c r="V413" s="184"/>
      <c r="W413" s="184"/>
      <c r="X413" s="184"/>
      <c r="Y413" s="184"/>
      <c r="Z413" s="184"/>
      <c r="AA413" s="184"/>
      <c r="AB413" s="184"/>
      <c r="AC413" s="184"/>
      <c r="AD413" s="184"/>
      <c r="AE413" s="184"/>
      <c r="AF413" s="184"/>
      <c r="AG413" s="184"/>
      <c r="AH413" s="184"/>
      <c r="AI413" s="184"/>
      <c r="AJ413" s="184"/>
      <c r="AK413" s="184"/>
      <c r="AL413" s="184"/>
      <c r="AM413" s="320"/>
    </row>
    <row r="414" spans="1:39" s="164" customFormat="1" x14ac:dyDescent="0.2">
      <c r="A414" s="178"/>
      <c r="B414" s="178"/>
      <c r="C414" s="178"/>
      <c r="D414" s="178"/>
      <c r="E414" s="179"/>
      <c r="F414" s="178"/>
      <c r="G414" s="178"/>
      <c r="H414" s="178"/>
      <c r="I414" s="181"/>
      <c r="J414" s="178"/>
      <c r="K414" s="182"/>
      <c r="L414" s="183"/>
      <c r="M414" s="183"/>
      <c r="N414" s="183"/>
      <c r="O414" s="183"/>
      <c r="P414" s="183"/>
      <c r="Q414" s="183"/>
      <c r="R414" s="183"/>
      <c r="S414" s="183"/>
      <c r="T414" s="183"/>
      <c r="U414" s="183"/>
      <c r="V414" s="184"/>
      <c r="W414" s="184"/>
      <c r="X414" s="184"/>
      <c r="Y414" s="184"/>
      <c r="Z414" s="184"/>
      <c r="AA414" s="184"/>
      <c r="AB414" s="184"/>
      <c r="AC414" s="184"/>
      <c r="AD414" s="184"/>
      <c r="AE414" s="184"/>
      <c r="AF414" s="184"/>
      <c r="AG414" s="184"/>
      <c r="AH414" s="184"/>
      <c r="AI414" s="184"/>
      <c r="AJ414" s="184"/>
      <c r="AK414" s="184"/>
      <c r="AL414" s="184"/>
      <c r="AM414" s="320"/>
    </row>
    <row r="415" spans="1:39" s="164" customFormat="1" x14ac:dyDescent="0.2">
      <c r="A415" s="178"/>
      <c r="B415" s="178"/>
      <c r="C415" s="178"/>
      <c r="D415" s="178"/>
      <c r="E415" s="179"/>
      <c r="F415" s="178"/>
      <c r="G415" s="178"/>
      <c r="H415" s="178"/>
      <c r="I415" s="181"/>
      <c r="J415" s="178"/>
      <c r="K415" s="182"/>
      <c r="L415" s="183"/>
      <c r="M415" s="183"/>
      <c r="N415" s="183"/>
      <c r="O415" s="183"/>
      <c r="P415" s="183"/>
      <c r="Q415" s="183"/>
      <c r="R415" s="183"/>
      <c r="S415" s="183"/>
      <c r="T415" s="183"/>
      <c r="U415" s="183"/>
      <c r="V415" s="184"/>
      <c r="W415" s="184"/>
      <c r="X415" s="184"/>
      <c r="Y415" s="184"/>
      <c r="Z415" s="184"/>
      <c r="AA415" s="184"/>
      <c r="AB415" s="184"/>
      <c r="AC415" s="184"/>
      <c r="AD415" s="184"/>
      <c r="AE415" s="184"/>
      <c r="AF415" s="184"/>
      <c r="AG415" s="184"/>
      <c r="AH415" s="184"/>
      <c r="AI415" s="184"/>
      <c r="AJ415" s="184"/>
      <c r="AK415" s="184"/>
      <c r="AL415" s="184"/>
      <c r="AM415" s="320"/>
    </row>
    <row r="416" spans="1:39" s="164" customFormat="1" x14ac:dyDescent="0.2">
      <c r="A416" s="178"/>
      <c r="B416" s="178"/>
      <c r="C416" s="178"/>
      <c r="D416" s="178"/>
      <c r="E416" s="179"/>
      <c r="F416" s="178"/>
      <c r="G416" s="178"/>
      <c r="H416" s="178"/>
      <c r="I416" s="181"/>
      <c r="J416" s="178"/>
      <c r="K416" s="182"/>
      <c r="L416" s="183"/>
      <c r="M416" s="183"/>
      <c r="N416" s="183"/>
      <c r="O416" s="183"/>
      <c r="P416" s="183"/>
      <c r="Q416" s="183"/>
      <c r="R416" s="183"/>
      <c r="S416" s="183"/>
      <c r="T416" s="183"/>
      <c r="U416" s="183"/>
      <c r="V416" s="184"/>
      <c r="W416" s="184"/>
      <c r="X416" s="184"/>
      <c r="Y416" s="184"/>
      <c r="Z416" s="184"/>
      <c r="AA416" s="184"/>
      <c r="AB416" s="184"/>
      <c r="AC416" s="184"/>
      <c r="AD416" s="184"/>
      <c r="AE416" s="184"/>
      <c r="AF416" s="184"/>
      <c r="AG416" s="184"/>
      <c r="AH416" s="184"/>
      <c r="AI416" s="184"/>
      <c r="AJ416" s="184"/>
      <c r="AK416" s="184"/>
      <c r="AL416" s="184"/>
      <c r="AM416" s="320"/>
    </row>
    <row r="417" spans="1:39" s="164" customFormat="1" x14ac:dyDescent="0.2">
      <c r="A417" s="178"/>
      <c r="B417" s="178"/>
      <c r="C417" s="178"/>
      <c r="D417" s="178"/>
      <c r="E417" s="179"/>
      <c r="F417" s="178"/>
      <c r="G417" s="178"/>
      <c r="H417" s="178"/>
      <c r="I417" s="181"/>
      <c r="J417" s="178"/>
      <c r="K417" s="182"/>
      <c r="L417" s="183"/>
      <c r="M417" s="183"/>
      <c r="N417" s="183"/>
      <c r="O417" s="183"/>
      <c r="P417" s="183"/>
      <c r="Q417" s="183"/>
      <c r="R417" s="183"/>
      <c r="S417" s="183"/>
      <c r="T417" s="183"/>
      <c r="U417" s="183"/>
      <c r="V417" s="184"/>
      <c r="W417" s="184"/>
      <c r="X417" s="184"/>
      <c r="Y417" s="184"/>
      <c r="Z417" s="184"/>
      <c r="AA417" s="184"/>
      <c r="AB417" s="184"/>
      <c r="AC417" s="184"/>
      <c r="AD417" s="184"/>
      <c r="AE417" s="184"/>
      <c r="AF417" s="184"/>
      <c r="AG417" s="184"/>
      <c r="AH417" s="184"/>
      <c r="AI417" s="184"/>
      <c r="AJ417" s="184"/>
      <c r="AK417" s="184"/>
      <c r="AL417" s="184"/>
      <c r="AM417" s="320"/>
    </row>
    <row r="418" spans="1:39" s="164" customFormat="1" x14ac:dyDescent="0.2">
      <c r="A418" s="178"/>
      <c r="B418" s="178"/>
      <c r="C418" s="178"/>
      <c r="D418" s="178"/>
      <c r="E418" s="179"/>
      <c r="F418" s="178"/>
      <c r="G418" s="178"/>
      <c r="H418" s="178"/>
      <c r="I418" s="181"/>
      <c r="J418" s="178"/>
      <c r="K418" s="182"/>
      <c r="L418" s="183"/>
      <c r="M418" s="183"/>
      <c r="N418" s="183"/>
      <c r="O418" s="183"/>
      <c r="P418" s="183"/>
      <c r="Q418" s="183"/>
      <c r="R418" s="183"/>
      <c r="S418" s="183"/>
      <c r="T418" s="183"/>
      <c r="U418" s="183"/>
      <c r="V418" s="184"/>
      <c r="W418" s="184"/>
      <c r="X418" s="184"/>
      <c r="Y418" s="184"/>
      <c r="Z418" s="184"/>
      <c r="AA418" s="184"/>
      <c r="AB418" s="184"/>
      <c r="AC418" s="184"/>
      <c r="AD418" s="184"/>
      <c r="AE418" s="184"/>
      <c r="AF418" s="184"/>
      <c r="AG418" s="184"/>
      <c r="AH418" s="184"/>
      <c r="AI418" s="184"/>
      <c r="AJ418" s="184"/>
      <c r="AK418" s="184"/>
      <c r="AL418" s="184"/>
      <c r="AM418" s="320"/>
    </row>
    <row r="419" spans="1:39" s="164" customFormat="1" x14ac:dyDescent="0.2">
      <c r="A419" s="178"/>
      <c r="B419" s="178"/>
      <c r="C419" s="178"/>
      <c r="D419" s="178"/>
      <c r="E419" s="179"/>
      <c r="F419" s="178"/>
      <c r="G419" s="178"/>
      <c r="H419" s="178"/>
      <c r="I419" s="181"/>
      <c r="J419" s="178"/>
      <c r="K419" s="182"/>
      <c r="L419" s="183"/>
      <c r="M419" s="183"/>
      <c r="N419" s="183"/>
      <c r="O419" s="183"/>
      <c r="P419" s="183"/>
      <c r="Q419" s="183"/>
      <c r="R419" s="183"/>
      <c r="S419" s="183"/>
      <c r="T419" s="183"/>
      <c r="U419" s="183"/>
      <c r="V419" s="184"/>
      <c r="W419" s="184"/>
      <c r="X419" s="184"/>
      <c r="Y419" s="184"/>
      <c r="Z419" s="184"/>
      <c r="AA419" s="184"/>
      <c r="AB419" s="184"/>
      <c r="AC419" s="184"/>
      <c r="AD419" s="184"/>
      <c r="AE419" s="184"/>
      <c r="AF419" s="184"/>
      <c r="AG419" s="184"/>
      <c r="AH419" s="184"/>
      <c r="AI419" s="184"/>
      <c r="AJ419" s="184"/>
      <c r="AK419" s="184"/>
      <c r="AL419" s="184"/>
      <c r="AM419" s="320"/>
    </row>
    <row r="420" spans="1:39" s="164" customFormat="1" x14ac:dyDescent="0.2">
      <c r="A420" s="178"/>
      <c r="B420" s="178"/>
      <c r="C420" s="178"/>
      <c r="D420" s="178"/>
      <c r="E420" s="179"/>
      <c r="F420" s="178"/>
      <c r="G420" s="178"/>
      <c r="H420" s="178"/>
      <c r="I420" s="181"/>
      <c r="J420" s="178"/>
      <c r="K420" s="182"/>
      <c r="L420" s="183"/>
      <c r="M420" s="183"/>
      <c r="N420" s="183"/>
      <c r="O420" s="183"/>
      <c r="P420" s="183"/>
      <c r="Q420" s="183"/>
      <c r="R420" s="183"/>
      <c r="S420" s="183"/>
      <c r="T420" s="183"/>
      <c r="U420" s="183"/>
      <c r="V420" s="184"/>
      <c r="W420" s="184"/>
      <c r="X420" s="184"/>
      <c r="Y420" s="184"/>
      <c r="Z420" s="184"/>
      <c r="AA420" s="184"/>
      <c r="AB420" s="184"/>
      <c r="AC420" s="184"/>
      <c r="AD420" s="184"/>
      <c r="AE420" s="184"/>
      <c r="AF420" s="184"/>
      <c r="AG420" s="184"/>
      <c r="AH420" s="184"/>
      <c r="AI420" s="184"/>
      <c r="AJ420" s="184"/>
      <c r="AK420" s="184"/>
      <c r="AL420" s="184"/>
      <c r="AM420" s="320"/>
    </row>
    <row r="421" spans="1:39" s="164" customFormat="1" x14ac:dyDescent="0.2">
      <c r="A421" s="178"/>
      <c r="B421" s="178"/>
      <c r="C421" s="178"/>
      <c r="D421" s="178"/>
      <c r="E421" s="179"/>
      <c r="F421" s="178"/>
      <c r="G421" s="178"/>
      <c r="H421" s="178"/>
      <c r="I421" s="181"/>
      <c r="J421" s="178"/>
      <c r="K421" s="182"/>
      <c r="L421" s="183"/>
      <c r="M421" s="183"/>
      <c r="N421" s="183"/>
      <c r="O421" s="183"/>
      <c r="P421" s="183"/>
      <c r="Q421" s="183"/>
      <c r="R421" s="183"/>
      <c r="S421" s="183"/>
      <c r="T421" s="183"/>
      <c r="U421" s="183"/>
      <c r="V421" s="184"/>
      <c r="W421" s="184"/>
      <c r="X421" s="184"/>
      <c r="Y421" s="184"/>
      <c r="Z421" s="184"/>
      <c r="AA421" s="184"/>
      <c r="AB421" s="184"/>
      <c r="AC421" s="184"/>
      <c r="AD421" s="184"/>
      <c r="AE421" s="184"/>
      <c r="AF421" s="184"/>
      <c r="AG421" s="184"/>
      <c r="AH421" s="184"/>
      <c r="AI421" s="184"/>
      <c r="AJ421" s="184"/>
      <c r="AK421" s="184"/>
      <c r="AL421" s="184"/>
      <c r="AM421" s="320"/>
    </row>
    <row r="422" spans="1:39" s="164" customFormat="1" x14ac:dyDescent="0.2">
      <c r="A422" s="178"/>
      <c r="B422" s="178"/>
      <c r="C422" s="178"/>
      <c r="D422" s="178"/>
      <c r="E422" s="179"/>
      <c r="F422" s="178"/>
      <c r="G422" s="178"/>
      <c r="H422" s="178"/>
      <c r="I422" s="181"/>
      <c r="J422" s="178"/>
      <c r="K422" s="182"/>
      <c r="L422" s="183"/>
      <c r="M422" s="183"/>
      <c r="N422" s="183"/>
      <c r="O422" s="183"/>
      <c r="P422" s="183"/>
      <c r="Q422" s="183"/>
      <c r="R422" s="183"/>
      <c r="S422" s="183"/>
      <c r="T422" s="183"/>
      <c r="U422" s="183"/>
      <c r="V422" s="184"/>
      <c r="W422" s="184"/>
      <c r="X422" s="184"/>
      <c r="Y422" s="184"/>
      <c r="Z422" s="184"/>
      <c r="AA422" s="184"/>
      <c r="AB422" s="184"/>
      <c r="AC422" s="184"/>
      <c r="AD422" s="184"/>
      <c r="AE422" s="184"/>
      <c r="AF422" s="184"/>
      <c r="AG422" s="184"/>
      <c r="AH422" s="184"/>
      <c r="AI422" s="184"/>
      <c r="AJ422" s="184"/>
      <c r="AK422" s="184"/>
      <c r="AL422" s="184"/>
      <c r="AM422" s="320"/>
    </row>
    <row r="423" spans="1:39" s="164" customFormat="1" x14ac:dyDescent="0.2">
      <c r="A423" s="178"/>
      <c r="B423" s="178"/>
      <c r="C423" s="178"/>
      <c r="D423" s="178"/>
      <c r="E423" s="179"/>
      <c r="F423" s="178"/>
      <c r="G423" s="178"/>
      <c r="H423" s="178"/>
      <c r="I423" s="181"/>
      <c r="J423" s="178"/>
      <c r="K423" s="182"/>
      <c r="L423" s="183"/>
      <c r="M423" s="183"/>
      <c r="N423" s="183"/>
      <c r="O423" s="183"/>
      <c r="P423" s="183"/>
      <c r="Q423" s="183"/>
      <c r="R423" s="183"/>
      <c r="S423" s="183"/>
      <c r="T423" s="183"/>
      <c r="U423" s="183"/>
      <c r="V423" s="184"/>
      <c r="W423" s="184"/>
      <c r="X423" s="184"/>
      <c r="Y423" s="184"/>
      <c r="Z423" s="184"/>
      <c r="AA423" s="184"/>
      <c r="AB423" s="184"/>
      <c r="AC423" s="184"/>
      <c r="AD423" s="184"/>
      <c r="AE423" s="184"/>
      <c r="AF423" s="184"/>
      <c r="AG423" s="184"/>
      <c r="AH423" s="184"/>
      <c r="AI423" s="184"/>
      <c r="AJ423" s="184"/>
      <c r="AK423" s="184"/>
      <c r="AL423" s="184"/>
      <c r="AM423" s="320"/>
    </row>
    <row r="424" spans="1:39" s="164" customFormat="1" x14ac:dyDescent="0.2">
      <c r="A424" s="178"/>
      <c r="B424" s="178"/>
      <c r="C424" s="178"/>
      <c r="D424" s="178"/>
      <c r="E424" s="179"/>
      <c r="F424" s="178"/>
      <c r="G424" s="178"/>
      <c r="H424" s="178"/>
      <c r="I424" s="181"/>
      <c r="J424" s="178"/>
      <c r="K424" s="182"/>
      <c r="L424" s="183"/>
      <c r="M424" s="183"/>
      <c r="N424" s="183"/>
      <c r="O424" s="183"/>
      <c r="P424" s="183"/>
      <c r="Q424" s="183"/>
      <c r="R424" s="183"/>
      <c r="S424" s="183"/>
      <c r="T424" s="183"/>
      <c r="U424" s="183"/>
      <c r="V424" s="184"/>
      <c r="W424" s="184"/>
      <c r="X424" s="184"/>
      <c r="Y424" s="184"/>
      <c r="Z424" s="184"/>
      <c r="AA424" s="184"/>
      <c r="AB424" s="184"/>
      <c r="AC424" s="184"/>
      <c r="AD424" s="184"/>
      <c r="AE424" s="184"/>
      <c r="AF424" s="184"/>
      <c r="AG424" s="184"/>
      <c r="AH424" s="184"/>
      <c r="AI424" s="184"/>
      <c r="AJ424" s="184"/>
      <c r="AK424" s="184"/>
      <c r="AL424" s="184"/>
      <c r="AM424" s="320"/>
    </row>
    <row r="425" spans="1:39" s="164" customFormat="1" x14ac:dyDescent="0.2">
      <c r="A425" s="178"/>
      <c r="B425" s="178"/>
      <c r="C425" s="178"/>
      <c r="D425" s="178"/>
      <c r="E425" s="179"/>
      <c r="F425" s="178"/>
      <c r="G425" s="178"/>
      <c r="H425" s="178"/>
      <c r="I425" s="181"/>
      <c r="J425" s="178"/>
      <c r="K425" s="182"/>
      <c r="L425" s="183"/>
      <c r="M425" s="183"/>
      <c r="N425" s="183"/>
      <c r="O425" s="183"/>
      <c r="P425" s="183"/>
      <c r="Q425" s="183"/>
      <c r="R425" s="183"/>
      <c r="S425" s="183"/>
      <c r="T425" s="183"/>
      <c r="U425" s="183"/>
      <c r="V425" s="184"/>
      <c r="W425" s="184"/>
      <c r="X425" s="184"/>
      <c r="Y425" s="184"/>
      <c r="Z425" s="184"/>
      <c r="AA425" s="184"/>
      <c r="AB425" s="184"/>
      <c r="AC425" s="184"/>
      <c r="AD425" s="184"/>
      <c r="AE425" s="184"/>
      <c r="AF425" s="184"/>
      <c r="AG425" s="184"/>
      <c r="AH425" s="184"/>
      <c r="AI425" s="184"/>
      <c r="AJ425" s="184"/>
      <c r="AK425" s="184"/>
      <c r="AL425" s="184"/>
      <c r="AM425" s="320"/>
    </row>
    <row r="426" spans="1:39" s="164" customFormat="1" x14ac:dyDescent="0.2">
      <c r="A426" s="178"/>
      <c r="B426" s="178"/>
      <c r="C426" s="178"/>
      <c r="D426" s="178"/>
      <c r="E426" s="179"/>
      <c r="F426" s="178"/>
      <c r="G426" s="178"/>
      <c r="H426" s="178"/>
      <c r="I426" s="181"/>
      <c r="J426" s="178"/>
      <c r="K426" s="182"/>
      <c r="L426" s="183"/>
      <c r="M426" s="183"/>
      <c r="N426" s="183"/>
      <c r="O426" s="183"/>
      <c r="P426" s="183"/>
      <c r="Q426" s="183"/>
      <c r="R426" s="183"/>
      <c r="S426" s="183"/>
      <c r="T426" s="183"/>
      <c r="U426" s="183"/>
      <c r="V426" s="184"/>
      <c r="W426" s="184"/>
      <c r="X426" s="184"/>
      <c r="Y426" s="184"/>
      <c r="Z426" s="184"/>
      <c r="AA426" s="184"/>
      <c r="AB426" s="184"/>
      <c r="AC426" s="184"/>
      <c r="AD426" s="184"/>
      <c r="AE426" s="184"/>
      <c r="AF426" s="184"/>
      <c r="AG426" s="184"/>
      <c r="AH426" s="184"/>
      <c r="AI426" s="184"/>
      <c r="AJ426" s="184"/>
      <c r="AK426" s="184"/>
      <c r="AL426" s="184"/>
      <c r="AM426" s="320"/>
    </row>
    <row r="427" spans="1:39" s="164" customFormat="1" x14ac:dyDescent="0.2">
      <c r="A427" s="178"/>
      <c r="B427" s="178"/>
      <c r="C427" s="178"/>
      <c r="D427" s="178"/>
      <c r="E427" s="179"/>
      <c r="F427" s="178"/>
      <c r="G427" s="178"/>
      <c r="H427" s="178"/>
      <c r="I427" s="181"/>
      <c r="J427" s="178"/>
      <c r="K427" s="182"/>
      <c r="L427" s="183"/>
      <c r="M427" s="183"/>
      <c r="N427" s="183"/>
      <c r="O427" s="183"/>
      <c r="P427" s="183"/>
      <c r="Q427" s="183"/>
      <c r="R427" s="183"/>
      <c r="S427" s="183"/>
      <c r="T427" s="183"/>
      <c r="U427" s="183"/>
      <c r="V427" s="184"/>
      <c r="W427" s="184"/>
      <c r="X427" s="184"/>
      <c r="Y427" s="184"/>
      <c r="Z427" s="184"/>
      <c r="AA427" s="184"/>
      <c r="AB427" s="184"/>
      <c r="AC427" s="184"/>
      <c r="AD427" s="184"/>
      <c r="AE427" s="184"/>
      <c r="AF427" s="184"/>
      <c r="AG427" s="184"/>
      <c r="AH427" s="184"/>
      <c r="AI427" s="184"/>
      <c r="AJ427" s="184"/>
      <c r="AK427" s="184"/>
      <c r="AL427" s="184"/>
      <c r="AM427" s="320"/>
    </row>
    <row r="428" spans="1:39" s="164" customFormat="1" x14ac:dyDescent="0.2">
      <c r="A428" s="178"/>
      <c r="B428" s="178"/>
      <c r="C428" s="178"/>
      <c r="D428" s="178"/>
      <c r="E428" s="179"/>
      <c r="F428" s="178"/>
      <c r="G428" s="178"/>
      <c r="H428" s="178"/>
      <c r="I428" s="181"/>
      <c r="J428" s="178"/>
      <c r="K428" s="182"/>
      <c r="L428" s="183"/>
      <c r="M428" s="183"/>
      <c r="N428" s="183"/>
      <c r="O428" s="183"/>
      <c r="P428" s="183"/>
      <c r="Q428" s="183"/>
      <c r="R428" s="183"/>
      <c r="S428" s="183"/>
      <c r="T428" s="183"/>
      <c r="U428" s="183"/>
      <c r="V428" s="184"/>
      <c r="W428" s="184"/>
      <c r="X428" s="184"/>
      <c r="Y428" s="184"/>
      <c r="Z428" s="184"/>
      <c r="AA428" s="184"/>
      <c r="AB428" s="184"/>
      <c r="AC428" s="184"/>
      <c r="AD428" s="184"/>
      <c r="AE428" s="184"/>
      <c r="AF428" s="184"/>
      <c r="AG428" s="184"/>
      <c r="AH428" s="184"/>
      <c r="AI428" s="184"/>
      <c r="AJ428" s="184"/>
      <c r="AK428" s="184"/>
      <c r="AL428" s="184"/>
      <c r="AM428" s="320"/>
    </row>
    <row r="429" spans="1:39" s="164" customFormat="1" x14ac:dyDescent="0.2">
      <c r="A429" s="178"/>
      <c r="B429" s="178"/>
      <c r="C429" s="178"/>
      <c r="D429" s="178"/>
      <c r="E429" s="179"/>
      <c r="F429" s="178"/>
      <c r="G429" s="178"/>
      <c r="H429" s="178"/>
      <c r="I429" s="181"/>
      <c r="J429" s="178"/>
      <c r="K429" s="182"/>
      <c r="L429" s="183"/>
      <c r="M429" s="183"/>
      <c r="N429" s="183"/>
      <c r="O429" s="183"/>
      <c r="P429" s="183"/>
      <c r="Q429" s="183"/>
      <c r="R429" s="183"/>
      <c r="S429" s="183"/>
      <c r="T429" s="183"/>
      <c r="U429" s="183"/>
      <c r="V429" s="184"/>
      <c r="W429" s="184"/>
      <c r="X429" s="184"/>
      <c r="Y429" s="184"/>
      <c r="Z429" s="184"/>
      <c r="AA429" s="184"/>
      <c r="AB429" s="184"/>
      <c r="AC429" s="184"/>
      <c r="AD429" s="184"/>
      <c r="AE429" s="184"/>
      <c r="AF429" s="184"/>
      <c r="AG429" s="184"/>
      <c r="AH429" s="184"/>
      <c r="AI429" s="184"/>
      <c r="AJ429" s="184"/>
      <c r="AK429" s="184"/>
      <c r="AL429" s="184"/>
      <c r="AM429" s="320"/>
    </row>
    <row r="430" spans="1:39" s="164" customFormat="1" x14ac:dyDescent="0.2">
      <c r="A430" s="178"/>
      <c r="B430" s="178"/>
      <c r="C430" s="178"/>
      <c r="D430" s="178"/>
      <c r="E430" s="179"/>
      <c r="F430" s="178"/>
      <c r="G430" s="178"/>
      <c r="H430" s="178"/>
      <c r="I430" s="181"/>
      <c r="J430" s="178"/>
      <c r="K430" s="182"/>
      <c r="L430" s="183"/>
      <c r="M430" s="183"/>
      <c r="N430" s="183"/>
      <c r="O430" s="183"/>
      <c r="P430" s="183"/>
      <c r="Q430" s="183"/>
      <c r="R430" s="183"/>
      <c r="S430" s="183"/>
      <c r="T430" s="183"/>
      <c r="U430" s="183"/>
      <c r="V430" s="184"/>
      <c r="W430" s="184"/>
      <c r="X430" s="184"/>
      <c r="Y430" s="184"/>
      <c r="Z430" s="184"/>
      <c r="AA430" s="184"/>
      <c r="AB430" s="184"/>
      <c r="AC430" s="184"/>
      <c r="AD430" s="184"/>
      <c r="AE430" s="184"/>
      <c r="AF430" s="184"/>
      <c r="AG430" s="184"/>
      <c r="AH430" s="184"/>
      <c r="AI430" s="184"/>
      <c r="AJ430" s="184"/>
      <c r="AK430" s="184"/>
      <c r="AL430" s="184"/>
      <c r="AM430" s="320"/>
    </row>
    <row r="431" spans="1:39" s="164" customFormat="1" x14ac:dyDescent="0.2">
      <c r="A431" s="178"/>
      <c r="B431" s="178"/>
      <c r="C431" s="178"/>
      <c r="D431" s="178"/>
      <c r="E431" s="179"/>
      <c r="F431" s="178"/>
      <c r="G431" s="178"/>
      <c r="H431" s="178"/>
      <c r="I431" s="181"/>
      <c r="J431" s="178"/>
      <c r="K431" s="182"/>
      <c r="L431" s="183"/>
      <c r="M431" s="183"/>
      <c r="N431" s="183"/>
      <c r="O431" s="183"/>
      <c r="P431" s="183"/>
      <c r="Q431" s="183"/>
      <c r="R431" s="183"/>
      <c r="S431" s="183"/>
      <c r="T431" s="183"/>
      <c r="U431" s="183"/>
      <c r="V431" s="184"/>
      <c r="W431" s="184"/>
      <c r="X431" s="184"/>
      <c r="Y431" s="184"/>
      <c r="Z431" s="184"/>
      <c r="AA431" s="184"/>
      <c r="AB431" s="184"/>
      <c r="AC431" s="184"/>
      <c r="AD431" s="184"/>
      <c r="AE431" s="184"/>
      <c r="AF431" s="184"/>
      <c r="AG431" s="184"/>
      <c r="AH431" s="184"/>
      <c r="AI431" s="184"/>
      <c r="AJ431" s="184"/>
      <c r="AK431" s="184"/>
      <c r="AL431" s="184"/>
      <c r="AM431" s="320"/>
    </row>
    <row r="432" spans="1:39" s="164" customFormat="1" x14ac:dyDescent="0.2">
      <c r="A432" s="178"/>
      <c r="B432" s="178"/>
      <c r="C432" s="178"/>
      <c r="D432" s="178"/>
      <c r="E432" s="179"/>
      <c r="F432" s="178"/>
      <c r="G432" s="178"/>
      <c r="H432" s="178"/>
      <c r="I432" s="181"/>
      <c r="J432" s="178"/>
      <c r="K432" s="182"/>
      <c r="L432" s="183"/>
      <c r="M432" s="183"/>
      <c r="N432" s="183"/>
      <c r="O432" s="183"/>
      <c r="P432" s="183"/>
      <c r="Q432" s="183"/>
      <c r="R432" s="183"/>
      <c r="S432" s="183"/>
      <c r="T432" s="183"/>
      <c r="U432" s="183"/>
      <c r="V432" s="184"/>
      <c r="W432" s="184"/>
      <c r="X432" s="184"/>
      <c r="Y432" s="184"/>
      <c r="Z432" s="184"/>
      <c r="AA432" s="184"/>
      <c r="AB432" s="184"/>
      <c r="AC432" s="184"/>
      <c r="AD432" s="184"/>
      <c r="AE432" s="184"/>
      <c r="AF432" s="184"/>
      <c r="AG432" s="184"/>
      <c r="AH432" s="184"/>
      <c r="AI432" s="184"/>
      <c r="AJ432" s="184"/>
      <c r="AK432" s="184"/>
      <c r="AL432" s="184"/>
      <c r="AM432" s="320"/>
    </row>
    <row r="433" spans="1:39" s="164" customFormat="1" x14ac:dyDescent="0.2">
      <c r="A433" s="178"/>
      <c r="B433" s="178"/>
      <c r="C433" s="178"/>
      <c r="D433" s="178"/>
      <c r="E433" s="179"/>
      <c r="F433" s="178"/>
      <c r="G433" s="178"/>
      <c r="H433" s="178"/>
      <c r="I433" s="181"/>
      <c r="J433" s="178"/>
      <c r="K433" s="182"/>
      <c r="L433" s="183"/>
      <c r="M433" s="183"/>
      <c r="N433" s="183"/>
      <c r="O433" s="183"/>
      <c r="P433" s="183"/>
      <c r="Q433" s="183"/>
      <c r="R433" s="183"/>
      <c r="S433" s="183"/>
      <c r="T433" s="183"/>
      <c r="U433" s="183"/>
      <c r="V433" s="184"/>
      <c r="W433" s="184"/>
      <c r="X433" s="184"/>
      <c r="Y433" s="184"/>
      <c r="Z433" s="184"/>
      <c r="AA433" s="184"/>
      <c r="AB433" s="184"/>
      <c r="AC433" s="184"/>
      <c r="AD433" s="184"/>
      <c r="AE433" s="184"/>
      <c r="AF433" s="184"/>
      <c r="AG433" s="184"/>
      <c r="AH433" s="184"/>
      <c r="AI433" s="184"/>
      <c r="AJ433" s="184"/>
      <c r="AK433" s="184"/>
      <c r="AL433" s="184"/>
      <c r="AM433" s="320"/>
    </row>
    <row r="434" spans="1:39" s="164" customFormat="1" x14ac:dyDescent="0.2">
      <c r="A434" s="178"/>
      <c r="B434" s="178"/>
      <c r="C434" s="178"/>
      <c r="D434" s="178"/>
      <c r="E434" s="179"/>
      <c r="F434" s="178"/>
      <c r="G434" s="178"/>
      <c r="H434" s="178"/>
      <c r="I434" s="181"/>
      <c r="J434" s="178"/>
      <c r="K434" s="182"/>
      <c r="L434" s="183"/>
      <c r="M434" s="183"/>
      <c r="N434" s="183"/>
      <c r="O434" s="183"/>
      <c r="P434" s="183"/>
      <c r="Q434" s="183"/>
      <c r="R434" s="183"/>
      <c r="S434" s="183"/>
      <c r="T434" s="183"/>
      <c r="U434" s="183"/>
      <c r="V434" s="184"/>
      <c r="W434" s="184"/>
      <c r="X434" s="184"/>
      <c r="Y434" s="184"/>
      <c r="Z434" s="184"/>
      <c r="AA434" s="184"/>
      <c r="AB434" s="184"/>
      <c r="AC434" s="184"/>
      <c r="AD434" s="184"/>
      <c r="AE434" s="184"/>
      <c r="AF434" s="184"/>
      <c r="AG434" s="184"/>
      <c r="AH434" s="184"/>
      <c r="AI434" s="184"/>
      <c r="AJ434" s="184"/>
      <c r="AK434" s="184"/>
      <c r="AL434" s="184"/>
      <c r="AM434" s="320"/>
    </row>
    <row r="435" spans="1:39" s="164" customFormat="1" x14ac:dyDescent="0.2">
      <c r="A435" s="178"/>
      <c r="B435" s="178"/>
      <c r="C435" s="178"/>
      <c r="D435" s="178"/>
      <c r="E435" s="179"/>
      <c r="F435" s="178"/>
      <c r="G435" s="178"/>
      <c r="H435" s="178"/>
      <c r="I435" s="181"/>
      <c r="J435" s="178"/>
      <c r="K435" s="182"/>
      <c r="L435" s="183"/>
      <c r="M435" s="183"/>
      <c r="N435" s="183"/>
      <c r="O435" s="183"/>
      <c r="P435" s="183"/>
      <c r="Q435" s="183"/>
      <c r="R435" s="183"/>
      <c r="S435" s="183"/>
      <c r="T435" s="183"/>
      <c r="U435" s="183"/>
      <c r="V435" s="184"/>
      <c r="W435" s="184"/>
      <c r="X435" s="184"/>
      <c r="Y435" s="184"/>
      <c r="Z435" s="184"/>
      <c r="AA435" s="184"/>
      <c r="AB435" s="184"/>
      <c r="AC435" s="184"/>
      <c r="AD435" s="184"/>
      <c r="AE435" s="184"/>
      <c r="AF435" s="184"/>
      <c r="AG435" s="184"/>
      <c r="AH435" s="184"/>
      <c r="AI435" s="184"/>
      <c r="AJ435" s="184"/>
      <c r="AK435" s="184"/>
      <c r="AL435" s="184"/>
      <c r="AM435" s="320"/>
    </row>
    <row r="436" spans="1:39" s="164" customFormat="1" x14ac:dyDescent="0.2">
      <c r="A436" s="178"/>
      <c r="B436" s="178"/>
      <c r="C436" s="178"/>
      <c r="D436" s="178"/>
      <c r="E436" s="179"/>
      <c r="F436" s="178"/>
      <c r="G436" s="178"/>
      <c r="H436" s="178"/>
      <c r="I436" s="181"/>
      <c r="J436" s="178"/>
      <c r="K436" s="182"/>
      <c r="L436" s="183"/>
      <c r="M436" s="183"/>
      <c r="N436" s="183"/>
      <c r="O436" s="183"/>
      <c r="P436" s="183"/>
      <c r="Q436" s="183"/>
      <c r="R436" s="183"/>
      <c r="S436" s="183"/>
      <c r="T436" s="183"/>
      <c r="U436" s="183"/>
      <c r="V436" s="184"/>
      <c r="W436" s="184"/>
      <c r="X436" s="184"/>
      <c r="Y436" s="184"/>
      <c r="Z436" s="184"/>
      <c r="AA436" s="184"/>
      <c r="AB436" s="184"/>
      <c r="AC436" s="184"/>
      <c r="AD436" s="184"/>
      <c r="AE436" s="184"/>
      <c r="AF436" s="184"/>
      <c r="AG436" s="184"/>
      <c r="AH436" s="184"/>
      <c r="AI436" s="184"/>
      <c r="AJ436" s="184"/>
      <c r="AK436" s="184"/>
      <c r="AL436" s="184"/>
      <c r="AM436" s="320"/>
    </row>
    <row r="437" spans="1:39" s="164" customFormat="1" x14ac:dyDescent="0.2">
      <c r="A437" s="178"/>
      <c r="B437" s="178"/>
      <c r="C437" s="178"/>
      <c r="D437" s="178"/>
      <c r="E437" s="179"/>
      <c r="F437" s="178"/>
      <c r="G437" s="178"/>
      <c r="H437" s="178"/>
      <c r="I437" s="181"/>
      <c r="J437" s="178"/>
      <c r="K437" s="182"/>
      <c r="L437" s="183"/>
      <c r="M437" s="183"/>
      <c r="N437" s="183"/>
      <c r="O437" s="183"/>
      <c r="P437" s="183"/>
      <c r="Q437" s="183"/>
      <c r="R437" s="183"/>
      <c r="S437" s="183"/>
      <c r="T437" s="183"/>
      <c r="U437" s="183"/>
      <c r="V437" s="184"/>
      <c r="W437" s="184"/>
      <c r="X437" s="184"/>
      <c r="Y437" s="184"/>
      <c r="Z437" s="184"/>
      <c r="AA437" s="184"/>
      <c r="AB437" s="184"/>
      <c r="AC437" s="184"/>
      <c r="AD437" s="184"/>
      <c r="AE437" s="184"/>
      <c r="AF437" s="184"/>
      <c r="AG437" s="184"/>
      <c r="AH437" s="184"/>
      <c r="AI437" s="184"/>
      <c r="AJ437" s="184"/>
      <c r="AK437" s="184"/>
      <c r="AL437" s="184"/>
      <c r="AM437" s="320"/>
    </row>
    <row r="438" spans="1:39" s="164" customFormat="1" x14ac:dyDescent="0.2">
      <c r="A438" s="178"/>
      <c r="B438" s="178"/>
      <c r="C438" s="178"/>
      <c r="D438" s="178"/>
      <c r="E438" s="179"/>
      <c r="F438" s="178"/>
      <c r="G438" s="178"/>
      <c r="H438" s="178"/>
      <c r="I438" s="181"/>
      <c r="J438" s="178"/>
      <c r="K438" s="182"/>
      <c r="L438" s="183"/>
      <c r="M438" s="183"/>
      <c r="N438" s="183"/>
      <c r="O438" s="183"/>
      <c r="P438" s="183"/>
      <c r="Q438" s="183"/>
      <c r="R438" s="183"/>
      <c r="S438" s="183"/>
      <c r="T438" s="183"/>
      <c r="U438" s="183"/>
      <c r="V438" s="184"/>
      <c r="W438" s="184"/>
      <c r="X438" s="184"/>
      <c r="Y438" s="184"/>
      <c r="Z438" s="184"/>
      <c r="AA438" s="184"/>
      <c r="AB438" s="184"/>
      <c r="AC438" s="184"/>
      <c r="AD438" s="184"/>
      <c r="AE438" s="184"/>
      <c r="AF438" s="184"/>
      <c r="AG438" s="184"/>
      <c r="AH438" s="184"/>
      <c r="AI438" s="184"/>
      <c r="AJ438" s="184"/>
      <c r="AK438" s="184"/>
      <c r="AL438" s="184"/>
      <c r="AM438" s="320"/>
    </row>
    <row r="439" spans="1:39" s="164" customFormat="1" x14ac:dyDescent="0.2">
      <c r="A439" s="178"/>
      <c r="B439" s="178"/>
      <c r="C439" s="178"/>
      <c r="D439" s="178"/>
      <c r="E439" s="179"/>
      <c r="F439" s="178"/>
      <c r="G439" s="178"/>
      <c r="H439" s="178"/>
      <c r="I439" s="181"/>
      <c r="J439" s="178"/>
      <c r="K439" s="182"/>
      <c r="L439" s="183"/>
      <c r="M439" s="183"/>
      <c r="N439" s="183"/>
      <c r="O439" s="183"/>
      <c r="P439" s="183"/>
      <c r="Q439" s="183"/>
      <c r="R439" s="183"/>
      <c r="S439" s="183"/>
      <c r="T439" s="183"/>
      <c r="U439" s="183"/>
      <c r="V439" s="184"/>
      <c r="W439" s="184"/>
      <c r="X439" s="184"/>
      <c r="Y439" s="184"/>
      <c r="Z439" s="184"/>
      <c r="AA439" s="184"/>
      <c r="AB439" s="184"/>
      <c r="AC439" s="184"/>
      <c r="AD439" s="184"/>
      <c r="AE439" s="184"/>
      <c r="AF439" s="184"/>
      <c r="AG439" s="184"/>
      <c r="AH439" s="184"/>
      <c r="AI439" s="184"/>
      <c r="AJ439" s="184"/>
      <c r="AK439" s="184"/>
      <c r="AL439" s="184"/>
      <c r="AM439" s="320"/>
    </row>
    <row r="440" spans="1:39" s="164" customFormat="1" x14ac:dyDescent="0.2">
      <c r="A440" s="178"/>
      <c r="B440" s="178"/>
      <c r="C440" s="178"/>
      <c r="D440" s="178"/>
      <c r="E440" s="179"/>
      <c r="F440" s="178"/>
      <c r="G440" s="178"/>
      <c r="H440" s="178"/>
      <c r="I440" s="181"/>
      <c r="J440" s="178"/>
      <c r="K440" s="182"/>
      <c r="L440" s="183"/>
      <c r="M440" s="183"/>
      <c r="N440" s="183"/>
      <c r="O440" s="183"/>
      <c r="P440" s="183"/>
      <c r="Q440" s="183"/>
      <c r="R440" s="183"/>
      <c r="S440" s="183"/>
      <c r="T440" s="183"/>
      <c r="U440" s="183"/>
      <c r="V440" s="184"/>
      <c r="W440" s="184"/>
      <c r="X440" s="184"/>
      <c r="Y440" s="184"/>
      <c r="Z440" s="184"/>
      <c r="AA440" s="184"/>
      <c r="AB440" s="184"/>
      <c r="AC440" s="184"/>
      <c r="AD440" s="184"/>
      <c r="AE440" s="184"/>
      <c r="AF440" s="184"/>
      <c r="AG440" s="184"/>
      <c r="AH440" s="184"/>
      <c r="AI440" s="184"/>
      <c r="AJ440" s="184"/>
      <c r="AK440" s="184"/>
      <c r="AL440" s="184"/>
      <c r="AM440" s="320"/>
    </row>
    <row r="441" spans="1:39" s="164" customFormat="1" x14ac:dyDescent="0.2">
      <c r="A441" s="178"/>
      <c r="B441" s="178"/>
      <c r="C441" s="178"/>
      <c r="D441" s="178"/>
      <c r="E441" s="179"/>
      <c r="F441" s="178"/>
      <c r="G441" s="178"/>
      <c r="H441" s="178"/>
      <c r="I441" s="181"/>
      <c r="J441" s="178"/>
      <c r="K441" s="182"/>
      <c r="L441" s="183"/>
      <c r="M441" s="183"/>
      <c r="N441" s="183"/>
      <c r="O441" s="183"/>
      <c r="P441" s="183"/>
      <c r="Q441" s="183"/>
      <c r="R441" s="183"/>
      <c r="S441" s="183"/>
      <c r="T441" s="183"/>
      <c r="U441" s="183"/>
      <c r="V441" s="184"/>
      <c r="W441" s="184"/>
      <c r="X441" s="184"/>
      <c r="Y441" s="184"/>
      <c r="Z441" s="184"/>
      <c r="AA441" s="184"/>
      <c r="AB441" s="184"/>
      <c r="AC441" s="184"/>
      <c r="AD441" s="184"/>
      <c r="AE441" s="184"/>
      <c r="AF441" s="184"/>
      <c r="AG441" s="184"/>
      <c r="AH441" s="184"/>
      <c r="AI441" s="184"/>
      <c r="AJ441" s="184"/>
      <c r="AK441" s="184"/>
      <c r="AL441" s="184"/>
      <c r="AM441" s="320"/>
    </row>
    <row r="442" spans="1:39" s="164" customFormat="1" x14ac:dyDescent="0.2">
      <c r="A442" s="178"/>
      <c r="B442" s="178"/>
      <c r="C442" s="178"/>
      <c r="D442" s="178"/>
      <c r="E442" s="179"/>
      <c r="F442" s="178"/>
      <c r="G442" s="178"/>
      <c r="H442" s="178"/>
      <c r="I442" s="181"/>
      <c r="J442" s="178"/>
      <c r="K442" s="182"/>
      <c r="L442" s="183"/>
      <c r="M442" s="183"/>
      <c r="N442" s="183"/>
      <c r="O442" s="183"/>
      <c r="P442" s="183"/>
      <c r="Q442" s="183"/>
      <c r="R442" s="183"/>
      <c r="S442" s="183"/>
      <c r="T442" s="183"/>
      <c r="U442" s="183"/>
      <c r="V442" s="184"/>
      <c r="W442" s="184"/>
      <c r="X442" s="184"/>
      <c r="Y442" s="184"/>
      <c r="Z442" s="184"/>
      <c r="AA442" s="184"/>
      <c r="AB442" s="184"/>
      <c r="AC442" s="184"/>
      <c r="AD442" s="184"/>
      <c r="AE442" s="184"/>
      <c r="AF442" s="184"/>
      <c r="AG442" s="184"/>
      <c r="AH442" s="184"/>
      <c r="AI442" s="184"/>
      <c r="AJ442" s="184"/>
      <c r="AK442" s="184"/>
      <c r="AL442" s="184"/>
      <c r="AM442" s="320"/>
    </row>
    <row r="443" spans="1:39" s="164" customFormat="1" x14ac:dyDescent="0.2">
      <c r="A443" s="178"/>
      <c r="B443" s="178"/>
      <c r="C443" s="178"/>
      <c r="D443" s="178"/>
      <c r="E443" s="179"/>
      <c r="F443" s="178"/>
      <c r="G443" s="178"/>
      <c r="H443" s="178"/>
      <c r="I443" s="181"/>
      <c r="J443" s="178"/>
      <c r="K443" s="182"/>
      <c r="L443" s="183"/>
      <c r="M443" s="183"/>
      <c r="N443" s="183"/>
      <c r="O443" s="183"/>
      <c r="P443" s="183"/>
      <c r="Q443" s="183"/>
      <c r="R443" s="183"/>
      <c r="S443" s="183"/>
      <c r="T443" s="183"/>
      <c r="U443" s="183"/>
      <c r="V443" s="184"/>
      <c r="W443" s="184"/>
      <c r="X443" s="184"/>
      <c r="Y443" s="184"/>
      <c r="Z443" s="184"/>
      <c r="AA443" s="184"/>
      <c r="AB443" s="184"/>
      <c r="AC443" s="184"/>
      <c r="AD443" s="184"/>
      <c r="AE443" s="184"/>
      <c r="AF443" s="184"/>
      <c r="AG443" s="184"/>
      <c r="AH443" s="184"/>
      <c r="AI443" s="184"/>
      <c r="AJ443" s="184"/>
      <c r="AK443" s="184"/>
      <c r="AL443" s="184"/>
      <c r="AM443" s="320"/>
    </row>
    <row r="444" spans="1:39" s="164" customFormat="1" x14ac:dyDescent="0.2">
      <c r="A444" s="178"/>
      <c r="B444" s="178"/>
      <c r="C444" s="178"/>
      <c r="D444" s="178"/>
      <c r="E444" s="179"/>
      <c r="F444" s="178"/>
      <c r="G444" s="178"/>
      <c r="H444" s="178"/>
      <c r="I444" s="181"/>
      <c r="J444" s="178"/>
      <c r="K444" s="182"/>
      <c r="L444" s="183"/>
      <c r="M444" s="183"/>
      <c r="N444" s="183"/>
      <c r="O444" s="183"/>
      <c r="P444" s="183"/>
      <c r="Q444" s="183"/>
      <c r="R444" s="183"/>
      <c r="S444" s="183"/>
      <c r="T444" s="183"/>
      <c r="U444" s="183"/>
      <c r="V444" s="184"/>
      <c r="W444" s="184"/>
      <c r="X444" s="184"/>
      <c r="Y444" s="184"/>
      <c r="Z444" s="184"/>
      <c r="AA444" s="184"/>
      <c r="AB444" s="184"/>
      <c r="AC444" s="184"/>
      <c r="AD444" s="184"/>
      <c r="AE444" s="184"/>
      <c r="AF444" s="184"/>
      <c r="AG444" s="184"/>
      <c r="AH444" s="184"/>
      <c r="AI444" s="184"/>
      <c r="AJ444" s="184"/>
      <c r="AK444" s="184"/>
      <c r="AL444" s="184"/>
      <c r="AM444" s="320"/>
    </row>
    <row r="445" spans="1:39" s="164" customFormat="1" x14ac:dyDescent="0.2">
      <c r="A445" s="178"/>
      <c r="B445" s="178"/>
      <c r="C445" s="178"/>
      <c r="D445" s="178"/>
      <c r="E445" s="179"/>
      <c r="F445" s="178"/>
      <c r="G445" s="178"/>
      <c r="H445" s="178"/>
      <c r="I445" s="181"/>
      <c r="J445" s="178"/>
      <c r="K445" s="182"/>
      <c r="L445" s="183"/>
      <c r="M445" s="183"/>
      <c r="N445" s="183"/>
      <c r="O445" s="183"/>
      <c r="P445" s="183"/>
      <c r="Q445" s="183"/>
      <c r="R445" s="183"/>
      <c r="S445" s="183"/>
      <c r="T445" s="183"/>
      <c r="U445" s="183"/>
      <c r="V445" s="184"/>
      <c r="W445" s="184"/>
      <c r="X445" s="184"/>
      <c r="Y445" s="184"/>
      <c r="Z445" s="184"/>
      <c r="AA445" s="184"/>
      <c r="AB445" s="184"/>
      <c r="AC445" s="184"/>
      <c r="AD445" s="184"/>
      <c r="AE445" s="184"/>
      <c r="AF445" s="184"/>
      <c r="AG445" s="184"/>
      <c r="AH445" s="184"/>
      <c r="AI445" s="184"/>
      <c r="AJ445" s="184"/>
      <c r="AK445" s="184"/>
      <c r="AL445" s="184"/>
      <c r="AM445" s="320"/>
    </row>
    <row r="446" spans="1:39" s="164" customFormat="1" x14ac:dyDescent="0.2">
      <c r="A446" s="178"/>
      <c r="B446" s="178"/>
      <c r="C446" s="178"/>
      <c r="D446" s="178"/>
      <c r="E446" s="179"/>
      <c r="F446" s="178"/>
      <c r="G446" s="178"/>
      <c r="H446" s="178"/>
      <c r="I446" s="181"/>
      <c r="J446" s="178"/>
      <c r="K446" s="182"/>
      <c r="L446" s="183"/>
      <c r="M446" s="183"/>
      <c r="N446" s="183"/>
      <c r="O446" s="183"/>
      <c r="P446" s="183"/>
      <c r="Q446" s="183"/>
      <c r="R446" s="183"/>
      <c r="S446" s="183"/>
      <c r="T446" s="183"/>
      <c r="U446" s="183"/>
      <c r="V446" s="184"/>
      <c r="W446" s="184"/>
      <c r="X446" s="184"/>
      <c r="Y446" s="184"/>
      <c r="Z446" s="184"/>
      <c r="AA446" s="184"/>
      <c r="AB446" s="184"/>
      <c r="AC446" s="184"/>
      <c r="AD446" s="184"/>
      <c r="AE446" s="184"/>
      <c r="AF446" s="184"/>
      <c r="AG446" s="184"/>
      <c r="AH446" s="184"/>
      <c r="AI446" s="184"/>
      <c r="AJ446" s="184"/>
      <c r="AK446" s="184"/>
      <c r="AL446" s="184"/>
      <c r="AM446" s="320"/>
    </row>
    <row r="447" spans="1:39" s="164" customFormat="1" x14ac:dyDescent="0.2">
      <c r="A447" s="178"/>
      <c r="B447" s="178"/>
      <c r="C447" s="178"/>
      <c r="D447" s="178"/>
      <c r="E447" s="179"/>
      <c r="F447" s="178"/>
      <c r="G447" s="178"/>
      <c r="H447" s="178"/>
      <c r="I447" s="181"/>
      <c r="J447" s="178"/>
      <c r="K447" s="182"/>
      <c r="L447" s="183"/>
      <c r="M447" s="183"/>
      <c r="N447" s="183"/>
      <c r="O447" s="183"/>
      <c r="P447" s="183"/>
      <c r="Q447" s="183"/>
      <c r="R447" s="183"/>
      <c r="S447" s="183"/>
      <c r="T447" s="183"/>
      <c r="U447" s="183"/>
      <c r="V447" s="184"/>
      <c r="W447" s="184"/>
      <c r="X447" s="184"/>
      <c r="Y447" s="184"/>
      <c r="Z447" s="184"/>
      <c r="AA447" s="184"/>
      <c r="AB447" s="184"/>
      <c r="AC447" s="184"/>
      <c r="AD447" s="184"/>
      <c r="AE447" s="184"/>
      <c r="AF447" s="184"/>
      <c r="AG447" s="184"/>
      <c r="AH447" s="184"/>
      <c r="AI447" s="184"/>
      <c r="AJ447" s="184"/>
      <c r="AK447" s="184"/>
      <c r="AL447" s="184"/>
      <c r="AM447" s="320"/>
    </row>
    <row r="448" spans="1:39" s="164" customFormat="1" x14ac:dyDescent="0.2">
      <c r="A448" s="178"/>
      <c r="B448" s="178"/>
      <c r="C448" s="178"/>
      <c r="D448" s="178"/>
      <c r="E448" s="179"/>
      <c r="F448" s="178"/>
      <c r="G448" s="178"/>
      <c r="H448" s="178"/>
      <c r="I448" s="181"/>
      <c r="J448" s="178"/>
      <c r="K448" s="182"/>
      <c r="L448" s="183"/>
      <c r="M448" s="183"/>
      <c r="N448" s="183"/>
      <c r="O448" s="183"/>
      <c r="P448" s="183"/>
      <c r="Q448" s="183"/>
      <c r="R448" s="183"/>
      <c r="S448" s="183"/>
      <c r="T448" s="183"/>
      <c r="U448" s="183"/>
      <c r="V448" s="184"/>
      <c r="W448" s="184"/>
      <c r="X448" s="184"/>
      <c r="Y448" s="184"/>
      <c r="Z448" s="184"/>
      <c r="AA448" s="184"/>
      <c r="AB448" s="184"/>
      <c r="AC448" s="184"/>
      <c r="AD448" s="184"/>
      <c r="AE448" s="184"/>
      <c r="AF448" s="184"/>
      <c r="AG448" s="184"/>
      <c r="AH448" s="184"/>
      <c r="AI448" s="184"/>
      <c r="AJ448" s="184"/>
      <c r="AK448" s="184"/>
      <c r="AL448" s="184"/>
      <c r="AM448" s="320"/>
    </row>
    <row r="449" spans="1:39" s="164" customFormat="1" x14ac:dyDescent="0.2">
      <c r="A449" s="178"/>
      <c r="B449" s="178"/>
      <c r="C449" s="178"/>
      <c r="D449" s="178"/>
      <c r="E449" s="179"/>
      <c r="F449" s="178"/>
      <c r="G449" s="178"/>
      <c r="H449" s="178"/>
      <c r="I449" s="181"/>
      <c r="J449" s="178"/>
      <c r="K449" s="182"/>
      <c r="L449" s="183"/>
      <c r="M449" s="183"/>
      <c r="N449" s="183"/>
      <c r="O449" s="183"/>
      <c r="P449" s="183"/>
      <c r="Q449" s="183"/>
      <c r="R449" s="183"/>
      <c r="S449" s="183"/>
      <c r="T449" s="183"/>
      <c r="U449" s="183"/>
      <c r="V449" s="184"/>
      <c r="W449" s="184"/>
      <c r="X449" s="184"/>
      <c r="Y449" s="184"/>
      <c r="Z449" s="184"/>
      <c r="AA449" s="184"/>
      <c r="AB449" s="184"/>
      <c r="AC449" s="184"/>
      <c r="AD449" s="184"/>
      <c r="AE449" s="184"/>
      <c r="AF449" s="184"/>
      <c r="AG449" s="184"/>
      <c r="AH449" s="184"/>
      <c r="AI449" s="184"/>
      <c r="AJ449" s="184"/>
      <c r="AK449" s="184"/>
      <c r="AL449" s="184"/>
      <c r="AM449" s="320"/>
    </row>
    <row r="450" spans="1:39" s="164" customFormat="1" x14ac:dyDescent="0.2">
      <c r="A450" s="178"/>
      <c r="B450" s="178"/>
      <c r="C450" s="178"/>
      <c r="D450" s="178"/>
      <c r="E450" s="179"/>
      <c r="F450" s="178"/>
      <c r="G450" s="178"/>
      <c r="H450" s="178"/>
      <c r="I450" s="181"/>
      <c r="J450" s="178"/>
      <c r="K450" s="182"/>
      <c r="L450" s="183"/>
      <c r="M450" s="183"/>
      <c r="N450" s="183"/>
      <c r="O450" s="183"/>
      <c r="P450" s="183"/>
      <c r="Q450" s="183"/>
      <c r="R450" s="183"/>
      <c r="S450" s="183"/>
      <c r="T450" s="183"/>
      <c r="U450" s="183"/>
      <c r="V450" s="184"/>
      <c r="W450" s="184"/>
      <c r="X450" s="184"/>
      <c r="Y450" s="184"/>
      <c r="Z450" s="184"/>
      <c r="AA450" s="184"/>
      <c r="AB450" s="184"/>
      <c r="AC450" s="184"/>
      <c r="AD450" s="184"/>
      <c r="AE450" s="184"/>
      <c r="AF450" s="184"/>
      <c r="AG450" s="184"/>
      <c r="AH450" s="184"/>
      <c r="AI450" s="184"/>
      <c r="AJ450" s="184"/>
      <c r="AK450" s="184"/>
      <c r="AL450" s="184"/>
      <c r="AM450" s="320"/>
    </row>
    <row r="451" spans="1:39" s="164" customFormat="1" x14ac:dyDescent="0.2">
      <c r="A451" s="178"/>
      <c r="B451" s="178"/>
      <c r="C451" s="178"/>
      <c r="D451" s="178"/>
      <c r="E451" s="179"/>
      <c r="F451" s="178"/>
      <c r="G451" s="178"/>
      <c r="H451" s="178"/>
      <c r="I451" s="181"/>
      <c r="J451" s="178"/>
      <c r="K451" s="182"/>
      <c r="L451" s="183"/>
      <c r="M451" s="183"/>
      <c r="N451" s="183"/>
      <c r="O451" s="183"/>
      <c r="P451" s="183"/>
      <c r="Q451" s="183"/>
      <c r="R451" s="183"/>
      <c r="S451" s="183"/>
      <c r="T451" s="183"/>
      <c r="U451" s="183"/>
      <c r="V451" s="184"/>
      <c r="W451" s="184"/>
      <c r="X451" s="184"/>
      <c r="Y451" s="184"/>
      <c r="Z451" s="184"/>
      <c r="AA451" s="184"/>
      <c r="AB451" s="184"/>
      <c r="AC451" s="184"/>
      <c r="AD451" s="184"/>
      <c r="AE451" s="184"/>
      <c r="AF451" s="184"/>
      <c r="AG451" s="184"/>
      <c r="AH451" s="184"/>
      <c r="AI451" s="184"/>
      <c r="AJ451" s="184"/>
      <c r="AK451" s="184"/>
      <c r="AL451" s="184"/>
      <c r="AM451" s="320"/>
    </row>
    <row r="452" spans="1:39" s="164" customFormat="1" x14ac:dyDescent="0.2">
      <c r="A452" s="178"/>
      <c r="B452" s="178"/>
      <c r="C452" s="178"/>
      <c r="D452" s="178"/>
      <c r="E452" s="179"/>
      <c r="F452" s="178"/>
      <c r="G452" s="178"/>
      <c r="H452" s="178"/>
      <c r="I452" s="181"/>
      <c r="J452" s="178"/>
      <c r="K452" s="182"/>
      <c r="L452" s="183"/>
      <c r="M452" s="183"/>
      <c r="N452" s="183"/>
      <c r="O452" s="183"/>
      <c r="P452" s="183"/>
      <c r="Q452" s="183"/>
      <c r="R452" s="183"/>
      <c r="S452" s="183"/>
      <c r="T452" s="183"/>
      <c r="U452" s="183"/>
      <c r="V452" s="184"/>
      <c r="W452" s="184"/>
      <c r="X452" s="184"/>
      <c r="Y452" s="184"/>
      <c r="Z452" s="184"/>
      <c r="AA452" s="184"/>
      <c r="AB452" s="184"/>
      <c r="AC452" s="184"/>
      <c r="AD452" s="184"/>
      <c r="AE452" s="184"/>
      <c r="AF452" s="184"/>
      <c r="AG452" s="184"/>
      <c r="AH452" s="184"/>
      <c r="AI452" s="184"/>
      <c r="AJ452" s="184"/>
      <c r="AK452" s="184"/>
      <c r="AL452" s="184"/>
      <c r="AM452" s="320"/>
    </row>
    <row r="453" spans="1:39" s="164" customFormat="1" x14ac:dyDescent="0.2">
      <c r="A453" s="178"/>
      <c r="B453" s="178"/>
      <c r="C453" s="178"/>
      <c r="D453" s="178"/>
      <c r="E453" s="179"/>
      <c r="F453" s="178"/>
      <c r="G453" s="178"/>
      <c r="H453" s="178"/>
      <c r="I453" s="181"/>
      <c r="J453" s="178"/>
      <c r="K453" s="182"/>
      <c r="L453" s="183"/>
      <c r="M453" s="183"/>
      <c r="N453" s="183"/>
      <c r="O453" s="183"/>
      <c r="P453" s="183"/>
      <c r="Q453" s="183"/>
      <c r="R453" s="183"/>
      <c r="S453" s="183"/>
      <c r="T453" s="183"/>
      <c r="U453" s="183"/>
      <c r="V453" s="184"/>
      <c r="W453" s="184"/>
      <c r="X453" s="184"/>
      <c r="Y453" s="184"/>
      <c r="Z453" s="184"/>
      <c r="AA453" s="184"/>
      <c r="AB453" s="184"/>
      <c r="AC453" s="184"/>
      <c r="AD453" s="184"/>
      <c r="AE453" s="184"/>
      <c r="AF453" s="184"/>
      <c r="AG453" s="184"/>
      <c r="AH453" s="184"/>
      <c r="AI453" s="184"/>
      <c r="AJ453" s="184"/>
      <c r="AK453" s="184"/>
      <c r="AL453" s="184"/>
      <c r="AM453" s="320"/>
    </row>
    <row r="454" spans="1:39" s="164" customFormat="1" x14ac:dyDescent="0.2">
      <c r="A454" s="178"/>
      <c r="B454" s="178"/>
      <c r="C454" s="178"/>
      <c r="D454" s="178"/>
      <c r="E454" s="179"/>
      <c r="F454" s="178"/>
      <c r="G454" s="178"/>
      <c r="H454" s="178"/>
      <c r="I454" s="181"/>
      <c r="J454" s="178"/>
      <c r="K454" s="182"/>
      <c r="L454" s="183"/>
      <c r="M454" s="183"/>
      <c r="N454" s="183"/>
      <c r="O454" s="183"/>
      <c r="P454" s="183"/>
      <c r="Q454" s="183"/>
      <c r="R454" s="183"/>
      <c r="S454" s="183"/>
      <c r="T454" s="183"/>
      <c r="U454" s="183"/>
      <c r="V454" s="184"/>
      <c r="W454" s="184"/>
      <c r="X454" s="184"/>
      <c r="Y454" s="184"/>
      <c r="Z454" s="184"/>
      <c r="AA454" s="184"/>
      <c r="AB454" s="184"/>
      <c r="AC454" s="184"/>
      <c r="AD454" s="184"/>
      <c r="AE454" s="184"/>
      <c r="AF454" s="184"/>
      <c r="AG454" s="184"/>
      <c r="AH454" s="184"/>
      <c r="AI454" s="184"/>
      <c r="AJ454" s="184"/>
      <c r="AK454" s="184"/>
      <c r="AL454" s="184"/>
      <c r="AM454" s="320"/>
    </row>
    <row r="455" spans="1:39" s="164" customFormat="1" x14ac:dyDescent="0.2">
      <c r="A455" s="178"/>
      <c r="B455" s="178"/>
      <c r="C455" s="178"/>
      <c r="D455" s="178"/>
      <c r="E455" s="179"/>
      <c r="F455" s="178"/>
      <c r="G455" s="178"/>
      <c r="H455" s="178"/>
      <c r="I455" s="181"/>
      <c r="J455" s="178"/>
      <c r="K455" s="182"/>
      <c r="L455" s="183"/>
      <c r="M455" s="183"/>
      <c r="N455" s="183"/>
      <c r="O455" s="183"/>
      <c r="P455" s="183"/>
      <c r="Q455" s="183"/>
      <c r="R455" s="183"/>
      <c r="S455" s="183"/>
      <c r="T455" s="183"/>
      <c r="U455" s="183"/>
      <c r="V455" s="184"/>
      <c r="W455" s="184"/>
      <c r="X455" s="184"/>
      <c r="Y455" s="184"/>
      <c r="Z455" s="184"/>
      <c r="AA455" s="184"/>
      <c r="AB455" s="184"/>
      <c r="AC455" s="184"/>
      <c r="AD455" s="184"/>
      <c r="AE455" s="184"/>
      <c r="AF455" s="184"/>
      <c r="AG455" s="184"/>
      <c r="AH455" s="184"/>
      <c r="AI455" s="184"/>
      <c r="AJ455" s="184"/>
      <c r="AK455" s="184"/>
      <c r="AL455" s="184"/>
      <c r="AM455" s="320"/>
    </row>
    <row r="456" spans="1:39" s="164" customFormat="1" x14ac:dyDescent="0.2">
      <c r="A456" s="178"/>
      <c r="B456" s="178"/>
      <c r="C456" s="178"/>
      <c r="D456" s="178"/>
      <c r="E456" s="179"/>
      <c r="F456" s="178"/>
      <c r="G456" s="178"/>
      <c r="H456" s="178"/>
      <c r="I456" s="181"/>
      <c r="J456" s="178"/>
      <c r="K456" s="182"/>
      <c r="L456" s="183"/>
      <c r="M456" s="183"/>
      <c r="N456" s="183"/>
      <c r="O456" s="183"/>
      <c r="P456" s="183"/>
      <c r="Q456" s="183"/>
      <c r="R456" s="183"/>
      <c r="S456" s="183"/>
      <c r="T456" s="183"/>
      <c r="U456" s="183"/>
      <c r="V456" s="184"/>
      <c r="W456" s="184"/>
      <c r="X456" s="184"/>
      <c r="Y456" s="184"/>
      <c r="Z456" s="184"/>
      <c r="AA456" s="184"/>
      <c r="AB456" s="184"/>
      <c r="AC456" s="184"/>
      <c r="AD456" s="184"/>
      <c r="AE456" s="184"/>
      <c r="AF456" s="184"/>
      <c r="AG456" s="184"/>
      <c r="AH456" s="184"/>
      <c r="AI456" s="184"/>
      <c r="AJ456" s="184"/>
      <c r="AK456" s="184"/>
      <c r="AL456" s="184"/>
      <c r="AM456" s="320"/>
    </row>
    <row r="457" spans="1:39" s="164" customFormat="1" x14ac:dyDescent="0.2">
      <c r="A457" s="178"/>
      <c r="B457" s="178"/>
      <c r="C457" s="178"/>
      <c r="D457" s="178"/>
      <c r="E457" s="179"/>
      <c r="F457" s="178"/>
      <c r="G457" s="178"/>
      <c r="H457" s="178"/>
      <c r="I457" s="181"/>
      <c r="J457" s="178"/>
      <c r="K457" s="182"/>
      <c r="L457" s="183"/>
      <c r="M457" s="183"/>
      <c r="N457" s="183"/>
      <c r="O457" s="183"/>
      <c r="P457" s="183"/>
      <c r="Q457" s="183"/>
      <c r="R457" s="183"/>
      <c r="S457" s="183"/>
      <c r="T457" s="183"/>
      <c r="U457" s="183"/>
      <c r="V457" s="184"/>
      <c r="W457" s="184"/>
      <c r="X457" s="184"/>
      <c r="Y457" s="184"/>
      <c r="Z457" s="184"/>
      <c r="AA457" s="184"/>
      <c r="AB457" s="184"/>
      <c r="AC457" s="184"/>
      <c r="AD457" s="184"/>
      <c r="AE457" s="184"/>
      <c r="AF457" s="184"/>
      <c r="AG457" s="184"/>
      <c r="AH457" s="184"/>
      <c r="AI457" s="184"/>
      <c r="AJ457" s="184"/>
      <c r="AK457" s="184"/>
      <c r="AL457" s="184"/>
      <c r="AM457" s="320"/>
    </row>
    <row r="458" spans="1:39" s="164" customFormat="1" x14ac:dyDescent="0.2">
      <c r="A458" s="178"/>
      <c r="B458" s="178"/>
      <c r="C458" s="178"/>
      <c r="D458" s="178"/>
      <c r="E458" s="179"/>
      <c r="F458" s="178"/>
      <c r="G458" s="178"/>
      <c r="H458" s="178"/>
      <c r="I458" s="181"/>
      <c r="J458" s="178"/>
      <c r="K458" s="182"/>
      <c r="L458" s="183"/>
      <c r="M458" s="183"/>
      <c r="N458" s="183"/>
      <c r="O458" s="183"/>
      <c r="P458" s="183"/>
      <c r="Q458" s="183"/>
      <c r="R458" s="183"/>
      <c r="S458" s="183"/>
      <c r="T458" s="183"/>
      <c r="U458" s="183"/>
      <c r="V458" s="184"/>
      <c r="W458" s="184"/>
      <c r="X458" s="184"/>
      <c r="Y458" s="184"/>
      <c r="Z458" s="184"/>
      <c r="AA458" s="184"/>
      <c r="AB458" s="184"/>
      <c r="AC458" s="184"/>
      <c r="AD458" s="184"/>
      <c r="AE458" s="184"/>
      <c r="AF458" s="184"/>
      <c r="AG458" s="184"/>
      <c r="AH458" s="184"/>
      <c r="AI458" s="184"/>
      <c r="AJ458" s="184"/>
      <c r="AK458" s="184"/>
      <c r="AL458" s="184"/>
      <c r="AM458" s="320"/>
    </row>
    <row r="459" spans="1:39" s="164" customFormat="1" x14ac:dyDescent="0.2">
      <c r="A459" s="178"/>
      <c r="B459" s="178"/>
      <c r="C459" s="178"/>
      <c r="D459" s="178"/>
      <c r="E459" s="179"/>
      <c r="F459" s="178"/>
      <c r="G459" s="178"/>
      <c r="H459" s="178"/>
      <c r="I459" s="181"/>
      <c r="J459" s="178"/>
      <c r="K459" s="182"/>
      <c r="L459" s="183"/>
      <c r="M459" s="183"/>
      <c r="N459" s="183"/>
      <c r="O459" s="183"/>
      <c r="P459" s="183"/>
      <c r="Q459" s="183"/>
      <c r="R459" s="183"/>
      <c r="S459" s="183"/>
      <c r="T459" s="183"/>
      <c r="U459" s="183"/>
      <c r="V459" s="184"/>
      <c r="W459" s="184"/>
      <c r="X459" s="184"/>
      <c r="Y459" s="184"/>
      <c r="Z459" s="184"/>
      <c r="AA459" s="184"/>
      <c r="AB459" s="184"/>
      <c r="AC459" s="184"/>
      <c r="AD459" s="184"/>
      <c r="AE459" s="184"/>
      <c r="AF459" s="184"/>
      <c r="AG459" s="184"/>
      <c r="AH459" s="184"/>
      <c r="AI459" s="184"/>
      <c r="AJ459" s="184"/>
      <c r="AK459" s="184"/>
      <c r="AL459" s="184"/>
      <c r="AM459" s="320"/>
    </row>
    <row r="460" spans="1:39" s="164" customFormat="1" x14ac:dyDescent="0.2">
      <c r="A460" s="178"/>
      <c r="B460" s="178"/>
      <c r="C460" s="178"/>
      <c r="D460" s="178"/>
      <c r="E460" s="179"/>
      <c r="F460" s="178"/>
      <c r="G460" s="178"/>
      <c r="H460" s="178"/>
      <c r="I460" s="181"/>
      <c r="J460" s="178"/>
      <c r="K460" s="182"/>
      <c r="L460" s="183"/>
      <c r="M460" s="183"/>
      <c r="N460" s="183"/>
      <c r="O460" s="183"/>
      <c r="P460" s="183"/>
      <c r="Q460" s="183"/>
      <c r="R460" s="183"/>
      <c r="S460" s="183"/>
      <c r="T460" s="183"/>
      <c r="U460" s="183"/>
      <c r="V460" s="184"/>
      <c r="W460" s="184"/>
      <c r="X460" s="184"/>
      <c r="Y460" s="184"/>
      <c r="Z460" s="184"/>
      <c r="AA460" s="184"/>
      <c r="AB460" s="184"/>
      <c r="AC460" s="184"/>
      <c r="AD460" s="184"/>
      <c r="AE460" s="184"/>
      <c r="AF460" s="184"/>
      <c r="AG460" s="184"/>
      <c r="AH460" s="184"/>
      <c r="AI460" s="184"/>
      <c r="AJ460" s="184"/>
      <c r="AK460" s="184"/>
      <c r="AL460" s="184"/>
      <c r="AM460" s="320"/>
    </row>
    <row r="461" spans="1:39" s="164" customFormat="1" x14ac:dyDescent="0.2">
      <c r="A461" s="178"/>
      <c r="B461" s="178"/>
      <c r="C461" s="178"/>
      <c r="D461" s="178"/>
      <c r="E461" s="179"/>
      <c r="F461" s="178"/>
      <c r="G461" s="178"/>
      <c r="H461" s="178"/>
      <c r="I461" s="181"/>
      <c r="J461" s="178"/>
      <c r="K461" s="182"/>
      <c r="L461" s="183"/>
      <c r="M461" s="183"/>
      <c r="N461" s="183"/>
      <c r="O461" s="183"/>
      <c r="P461" s="183"/>
      <c r="Q461" s="183"/>
      <c r="R461" s="183"/>
      <c r="S461" s="183"/>
      <c r="T461" s="183"/>
      <c r="U461" s="183"/>
      <c r="V461" s="184"/>
      <c r="W461" s="184"/>
      <c r="X461" s="184"/>
      <c r="Y461" s="184"/>
      <c r="Z461" s="184"/>
      <c r="AA461" s="184"/>
      <c r="AB461" s="184"/>
      <c r="AC461" s="184"/>
      <c r="AD461" s="184"/>
      <c r="AE461" s="184"/>
      <c r="AF461" s="184"/>
      <c r="AG461" s="184"/>
      <c r="AH461" s="184"/>
      <c r="AI461" s="184"/>
      <c r="AJ461" s="184"/>
      <c r="AK461" s="184"/>
      <c r="AL461" s="184"/>
      <c r="AM461" s="320"/>
    </row>
    <row r="462" spans="1:39" s="164" customFormat="1" x14ac:dyDescent="0.2">
      <c r="A462" s="178"/>
      <c r="B462" s="178"/>
      <c r="C462" s="178"/>
      <c r="D462" s="178"/>
      <c r="E462" s="179"/>
      <c r="F462" s="178"/>
      <c r="G462" s="178"/>
      <c r="H462" s="178"/>
      <c r="I462" s="181"/>
      <c r="J462" s="178"/>
      <c r="K462" s="182"/>
      <c r="L462" s="183"/>
      <c r="M462" s="183"/>
      <c r="N462" s="183"/>
      <c r="O462" s="183"/>
      <c r="P462" s="183"/>
      <c r="Q462" s="183"/>
      <c r="R462" s="183"/>
      <c r="S462" s="183"/>
      <c r="T462" s="183"/>
      <c r="U462" s="183"/>
      <c r="V462" s="184"/>
      <c r="W462" s="184"/>
      <c r="X462" s="184"/>
      <c r="Y462" s="184"/>
      <c r="Z462" s="184"/>
      <c r="AA462" s="184"/>
      <c r="AB462" s="184"/>
      <c r="AC462" s="184"/>
      <c r="AD462" s="184"/>
      <c r="AE462" s="184"/>
      <c r="AF462" s="184"/>
      <c r="AG462" s="184"/>
      <c r="AH462" s="184"/>
      <c r="AI462" s="184"/>
      <c r="AJ462" s="184"/>
      <c r="AK462" s="184"/>
      <c r="AL462" s="184"/>
      <c r="AM462" s="320"/>
    </row>
    <row r="463" spans="1:39" s="164" customFormat="1" x14ac:dyDescent="0.2">
      <c r="A463" s="178"/>
      <c r="B463" s="178"/>
      <c r="C463" s="178"/>
      <c r="D463" s="178"/>
      <c r="E463" s="179"/>
      <c r="F463" s="178"/>
      <c r="G463" s="178"/>
      <c r="H463" s="178"/>
      <c r="I463" s="181"/>
      <c r="J463" s="178"/>
      <c r="K463" s="182"/>
      <c r="L463" s="183"/>
      <c r="M463" s="183"/>
      <c r="N463" s="183"/>
      <c r="O463" s="183"/>
      <c r="P463" s="183"/>
      <c r="Q463" s="183"/>
      <c r="R463" s="183"/>
      <c r="S463" s="183"/>
      <c r="T463" s="183"/>
      <c r="U463" s="183"/>
      <c r="V463" s="184"/>
      <c r="W463" s="184"/>
      <c r="X463" s="184"/>
      <c r="Y463" s="184"/>
      <c r="Z463" s="184"/>
      <c r="AA463" s="184"/>
      <c r="AB463" s="184"/>
      <c r="AC463" s="184"/>
      <c r="AD463" s="184"/>
      <c r="AE463" s="184"/>
      <c r="AF463" s="184"/>
      <c r="AG463" s="184"/>
      <c r="AH463" s="184"/>
      <c r="AI463" s="184"/>
      <c r="AJ463" s="184"/>
      <c r="AK463" s="184"/>
      <c r="AL463" s="184"/>
      <c r="AM463" s="320"/>
    </row>
    <row r="464" spans="1:39" s="164" customFormat="1" x14ac:dyDescent="0.2">
      <c r="A464" s="178"/>
      <c r="B464" s="178"/>
      <c r="C464" s="178"/>
      <c r="D464" s="178"/>
      <c r="E464" s="179"/>
      <c r="F464" s="178"/>
      <c r="G464" s="178"/>
      <c r="H464" s="178"/>
      <c r="I464" s="181"/>
      <c r="J464" s="178"/>
      <c r="K464" s="182"/>
      <c r="L464" s="183"/>
      <c r="M464" s="183"/>
      <c r="N464" s="183"/>
      <c r="O464" s="183"/>
      <c r="P464" s="183"/>
      <c r="Q464" s="183"/>
      <c r="R464" s="183"/>
      <c r="S464" s="183"/>
      <c r="T464" s="183"/>
      <c r="U464" s="183"/>
      <c r="V464" s="184"/>
      <c r="W464" s="184"/>
      <c r="X464" s="184"/>
      <c r="Y464" s="184"/>
      <c r="Z464" s="184"/>
      <c r="AA464" s="184"/>
      <c r="AB464" s="184"/>
      <c r="AC464" s="184"/>
      <c r="AD464" s="184"/>
      <c r="AE464" s="184"/>
      <c r="AF464" s="184"/>
      <c r="AG464" s="184"/>
      <c r="AH464" s="184"/>
      <c r="AI464" s="184"/>
      <c r="AJ464" s="184"/>
      <c r="AK464" s="184"/>
      <c r="AL464" s="184"/>
      <c r="AM464" s="320"/>
    </row>
    <row r="465" spans="1:39" s="164" customFormat="1" x14ac:dyDescent="0.2">
      <c r="A465" s="178"/>
      <c r="B465" s="178"/>
      <c r="C465" s="178"/>
      <c r="D465" s="178"/>
      <c r="E465" s="179"/>
      <c r="F465" s="178"/>
      <c r="G465" s="178"/>
      <c r="H465" s="178"/>
      <c r="I465" s="181"/>
      <c r="J465" s="178"/>
      <c r="K465" s="182"/>
      <c r="L465" s="183"/>
      <c r="M465" s="183"/>
      <c r="N465" s="183"/>
      <c r="O465" s="183"/>
      <c r="P465" s="183"/>
      <c r="Q465" s="183"/>
      <c r="R465" s="183"/>
      <c r="S465" s="183"/>
      <c r="T465" s="183"/>
      <c r="U465" s="183"/>
      <c r="V465" s="184"/>
      <c r="W465" s="184"/>
      <c r="X465" s="184"/>
      <c r="Y465" s="184"/>
      <c r="Z465" s="184"/>
      <c r="AA465" s="184"/>
      <c r="AB465" s="184"/>
      <c r="AC465" s="184"/>
      <c r="AD465" s="184"/>
      <c r="AE465" s="184"/>
      <c r="AF465" s="184"/>
      <c r="AG465" s="184"/>
      <c r="AH465" s="184"/>
      <c r="AI465" s="184"/>
      <c r="AJ465" s="184"/>
      <c r="AK465" s="184"/>
      <c r="AL465" s="184"/>
      <c r="AM465" s="320"/>
    </row>
    <row r="466" spans="1:39" s="164" customFormat="1" x14ac:dyDescent="0.2">
      <c r="A466" s="178"/>
      <c r="B466" s="178"/>
      <c r="C466" s="178"/>
      <c r="D466" s="178"/>
      <c r="E466" s="179"/>
      <c r="F466" s="178"/>
      <c r="G466" s="178"/>
      <c r="H466" s="178"/>
      <c r="I466" s="181"/>
      <c r="J466" s="178"/>
      <c r="K466" s="182"/>
      <c r="L466" s="183"/>
      <c r="M466" s="183"/>
      <c r="N466" s="183"/>
      <c r="O466" s="183"/>
      <c r="P466" s="183"/>
      <c r="Q466" s="183"/>
      <c r="R466" s="183"/>
      <c r="S466" s="183"/>
      <c r="T466" s="183"/>
      <c r="U466" s="183"/>
      <c r="V466" s="184"/>
      <c r="W466" s="184"/>
      <c r="X466" s="184"/>
      <c r="Y466" s="184"/>
      <c r="Z466" s="184"/>
      <c r="AA466" s="184"/>
      <c r="AB466" s="184"/>
      <c r="AC466" s="184"/>
      <c r="AD466" s="184"/>
      <c r="AE466" s="184"/>
      <c r="AF466" s="184"/>
      <c r="AG466" s="184"/>
      <c r="AH466" s="184"/>
      <c r="AI466" s="184"/>
      <c r="AJ466" s="184"/>
      <c r="AK466" s="184"/>
      <c r="AL466" s="184"/>
      <c r="AM466" s="320"/>
    </row>
    <row r="467" spans="1:39" s="164" customFormat="1" x14ac:dyDescent="0.2">
      <c r="A467" s="178"/>
      <c r="B467" s="178"/>
      <c r="C467" s="178"/>
      <c r="D467" s="178"/>
      <c r="E467" s="179"/>
      <c r="F467" s="178"/>
      <c r="G467" s="178"/>
      <c r="H467" s="178"/>
      <c r="I467" s="181"/>
      <c r="J467" s="178"/>
      <c r="K467" s="182"/>
      <c r="L467" s="183"/>
      <c r="M467" s="183"/>
      <c r="N467" s="183"/>
      <c r="O467" s="183"/>
      <c r="P467" s="183"/>
      <c r="Q467" s="183"/>
      <c r="R467" s="183"/>
      <c r="S467" s="183"/>
      <c r="T467" s="183"/>
      <c r="U467" s="183"/>
      <c r="V467" s="184"/>
      <c r="W467" s="184"/>
      <c r="X467" s="184"/>
      <c r="Y467" s="184"/>
      <c r="Z467" s="184"/>
      <c r="AA467" s="184"/>
      <c r="AB467" s="184"/>
      <c r="AC467" s="184"/>
      <c r="AD467" s="184"/>
      <c r="AE467" s="184"/>
      <c r="AF467" s="184"/>
      <c r="AG467" s="184"/>
      <c r="AH467" s="184"/>
      <c r="AI467" s="184"/>
      <c r="AJ467" s="184"/>
      <c r="AK467" s="184"/>
      <c r="AL467" s="184"/>
      <c r="AM467" s="320"/>
    </row>
    <row r="468" spans="1:39" s="164" customFormat="1" x14ac:dyDescent="0.2">
      <c r="A468" s="178"/>
      <c r="B468" s="178"/>
      <c r="C468" s="178"/>
      <c r="D468" s="178"/>
      <c r="E468" s="179"/>
      <c r="F468" s="178"/>
      <c r="G468" s="178"/>
      <c r="H468" s="178"/>
      <c r="I468" s="181"/>
      <c r="J468" s="178"/>
      <c r="K468" s="182"/>
      <c r="L468" s="183"/>
      <c r="M468" s="183"/>
      <c r="N468" s="183"/>
      <c r="O468" s="183"/>
      <c r="P468" s="183"/>
      <c r="Q468" s="183"/>
      <c r="R468" s="183"/>
      <c r="S468" s="183"/>
      <c r="T468" s="183"/>
      <c r="U468" s="183"/>
      <c r="V468" s="184"/>
      <c r="W468" s="184"/>
      <c r="X468" s="184"/>
      <c r="Y468" s="184"/>
      <c r="Z468" s="184"/>
      <c r="AA468" s="184"/>
      <c r="AB468" s="184"/>
      <c r="AC468" s="184"/>
      <c r="AD468" s="184"/>
      <c r="AE468" s="184"/>
      <c r="AF468" s="184"/>
      <c r="AG468" s="184"/>
      <c r="AH468" s="184"/>
      <c r="AI468" s="184"/>
      <c r="AJ468" s="184"/>
      <c r="AK468" s="184"/>
      <c r="AL468" s="184"/>
      <c r="AM468" s="320"/>
    </row>
    <row r="469" spans="1:39" s="164" customFormat="1" x14ac:dyDescent="0.2">
      <c r="A469" s="178"/>
      <c r="B469" s="178"/>
      <c r="C469" s="178"/>
      <c r="D469" s="178"/>
      <c r="E469" s="179"/>
      <c r="F469" s="178"/>
      <c r="G469" s="178"/>
      <c r="H469" s="178"/>
      <c r="I469" s="181"/>
      <c r="J469" s="178"/>
      <c r="K469" s="182"/>
      <c r="L469" s="183"/>
      <c r="M469" s="183"/>
      <c r="N469" s="183"/>
      <c r="O469" s="183"/>
      <c r="P469" s="183"/>
      <c r="Q469" s="183"/>
      <c r="R469" s="183"/>
      <c r="S469" s="183"/>
      <c r="T469" s="183"/>
      <c r="U469" s="183"/>
      <c r="V469" s="184"/>
      <c r="W469" s="184"/>
      <c r="X469" s="184"/>
      <c r="Y469" s="184"/>
      <c r="Z469" s="184"/>
      <c r="AA469" s="184"/>
      <c r="AB469" s="184"/>
      <c r="AC469" s="184"/>
      <c r="AD469" s="184"/>
      <c r="AE469" s="184"/>
      <c r="AF469" s="184"/>
      <c r="AG469" s="184"/>
      <c r="AH469" s="184"/>
      <c r="AI469" s="184"/>
      <c r="AJ469" s="184"/>
      <c r="AK469" s="184"/>
      <c r="AL469" s="184"/>
      <c r="AM469" s="320"/>
    </row>
    <row r="470" spans="1:39" s="164" customFormat="1" x14ac:dyDescent="0.2">
      <c r="A470" s="178"/>
      <c r="B470" s="178"/>
      <c r="C470" s="178"/>
      <c r="D470" s="178"/>
      <c r="E470" s="179"/>
      <c r="F470" s="178"/>
      <c r="G470" s="178"/>
      <c r="H470" s="178"/>
      <c r="I470" s="181"/>
      <c r="J470" s="178"/>
      <c r="K470" s="182"/>
      <c r="L470" s="183"/>
      <c r="M470" s="183"/>
      <c r="N470" s="183"/>
      <c r="O470" s="183"/>
      <c r="P470" s="183"/>
      <c r="Q470" s="183"/>
      <c r="R470" s="183"/>
      <c r="S470" s="183"/>
      <c r="T470" s="183"/>
      <c r="U470" s="183"/>
      <c r="V470" s="184"/>
      <c r="W470" s="184"/>
      <c r="X470" s="184"/>
      <c r="Y470" s="184"/>
      <c r="Z470" s="184"/>
      <c r="AA470" s="184"/>
      <c r="AB470" s="184"/>
      <c r="AC470" s="184"/>
      <c r="AD470" s="184"/>
      <c r="AE470" s="184"/>
      <c r="AF470" s="184"/>
      <c r="AG470" s="184"/>
      <c r="AH470" s="184"/>
      <c r="AI470" s="184"/>
      <c r="AJ470" s="184"/>
      <c r="AK470" s="184"/>
      <c r="AL470" s="184"/>
      <c r="AM470" s="320"/>
    </row>
    <row r="471" spans="1:39" s="164" customFormat="1" x14ac:dyDescent="0.2">
      <c r="A471" s="178"/>
      <c r="B471" s="178"/>
      <c r="C471" s="178"/>
      <c r="D471" s="178"/>
      <c r="E471" s="179"/>
      <c r="F471" s="178"/>
      <c r="G471" s="178"/>
      <c r="H471" s="178"/>
      <c r="I471" s="181"/>
      <c r="J471" s="178"/>
      <c r="K471" s="182"/>
      <c r="L471" s="183"/>
      <c r="M471" s="183"/>
      <c r="N471" s="183"/>
      <c r="O471" s="183"/>
      <c r="P471" s="183"/>
      <c r="Q471" s="183"/>
      <c r="R471" s="183"/>
      <c r="S471" s="183"/>
      <c r="T471" s="183"/>
      <c r="U471" s="183"/>
      <c r="V471" s="184"/>
      <c r="W471" s="184"/>
      <c r="X471" s="184"/>
      <c r="Y471" s="184"/>
      <c r="Z471" s="184"/>
      <c r="AA471" s="184"/>
      <c r="AB471" s="184"/>
      <c r="AC471" s="184"/>
      <c r="AD471" s="184"/>
      <c r="AE471" s="184"/>
      <c r="AF471" s="184"/>
      <c r="AG471" s="184"/>
      <c r="AH471" s="184"/>
      <c r="AI471" s="184"/>
      <c r="AJ471" s="184"/>
      <c r="AK471" s="184"/>
      <c r="AL471" s="184"/>
      <c r="AM471" s="320"/>
    </row>
    <row r="472" spans="1:39" s="164" customFormat="1" x14ac:dyDescent="0.2">
      <c r="A472" s="178"/>
      <c r="B472" s="178"/>
      <c r="C472" s="178"/>
      <c r="D472" s="178"/>
      <c r="E472" s="179"/>
      <c r="F472" s="178"/>
      <c r="G472" s="178"/>
      <c r="H472" s="178"/>
      <c r="I472" s="181"/>
      <c r="J472" s="178"/>
      <c r="K472" s="182"/>
      <c r="L472" s="183"/>
      <c r="M472" s="183"/>
      <c r="N472" s="183"/>
      <c r="O472" s="183"/>
      <c r="P472" s="183"/>
      <c r="Q472" s="183"/>
      <c r="R472" s="183"/>
      <c r="S472" s="183"/>
      <c r="T472" s="183"/>
      <c r="U472" s="183"/>
      <c r="V472" s="184"/>
      <c r="W472" s="184"/>
      <c r="X472" s="184"/>
      <c r="Y472" s="184"/>
      <c r="Z472" s="184"/>
      <c r="AA472" s="184"/>
      <c r="AB472" s="184"/>
      <c r="AC472" s="184"/>
      <c r="AD472" s="184"/>
      <c r="AE472" s="184"/>
      <c r="AF472" s="184"/>
      <c r="AG472" s="184"/>
      <c r="AH472" s="184"/>
      <c r="AI472" s="184"/>
      <c r="AJ472" s="184"/>
      <c r="AK472" s="184"/>
      <c r="AL472" s="184"/>
      <c r="AM472" s="320"/>
    </row>
    <row r="473" spans="1:39" s="164" customFormat="1" x14ac:dyDescent="0.2">
      <c r="A473" s="178"/>
      <c r="B473" s="178"/>
      <c r="C473" s="178"/>
      <c r="D473" s="178"/>
      <c r="E473" s="179"/>
      <c r="F473" s="178"/>
      <c r="G473" s="178"/>
      <c r="H473" s="178"/>
      <c r="I473" s="181"/>
      <c r="J473" s="178"/>
      <c r="K473" s="182"/>
      <c r="L473" s="183"/>
      <c r="M473" s="183"/>
      <c r="N473" s="183"/>
      <c r="O473" s="183"/>
      <c r="P473" s="183"/>
      <c r="Q473" s="183"/>
      <c r="R473" s="183"/>
      <c r="S473" s="183"/>
      <c r="T473" s="183"/>
      <c r="U473" s="183"/>
      <c r="V473" s="184"/>
      <c r="W473" s="184"/>
      <c r="X473" s="184"/>
      <c r="Y473" s="184"/>
      <c r="Z473" s="184"/>
      <c r="AA473" s="184"/>
      <c r="AB473" s="184"/>
      <c r="AC473" s="184"/>
      <c r="AD473" s="184"/>
      <c r="AE473" s="184"/>
      <c r="AF473" s="184"/>
      <c r="AG473" s="184"/>
      <c r="AH473" s="184"/>
      <c r="AI473" s="184"/>
      <c r="AJ473" s="184"/>
      <c r="AK473" s="184"/>
      <c r="AL473" s="184"/>
      <c r="AM473" s="320"/>
    </row>
    <row r="474" spans="1:39" s="164" customFormat="1" x14ac:dyDescent="0.2">
      <c r="A474" s="178"/>
      <c r="B474" s="178"/>
      <c r="C474" s="178"/>
      <c r="D474" s="178"/>
      <c r="E474" s="179"/>
      <c r="F474" s="178"/>
      <c r="G474" s="178"/>
      <c r="H474" s="178"/>
      <c r="I474" s="181"/>
      <c r="J474" s="178"/>
      <c r="K474" s="182"/>
      <c r="L474" s="183"/>
      <c r="M474" s="183"/>
      <c r="N474" s="183"/>
      <c r="O474" s="183"/>
      <c r="P474" s="183"/>
      <c r="Q474" s="183"/>
      <c r="R474" s="183"/>
      <c r="S474" s="183"/>
      <c r="T474" s="183"/>
      <c r="U474" s="183"/>
      <c r="V474" s="184"/>
      <c r="W474" s="184"/>
      <c r="X474" s="184"/>
      <c r="Y474" s="184"/>
      <c r="Z474" s="184"/>
      <c r="AA474" s="184"/>
      <c r="AB474" s="184"/>
      <c r="AC474" s="184"/>
      <c r="AD474" s="184"/>
      <c r="AE474" s="184"/>
      <c r="AF474" s="184"/>
      <c r="AG474" s="184"/>
      <c r="AH474" s="184"/>
      <c r="AI474" s="184"/>
      <c r="AJ474" s="184"/>
      <c r="AK474" s="184"/>
      <c r="AL474" s="184"/>
      <c r="AM474" s="320"/>
    </row>
    <row r="475" spans="1:39" s="164" customFormat="1" x14ac:dyDescent="0.2">
      <c r="A475" s="178"/>
      <c r="B475" s="178"/>
      <c r="C475" s="178"/>
      <c r="D475" s="178"/>
      <c r="E475" s="179"/>
      <c r="F475" s="178"/>
      <c r="G475" s="178"/>
      <c r="H475" s="178"/>
      <c r="I475" s="181"/>
      <c r="J475" s="178"/>
      <c r="K475" s="182"/>
      <c r="L475" s="183"/>
      <c r="M475" s="183"/>
      <c r="N475" s="183"/>
      <c r="O475" s="183"/>
      <c r="P475" s="183"/>
      <c r="Q475" s="183"/>
      <c r="R475" s="183"/>
      <c r="S475" s="183"/>
      <c r="T475" s="183"/>
      <c r="U475" s="183"/>
      <c r="V475" s="184"/>
      <c r="W475" s="184"/>
      <c r="X475" s="184"/>
      <c r="Y475" s="184"/>
      <c r="Z475" s="184"/>
      <c r="AA475" s="184"/>
      <c r="AB475" s="184"/>
      <c r="AC475" s="184"/>
      <c r="AD475" s="184"/>
      <c r="AE475" s="184"/>
      <c r="AF475" s="184"/>
      <c r="AG475" s="184"/>
      <c r="AH475" s="184"/>
      <c r="AI475" s="184"/>
      <c r="AJ475" s="184"/>
      <c r="AK475" s="184"/>
      <c r="AL475" s="184"/>
      <c r="AM475" s="320"/>
    </row>
    <row r="476" spans="1:39" s="164" customFormat="1" x14ac:dyDescent="0.2">
      <c r="A476" s="178"/>
      <c r="B476" s="178"/>
      <c r="C476" s="178"/>
      <c r="D476" s="178"/>
      <c r="E476" s="179"/>
      <c r="F476" s="178"/>
      <c r="G476" s="178"/>
      <c r="H476" s="178"/>
      <c r="I476" s="181"/>
      <c r="J476" s="178"/>
      <c r="K476" s="182"/>
      <c r="L476" s="183"/>
      <c r="M476" s="183"/>
      <c r="N476" s="183"/>
      <c r="O476" s="183"/>
      <c r="P476" s="183"/>
      <c r="Q476" s="183"/>
      <c r="R476" s="183"/>
      <c r="S476" s="183"/>
      <c r="T476" s="183"/>
      <c r="U476" s="183"/>
      <c r="V476" s="184"/>
      <c r="W476" s="184"/>
      <c r="X476" s="184"/>
      <c r="Y476" s="184"/>
      <c r="Z476" s="184"/>
      <c r="AA476" s="184"/>
      <c r="AB476" s="184"/>
      <c r="AC476" s="184"/>
      <c r="AD476" s="184"/>
      <c r="AE476" s="184"/>
      <c r="AF476" s="184"/>
      <c r="AG476" s="184"/>
      <c r="AH476" s="184"/>
      <c r="AI476" s="184"/>
      <c r="AJ476" s="184"/>
      <c r="AK476" s="184"/>
      <c r="AL476" s="184"/>
      <c r="AM476" s="320"/>
    </row>
    <row r="477" spans="1:39" s="164" customFormat="1" x14ac:dyDescent="0.2">
      <c r="A477" s="178"/>
      <c r="B477" s="178"/>
      <c r="C477" s="178"/>
      <c r="D477" s="178"/>
      <c r="E477" s="179"/>
      <c r="F477" s="178"/>
      <c r="G477" s="178"/>
      <c r="H477" s="178"/>
      <c r="I477" s="181"/>
      <c r="J477" s="178"/>
      <c r="K477" s="182"/>
      <c r="L477" s="183"/>
      <c r="M477" s="183"/>
      <c r="N477" s="183"/>
      <c r="O477" s="183"/>
      <c r="P477" s="183"/>
      <c r="Q477" s="183"/>
      <c r="R477" s="183"/>
      <c r="S477" s="183"/>
      <c r="T477" s="183"/>
      <c r="U477" s="183"/>
      <c r="V477" s="184"/>
      <c r="W477" s="184"/>
      <c r="X477" s="184"/>
      <c r="Y477" s="184"/>
      <c r="Z477" s="184"/>
      <c r="AA477" s="184"/>
      <c r="AB477" s="184"/>
      <c r="AC477" s="184"/>
      <c r="AD477" s="184"/>
      <c r="AE477" s="184"/>
      <c r="AF477" s="184"/>
      <c r="AG477" s="184"/>
      <c r="AH477" s="184"/>
      <c r="AI477" s="184"/>
      <c r="AJ477" s="184"/>
      <c r="AK477" s="184"/>
      <c r="AL477" s="184"/>
      <c r="AM477" s="320"/>
    </row>
    <row r="478" spans="1:39" s="164" customFormat="1" x14ac:dyDescent="0.2">
      <c r="A478" s="178"/>
      <c r="B478" s="178"/>
      <c r="C478" s="178"/>
      <c r="D478" s="178"/>
      <c r="E478" s="179"/>
      <c r="F478" s="178"/>
      <c r="G478" s="178"/>
      <c r="H478" s="178"/>
      <c r="I478" s="181"/>
      <c r="J478" s="178"/>
      <c r="K478" s="182"/>
      <c r="L478" s="183"/>
      <c r="M478" s="183"/>
      <c r="N478" s="183"/>
      <c r="O478" s="183"/>
      <c r="P478" s="183"/>
      <c r="Q478" s="183"/>
      <c r="R478" s="183"/>
      <c r="S478" s="183"/>
      <c r="T478" s="183"/>
      <c r="U478" s="183"/>
      <c r="V478" s="184"/>
      <c r="W478" s="184"/>
      <c r="X478" s="184"/>
      <c r="Y478" s="184"/>
      <c r="Z478" s="184"/>
      <c r="AA478" s="184"/>
      <c r="AB478" s="184"/>
      <c r="AC478" s="184"/>
      <c r="AD478" s="184"/>
      <c r="AE478" s="184"/>
      <c r="AF478" s="184"/>
      <c r="AG478" s="184"/>
      <c r="AH478" s="184"/>
      <c r="AI478" s="184"/>
      <c r="AJ478" s="184"/>
      <c r="AK478" s="184"/>
      <c r="AL478" s="184"/>
      <c r="AM478" s="320"/>
    </row>
    <row r="479" spans="1:39" s="164" customFormat="1" x14ac:dyDescent="0.2">
      <c r="A479" s="178"/>
      <c r="B479" s="178"/>
      <c r="C479" s="178"/>
      <c r="D479" s="178"/>
      <c r="E479" s="179"/>
      <c r="F479" s="178"/>
      <c r="G479" s="178"/>
      <c r="H479" s="178"/>
      <c r="I479" s="181"/>
      <c r="J479" s="178"/>
      <c r="K479" s="182"/>
      <c r="L479" s="183"/>
      <c r="M479" s="183"/>
      <c r="N479" s="183"/>
      <c r="O479" s="183"/>
      <c r="P479" s="183"/>
      <c r="Q479" s="183"/>
      <c r="R479" s="183"/>
      <c r="S479" s="183"/>
      <c r="T479" s="183"/>
      <c r="U479" s="183"/>
      <c r="V479" s="184"/>
      <c r="W479" s="184"/>
      <c r="X479" s="184"/>
      <c r="Y479" s="184"/>
      <c r="Z479" s="184"/>
      <c r="AA479" s="184"/>
      <c r="AB479" s="184"/>
      <c r="AC479" s="184"/>
      <c r="AD479" s="184"/>
      <c r="AE479" s="184"/>
      <c r="AF479" s="184"/>
      <c r="AG479" s="184"/>
      <c r="AH479" s="184"/>
      <c r="AI479" s="184"/>
      <c r="AJ479" s="184"/>
      <c r="AK479" s="184"/>
      <c r="AL479" s="184"/>
      <c r="AM479" s="320"/>
    </row>
    <row r="480" spans="1:39" s="164" customFormat="1" x14ac:dyDescent="0.2">
      <c r="A480" s="178"/>
      <c r="B480" s="178"/>
      <c r="C480" s="178"/>
      <c r="D480" s="178"/>
      <c r="E480" s="179"/>
      <c r="F480" s="178"/>
      <c r="G480" s="178"/>
      <c r="H480" s="178"/>
      <c r="I480" s="181"/>
      <c r="J480" s="178"/>
      <c r="K480" s="182"/>
      <c r="L480" s="183"/>
      <c r="M480" s="183"/>
      <c r="N480" s="183"/>
      <c r="O480" s="183"/>
      <c r="P480" s="183"/>
      <c r="Q480" s="183"/>
      <c r="R480" s="183"/>
      <c r="S480" s="183"/>
      <c r="T480" s="183"/>
      <c r="U480" s="183"/>
      <c r="V480" s="184"/>
      <c r="W480" s="184"/>
      <c r="X480" s="184"/>
      <c r="Y480" s="184"/>
      <c r="Z480" s="184"/>
      <c r="AA480" s="184"/>
      <c r="AB480" s="184"/>
      <c r="AC480" s="184"/>
      <c r="AD480" s="184"/>
      <c r="AE480" s="184"/>
      <c r="AF480" s="184"/>
      <c r="AG480" s="184"/>
      <c r="AH480" s="184"/>
      <c r="AI480" s="184"/>
      <c r="AJ480" s="184"/>
      <c r="AK480" s="184"/>
      <c r="AL480" s="184"/>
      <c r="AM480" s="320"/>
    </row>
    <row r="481" spans="1:39" s="164" customFormat="1" x14ac:dyDescent="0.2">
      <c r="A481" s="178"/>
      <c r="B481" s="178"/>
      <c r="C481" s="178"/>
      <c r="D481" s="178"/>
      <c r="E481" s="179"/>
      <c r="F481" s="178"/>
      <c r="G481" s="178"/>
      <c r="H481" s="178"/>
      <c r="I481" s="181"/>
      <c r="J481" s="178"/>
      <c r="K481" s="182"/>
      <c r="L481" s="183"/>
      <c r="M481" s="183"/>
      <c r="N481" s="183"/>
      <c r="O481" s="183"/>
      <c r="P481" s="183"/>
      <c r="Q481" s="183"/>
      <c r="R481" s="183"/>
      <c r="S481" s="183"/>
      <c r="T481" s="183"/>
      <c r="U481" s="183"/>
      <c r="V481" s="184"/>
      <c r="W481" s="184"/>
      <c r="X481" s="184"/>
      <c r="Y481" s="184"/>
      <c r="Z481" s="184"/>
      <c r="AA481" s="184"/>
      <c r="AB481" s="184"/>
      <c r="AC481" s="184"/>
      <c r="AD481" s="184"/>
      <c r="AE481" s="184"/>
      <c r="AF481" s="184"/>
      <c r="AG481" s="184"/>
      <c r="AH481" s="184"/>
      <c r="AI481" s="184"/>
      <c r="AJ481" s="184"/>
      <c r="AK481" s="184"/>
      <c r="AL481" s="184"/>
      <c r="AM481" s="320"/>
    </row>
    <row r="482" spans="1:39" s="164" customFormat="1" x14ac:dyDescent="0.2">
      <c r="A482" s="178"/>
      <c r="B482" s="178"/>
      <c r="C482" s="178"/>
      <c r="D482" s="178"/>
      <c r="E482" s="179"/>
      <c r="F482" s="178"/>
      <c r="G482" s="178"/>
      <c r="H482" s="178"/>
      <c r="I482" s="181"/>
      <c r="J482" s="178"/>
      <c r="K482" s="182"/>
      <c r="L482" s="183"/>
      <c r="M482" s="183"/>
      <c r="N482" s="183"/>
      <c r="O482" s="183"/>
      <c r="P482" s="183"/>
      <c r="Q482" s="183"/>
      <c r="R482" s="183"/>
      <c r="S482" s="183"/>
      <c r="T482" s="183"/>
      <c r="U482" s="183"/>
      <c r="V482" s="184"/>
      <c r="W482" s="184"/>
      <c r="X482" s="184"/>
      <c r="Y482" s="184"/>
      <c r="Z482" s="184"/>
      <c r="AA482" s="184"/>
      <c r="AB482" s="184"/>
      <c r="AC482" s="184"/>
      <c r="AD482" s="184"/>
      <c r="AE482" s="184"/>
      <c r="AF482" s="184"/>
      <c r="AG482" s="184"/>
      <c r="AH482" s="184"/>
      <c r="AI482" s="184"/>
      <c r="AJ482" s="184"/>
      <c r="AK482" s="184"/>
      <c r="AL482" s="184"/>
      <c r="AM482" s="320"/>
    </row>
    <row r="483" spans="1:39" s="164" customFormat="1" x14ac:dyDescent="0.2">
      <c r="A483" s="178"/>
      <c r="B483" s="178"/>
      <c r="C483" s="178"/>
      <c r="D483" s="178"/>
      <c r="E483" s="179"/>
      <c r="F483" s="178"/>
      <c r="G483" s="178"/>
      <c r="H483" s="178"/>
      <c r="I483" s="181"/>
      <c r="J483" s="178"/>
      <c r="K483" s="182"/>
      <c r="L483" s="183"/>
      <c r="M483" s="183"/>
      <c r="N483" s="183"/>
      <c r="O483" s="183"/>
      <c r="P483" s="183"/>
      <c r="Q483" s="183"/>
      <c r="R483" s="183"/>
      <c r="S483" s="183"/>
      <c r="T483" s="183"/>
      <c r="U483" s="183"/>
      <c r="V483" s="184"/>
      <c r="W483" s="184"/>
      <c r="X483" s="184"/>
      <c r="Y483" s="184"/>
      <c r="Z483" s="184"/>
      <c r="AA483" s="184"/>
      <c r="AB483" s="184"/>
      <c r="AC483" s="184"/>
      <c r="AD483" s="184"/>
      <c r="AE483" s="184"/>
      <c r="AF483" s="184"/>
      <c r="AG483" s="184"/>
      <c r="AH483" s="184"/>
      <c r="AI483" s="184"/>
      <c r="AJ483" s="184"/>
      <c r="AK483" s="184"/>
      <c r="AL483" s="184"/>
      <c r="AM483" s="320"/>
    </row>
    <row r="484" spans="1:39" s="164" customFormat="1" x14ac:dyDescent="0.2">
      <c r="A484" s="178"/>
      <c r="B484" s="178"/>
      <c r="C484" s="178"/>
      <c r="D484" s="178"/>
      <c r="E484" s="179"/>
      <c r="F484" s="178"/>
      <c r="G484" s="178"/>
      <c r="H484" s="178"/>
      <c r="I484" s="181"/>
      <c r="J484" s="178"/>
      <c r="K484" s="182"/>
      <c r="L484" s="183"/>
      <c r="M484" s="183"/>
      <c r="N484" s="183"/>
      <c r="O484" s="183"/>
      <c r="P484" s="183"/>
      <c r="Q484" s="183"/>
      <c r="R484" s="183"/>
      <c r="S484" s="183"/>
      <c r="T484" s="183"/>
      <c r="U484" s="183"/>
      <c r="V484" s="184"/>
      <c r="W484" s="184"/>
      <c r="X484" s="184"/>
      <c r="Y484" s="184"/>
      <c r="Z484" s="184"/>
      <c r="AA484" s="184"/>
      <c r="AB484" s="184"/>
      <c r="AC484" s="184"/>
      <c r="AD484" s="184"/>
      <c r="AE484" s="184"/>
      <c r="AF484" s="184"/>
      <c r="AG484" s="184"/>
      <c r="AH484" s="184"/>
      <c r="AI484" s="184"/>
      <c r="AJ484" s="184"/>
      <c r="AK484" s="184"/>
      <c r="AL484" s="184"/>
      <c r="AM484" s="320"/>
    </row>
    <row r="485" spans="1:39" s="164" customFormat="1" x14ac:dyDescent="0.2">
      <c r="A485" s="178"/>
      <c r="B485" s="178"/>
      <c r="C485" s="178"/>
      <c r="D485" s="178"/>
      <c r="E485" s="179"/>
      <c r="F485" s="178"/>
      <c r="G485" s="178"/>
      <c r="H485" s="178"/>
      <c r="I485" s="181"/>
      <c r="J485" s="178"/>
      <c r="K485" s="182"/>
      <c r="L485" s="183"/>
      <c r="M485" s="183"/>
      <c r="N485" s="183"/>
      <c r="O485" s="183"/>
      <c r="P485" s="183"/>
      <c r="Q485" s="183"/>
      <c r="R485" s="183"/>
      <c r="S485" s="183"/>
      <c r="T485" s="183"/>
      <c r="U485" s="183"/>
      <c r="V485" s="184"/>
      <c r="W485" s="184"/>
      <c r="X485" s="184"/>
      <c r="Y485" s="184"/>
      <c r="Z485" s="184"/>
      <c r="AA485" s="184"/>
      <c r="AB485" s="184"/>
      <c r="AC485" s="184"/>
      <c r="AD485" s="184"/>
      <c r="AE485" s="184"/>
      <c r="AF485" s="184"/>
      <c r="AG485" s="184"/>
      <c r="AH485" s="184"/>
      <c r="AI485" s="184"/>
      <c r="AJ485" s="184"/>
      <c r="AK485" s="184"/>
      <c r="AL485" s="184"/>
      <c r="AM485" s="320"/>
    </row>
    <row r="486" spans="1:39" s="164" customFormat="1" x14ac:dyDescent="0.2">
      <c r="A486" s="178"/>
      <c r="B486" s="178"/>
      <c r="C486" s="178"/>
      <c r="D486" s="178"/>
      <c r="E486" s="179"/>
      <c r="F486" s="178"/>
      <c r="G486" s="178"/>
      <c r="H486" s="178"/>
      <c r="I486" s="181"/>
      <c r="J486" s="178"/>
      <c r="K486" s="182"/>
      <c r="L486" s="183"/>
      <c r="M486" s="183"/>
      <c r="N486" s="183"/>
      <c r="O486" s="183"/>
      <c r="P486" s="183"/>
      <c r="Q486" s="183"/>
      <c r="R486" s="183"/>
      <c r="S486" s="183"/>
      <c r="T486" s="183"/>
      <c r="U486" s="183"/>
      <c r="V486" s="184"/>
      <c r="W486" s="184"/>
      <c r="X486" s="184"/>
      <c r="Y486" s="184"/>
      <c r="Z486" s="184"/>
      <c r="AA486" s="184"/>
      <c r="AB486" s="184"/>
      <c r="AC486" s="184"/>
      <c r="AD486" s="184"/>
      <c r="AE486" s="184"/>
      <c r="AF486" s="184"/>
      <c r="AG486" s="184"/>
      <c r="AH486" s="184"/>
      <c r="AI486" s="184"/>
      <c r="AJ486" s="184"/>
      <c r="AK486" s="184"/>
      <c r="AL486" s="184"/>
      <c r="AM486" s="320"/>
    </row>
    <row r="487" spans="1:39" s="164" customFormat="1" x14ac:dyDescent="0.2">
      <c r="A487" s="178"/>
      <c r="B487" s="178"/>
      <c r="C487" s="178"/>
      <c r="D487" s="178"/>
      <c r="E487" s="179"/>
      <c r="F487" s="178"/>
      <c r="G487" s="178"/>
      <c r="H487" s="178"/>
      <c r="I487" s="181"/>
      <c r="J487" s="178"/>
      <c r="K487" s="182"/>
      <c r="L487" s="183"/>
      <c r="M487" s="183"/>
      <c r="N487" s="183"/>
      <c r="O487" s="183"/>
      <c r="P487" s="183"/>
      <c r="Q487" s="183"/>
      <c r="R487" s="183"/>
      <c r="S487" s="183"/>
      <c r="T487" s="183"/>
      <c r="U487" s="183"/>
      <c r="V487" s="184"/>
      <c r="W487" s="184"/>
      <c r="X487" s="184"/>
      <c r="Y487" s="184"/>
      <c r="Z487" s="184"/>
      <c r="AA487" s="184"/>
      <c r="AB487" s="184"/>
      <c r="AC487" s="184"/>
      <c r="AD487" s="184"/>
      <c r="AE487" s="184"/>
      <c r="AF487" s="184"/>
      <c r="AG487" s="184"/>
      <c r="AH487" s="184"/>
      <c r="AI487" s="184"/>
      <c r="AJ487" s="184"/>
      <c r="AK487" s="184"/>
      <c r="AL487" s="184"/>
      <c r="AM487" s="320"/>
    </row>
    <row r="488" spans="1:39" s="164" customFormat="1" x14ac:dyDescent="0.2">
      <c r="A488" s="178"/>
      <c r="B488" s="178"/>
      <c r="C488" s="178"/>
      <c r="D488" s="178"/>
      <c r="E488" s="179"/>
      <c r="F488" s="178"/>
      <c r="G488" s="178"/>
      <c r="H488" s="178"/>
      <c r="I488" s="181"/>
      <c r="J488" s="178"/>
      <c r="K488" s="182"/>
      <c r="L488" s="183"/>
      <c r="M488" s="183"/>
      <c r="N488" s="183"/>
      <c r="O488" s="183"/>
      <c r="P488" s="183"/>
      <c r="Q488" s="183"/>
      <c r="R488" s="183"/>
      <c r="S488" s="183"/>
      <c r="T488" s="183"/>
      <c r="U488" s="183"/>
      <c r="V488" s="184"/>
      <c r="W488" s="184"/>
      <c r="X488" s="184"/>
      <c r="Y488" s="184"/>
      <c r="Z488" s="184"/>
      <c r="AA488" s="184"/>
      <c r="AB488" s="184"/>
      <c r="AC488" s="184"/>
      <c r="AD488" s="184"/>
      <c r="AE488" s="184"/>
      <c r="AF488" s="184"/>
      <c r="AG488" s="184"/>
      <c r="AH488" s="184"/>
      <c r="AI488" s="184"/>
      <c r="AJ488" s="184"/>
      <c r="AK488" s="184"/>
      <c r="AL488" s="184"/>
      <c r="AM488" s="320"/>
    </row>
    <row r="489" spans="1:39" s="164" customFormat="1" x14ac:dyDescent="0.2">
      <c r="A489" s="178"/>
      <c r="B489" s="178"/>
      <c r="C489" s="178"/>
      <c r="D489" s="178"/>
      <c r="E489" s="179"/>
      <c r="F489" s="178"/>
      <c r="G489" s="178"/>
      <c r="H489" s="178"/>
      <c r="I489" s="181"/>
      <c r="J489" s="178"/>
      <c r="K489" s="182"/>
      <c r="L489" s="183"/>
      <c r="M489" s="183"/>
      <c r="N489" s="183"/>
      <c r="O489" s="183"/>
      <c r="P489" s="183"/>
      <c r="Q489" s="183"/>
      <c r="R489" s="183"/>
      <c r="S489" s="183"/>
      <c r="T489" s="183"/>
      <c r="U489" s="183"/>
      <c r="V489" s="184"/>
      <c r="W489" s="184"/>
      <c r="X489" s="184"/>
      <c r="Y489" s="184"/>
      <c r="Z489" s="184"/>
      <c r="AA489" s="184"/>
      <c r="AB489" s="184"/>
      <c r="AC489" s="184"/>
      <c r="AD489" s="184"/>
      <c r="AE489" s="184"/>
      <c r="AF489" s="184"/>
      <c r="AG489" s="184"/>
      <c r="AH489" s="184"/>
      <c r="AI489" s="184"/>
      <c r="AJ489" s="184"/>
      <c r="AK489" s="184"/>
      <c r="AL489" s="184"/>
      <c r="AM489" s="320"/>
    </row>
    <row r="490" spans="1:39" s="164" customFormat="1" x14ac:dyDescent="0.2">
      <c r="A490" s="178"/>
      <c r="B490" s="178"/>
      <c r="C490" s="178"/>
      <c r="D490" s="178"/>
      <c r="E490" s="179"/>
      <c r="F490" s="178"/>
      <c r="G490" s="178"/>
      <c r="H490" s="178"/>
      <c r="I490" s="181"/>
      <c r="J490" s="178"/>
      <c r="K490" s="182"/>
      <c r="L490" s="183"/>
      <c r="M490" s="183"/>
      <c r="N490" s="183"/>
      <c r="O490" s="183"/>
      <c r="P490" s="183"/>
      <c r="Q490" s="183"/>
      <c r="R490" s="183"/>
      <c r="S490" s="183"/>
      <c r="T490" s="183"/>
      <c r="U490" s="183"/>
      <c r="V490" s="184"/>
      <c r="W490" s="184"/>
      <c r="X490" s="184"/>
      <c r="Y490" s="184"/>
      <c r="Z490" s="184"/>
      <c r="AA490" s="184"/>
      <c r="AB490" s="184"/>
      <c r="AC490" s="184"/>
      <c r="AD490" s="184"/>
      <c r="AE490" s="184"/>
      <c r="AF490" s="184"/>
      <c r="AG490" s="184"/>
      <c r="AH490" s="184"/>
      <c r="AI490" s="184"/>
      <c r="AJ490" s="184"/>
      <c r="AK490" s="184"/>
      <c r="AL490" s="184"/>
      <c r="AM490" s="320"/>
    </row>
    <row r="491" spans="1:39" s="164" customFormat="1" x14ac:dyDescent="0.2">
      <c r="A491" s="178"/>
      <c r="B491" s="178"/>
      <c r="C491" s="178"/>
      <c r="D491" s="178"/>
      <c r="E491" s="179"/>
      <c r="F491" s="178"/>
      <c r="G491" s="178"/>
      <c r="H491" s="178"/>
      <c r="I491" s="181"/>
      <c r="J491" s="178"/>
      <c r="K491" s="182"/>
      <c r="L491" s="183"/>
      <c r="M491" s="183"/>
      <c r="N491" s="183"/>
      <c r="O491" s="183"/>
      <c r="P491" s="183"/>
      <c r="Q491" s="183"/>
      <c r="R491" s="183"/>
      <c r="S491" s="183"/>
      <c r="T491" s="183"/>
      <c r="U491" s="183"/>
      <c r="V491" s="184"/>
      <c r="W491" s="184"/>
      <c r="X491" s="184"/>
      <c r="Y491" s="184"/>
      <c r="Z491" s="184"/>
      <c r="AA491" s="184"/>
      <c r="AB491" s="184"/>
      <c r="AC491" s="184"/>
      <c r="AD491" s="184"/>
      <c r="AE491" s="184"/>
      <c r="AF491" s="184"/>
      <c r="AG491" s="184"/>
      <c r="AH491" s="184"/>
      <c r="AI491" s="184"/>
      <c r="AJ491" s="184"/>
      <c r="AK491" s="184"/>
      <c r="AL491" s="184"/>
      <c r="AM491" s="320"/>
    </row>
    <row r="492" spans="1:39" s="164" customFormat="1" x14ac:dyDescent="0.2">
      <c r="A492" s="178"/>
      <c r="B492" s="178"/>
      <c r="C492" s="178"/>
      <c r="D492" s="178"/>
      <c r="E492" s="179"/>
      <c r="F492" s="178"/>
      <c r="G492" s="178"/>
      <c r="H492" s="178"/>
      <c r="I492" s="181"/>
      <c r="J492" s="178"/>
      <c r="K492" s="182"/>
      <c r="L492" s="183"/>
      <c r="M492" s="183"/>
      <c r="N492" s="183"/>
      <c r="O492" s="183"/>
      <c r="P492" s="183"/>
      <c r="Q492" s="183"/>
      <c r="R492" s="183"/>
      <c r="S492" s="183"/>
      <c r="T492" s="183"/>
      <c r="U492" s="183"/>
      <c r="V492" s="184"/>
      <c r="W492" s="184"/>
      <c r="X492" s="184"/>
      <c r="Y492" s="184"/>
      <c r="Z492" s="184"/>
      <c r="AA492" s="184"/>
      <c r="AB492" s="184"/>
      <c r="AC492" s="184"/>
      <c r="AD492" s="184"/>
      <c r="AE492" s="184"/>
      <c r="AF492" s="184"/>
      <c r="AG492" s="184"/>
      <c r="AH492" s="184"/>
      <c r="AI492" s="184"/>
      <c r="AJ492" s="184"/>
      <c r="AK492" s="184"/>
      <c r="AL492" s="184"/>
      <c r="AM492" s="320"/>
    </row>
    <row r="493" spans="1:39" s="164" customFormat="1" x14ac:dyDescent="0.2">
      <c r="A493" s="178"/>
      <c r="B493" s="178"/>
      <c r="C493" s="178"/>
      <c r="D493" s="178"/>
      <c r="E493" s="179"/>
      <c r="F493" s="178"/>
      <c r="G493" s="178"/>
      <c r="H493" s="178"/>
      <c r="I493" s="181"/>
      <c r="J493" s="178"/>
      <c r="K493" s="182"/>
      <c r="L493" s="183"/>
      <c r="M493" s="183"/>
      <c r="N493" s="183"/>
      <c r="O493" s="183"/>
      <c r="P493" s="183"/>
      <c r="Q493" s="183"/>
      <c r="R493" s="183"/>
      <c r="S493" s="183"/>
      <c r="T493" s="183"/>
      <c r="U493" s="183"/>
      <c r="V493" s="184"/>
      <c r="W493" s="184"/>
      <c r="X493" s="184"/>
      <c r="Y493" s="184"/>
      <c r="Z493" s="184"/>
      <c r="AA493" s="184"/>
      <c r="AB493" s="184"/>
      <c r="AC493" s="184"/>
      <c r="AD493" s="184"/>
      <c r="AE493" s="184"/>
      <c r="AF493" s="184"/>
      <c r="AG493" s="184"/>
      <c r="AH493" s="184"/>
      <c r="AI493" s="184"/>
      <c r="AJ493" s="184"/>
      <c r="AK493" s="184"/>
      <c r="AL493" s="184"/>
      <c r="AM493" s="320"/>
    </row>
    <row r="494" spans="1:39" s="164" customFormat="1" x14ac:dyDescent="0.2">
      <c r="A494" s="178"/>
      <c r="B494" s="178"/>
      <c r="C494" s="178"/>
      <c r="D494" s="178"/>
      <c r="E494" s="179"/>
      <c r="F494" s="178"/>
      <c r="G494" s="178"/>
      <c r="H494" s="178"/>
      <c r="I494" s="181"/>
      <c r="J494" s="178"/>
      <c r="K494" s="182"/>
      <c r="L494" s="183"/>
      <c r="M494" s="183"/>
      <c r="N494" s="183"/>
      <c r="O494" s="183"/>
      <c r="P494" s="183"/>
      <c r="Q494" s="183"/>
      <c r="R494" s="183"/>
      <c r="S494" s="183"/>
      <c r="T494" s="183"/>
      <c r="U494" s="183"/>
      <c r="V494" s="184"/>
      <c r="W494" s="184"/>
      <c r="X494" s="184"/>
      <c r="Y494" s="184"/>
      <c r="Z494" s="184"/>
      <c r="AA494" s="184"/>
      <c r="AB494" s="184"/>
      <c r="AC494" s="184"/>
      <c r="AD494" s="184"/>
      <c r="AE494" s="184"/>
      <c r="AF494" s="184"/>
      <c r="AG494" s="184"/>
      <c r="AH494" s="184"/>
      <c r="AI494" s="184"/>
      <c r="AJ494" s="184"/>
      <c r="AK494" s="184"/>
      <c r="AL494" s="184"/>
      <c r="AM494" s="320"/>
    </row>
    <row r="495" spans="1:39" s="164" customFormat="1" x14ac:dyDescent="0.2">
      <c r="A495" s="178"/>
      <c r="B495" s="178"/>
      <c r="C495" s="178"/>
      <c r="D495" s="178"/>
      <c r="E495" s="179"/>
      <c r="F495" s="178"/>
      <c r="G495" s="178"/>
      <c r="H495" s="178"/>
      <c r="I495" s="181"/>
      <c r="J495" s="178"/>
      <c r="K495" s="182"/>
      <c r="L495" s="183"/>
      <c r="M495" s="183"/>
      <c r="N495" s="183"/>
      <c r="O495" s="183"/>
      <c r="P495" s="183"/>
      <c r="Q495" s="183"/>
      <c r="R495" s="183"/>
      <c r="S495" s="183"/>
      <c r="T495" s="183"/>
      <c r="U495" s="183"/>
      <c r="V495" s="184"/>
      <c r="W495" s="184"/>
      <c r="X495" s="184"/>
      <c r="Y495" s="184"/>
      <c r="Z495" s="184"/>
      <c r="AA495" s="184"/>
      <c r="AB495" s="184"/>
      <c r="AC495" s="184"/>
      <c r="AD495" s="184"/>
      <c r="AE495" s="184"/>
      <c r="AF495" s="184"/>
      <c r="AG495" s="184"/>
      <c r="AH495" s="184"/>
      <c r="AI495" s="184"/>
      <c r="AJ495" s="184"/>
      <c r="AK495" s="184"/>
      <c r="AL495" s="184"/>
      <c r="AM495" s="320"/>
    </row>
    <row r="496" spans="1:39" s="164" customFormat="1" x14ac:dyDescent="0.2">
      <c r="A496" s="178"/>
      <c r="B496" s="178"/>
      <c r="C496" s="178"/>
      <c r="D496" s="178"/>
      <c r="E496" s="179"/>
      <c r="F496" s="178"/>
      <c r="G496" s="178"/>
      <c r="H496" s="178"/>
      <c r="I496" s="181"/>
      <c r="J496" s="178"/>
      <c r="K496" s="182"/>
      <c r="L496" s="183"/>
      <c r="M496" s="183"/>
      <c r="N496" s="183"/>
      <c r="O496" s="183"/>
      <c r="P496" s="183"/>
      <c r="Q496" s="183"/>
      <c r="R496" s="183"/>
      <c r="S496" s="183"/>
      <c r="T496" s="183"/>
      <c r="U496" s="183"/>
      <c r="V496" s="184"/>
      <c r="W496" s="184"/>
      <c r="X496" s="184"/>
      <c r="Y496" s="184"/>
      <c r="Z496" s="184"/>
      <c r="AA496" s="184"/>
      <c r="AB496" s="184"/>
      <c r="AC496" s="184"/>
      <c r="AD496" s="184"/>
      <c r="AE496" s="184"/>
      <c r="AF496" s="184"/>
      <c r="AG496" s="184"/>
      <c r="AH496" s="184"/>
      <c r="AI496" s="184"/>
      <c r="AJ496" s="184"/>
      <c r="AK496" s="184"/>
      <c r="AL496" s="184"/>
      <c r="AM496" s="320"/>
    </row>
    <row r="497" spans="1:39" s="164" customFormat="1" x14ac:dyDescent="0.2">
      <c r="A497" s="178"/>
      <c r="B497" s="178"/>
      <c r="C497" s="178"/>
      <c r="D497" s="178"/>
      <c r="E497" s="179"/>
      <c r="F497" s="178"/>
      <c r="G497" s="178"/>
      <c r="H497" s="178"/>
      <c r="I497" s="181"/>
      <c r="J497" s="178"/>
      <c r="K497" s="182"/>
      <c r="L497" s="183"/>
      <c r="M497" s="183"/>
      <c r="N497" s="183"/>
      <c r="O497" s="183"/>
      <c r="P497" s="183"/>
      <c r="Q497" s="183"/>
      <c r="R497" s="183"/>
      <c r="S497" s="183"/>
      <c r="T497" s="183"/>
      <c r="U497" s="183"/>
      <c r="V497" s="184"/>
      <c r="W497" s="184"/>
      <c r="X497" s="184"/>
      <c r="Y497" s="184"/>
      <c r="Z497" s="184"/>
      <c r="AA497" s="184"/>
      <c r="AB497" s="184"/>
      <c r="AC497" s="184"/>
      <c r="AD497" s="184"/>
      <c r="AE497" s="184"/>
      <c r="AF497" s="184"/>
      <c r="AG497" s="184"/>
      <c r="AH497" s="184"/>
      <c r="AI497" s="184"/>
      <c r="AJ497" s="184"/>
      <c r="AK497" s="184"/>
      <c r="AL497" s="184"/>
      <c r="AM497" s="320"/>
    </row>
    <row r="498" spans="1:39" s="164" customFormat="1" x14ac:dyDescent="0.2">
      <c r="A498" s="178"/>
      <c r="B498" s="178"/>
      <c r="C498" s="178"/>
      <c r="D498" s="178"/>
      <c r="E498" s="179"/>
      <c r="F498" s="178"/>
      <c r="G498" s="178"/>
      <c r="H498" s="178"/>
      <c r="I498" s="181"/>
      <c r="J498" s="178"/>
      <c r="K498" s="182"/>
      <c r="L498" s="183"/>
      <c r="M498" s="183"/>
      <c r="N498" s="183"/>
      <c r="O498" s="183"/>
      <c r="P498" s="183"/>
      <c r="Q498" s="183"/>
      <c r="R498" s="183"/>
      <c r="S498" s="183"/>
      <c r="T498" s="183"/>
      <c r="U498" s="183"/>
      <c r="V498" s="184"/>
      <c r="W498" s="184"/>
      <c r="X498" s="184"/>
      <c r="Y498" s="184"/>
      <c r="Z498" s="184"/>
      <c r="AA498" s="184"/>
      <c r="AB498" s="184"/>
      <c r="AC498" s="184"/>
      <c r="AD498" s="184"/>
      <c r="AE498" s="184"/>
      <c r="AF498" s="184"/>
      <c r="AG498" s="184"/>
      <c r="AH498" s="184"/>
      <c r="AI498" s="184"/>
      <c r="AJ498" s="184"/>
      <c r="AK498" s="184"/>
      <c r="AL498" s="184"/>
      <c r="AM498" s="320"/>
    </row>
    <row r="499" spans="1:39" s="164" customFormat="1" x14ac:dyDescent="0.2">
      <c r="A499" s="178"/>
      <c r="B499" s="178"/>
      <c r="C499" s="178"/>
      <c r="D499" s="178"/>
      <c r="E499" s="179"/>
      <c r="F499" s="178"/>
      <c r="G499" s="178"/>
      <c r="H499" s="178"/>
      <c r="I499" s="181"/>
      <c r="J499" s="178"/>
      <c r="K499" s="182"/>
      <c r="L499" s="183"/>
      <c r="M499" s="183"/>
      <c r="N499" s="183"/>
      <c r="O499" s="183"/>
      <c r="P499" s="183"/>
      <c r="Q499" s="183"/>
      <c r="R499" s="183"/>
      <c r="S499" s="183"/>
      <c r="T499" s="183"/>
      <c r="U499" s="183"/>
      <c r="V499" s="184"/>
      <c r="W499" s="184"/>
      <c r="X499" s="184"/>
      <c r="Y499" s="184"/>
      <c r="Z499" s="184"/>
      <c r="AA499" s="184"/>
      <c r="AB499" s="184"/>
      <c r="AC499" s="184"/>
      <c r="AD499" s="184"/>
      <c r="AE499" s="184"/>
      <c r="AF499" s="184"/>
      <c r="AG499" s="184"/>
      <c r="AH499" s="184"/>
      <c r="AI499" s="184"/>
      <c r="AJ499" s="184"/>
      <c r="AK499" s="184"/>
      <c r="AL499" s="184"/>
      <c r="AM499" s="320"/>
    </row>
    <row r="500" spans="1:39" s="164" customFormat="1" x14ac:dyDescent="0.2">
      <c r="A500" s="178"/>
      <c r="B500" s="178"/>
      <c r="C500" s="178"/>
      <c r="D500" s="178"/>
      <c r="E500" s="179"/>
      <c r="F500" s="178"/>
      <c r="G500" s="178"/>
      <c r="H500" s="178"/>
      <c r="I500" s="181"/>
      <c r="J500" s="178"/>
      <c r="K500" s="182"/>
      <c r="L500" s="183"/>
      <c r="M500" s="183"/>
      <c r="N500" s="183"/>
      <c r="O500" s="183"/>
      <c r="P500" s="183"/>
      <c r="Q500" s="183"/>
      <c r="R500" s="183"/>
      <c r="S500" s="183"/>
      <c r="T500" s="183"/>
      <c r="U500" s="183"/>
      <c r="V500" s="184"/>
      <c r="W500" s="184"/>
      <c r="X500" s="184"/>
      <c r="Y500" s="184"/>
      <c r="Z500" s="184"/>
      <c r="AA500" s="184"/>
      <c r="AB500" s="184"/>
      <c r="AC500" s="184"/>
      <c r="AD500" s="184"/>
      <c r="AE500" s="184"/>
      <c r="AF500" s="184"/>
      <c r="AG500" s="184"/>
      <c r="AH500" s="184"/>
      <c r="AI500" s="184"/>
      <c r="AJ500" s="184"/>
      <c r="AK500" s="184"/>
      <c r="AL500" s="184"/>
      <c r="AM500" s="320"/>
    </row>
    <row r="501" spans="1:39" s="164" customFormat="1" x14ac:dyDescent="0.2">
      <c r="A501" s="178"/>
      <c r="B501" s="178"/>
      <c r="C501" s="178"/>
      <c r="D501" s="178"/>
      <c r="E501" s="179"/>
      <c r="F501" s="178"/>
      <c r="G501" s="178"/>
      <c r="H501" s="178"/>
      <c r="I501" s="181"/>
      <c r="J501" s="178"/>
      <c r="K501" s="182"/>
      <c r="L501" s="183"/>
      <c r="M501" s="183"/>
      <c r="N501" s="183"/>
      <c r="O501" s="183"/>
      <c r="P501" s="183"/>
      <c r="Q501" s="183"/>
      <c r="R501" s="183"/>
      <c r="S501" s="183"/>
      <c r="T501" s="183"/>
      <c r="U501" s="183"/>
      <c r="V501" s="184"/>
      <c r="W501" s="184"/>
      <c r="X501" s="184"/>
      <c r="Y501" s="184"/>
      <c r="Z501" s="184"/>
      <c r="AA501" s="184"/>
      <c r="AB501" s="184"/>
      <c r="AC501" s="184"/>
      <c r="AD501" s="184"/>
      <c r="AE501" s="184"/>
      <c r="AF501" s="184"/>
      <c r="AG501" s="184"/>
      <c r="AH501" s="184"/>
      <c r="AI501" s="184"/>
      <c r="AJ501" s="184"/>
      <c r="AK501" s="184"/>
      <c r="AL501" s="184"/>
      <c r="AM501" s="320"/>
    </row>
    <row r="502" spans="1:39" s="164" customFormat="1" x14ac:dyDescent="0.2">
      <c r="A502" s="178"/>
      <c r="B502" s="178"/>
      <c r="C502" s="178"/>
      <c r="D502" s="178"/>
      <c r="E502" s="179"/>
      <c r="F502" s="178"/>
      <c r="G502" s="178"/>
      <c r="H502" s="178"/>
      <c r="I502" s="181"/>
      <c r="J502" s="178"/>
      <c r="K502" s="182"/>
      <c r="L502" s="183"/>
      <c r="M502" s="183"/>
      <c r="N502" s="183"/>
      <c r="O502" s="183"/>
      <c r="P502" s="183"/>
      <c r="Q502" s="183"/>
      <c r="R502" s="183"/>
      <c r="S502" s="183"/>
      <c r="T502" s="183"/>
      <c r="U502" s="183"/>
      <c r="V502" s="184"/>
      <c r="W502" s="184"/>
      <c r="X502" s="184"/>
      <c r="Y502" s="184"/>
      <c r="Z502" s="184"/>
      <c r="AA502" s="184"/>
      <c r="AB502" s="184"/>
      <c r="AC502" s="184"/>
      <c r="AD502" s="184"/>
      <c r="AE502" s="184"/>
      <c r="AF502" s="184"/>
      <c r="AG502" s="184"/>
      <c r="AH502" s="184"/>
      <c r="AI502" s="184"/>
      <c r="AJ502" s="184"/>
      <c r="AK502" s="184"/>
      <c r="AL502" s="184"/>
      <c r="AM502" s="320"/>
    </row>
    <row r="503" spans="1:39" s="164" customFormat="1" x14ac:dyDescent="0.2">
      <c r="A503" s="178"/>
      <c r="B503" s="178"/>
      <c r="C503" s="178"/>
      <c r="D503" s="178"/>
      <c r="E503" s="179"/>
      <c r="F503" s="178"/>
      <c r="G503" s="178"/>
      <c r="H503" s="178"/>
      <c r="I503" s="181"/>
      <c r="J503" s="178"/>
      <c r="K503" s="182"/>
      <c r="L503" s="183"/>
      <c r="M503" s="183"/>
      <c r="N503" s="183"/>
      <c r="O503" s="183"/>
      <c r="P503" s="183"/>
      <c r="Q503" s="183"/>
      <c r="R503" s="183"/>
      <c r="S503" s="183"/>
      <c r="T503" s="183"/>
      <c r="U503" s="183"/>
      <c r="V503" s="184"/>
      <c r="W503" s="184"/>
      <c r="X503" s="184"/>
      <c r="Y503" s="184"/>
      <c r="Z503" s="184"/>
      <c r="AA503" s="184"/>
      <c r="AB503" s="184"/>
      <c r="AC503" s="184"/>
      <c r="AD503" s="184"/>
      <c r="AE503" s="184"/>
      <c r="AF503" s="184"/>
      <c r="AG503" s="184"/>
      <c r="AH503" s="184"/>
      <c r="AI503" s="184"/>
      <c r="AJ503" s="184"/>
      <c r="AK503" s="184"/>
      <c r="AL503" s="184"/>
      <c r="AM503" s="320"/>
    </row>
    <row r="504" spans="1:39" s="164" customFormat="1" x14ac:dyDescent="0.2">
      <c r="A504" s="178"/>
      <c r="B504" s="178"/>
      <c r="C504" s="178"/>
      <c r="D504" s="178"/>
      <c r="E504" s="179"/>
      <c r="F504" s="178"/>
      <c r="G504" s="178"/>
      <c r="H504" s="178"/>
      <c r="I504" s="181"/>
      <c r="J504" s="178"/>
      <c r="K504" s="182"/>
      <c r="L504" s="183"/>
      <c r="M504" s="183"/>
      <c r="N504" s="183"/>
      <c r="O504" s="183"/>
      <c r="P504" s="183"/>
      <c r="Q504" s="183"/>
      <c r="R504" s="183"/>
      <c r="S504" s="183"/>
      <c r="T504" s="183"/>
      <c r="U504" s="183"/>
      <c r="V504" s="184"/>
      <c r="W504" s="184"/>
      <c r="X504" s="184"/>
      <c r="Y504" s="184"/>
      <c r="Z504" s="184"/>
      <c r="AA504" s="184"/>
      <c r="AB504" s="184"/>
      <c r="AC504" s="184"/>
      <c r="AD504" s="184"/>
      <c r="AE504" s="184"/>
      <c r="AF504" s="184"/>
      <c r="AG504" s="184"/>
      <c r="AH504" s="184"/>
      <c r="AI504" s="184"/>
      <c r="AJ504" s="184"/>
      <c r="AK504" s="184"/>
      <c r="AL504" s="184"/>
      <c r="AM504" s="320"/>
    </row>
    <row r="505" spans="1:39" s="164" customFormat="1" x14ac:dyDescent="0.2">
      <c r="A505" s="178"/>
      <c r="B505" s="178"/>
      <c r="C505" s="178"/>
      <c r="D505" s="178"/>
      <c r="E505" s="179"/>
      <c r="F505" s="178"/>
      <c r="G505" s="178"/>
      <c r="H505" s="178"/>
      <c r="I505" s="181"/>
      <c r="J505" s="178"/>
      <c r="K505" s="182"/>
      <c r="L505" s="183"/>
      <c r="M505" s="183"/>
      <c r="N505" s="183"/>
      <c r="O505" s="183"/>
      <c r="P505" s="183"/>
      <c r="Q505" s="183"/>
      <c r="R505" s="183"/>
      <c r="S505" s="183"/>
      <c r="T505" s="183"/>
      <c r="U505" s="183"/>
      <c r="V505" s="184"/>
      <c r="W505" s="184"/>
      <c r="X505" s="184"/>
      <c r="Y505" s="184"/>
      <c r="Z505" s="184"/>
      <c r="AA505" s="184"/>
      <c r="AB505" s="184"/>
      <c r="AC505" s="184"/>
      <c r="AD505" s="184"/>
      <c r="AE505" s="184"/>
      <c r="AF505" s="184"/>
      <c r="AG505" s="184"/>
      <c r="AH505" s="184"/>
      <c r="AI505" s="184"/>
      <c r="AJ505" s="184"/>
      <c r="AK505" s="184"/>
      <c r="AL505" s="184"/>
      <c r="AM505" s="320"/>
    </row>
    <row r="506" spans="1:39" s="164" customFormat="1" x14ac:dyDescent="0.2">
      <c r="A506" s="178"/>
      <c r="B506" s="178"/>
      <c r="C506" s="178"/>
      <c r="D506" s="178"/>
      <c r="E506" s="179"/>
      <c r="F506" s="178"/>
      <c r="G506" s="178"/>
      <c r="H506" s="178"/>
      <c r="I506" s="181"/>
      <c r="J506" s="178"/>
      <c r="K506" s="182"/>
      <c r="L506" s="183"/>
      <c r="M506" s="183"/>
      <c r="N506" s="183"/>
      <c r="O506" s="183"/>
      <c r="P506" s="183"/>
      <c r="Q506" s="183"/>
      <c r="R506" s="183"/>
      <c r="S506" s="183"/>
      <c r="T506" s="183"/>
      <c r="U506" s="183"/>
      <c r="V506" s="184"/>
      <c r="W506" s="184"/>
      <c r="X506" s="184"/>
      <c r="Y506" s="184"/>
      <c r="Z506" s="184"/>
      <c r="AA506" s="184"/>
      <c r="AB506" s="184"/>
      <c r="AC506" s="184"/>
      <c r="AD506" s="184"/>
      <c r="AE506" s="184"/>
      <c r="AF506" s="184"/>
      <c r="AG506" s="184"/>
      <c r="AH506" s="184"/>
      <c r="AI506" s="184"/>
      <c r="AJ506" s="184"/>
      <c r="AK506" s="184"/>
      <c r="AL506" s="184"/>
      <c r="AM506" s="320"/>
    </row>
    <row r="507" spans="1:39" s="164" customFormat="1" x14ac:dyDescent="0.2">
      <c r="A507" s="178"/>
      <c r="B507" s="178"/>
      <c r="C507" s="178"/>
      <c r="D507" s="178"/>
      <c r="E507" s="179"/>
      <c r="F507" s="178"/>
      <c r="G507" s="178"/>
      <c r="H507" s="178"/>
      <c r="I507" s="181"/>
      <c r="J507" s="178"/>
      <c r="K507" s="182"/>
      <c r="L507" s="183"/>
      <c r="M507" s="183"/>
      <c r="N507" s="183"/>
      <c r="O507" s="183"/>
      <c r="P507" s="183"/>
      <c r="Q507" s="183"/>
      <c r="R507" s="183"/>
      <c r="S507" s="183"/>
      <c r="T507" s="183"/>
      <c r="U507" s="183"/>
      <c r="V507" s="184"/>
      <c r="W507" s="184"/>
      <c r="X507" s="184"/>
      <c r="Y507" s="184"/>
      <c r="Z507" s="184"/>
      <c r="AA507" s="184"/>
      <c r="AB507" s="184"/>
      <c r="AC507" s="184"/>
      <c r="AD507" s="184"/>
      <c r="AE507" s="184"/>
      <c r="AF507" s="184"/>
      <c r="AG507" s="184"/>
      <c r="AH507" s="184"/>
      <c r="AI507" s="184"/>
      <c r="AJ507" s="184"/>
      <c r="AK507" s="184"/>
      <c r="AL507" s="184"/>
      <c r="AM507" s="320"/>
    </row>
    <row r="508" spans="1:39" s="164" customFormat="1" x14ac:dyDescent="0.2">
      <c r="A508" s="178"/>
      <c r="B508" s="178"/>
      <c r="C508" s="178"/>
      <c r="D508" s="178"/>
      <c r="E508" s="179"/>
      <c r="F508" s="178"/>
      <c r="G508" s="178"/>
      <c r="H508" s="178"/>
      <c r="I508" s="181"/>
      <c r="J508" s="178"/>
      <c r="K508" s="182"/>
      <c r="L508" s="183"/>
      <c r="M508" s="183"/>
      <c r="N508" s="183"/>
      <c r="O508" s="183"/>
      <c r="P508" s="183"/>
      <c r="Q508" s="183"/>
      <c r="R508" s="183"/>
      <c r="S508" s="183"/>
      <c r="T508" s="183"/>
      <c r="U508" s="183"/>
      <c r="V508" s="184"/>
      <c r="W508" s="184"/>
      <c r="X508" s="184"/>
      <c r="Y508" s="184"/>
      <c r="Z508" s="184"/>
      <c r="AA508" s="184"/>
      <c r="AB508" s="184"/>
      <c r="AC508" s="184"/>
      <c r="AD508" s="184"/>
      <c r="AE508" s="184"/>
      <c r="AF508" s="184"/>
      <c r="AG508" s="184"/>
      <c r="AH508" s="184"/>
      <c r="AI508" s="184"/>
      <c r="AJ508" s="184"/>
      <c r="AK508" s="184"/>
      <c r="AL508" s="184"/>
      <c r="AM508" s="320"/>
    </row>
    <row r="509" spans="1:39" s="164" customFormat="1" x14ac:dyDescent="0.2">
      <c r="A509" s="178"/>
      <c r="B509" s="178"/>
      <c r="C509" s="178"/>
      <c r="D509" s="178"/>
      <c r="E509" s="179"/>
      <c r="F509" s="178"/>
      <c r="G509" s="178"/>
      <c r="H509" s="178"/>
      <c r="I509" s="181"/>
      <c r="J509" s="178"/>
      <c r="K509" s="182"/>
      <c r="L509" s="183"/>
      <c r="M509" s="183"/>
      <c r="N509" s="183"/>
      <c r="O509" s="183"/>
      <c r="P509" s="183"/>
      <c r="Q509" s="183"/>
      <c r="R509" s="183"/>
      <c r="S509" s="183"/>
      <c r="T509" s="183"/>
      <c r="U509" s="183"/>
      <c r="V509" s="184"/>
      <c r="W509" s="184"/>
      <c r="X509" s="184"/>
      <c r="Y509" s="184"/>
      <c r="Z509" s="184"/>
      <c r="AA509" s="184"/>
      <c r="AB509" s="184"/>
      <c r="AC509" s="184"/>
      <c r="AD509" s="184"/>
      <c r="AE509" s="184"/>
      <c r="AF509" s="184"/>
      <c r="AG509" s="184"/>
      <c r="AH509" s="184"/>
      <c r="AI509" s="184"/>
      <c r="AJ509" s="184"/>
      <c r="AK509" s="184"/>
      <c r="AL509" s="184"/>
      <c r="AM509" s="320"/>
    </row>
    <row r="510" spans="1:39" s="164" customFormat="1" x14ac:dyDescent="0.2">
      <c r="A510" s="178"/>
      <c r="B510" s="178"/>
      <c r="C510" s="178"/>
      <c r="D510" s="178"/>
      <c r="E510" s="179"/>
      <c r="F510" s="178"/>
      <c r="G510" s="178"/>
      <c r="H510" s="178"/>
      <c r="I510" s="181"/>
      <c r="J510" s="178"/>
      <c r="K510" s="182"/>
      <c r="L510" s="183"/>
      <c r="M510" s="183"/>
      <c r="N510" s="183"/>
      <c r="O510" s="183"/>
      <c r="P510" s="183"/>
      <c r="Q510" s="183"/>
      <c r="R510" s="183"/>
      <c r="S510" s="183"/>
      <c r="T510" s="183"/>
      <c r="U510" s="183"/>
      <c r="V510" s="184"/>
      <c r="W510" s="184"/>
      <c r="X510" s="184"/>
      <c r="Y510" s="184"/>
      <c r="Z510" s="184"/>
      <c r="AA510" s="184"/>
      <c r="AB510" s="184"/>
      <c r="AC510" s="184"/>
      <c r="AD510" s="184"/>
      <c r="AE510" s="184"/>
      <c r="AF510" s="184"/>
      <c r="AG510" s="184"/>
      <c r="AH510" s="184"/>
      <c r="AI510" s="184"/>
      <c r="AJ510" s="184"/>
      <c r="AK510" s="184"/>
      <c r="AL510" s="184"/>
      <c r="AM510" s="320"/>
    </row>
    <row r="511" spans="1:39" s="164" customFormat="1" x14ac:dyDescent="0.2">
      <c r="A511" s="178"/>
      <c r="B511" s="178"/>
      <c r="C511" s="178"/>
      <c r="D511" s="178"/>
      <c r="E511" s="179"/>
      <c r="F511" s="178"/>
      <c r="G511" s="178"/>
      <c r="H511" s="178"/>
      <c r="I511" s="181"/>
      <c r="J511" s="178"/>
      <c r="K511" s="182"/>
      <c r="L511" s="183"/>
      <c r="M511" s="183"/>
      <c r="N511" s="183"/>
      <c r="O511" s="183"/>
      <c r="P511" s="183"/>
      <c r="Q511" s="183"/>
      <c r="R511" s="183"/>
      <c r="S511" s="183"/>
      <c r="T511" s="183"/>
      <c r="U511" s="183"/>
      <c r="V511" s="184"/>
      <c r="W511" s="184"/>
      <c r="X511" s="184"/>
      <c r="Y511" s="184"/>
      <c r="Z511" s="184"/>
      <c r="AA511" s="184"/>
      <c r="AB511" s="184"/>
      <c r="AC511" s="184"/>
      <c r="AD511" s="184"/>
      <c r="AE511" s="184"/>
      <c r="AF511" s="184"/>
      <c r="AG511" s="184"/>
      <c r="AH511" s="184"/>
      <c r="AI511" s="184"/>
      <c r="AJ511" s="184"/>
      <c r="AK511" s="184"/>
      <c r="AL511" s="184"/>
      <c r="AM511" s="320"/>
    </row>
    <row r="512" spans="1:39" s="164" customFormat="1" x14ac:dyDescent="0.2">
      <c r="A512" s="178"/>
      <c r="B512" s="178"/>
      <c r="C512" s="178"/>
      <c r="D512" s="178"/>
      <c r="E512" s="179"/>
      <c r="F512" s="178"/>
      <c r="G512" s="178"/>
      <c r="H512" s="178"/>
      <c r="I512" s="181"/>
      <c r="J512" s="178"/>
      <c r="K512" s="182"/>
      <c r="L512" s="183"/>
      <c r="M512" s="183"/>
      <c r="N512" s="183"/>
      <c r="O512" s="183"/>
      <c r="P512" s="183"/>
      <c r="Q512" s="183"/>
      <c r="R512" s="183"/>
      <c r="S512" s="183"/>
      <c r="T512" s="183"/>
      <c r="U512" s="183"/>
      <c r="V512" s="184"/>
      <c r="W512" s="184"/>
      <c r="X512" s="184"/>
      <c r="Y512" s="184"/>
      <c r="Z512" s="184"/>
      <c r="AA512" s="184"/>
      <c r="AB512" s="184"/>
      <c r="AC512" s="184"/>
      <c r="AD512" s="184"/>
      <c r="AE512" s="184"/>
      <c r="AF512" s="184"/>
      <c r="AG512" s="184"/>
      <c r="AH512" s="184"/>
      <c r="AI512" s="184"/>
      <c r="AJ512" s="184"/>
      <c r="AK512" s="184"/>
      <c r="AL512" s="184"/>
      <c r="AM512" s="320"/>
    </row>
    <row r="513" spans="1:39" s="164" customFormat="1" x14ac:dyDescent="0.2">
      <c r="A513" s="178"/>
      <c r="B513" s="178"/>
      <c r="C513" s="178"/>
      <c r="D513" s="178"/>
      <c r="E513" s="179"/>
      <c r="F513" s="178"/>
      <c r="G513" s="178"/>
      <c r="H513" s="178"/>
      <c r="I513" s="181"/>
      <c r="J513" s="178"/>
      <c r="K513" s="182"/>
      <c r="L513" s="183"/>
      <c r="M513" s="183"/>
      <c r="N513" s="183"/>
      <c r="O513" s="183"/>
      <c r="P513" s="183"/>
      <c r="Q513" s="183"/>
      <c r="R513" s="183"/>
      <c r="S513" s="183"/>
      <c r="T513" s="183"/>
      <c r="U513" s="183"/>
      <c r="V513" s="184"/>
      <c r="W513" s="184"/>
      <c r="X513" s="184"/>
      <c r="Y513" s="184"/>
      <c r="Z513" s="184"/>
      <c r="AA513" s="184"/>
      <c r="AB513" s="184"/>
      <c r="AC513" s="184"/>
      <c r="AD513" s="184"/>
      <c r="AE513" s="184"/>
      <c r="AF513" s="184"/>
      <c r="AG513" s="184"/>
      <c r="AH513" s="184"/>
      <c r="AI513" s="184"/>
      <c r="AJ513" s="184"/>
      <c r="AK513" s="184"/>
      <c r="AL513" s="184"/>
      <c r="AM513" s="320"/>
    </row>
    <row r="514" spans="1:39" s="164" customFormat="1" x14ac:dyDescent="0.2">
      <c r="A514" s="178"/>
      <c r="B514" s="178"/>
      <c r="C514" s="178"/>
      <c r="D514" s="178"/>
      <c r="E514" s="179"/>
      <c r="F514" s="178"/>
      <c r="G514" s="178"/>
      <c r="H514" s="178"/>
      <c r="I514" s="181"/>
      <c r="J514" s="178"/>
      <c r="K514" s="182"/>
      <c r="L514" s="183"/>
      <c r="M514" s="183"/>
      <c r="N514" s="183"/>
      <c r="O514" s="183"/>
      <c r="P514" s="183"/>
      <c r="Q514" s="183"/>
      <c r="R514" s="183"/>
      <c r="S514" s="183"/>
      <c r="T514" s="183"/>
      <c r="U514" s="183"/>
      <c r="V514" s="184"/>
      <c r="W514" s="184"/>
      <c r="X514" s="184"/>
      <c r="Y514" s="184"/>
      <c r="Z514" s="184"/>
      <c r="AA514" s="184"/>
      <c r="AB514" s="184"/>
      <c r="AC514" s="184"/>
      <c r="AD514" s="184"/>
      <c r="AE514" s="184"/>
      <c r="AF514" s="184"/>
      <c r="AG514" s="184"/>
      <c r="AH514" s="184"/>
      <c r="AI514" s="184"/>
      <c r="AJ514" s="184"/>
      <c r="AK514" s="184"/>
      <c r="AL514" s="184"/>
      <c r="AM514" s="320"/>
    </row>
    <row r="515" spans="1:39" s="164" customFormat="1" x14ac:dyDescent="0.2">
      <c r="A515" s="178"/>
      <c r="B515" s="178"/>
      <c r="C515" s="178"/>
      <c r="D515" s="178"/>
      <c r="E515" s="179"/>
      <c r="F515" s="178"/>
      <c r="G515" s="178"/>
      <c r="H515" s="178"/>
      <c r="I515" s="181"/>
      <c r="J515" s="178"/>
      <c r="K515" s="182"/>
      <c r="L515" s="183"/>
      <c r="M515" s="183"/>
      <c r="N515" s="183"/>
      <c r="O515" s="183"/>
      <c r="P515" s="183"/>
      <c r="Q515" s="183"/>
      <c r="R515" s="183"/>
      <c r="S515" s="183"/>
      <c r="T515" s="183"/>
      <c r="U515" s="183"/>
      <c r="V515" s="184"/>
      <c r="W515" s="184"/>
      <c r="X515" s="184"/>
      <c r="Y515" s="184"/>
      <c r="Z515" s="184"/>
      <c r="AA515" s="184"/>
      <c r="AB515" s="184"/>
      <c r="AC515" s="184"/>
      <c r="AD515" s="184"/>
      <c r="AE515" s="184"/>
      <c r="AF515" s="184"/>
      <c r="AG515" s="184"/>
      <c r="AH515" s="184"/>
      <c r="AI515" s="184"/>
      <c r="AJ515" s="184"/>
      <c r="AK515" s="184"/>
      <c r="AL515" s="184"/>
      <c r="AM515" s="320"/>
    </row>
    <row r="516" spans="1:39" s="164" customFormat="1" x14ac:dyDescent="0.2">
      <c r="A516" s="178"/>
      <c r="B516" s="178"/>
      <c r="C516" s="178"/>
      <c r="D516" s="178"/>
      <c r="E516" s="179"/>
      <c r="F516" s="178"/>
      <c r="G516" s="178"/>
      <c r="H516" s="178"/>
      <c r="I516" s="181"/>
      <c r="J516" s="178"/>
      <c r="K516" s="182"/>
      <c r="L516" s="183"/>
      <c r="M516" s="183"/>
      <c r="N516" s="183"/>
      <c r="O516" s="183"/>
      <c r="P516" s="183"/>
      <c r="Q516" s="183"/>
      <c r="R516" s="183"/>
      <c r="S516" s="183"/>
      <c r="T516" s="183"/>
      <c r="U516" s="183"/>
      <c r="V516" s="184"/>
      <c r="W516" s="184"/>
      <c r="X516" s="184"/>
      <c r="Y516" s="184"/>
      <c r="Z516" s="184"/>
      <c r="AA516" s="184"/>
      <c r="AB516" s="184"/>
      <c r="AC516" s="184"/>
      <c r="AD516" s="184"/>
      <c r="AE516" s="184"/>
      <c r="AF516" s="184"/>
      <c r="AG516" s="184"/>
      <c r="AH516" s="184"/>
      <c r="AI516" s="184"/>
      <c r="AJ516" s="184"/>
      <c r="AK516" s="184"/>
      <c r="AL516" s="184"/>
      <c r="AM516" s="320"/>
    </row>
    <row r="517" spans="1:39" s="164" customFormat="1" x14ac:dyDescent="0.2">
      <c r="A517" s="178"/>
      <c r="B517" s="178"/>
      <c r="C517" s="178"/>
      <c r="D517" s="178"/>
      <c r="E517" s="179"/>
      <c r="F517" s="178"/>
      <c r="G517" s="178"/>
      <c r="H517" s="178"/>
      <c r="I517" s="181"/>
      <c r="J517" s="178"/>
      <c r="K517" s="182"/>
      <c r="L517" s="183"/>
      <c r="M517" s="183"/>
      <c r="N517" s="183"/>
      <c r="O517" s="183"/>
      <c r="P517" s="183"/>
      <c r="Q517" s="183"/>
      <c r="R517" s="183"/>
      <c r="S517" s="183"/>
      <c r="T517" s="183"/>
      <c r="U517" s="183"/>
      <c r="V517" s="184"/>
      <c r="W517" s="184"/>
      <c r="X517" s="184"/>
      <c r="Y517" s="184"/>
      <c r="Z517" s="184"/>
      <c r="AA517" s="184"/>
      <c r="AB517" s="184"/>
      <c r="AC517" s="184"/>
      <c r="AD517" s="184"/>
      <c r="AE517" s="184"/>
      <c r="AF517" s="184"/>
      <c r="AG517" s="184"/>
      <c r="AH517" s="184"/>
      <c r="AI517" s="184"/>
      <c r="AJ517" s="184"/>
      <c r="AK517" s="184"/>
      <c r="AL517" s="184"/>
      <c r="AM517" s="320"/>
    </row>
    <row r="518" spans="1:39" s="164" customFormat="1" x14ac:dyDescent="0.2">
      <c r="A518" s="178"/>
      <c r="B518" s="178"/>
      <c r="C518" s="178"/>
      <c r="D518" s="178"/>
      <c r="E518" s="179"/>
      <c r="F518" s="178"/>
      <c r="G518" s="178"/>
      <c r="H518" s="178"/>
      <c r="I518" s="181"/>
      <c r="J518" s="178"/>
      <c r="K518" s="182"/>
      <c r="L518" s="183"/>
      <c r="M518" s="183"/>
      <c r="N518" s="183"/>
      <c r="O518" s="183"/>
      <c r="P518" s="183"/>
      <c r="Q518" s="183"/>
      <c r="R518" s="183"/>
      <c r="S518" s="183"/>
      <c r="T518" s="183"/>
      <c r="U518" s="183"/>
      <c r="V518" s="184"/>
      <c r="W518" s="184"/>
      <c r="X518" s="184"/>
      <c r="Y518" s="184"/>
      <c r="Z518" s="184"/>
      <c r="AA518" s="184"/>
      <c r="AB518" s="184"/>
      <c r="AC518" s="184"/>
      <c r="AD518" s="184"/>
      <c r="AE518" s="184"/>
      <c r="AF518" s="184"/>
      <c r="AG518" s="184"/>
      <c r="AH518" s="184"/>
      <c r="AI518" s="184"/>
      <c r="AJ518" s="184"/>
      <c r="AK518" s="184"/>
      <c r="AL518" s="184"/>
      <c r="AM518" s="320"/>
    </row>
    <row r="519" spans="1:39" s="164" customFormat="1" x14ac:dyDescent="0.2">
      <c r="A519" s="178"/>
      <c r="B519" s="178"/>
      <c r="C519" s="178"/>
      <c r="D519" s="178"/>
      <c r="E519" s="179"/>
      <c r="F519" s="178"/>
      <c r="G519" s="178"/>
      <c r="H519" s="178"/>
      <c r="I519" s="181"/>
      <c r="J519" s="178"/>
      <c r="K519" s="182"/>
      <c r="L519" s="183"/>
      <c r="M519" s="183"/>
      <c r="N519" s="183"/>
      <c r="O519" s="183"/>
      <c r="P519" s="183"/>
      <c r="Q519" s="183"/>
      <c r="R519" s="183"/>
      <c r="S519" s="183"/>
      <c r="T519" s="183"/>
      <c r="U519" s="183"/>
      <c r="V519" s="184"/>
      <c r="W519" s="184"/>
      <c r="X519" s="184"/>
      <c r="Y519" s="184"/>
      <c r="Z519" s="184"/>
      <c r="AA519" s="184"/>
      <c r="AB519" s="184"/>
      <c r="AC519" s="184"/>
      <c r="AD519" s="184"/>
      <c r="AE519" s="184"/>
      <c r="AF519" s="184"/>
      <c r="AG519" s="184"/>
      <c r="AH519" s="184"/>
      <c r="AI519" s="184"/>
      <c r="AJ519" s="184"/>
      <c r="AK519" s="184"/>
      <c r="AL519" s="184"/>
      <c r="AM519" s="320"/>
    </row>
    <row r="520" spans="1:39" s="164" customFormat="1" x14ac:dyDescent="0.2">
      <c r="A520" s="178"/>
      <c r="B520" s="178"/>
      <c r="C520" s="178"/>
      <c r="D520" s="178"/>
      <c r="E520" s="179"/>
      <c r="F520" s="178"/>
      <c r="G520" s="178"/>
      <c r="H520" s="178"/>
      <c r="I520" s="181"/>
      <c r="J520" s="178"/>
      <c r="K520" s="182"/>
      <c r="L520" s="183"/>
      <c r="M520" s="183"/>
      <c r="N520" s="183"/>
      <c r="O520" s="183"/>
      <c r="P520" s="183"/>
      <c r="Q520" s="183"/>
      <c r="R520" s="183"/>
      <c r="S520" s="183"/>
      <c r="T520" s="183"/>
      <c r="U520" s="183"/>
      <c r="V520" s="184"/>
      <c r="W520" s="184"/>
      <c r="X520" s="184"/>
      <c r="Y520" s="184"/>
      <c r="Z520" s="184"/>
      <c r="AA520" s="184"/>
      <c r="AB520" s="184"/>
      <c r="AC520" s="184"/>
      <c r="AD520" s="184"/>
      <c r="AE520" s="184"/>
      <c r="AF520" s="184"/>
      <c r="AG520" s="184"/>
      <c r="AH520" s="184"/>
      <c r="AI520" s="184"/>
      <c r="AJ520" s="184"/>
      <c r="AK520" s="184"/>
      <c r="AL520" s="184"/>
      <c r="AM520" s="320"/>
    </row>
    <row r="521" spans="1:39" s="164" customFormat="1" x14ac:dyDescent="0.2">
      <c r="A521" s="178"/>
      <c r="B521" s="178"/>
      <c r="C521" s="178"/>
      <c r="D521" s="178"/>
      <c r="E521" s="179"/>
      <c r="F521" s="178"/>
      <c r="G521" s="178"/>
      <c r="H521" s="178"/>
      <c r="I521" s="181"/>
      <c r="J521" s="178"/>
      <c r="K521" s="182"/>
      <c r="L521" s="183"/>
      <c r="M521" s="183"/>
      <c r="N521" s="183"/>
      <c r="O521" s="183"/>
      <c r="P521" s="183"/>
      <c r="Q521" s="183"/>
      <c r="R521" s="183"/>
      <c r="S521" s="183"/>
      <c r="T521" s="183"/>
      <c r="U521" s="183"/>
      <c r="V521" s="184"/>
      <c r="W521" s="184"/>
      <c r="X521" s="184"/>
      <c r="Y521" s="184"/>
      <c r="Z521" s="184"/>
      <c r="AA521" s="184"/>
      <c r="AB521" s="184"/>
      <c r="AC521" s="184"/>
      <c r="AD521" s="184"/>
      <c r="AE521" s="184"/>
      <c r="AF521" s="184"/>
      <c r="AG521" s="184"/>
      <c r="AH521" s="184"/>
      <c r="AI521" s="184"/>
      <c r="AJ521" s="184"/>
      <c r="AK521" s="184"/>
      <c r="AL521" s="184"/>
      <c r="AM521" s="320"/>
    </row>
    <row r="522" spans="1:39" s="164" customFormat="1" x14ac:dyDescent="0.2">
      <c r="A522" s="178"/>
      <c r="B522" s="178"/>
      <c r="C522" s="178"/>
      <c r="D522" s="178"/>
      <c r="E522" s="179"/>
      <c r="F522" s="178"/>
      <c r="G522" s="178"/>
      <c r="H522" s="178"/>
      <c r="I522" s="181"/>
      <c r="J522" s="178"/>
      <c r="K522" s="182"/>
      <c r="L522" s="183"/>
      <c r="M522" s="183"/>
      <c r="N522" s="183"/>
      <c r="O522" s="183"/>
      <c r="P522" s="183"/>
      <c r="Q522" s="183"/>
      <c r="R522" s="183"/>
      <c r="S522" s="183"/>
      <c r="T522" s="183"/>
      <c r="U522" s="183"/>
      <c r="V522" s="184"/>
      <c r="W522" s="184"/>
      <c r="X522" s="184"/>
      <c r="Y522" s="184"/>
      <c r="Z522" s="184"/>
      <c r="AA522" s="184"/>
      <c r="AB522" s="184"/>
      <c r="AC522" s="184"/>
      <c r="AD522" s="184"/>
      <c r="AE522" s="184"/>
      <c r="AF522" s="184"/>
      <c r="AG522" s="184"/>
      <c r="AH522" s="184"/>
      <c r="AI522" s="184"/>
      <c r="AJ522" s="184"/>
      <c r="AK522" s="184"/>
      <c r="AL522" s="184"/>
      <c r="AM522" s="320"/>
    </row>
    <row r="523" spans="1:39" s="164" customFormat="1" x14ac:dyDescent="0.2">
      <c r="A523" s="178"/>
      <c r="B523" s="178"/>
      <c r="C523" s="178"/>
      <c r="D523" s="178"/>
      <c r="E523" s="179"/>
      <c r="F523" s="178"/>
      <c r="G523" s="178"/>
      <c r="H523" s="178"/>
      <c r="I523" s="181"/>
      <c r="J523" s="178"/>
      <c r="K523" s="182"/>
      <c r="L523" s="183"/>
      <c r="M523" s="183"/>
      <c r="N523" s="183"/>
      <c r="O523" s="183"/>
      <c r="P523" s="183"/>
      <c r="Q523" s="183"/>
      <c r="R523" s="183"/>
      <c r="S523" s="183"/>
      <c r="T523" s="183"/>
      <c r="U523" s="183"/>
      <c r="V523" s="184"/>
      <c r="W523" s="184"/>
      <c r="X523" s="184"/>
      <c r="Y523" s="184"/>
      <c r="Z523" s="184"/>
      <c r="AA523" s="184"/>
      <c r="AB523" s="184"/>
      <c r="AC523" s="184"/>
      <c r="AD523" s="184"/>
      <c r="AE523" s="184"/>
      <c r="AF523" s="184"/>
      <c r="AG523" s="184"/>
      <c r="AH523" s="184"/>
      <c r="AI523" s="184"/>
      <c r="AJ523" s="184"/>
      <c r="AK523" s="184"/>
      <c r="AL523" s="184"/>
      <c r="AM523" s="320"/>
    </row>
    <row r="524" spans="1:39" s="164" customFormat="1" x14ac:dyDescent="0.2">
      <c r="A524" s="178"/>
      <c r="B524" s="178"/>
      <c r="C524" s="178"/>
      <c r="D524" s="178"/>
      <c r="E524" s="179"/>
      <c r="F524" s="178"/>
      <c r="G524" s="178"/>
      <c r="H524" s="178"/>
      <c r="I524" s="181"/>
      <c r="J524" s="178"/>
      <c r="K524" s="182"/>
      <c r="L524" s="183"/>
      <c r="M524" s="183"/>
      <c r="N524" s="183"/>
      <c r="O524" s="183"/>
      <c r="P524" s="183"/>
      <c r="Q524" s="183"/>
      <c r="R524" s="183"/>
      <c r="S524" s="183"/>
      <c r="T524" s="183"/>
      <c r="U524" s="183"/>
      <c r="V524" s="184"/>
      <c r="W524" s="184"/>
      <c r="X524" s="184"/>
      <c r="Y524" s="184"/>
      <c r="Z524" s="184"/>
      <c r="AA524" s="184"/>
      <c r="AB524" s="184"/>
      <c r="AC524" s="184"/>
      <c r="AD524" s="184"/>
      <c r="AE524" s="184"/>
      <c r="AF524" s="184"/>
      <c r="AG524" s="184"/>
      <c r="AH524" s="184"/>
      <c r="AI524" s="184"/>
      <c r="AJ524" s="184"/>
      <c r="AK524" s="184"/>
      <c r="AL524" s="184"/>
      <c r="AM524" s="320"/>
    </row>
    <row r="525" spans="1:39" s="164" customFormat="1" x14ac:dyDescent="0.2">
      <c r="A525" s="178"/>
      <c r="B525" s="178"/>
      <c r="C525" s="178"/>
      <c r="D525" s="178"/>
      <c r="E525" s="179"/>
      <c r="F525" s="178"/>
      <c r="G525" s="178"/>
      <c r="H525" s="178"/>
      <c r="I525" s="181"/>
      <c r="J525" s="178"/>
      <c r="K525" s="182"/>
      <c r="L525" s="183"/>
      <c r="M525" s="183"/>
      <c r="N525" s="183"/>
      <c r="O525" s="183"/>
      <c r="P525" s="183"/>
      <c r="Q525" s="183"/>
      <c r="R525" s="183"/>
      <c r="S525" s="183"/>
      <c r="T525" s="183"/>
      <c r="U525" s="183"/>
      <c r="V525" s="184"/>
      <c r="W525" s="184"/>
      <c r="X525" s="184"/>
      <c r="Y525" s="184"/>
      <c r="Z525" s="184"/>
      <c r="AA525" s="184"/>
      <c r="AB525" s="184"/>
      <c r="AC525" s="184"/>
      <c r="AD525" s="184"/>
      <c r="AE525" s="184"/>
      <c r="AF525" s="184"/>
      <c r="AG525" s="184"/>
      <c r="AH525" s="184"/>
      <c r="AI525" s="184"/>
      <c r="AJ525" s="184"/>
      <c r="AK525" s="184"/>
      <c r="AL525" s="184"/>
      <c r="AM525" s="320"/>
    </row>
    <row r="526" spans="1:39" s="164" customFormat="1" x14ac:dyDescent="0.2">
      <c r="A526" s="178"/>
      <c r="B526" s="178"/>
      <c r="C526" s="178"/>
      <c r="D526" s="178"/>
      <c r="E526" s="179"/>
      <c r="F526" s="178"/>
      <c r="G526" s="178"/>
      <c r="H526" s="178"/>
      <c r="I526" s="181"/>
      <c r="J526" s="178"/>
      <c r="K526" s="182"/>
      <c r="L526" s="183"/>
      <c r="M526" s="183"/>
      <c r="N526" s="183"/>
      <c r="O526" s="183"/>
      <c r="P526" s="183"/>
      <c r="Q526" s="183"/>
      <c r="R526" s="183"/>
      <c r="S526" s="183"/>
      <c r="T526" s="183"/>
      <c r="U526" s="183"/>
      <c r="V526" s="184"/>
      <c r="W526" s="184"/>
      <c r="X526" s="184"/>
      <c r="Y526" s="184"/>
      <c r="Z526" s="184"/>
      <c r="AA526" s="184"/>
      <c r="AB526" s="184"/>
      <c r="AC526" s="184"/>
      <c r="AD526" s="184"/>
      <c r="AE526" s="184"/>
      <c r="AF526" s="184"/>
      <c r="AG526" s="184"/>
      <c r="AH526" s="184"/>
      <c r="AI526" s="184"/>
      <c r="AJ526" s="184"/>
      <c r="AK526" s="184"/>
      <c r="AL526" s="184"/>
      <c r="AM526" s="320"/>
    </row>
    <row r="527" spans="1:39" s="164" customFormat="1" x14ac:dyDescent="0.2">
      <c r="A527" s="178"/>
      <c r="B527" s="178"/>
      <c r="C527" s="178"/>
      <c r="D527" s="178"/>
      <c r="E527" s="179"/>
      <c r="F527" s="178"/>
      <c r="G527" s="178"/>
      <c r="H527" s="178"/>
      <c r="I527" s="181"/>
      <c r="J527" s="178"/>
      <c r="K527" s="182"/>
      <c r="L527" s="183"/>
      <c r="M527" s="183"/>
      <c r="N527" s="183"/>
      <c r="O527" s="183"/>
      <c r="P527" s="183"/>
      <c r="Q527" s="183"/>
      <c r="R527" s="183"/>
      <c r="S527" s="183"/>
      <c r="T527" s="183"/>
      <c r="U527" s="183"/>
      <c r="V527" s="184"/>
      <c r="W527" s="184"/>
      <c r="X527" s="184"/>
      <c r="Y527" s="184"/>
      <c r="Z527" s="184"/>
      <c r="AA527" s="184"/>
      <c r="AB527" s="184"/>
      <c r="AC527" s="184"/>
      <c r="AD527" s="184"/>
      <c r="AE527" s="184"/>
      <c r="AF527" s="184"/>
      <c r="AG527" s="184"/>
      <c r="AH527" s="184"/>
      <c r="AI527" s="184"/>
      <c r="AJ527" s="184"/>
      <c r="AK527" s="184"/>
      <c r="AL527" s="184"/>
      <c r="AM527" s="320"/>
    </row>
    <row r="528" spans="1:39" s="164" customFormat="1" x14ac:dyDescent="0.2">
      <c r="A528" s="178"/>
      <c r="B528" s="178"/>
      <c r="C528" s="178"/>
      <c r="D528" s="178"/>
      <c r="E528" s="179"/>
      <c r="F528" s="178"/>
      <c r="G528" s="178"/>
      <c r="H528" s="178"/>
      <c r="I528" s="181"/>
      <c r="J528" s="178"/>
      <c r="K528" s="182"/>
      <c r="L528" s="183"/>
      <c r="M528" s="183"/>
      <c r="N528" s="183"/>
      <c r="O528" s="183"/>
      <c r="P528" s="183"/>
      <c r="Q528" s="183"/>
      <c r="R528" s="183"/>
      <c r="S528" s="183"/>
      <c r="T528" s="183"/>
      <c r="U528" s="183"/>
      <c r="V528" s="184"/>
      <c r="W528" s="184"/>
      <c r="X528" s="184"/>
      <c r="Y528" s="184"/>
      <c r="Z528" s="184"/>
      <c r="AA528" s="184"/>
      <c r="AB528" s="184"/>
      <c r="AC528" s="184"/>
      <c r="AD528" s="184"/>
      <c r="AE528" s="184"/>
      <c r="AF528" s="184"/>
      <c r="AG528" s="184"/>
      <c r="AH528" s="184"/>
      <c r="AI528" s="184"/>
      <c r="AJ528" s="184"/>
      <c r="AK528" s="184"/>
      <c r="AL528" s="184"/>
      <c r="AM528" s="320"/>
    </row>
    <row r="529" spans="1:39" s="164" customFormat="1" x14ac:dyDescent="0.2">
      <c r="A529" s="178"/>
      <c r="B529" s="178"/>
      <c r="C529" s="178"/>
      <c r="D529" s="178"/>
      <c r="E529" s="179"/>
      <c r="F529" s="178"/>
      <c r="G529" s="178"/>
      <c r="H529" s="178"/>
      <c r="I529" s="181"/>
      <c r="J529" s="178"/>
      <c r="K529" s="182"/>
      <c r="L529" s="183"/>
      <c r="M529" s="183"/>
      <c r="N529" s="183"/>
      <c r="O529" s="183"/>
      <c r="P529" s="183"/>
      <c r="Q529" s="183"/>
      <c r="R529" s="183"/>
      <c r="S529" s="183"/>
      <c r="T529" s="183"/>
      <c r="U529" s="183"/>
      <c r="V529" s="184"/>
      <c r="W529" s="184"/>
      <c r="X529" s="184"/>
      <c r="Y529" s="184"/>
      <c r="Z529" s="184"/>
      <c r="AA529" s="184"/>
      <c r="AB529" s="184"/>
      <c r="AC529" s="184"/>
      <c r="AD529" s="184"/>
      <c r="AE529" s="184"/>
      <c r="AF529" s="184"/>
      <c r="AG529" s="184"/>
      <c r="AH529" s="184"/>
      <c r="AI529" s="184"/>
      <c r="AJ529" s="184"/>
      <c r="AK529" s="184"/>
      <c r="AL529" s="184"/>
      <c r="AM529" s="320"/>
    </row>
    <row r="530" spans="1:39" s="164" customFormat="1" x14ac:dyDescent="0.2">
      <c r="A530" s="178"/>
      <c r="B530" s="178"/>
      <c r="C530" s="178"/>
      <c r="D530" s="178"/>
      <c r="E530" s="179"/>
      <c r="F530" s="178"/>
      <c r="G530" s="178"/>
      <c r="H530" s="178"/>
      <c r="I530" s="181"/>
      <c r="J530" s="178"/>
      <c r="K530" s="182"/>
      <c r="L530" s="183"/>
      <c r="M530" s="183"/>
      <c r="N530" s="183"/>
      <c r="O530" s="183"/>
      <c r="P530" s="183"/>
      <c r="Q530" s="183"/>
      <c r="R530" s="183"/>
      <c r="S530" s="183"/>
      <c r="T530" s="183"/>
      <c r="U530" s="183"/>
      <c r="V530" s="184"/>
      <c r="W530" s="184"/>
      <c r="X530" s="184"/>
      <c r="Y530" s="184"/>
      <c r="Z530" s="184"/>
      <c r="AA530" s="184"/>
      <c r="AB530" s="184"/>
      <c r="AC530" s="184"/>
      <c r="AD530" s="184"/>
      <c r="AE530" s="184"/>
      <c r="AF530" s="184"/>
      <c r="AG530" s="184"/>
      <c r="AH530" s="184"/>
      <c r="AI530" s="184"/>
      <c r="AJ530" s="184"/>
      <c r="AK530" s="184"/>
      <c r="AL530" s="184"/>
      <c r="AM530" s="320"/>
    </row>
    <row r="531" spans="1:39" s="164" customFormat="1" x14ac:dyDescent="0.2">
      <c r="A531" s="178"/>
      <c r="B531" s="178"/>
      <c r="C531" s="178"/>
      <c r="D531" s="178"/>
      <c r="E531" s="179"/>
      <c r="F531" s="178"/>
      <c r="G531" s="178"/>
      <c r="H531" s="178"/>
      <c r="I531" s="181"/>
      <c r="J531" s="178"/>
      <c r="K531" s="182"/>
      <c r="L531" s="183"/>
      <c r="M531" s="183"/>
      <c r="N531" s="183"/>
      <c r="O531" s="183"/>
      <c r="P531" s="183"/>
      <c r="Q531" s="183"/>
      <c r="R531" s="183"/>
      <c r="S531" s="183"/>
      <c r="T531" s="183"/>
      <c r="U531" s="183"/>
      <c r="V531" s="184"/>
      <c r="W531" s="184"/>
      <c r="X531" s="184"/>
      <c r="Y531" s="184"/>
      <c r="Z531" s="184"/>
      <c r="AA531" s="184"/>
      <c r="AB531" s="184"/>
      <c r="AC531" s="184"/>
      <c r="AD531" s="184"/>
      <c r="AE531" s="184"/>
      <c r="AF531" s="184"/>
      <c r="AG531" s="184"/>
      <c r="AH531" s="184"/>
      <c r="AI531" s="184"/>
      <c r="AJ531" s="184"/>
      <c r="AK531" s="184"/>
      <c r="AL531" s="184"/>
      <c r="AM531" s="320"/>
    </row>
    <row r="532" spans="1:39" s="164" customFormat="1" x14ac:dyDescent="0.2">
      <c r="A532" s="178"/>
      <c r="B532" s="178"/>
      <c r="C532" s="178"/>
      <c r="D532" s="178"/>
      <c r="E532" s="179"/>
      <c r="F532" s="178"/>
      <c r="G532" s="178"/>
      <c r="H532" s="178"/>
      <c r="I532" s="181"/>
      <c r="J532" s="178"/>
      <c r="K532" s="182"/>
      <c r="L532" s="183"/>
      <c r="M532" s="183"/>
      <c r="N532" s="183"/>
      <c r="O532" s="183"/>
      <c r="P532" s="183"/>
      <c r="Q532" s="183"/>
      <c r="R532" s="183"/>
      <c r="S532" s="183"/>
      <c r="T532" s="183"/>
      <c r="U532" s="183"/>
      <c r="V532" s="184"/>
      <c r="W532" s="184"/>
      <c r="X532" s="184"/>
      <c r="Y532" s="184"/>
      <c r="Z532" s="184"/>
      <c r="AA532" s="184"/>
      <c r="AB532" s="184"/>
      <c r="AC532" s="184"/>
      <c r="AD532" s="184"/>
      <c r="AE532" s="184"/>
      <c r="AF532" s="184"/>
      <c r="AG532" s="184"/>
      <c r="AH532" s="184"/>
      <c r="AI532" s="184"/>
      <c r="AJ532" s="184"/>
      <c r="AK532" s="184"/>
      <c r="AL532" s="184"/>
      <c r="AM532" s="320"/>
    </row>
  </sheetData>
  <sheetProtection formatCells="0" formatColumns="0" formatRows="0" insertColumns="0" insertRows="0" insertHyperlinks="0" deleteColumns="0" deleteRows="0" sort="0" autoFilter="0" pivotTables="0"/>
  <autoFilter ref="A26:VRF118" xr:uid="{00000000-0009-0000-0000-000005000000}">
    <filterColumn colId="0" showButton="0"/>
    <filterColumn colId="1" showButton="0"/>
    <filterColumn colId="9"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autoFilter>
  <mergeCells count="256">
    <mergeCell ref="E124:I124"/>
    <mergeCell ref="P124:X124"/>
    <mergeCell ref="E130:I130"/>
    <mergeCell ref="P130:X130"/>
    <mergeCell ref="A87:C87"/>
    <mergeCell ref="A62:C62"/>
    <mergeCell ref="A69:C69"/>
    <mergeCell ref="A70:C70"/>
    <mergeCell ref="A72:C72"/>
    <mergeCell ref="A75:B75"/>
    <mergeCell ref="C75:AM75"/>
    <mergeCell ref="G66:G68"/>
    <mergeCell ref="A119:C119"/>
    <mergeCell ref="A117:C117"/>
    <mergeCell ref="A118:C118"/>
    <mergeCell ref="AM105:AM106"/>
    <mergeCell ref="J106:J107"/>
    <mergeCell ref="K106:K107"/>
    <mergeCell ref="L106:Q106"/>
    <mergeCell ref="R106:W106"/>
    <mergeCell ref="X106:AC106"/>
    <mergeCell ref="AD106:AI106"/>
    <mergeCell ref="H105:H107"/>
    <mergeCell ref="A31:C31"/>
    <mergeCell ref="A32:C32"/>
    <mergeCell ref="A33:C33"/>
    <mergeCell ref="A113:B113"/>
    <mergeCell ref="C113:AM113"/>
    <mergeCell ref="A114:C116"/>
    <mergeCell ref="D114:D116"/>
    <mergeCell ref="E114:E116"/>
    <mergeCell ref="F114:F116"/>
    <mergeCell ref="G114:G116"/>
    <mergeCell ref="H114:H116"/>
    <mergeCell ref="I114:I116"/>
    <mergeCell ref="J114:K114"/>
    <mergeCell ref="L114:AI114"/>
    <mergeCell ref="AJ114:AL115"/>
    <mergeCell ref="AM114:AM115"/>
    <mergeCell ref="J115:J116"/>
    <mergeCell ref="K115:K116"/>
    <mergeCell ref="L115:Q115"/>
    <mergeCell ref="R115:W115"/>
    <mergeCell ref="X115:AC115"/>
    <mergeCell ref="AD115:AI115"/>
    <mergeCell ref="A108:C108"/>
    <mergeCell ref="AJ98:AL99"/>
    <mergeCell ref="A98:C100"/>
    <mergeCell ref="D98:D100"/>
    <mergeCell ref="E98:E100"/>
    <mergeCell ref="F98:F100"/>
    <mergeCell ref="G98:G100"/>
    <mergeCell ref="I105:I107"/>
    <mergeCell ref="J105:K105"/>
    <mergeCell ref="L105:AI105"/>
    <mergeCell ref="AJ105:AL106"/>
    <mergeCell ref="A105:C107"/>
    <mergeCell ref="D105:D107"/>
    <mergeCell ref="E105:E107"/>
    <mergeCell ref="F105:F107"/>
    <mergeCell ref="G105:G107"/>
    <mergeCell ref="A90:C92"/>
    <mergeCell ref="D90:D92"/>
    <mergeCell ref="E90:E92"/>
    <mergeCell ref="F90:F92"/>
    <mergeCell ref="G90:G92"/>
    <mergeCell ref="A93:C93"/>
    <mergeCell ref="A109:C109"/>
    <mergeCell ref="A111:C111"/>
    <mergeCell ref="A110:C110"/>
    <mergeCell ref="A97:B97"/>
    <mergeCell ref="C97:AM97"/>
    <mergeCell ref="A104:B104"/>
    <mergeCell ref="C104:AM104"/>
    <mergeCell ref="AM98:AM99"/>
    <mergeCell ref="J99:J100"/>
    <mergeCell ref="K99:K100"/>
    <mergeCell ref="L99:Q99"/>
    <mergeCell ref="R99:W99"/>
    <mergeCell ref="X99:AC99"/>
    <mergeCell ref="AD99:AI99"/>
    <mergeCell ref="H98:H100"/>
    <mergeCell ref="I98:I100"/>
    <mergeCell ref="J98:K98"/>
    <mergeCell ref="L98:AI98"/>
    <mergeCell ref="AM90:AM91"/>
    <mergeCell ref="J91:J92"/>
    <mergeCell ref="K91:K92"/>
    <mergeCell ref="L91:Q91"/>
    <mergeCell ref="R91:W91"/>
    <mergeCell ref="X91:AC91"/>
    <mergeCell ref="AD91:AI91"/>
    <mergeCell ref="H90:H92"/>
    <mergeCell ref="I90:I92"/>
    <mergeCell ref="J90:K90"/>
    <mergeCell ref="L90:AI90"/>
    <mergeCell ref="AJ90:AL91"/>
    <mergeCell ref="A25:B25"/>
    <mergeCell ref="C18:AM18"/>
    <mergeCell ref="C19:AM19"/>
    <mergeCell ref="C17:AM17"/>
    <mergeCell ref="C20:AM20"/>
    <mergeCell ref="A1:B2"/>
    <mergeCell ref="AL1:AM1"/>
    <mergeCell ref="AL2:AM2"/>
    <mergeCell ref="A80:C80"/>
    <mergeCell ref="A61:C61"/>
    <mergeCell ref="A59:C59"/>
    <mergeCell ref="A60:C60"/>
    <mergeCell ref="A56:C56"/>
    <mergeCell ref="A57:C57"/>
    <mergeCell ref="AJ1:AK1"/>
    <mergeCell ref="AJ2:AK2"/>
    <mergeCell ref="A4:B5"/>
    <mergeCell ref="AC9:AM9"/>
    <mergeCell ref="I7:I9"/>
    <mergeCell ref="J7:W7"/>
    <mergeCell ref="AJ4:AL5"/>
    <mergeCell ref="C4:AI5"/>
    <mergeCell ref="C9:H9"/>
    <mergeCell ref="A30:C30"/>
    <mergeCell ref="C1:AI2"/>
    <mergeCell ref="C15:P15"/>
    <mergeCell ref="R15:AM15"/>
    <mergeCell ref="A11:B15"/>
    <mergeCell ref="C11:P11"/>
    <mergeCell ref="Q11:Q15"/>
    <mergeCell ref="R11:AM11"/>
    <mergeCell ref="C12:P12"/>
    <mergeCell ref="R12:AM12"/>
    <mergeCell ref="C14:P14"/>
    <mergeCell ref="C13:P13"/>
    <mergeCell ref="R14:AM14"/>
    <mergeCell ref="R13:AM13"/>
    <mergeCell ref="J9:W9"/>
    <mergeCell ref="X7:AB9"/>
    <mergeCell ref="AC7:AM7"/>
    <mergeCell ref="AM4:AM5"/>
    <mergeCell ref="A7:B9"/>
    <mergeCell ref="C7:H7"/>
    <mergeCell ref="C8:H8"/>
    <mergeCell ref="J8:W8"/>
    <mergeCell ref="AC8:AM8"/>
    <mergeCell ref="A34:C34"/>
    <mergeCell ref="C25:AM25"/>
    <mergeCell ref="I26:I28"/>
    <mergeCell ref="L26:AI26"/>
    <mergeCell ref="C21:AM21"/>
    <mergeCell ref="J27:J28"/>
    <mergeCell ref="AD27:AI27"/>
    <mergeCell ref="J26:K26"/>
    <mergeCell ref="F26:F28"/>
    <mergeCell ref="AM26:AM27"/>
    <mergeCell ref="D26:D28"/>
    <mergeCell ref="A29:C29"/>
    <mergeCell ref="C23:AM23"/>
    <mergeCell ref="K27:K28"/>
    <mergeCell ref="C22:AM22"/>
    <mergeCell ref="G26:G28"/>
    <mergeCell ref="E26:E28"/>
    <mergeCell ref="A26:C28"/>
    <mergeCell ref="H26:H28"/>
    <mergeCell ref="AJ26:AL27"/>
    <mergeCell ref="L27:Q27"/>
    <mergeCell ref="R27:W27"/>
    <mergeCell ref="X27:AC27"/>
    <mergeCell ref="A17:B23"/>
    <mergeCell ref="A52:C52"/>
    <mergeCell ref="I49:I51"/>
    <mergeCell ref="J49:K49"/>
    <mergeCell ref="F66:F68"/>
    <mergeCell ref="A55:C55"/>
    <mergeCell ref="A53:C53"/>
    <mergeCell ref="G49:G51"/>
    <mergeCell ref="A49:C51"/>
    <mergeCell ref="A48:B48"/>
    <mergeCell ref="C48:AM48"/>
    <mergeCell ref="L50:Q50"/>
    <mergeCell ref="R50:W50"/>
    <mergeCell ref="AJ49:AL50"/>
    <mergeCell ref="AJ66:AL67"/>
    <mergeCell ref="A66:C68"/>
    <mergeCell ref="J50:J51"/>
    <mergeCell ref="K50:K51"/>
    <mergeCell ref="J76:K76"/>
    <mergeCell ref="L76:AI76"/>
    <mergeCell ref="AJ76:AL77"/>
    <mergeCell ref="A76:C78"/>
    <mergeCell ref="D76:D78"/>
    <mergeCell ref="E76:E78"/>
    <mergeCell ref="F76:F78"/>
    <mergeCell ref="G76:G78"/>
    <mergeCell ref="A35:C35"/>
    <mergeCell ref="A36:C36"/>
    <mergeCell ref="A43:C43"/>
    <mergeCell ref="A42:C42"/>
    <mergeCell ref="A37:C37"/>
    <mergeCell ref="A38:C38"/>
    <mergeCell ref="A39:C39"/>
    <mergeCell ref="A44:C44"/>
    <mergeCell ref="A45:C45"/>
    <mergeCell ref="A40:C40"/>
    <mergeCell ref="A41:C41"/>
    <mergeCell ref="A46:C46"/>
    <mergeCell ref="L49:AI49"/>
    <mergeCell ref="X50:AC50"/>
    <mergeCell ref="AD50:AI50"/>
    <mergeCell ref="A63:C63"/>
    <mergeCell ref="A73:C73"/>
    <mergeCell ref="AD67:AI67"/>
    <mergeCell ref="H49:H51"/>
    <mergeCell ref="AM66:AM67"/>
    <mergeCell ref="J67:J68"/>
    <mergeCell ref="A71:C71"/>
    <mergeCell ref="H66:H68"/>
    <mergeCell ref="I66:I68"/>
    <mergeCell ref="J66:K66"/>
    <mergeCell ref="L66:AI66"/>
    <mergeCell ref="A65:B65"/>
    <mergeCell ref="AM49:AM50"/>
    <mergeCell ref="D49:D51"/>
    <mergeCell ref="K67:K68"/>
    <mergeCell ref="L67:Q67"/>
    <mergeCell ref="R67:W67"/>
    <mergeCell ref="X67:AC67"/>
    <mergeCell ref="F49:F51"/>
    <mergeCell ref="E49:E51"/>
    <mergeCell ref="D66:D68"/>
    <mergeCell ref="E66:E68"/>
    <mergeCell ref="A54:C54"/>
    <mergeCell ref="A58:C58"/>
    <mergeCell ref="C65:AM65"/>
    <mergeCell ref="E127:I127"/>
    <mergeCell ref="P127:X127"/>
    <mergeCell ref="A81:C81"/>
    <mergeCell ref="A89:B89"/>
    <mergeCell ref="C89:AM89"/>
    <mergeCell ref="AM76:AM77"/>
    <mergeCell ref="J77:J78"/>
    <mergeCell ref="K77:K78"/>
    <mergeCell ref="L77:Q77"/>
    <mergeCell ref="R77:W77"/>
    <mergeCell ref="X77:AC77"/>
    <mergeCell ref="AD77:AI77"/>
    <mergeCell ref="H76:H78"/>
    <mergeCell ref="A84:C84"/>
    <mergeCell ref="A83:C83"/>
    <mergeCell ref="A79:C79"/>
    <mergeCell ref="A86:C86"/>
    <mergeCell ref="A82:C82"/>
    <mergeCell ref="A85:C85"/>
    <mergeCell ref="A101:C101"/>
    <mergeCell ref="A102:C102"/>
    <mergeCell ref="A94:C94"/>
    <mergeCell ref="A95:C95"/>
    <mergeCell ref="I76:I78"/>
  </mergeCells>
  <conditionalFormatting sqref="AL69:AL70">
    <cfRule type="iconSet" priority="335">
      <iconSet iconSet="3TrafficLights2">
        <cfvo type="percent" val="0"/>
        <cfvo type="num" val="0.7"/>
        <cfvo type="num" val="0.9"/>
      </iconSet>
    </cfRule>
    <cfRule type="cellIs" dxfId="176" priority="336" stopIfTrue="1" operator="greaterThan">
      <formula>0.9</formula>
    </cfRule>
    <cfRule type="cellIs" dxfId="175" priority="337" stopIfTrue="1" operator="between">
      <formula>0.7</formula>
      <formula>0.89</formula>
    </cfRule>
    <cfRule type="cellIs" dxfId="174" priority="338" stopIfTrue="1" operator="between">
      <formula>0</formula>
      <formula>0.69</formula>
    </cfRule>
  </conditionalFormatting>
  <conditionalFormatting sqref="AL117">
    <cfRule type="iconSet" priority="239">
      <iconSet iconSet="3TrafficLights2">
        <cfvo type="percent" val="0"/>
        <cfvo type="num" val="0.7"/>
        <cfvo type="num" val="0.9"/>
      </iconSet>
    </cfRule>
    <cfRule type="cellIs" dxfId="173" priority="240" stopIfTrue="1" operator="greaterThan">
      <formula>0.9</formula>
    </cfRule>
    <cfRule type="cellIs" dxfId="172" priority="241" stopIfTrue="1" operator="between">
      <formula>0.7</formula>
      <formula>0.89</formula>
    </cfRule>
    <cfRule type="cellIs" dxfId="171" priority="242" stopIfTrue="1" operator="between">
      <formula>0</formula>
      <formula>0.69</formula>
    </cfRule>
  </conditionalFormatting>
  <conditionalFormatting sqref="AL118">
    <cfRule type="iconSet" priority="235">
      <iconSet iconSet="3TrafficLights2">
        <cfvo type="percent" val="0"/>
        <cfvo type="num" val="0.7"/>
        <cfvo type="num" val="0.9"/>
      </iconSet>
    </cfRule>
    <cfRule type="cellIs" dxfId="170" priority="236" stopIfTrue="1" operator="greaterThan">
      <formula>0.9</formula>
    </cfRule>
    <cfRule type="cellIs" dxfId="169" priority="237" stopIfTrue="1" operator="between">
      <formula>0.7</formula>
      <formula>0.89</formula>
    </cfRule>
    <cfRule type="cellIs" dxfId="168" priority="238" stopIfTrue="1" operator="between">
      <formula>0</formula>
      <formula>0.69</formula>
    </cfRule>
  </conditionalFormatting>
  <conditionalFormatting sqref="AL71:AL73">
    <cfRule type="iconSet" priority="211">
      <iconSet iconSet="3TrafficLights2">
        <cfvo type="percent" val="0"/>
        <cfvo type="num" val="0.7"/>
        <cfvo type="num" val="0.9"/>
      </iconSet>
    </cfRule>
    <cfRule type="cellIs" dxfId="167" priority="212" stopIfTrue="1" operator="greaterThan">
      <formula>0.9</formula>
    </cfRule>
    <cfRule type="cellIs" dxfId="166" priority="213" stopIfTrue="1" operator="between">
      <formula>0.7</formula>
      <formula>0.89</formula>
    </cfRule>
    <cfRule type="cellIs" dxfId="165" priority="214" stopIfTrue="1" operator="between">
      <formula>0</formula>
      <formula>0.69</formula>
    </cfRule>
  </conditionalFormatting>
  <conditionalFormatting sqref="AL85">
    <cfRule type="iconSet" priority="203">
      <iconSet iconSet="3TrafficLights2">
        <cfvo type="percent" val="0"/>
        <cfvo type="num" val="0.7"/>
        <cfvo type="num" val="0.9"/>
      </iconSet>
    </cfRule>
    <cfRule type="cellIs" dxfId="164" priority="204" stopIfTrue="1" operator="greaterThan">
      <formula>0.9</formula>
    </cfRule>
    <cfRule type="cellIs" dxfId="163" priority="205" stopIfTrue="1" operator="between">
      <formula>0.7</formula>
      <formula>0.89</formula>
    </cfRule>
    <cfRule type="cellIs" dxfId="162" priority="206" stopIfTrue="1" operator="between">
      <formula>0</formula>
      <formula>0.69</formula>
    </cfRule>
  </conditionalFormatting>
  <conditionalFormatting sqref="AL84">
    <cfRule type="iconSet" priority="195">
      <iconSet iconSet="3TrafficLights2">
        <cfvo type="percent" val="0"/>
        <cfvo type="num" val="0.7"/>
        <cfvo type="num" val="0.9"/>
      </iconSet>
    </cfRule>
    <cfRule type="cellIs" dxfId="161" priority="196" stopIfTrue="1" operator="greaterThan">
      <formula>0.9</formula>
    </cfRule>
    <cfRule type="cellIs" dxfId="160" priority="197" stopIfTrue="1" operator="between">
      <formula>0.7</formula>
      <formula>0.89</formula>
    </cfRule>
    <cfRule type="cellIs" dxfId="159" priority="198" stopIfTrue="1" operator="between">
      <formula>0</formula>
      <formula>0.69</formula>
    </cfRule>
  </conditionalFormatting>
  <conditionalFormatting sqref="AL83">
    <cfRule type="iconSet" priority="191">
      <iconSet iconSet="3TrafficLights2">
        <cfvo type="percent" val="0"/>
        <cfvo type="num" val="0.7"/>
        <cfvo type="num" val="0.9"/>
      </iconSet>
    </cfRule>
    <cfRule type="cellIs" dxfId="158" priority="192" stopIfTrue="1" operator="greaterThan">
      <formula>0.9</formula>
    </cfRule>
    <cfRule type="cellIs" dxfId="157" priority="193" stopIfTrue="1" operator="between">
      <formula>0.7</formula>
      <formula>0.89</formula>
    </cfRule>
    <cfRule type="cellIs" dxfId="156" priority="194" stopIfTrue="1" operator="between">
      <formula>0</formula>
      <formula>0.69</formula>
    </cfRule>
  </conditionalFormatting>
  <conditionalFormatting sqref="AL79">
    <cfRule type="iconSet" priority="187">
      <iconSet iconSet="3TrafficLights2">
        <cfvo type="percent" val="0"/>
        <cfvo type="num" val="0.7"/>
        <cfvo type="num" val="0.9"/>
      </iconSet>
    </cfRule>
    <cfRule type="cellIs" dxfId="155" priority="188" stopIfTrue="1" operator="greaterThan">
      <formula>0.9</formula>
    </cfRule>
    <cfRule type="cellIs" dxfId="154" priority="189" stopIfTrue="1" operator="between">
      <formula>0.7</formula>
      <formula>0.89</formula>
    </cfRule>
    <cfRule type="cellIs" dxfId="153" priority="190" stopIfTrue="1" operator="between">
      <formula>0</formula>
      <formula>0.69</formula>
    </cfRule>
  </conditionalFormatting>
  <conditionalFormatting sqref="AL86">
    <cfRule type="iconSet" priority="175">
      <iconSet iconSet="3TrafficLights2">
        <cfvo type="percent" val="0"/>
        <cfvo type="num" val="0.7"/>
        <cfvo type="num" val="0.9"/>
      </iconSet>
    </cfRule>
    <cfRule type="cellIs" dxfId="152" priority="176" stopIfTrue="1" operator="greaterThan">
      <formula>0.9</formula>
    </cfRule>
    <cfRule type="cellIs" dxfId="151" priority="177" stopIfTrue="1" operator="between">
      <formula>0.7</formula>
      <formula>0.89</formula>
    </cfRule>
    <cfRule type="cellIs" dxfId="150" priority="178" stopIfTrue="1" operator="between">
      <formula>0</formula>
      <formula>0.69</formula>
    </cfRule>
  </conditionalFormatting>
  <conditionalFormatting sqref="AL29:AL46">
    <cfRule type="iconSet" priority="171">
      <iconSet iconSet="3TrafficLights2">
        <cfvo type="percent" val="0"/>
        <cfvo type="num" val="0.7"/>
        <cfvo type="num" val="0.9"/>
      </iconSet>
    </cfRule>
    <cfRule type="cellIs" dxfId="149" priority="172" stopIfTrue="1" operator="greaterThan">
      <formula>0.9</formula>
    </cfRule>
    <cfRule type="cellIs" dxfId="148" priority="173" stopIfTrue="1" operator="between">
      <formula>0.7</formula>
      <formula>0.89</formula>
    </cfRule>
    <cfRule type="cellIs" dxfId="147" priority="174" stopIfTrue="1" operator="between">
      <formula>0</formula>
      <formula>0.69</formula>
    </cfRule>
  </conditionalFormatting>
  <conditionalFormatting sqref="AL101">
    <cfRule type="iconSet" priority="167">
      <iconSet iconSet="3TrafficLights2">
        <cfvo type="percent" val="0"/>
        <cfvo type="num" val="0.7"/>
        <cfvo type="num" val="0.9"/>
      </iconSet>
    </cfRule>
    <cfRule type="cellIs" dxfId="146" priority="168" stopIfTrue="1" operator="greaterThan">
      <formula>0.9</formula>
    </cfRule>
    <cfRule type="cellIs" dxfId="145" priority="169" stopIfTrue="1" operator="between">
      <formula>0.7</formula>
      <formula>0.89</formula>
    </cfRule>
    <cfRule type="cellIs" dxfId="144" priority="170" stopIfTrue="1" operator="between">
      <formula>0</formula>
      <formula>0.69</formula>
    </cfRule>
  </conditionalFormatting>
  <conditionalFormatting sqref="AL102">
    <cfRule type="iconSet" priority="163">
      <iconSet iconSet="3TrafficLights2">
        <cfvo type="percent" val="0"/>
        <cfvo type="num" val="0.7"/>
        <cfvo type="num" val="0.9"/>
      </iconSet>
    </cfRule>
    <cfRule type="cellIs" dxfId="143" priority="164" stopIfTrue="1" operator="greaterThan">
      <formula>0.9</formula>
    </cfRule>
    <cfRule type="cellIs" dxfId="142" priority="165" stopIfTrue="1" operator="between">
      <formula>0.7</formula>
      <formula>0.89</formula>
    </cfRule>
    <cfRule type="cellIs" dxfId="141" priority="166" stopIfTrue="1" operator="between">
      <formula>0</formula>
      <formula>0.69</formula>
    </cfRule>
  </conditionalFormatting>
  <conditionalFormatting sqref="AL108">
    <cfRule type="iconSet" priority="119">
      <iconSet iconSet="3TrafficLights2">
        <cfvo type="percent" val="0"/>
        <cfvo type="num" val="0.7"/>
        <cfvo type="num" val="0.9"/>
      </iconSet>
    </cfRule>
    <cfRule type="cellIs" dxfId="140" priority="120" stopIfTrue="1" operator="greaterThan">
      <formula>0.9</formula>
    </cfRule>
    <cfRule type="cellIs" dxfId="139" priority="121" stopIfTrue="1" operator="between">
      <formula>0.7</formula>
      <formula>0.89</formula>
    </cfRule>
    <cfRule type="cellIs" dxfId="138" priority="122" stopIfTrue="1" operator="between">
      <formula>0</formula>
      <formula>0.69</formula>
    </cfRule>
  </conditionalFormatting>
  <conditionalFormatting sqref="AL109">
    <cfRule type="iconSet" priority="115">
      <iconSet iconSet="3TrafficLights2">
        <cfvo type="percent" val="0"/>
        <cfvo type="num" val="0.7"/>
        <cfvo type="num" val="0.9"/>
      </iconSet>
    </cfRule>
    <cfRule type="cellIs" dxfId="137" priority="116" stopIfTrue="1" operator="greaterThan">
      <formula>0.9</formula>
    </cfRule>
    <cfRule type="cellIs" dxfId="136" priority="117" stopIfTrue="1" operator="between">
      <formula>0.7</formula>
      <formula>0.89</formula>
    </cfRule>
    <cfRule type="cellIs" dxfId="135" priority="118" stopIfTrue="1" operator="between">
      <formula>0</formula>
      <formula>0.69</formula>
    </cfRule>
  </conditionalFormatting>
  <conditionalFormatting sqref="AL111">
    <cfRule type="iconSet" priority="111">
      <iconSet iconSet="3TrafficLights2">
        <cfvo type="percent" val="0"/>
        <cfvo type="num" val="0.7"/>
        <cfvo type="num" val="0.9"/>
      </iconSet>
    </cfRule>
    <cfRule type="cellIs" dxfId="134" priority="112" stopIfTrue="1" operator="greaterThan">
      <formula>0.9</formula>
    </cfRule>
    <cfRule type="cellIs" dxfId="133" priority="113" stopIfTrue="1" operator="between">
      <formula>0.7</formula>
      <formula>0.89</formula>
    </cfRule>
    <cfRule type="cellIs" dxfId="132" priority="114" stopIfTrue="1" operator="between">
      <formula>0</formula>
      <formula>0.69</formula>
    </cfRule>
  </conditionalFormatting>
  <conditionalFormatting sqref="AL110">
    <cfRule type="iconSet" priority="107">
      <iconSet iconSet="3TrafficLights2">
        <cfvo type="percent" val="0"/>
        <cfvo type="num" val="0.7"/>
        <cfvo type="num" val="0.9"/>
      </iconSet>
    </cfRule>
    <cfRule type="cellIs" dxfId="131" priority="108" stopIfTrue="1" operator="greaterThan">
      <formula>0.9</formula>
    </cfRule>
    <cfRule type="cellIs" dxfId="130" priority="109" stopIfTrue="1" operator="between">
      <formula>0.7</formula>
      <formula>0.89</formula>
    </cfRule>
    <cfRule type="cellIs" dxfId="129" priority="110" stopIfTrue="1" operator="between">
      <formula>0</formula>
      <formula>0.69</formula>
    </cfRule>
  </conditionalFormatting>
  <conditionalFormatting sqref="AL54">
    <cfRule type="iconSet" priority="103">
      <iconSet iconSet="3TrafficLights2">
        <cfvo type="percent" val="0"/>
        <cfvo type="num" val="0.7"/>
        <cfvo type="num" val="0.9"/>
      </iconSet>
    </cfRule>
    <cfRule type="cellIs" dxfId="128" priority="104" stopIfTrue="1" operator="greaterThan">
      <formula>0.9</formula>
    </cfRule>
    <cfRule type="cellIs" dxfId="127" priority="105" stopIfTrue="1" operator="between">
      <formula>0.7</formula>
      <formula>0.89</formula>
    </cfRule>
    <cfRule type="cellIs" dxfId="126" priority="106" stopIfTrue="1" operator="between">
      <formula>0</formula>
      <formula>0.69</formula>
    </cfRule>
  </conditionalFormatting>
  <conditionalFormatting sqref="AL58">
    <cfRule type="iconSet" priority="99">
      <iconSet iconSet="3TrafficLights2">
        <cfvo type="percent" val="0"/>
        <cfvo type="num" val="0.7"/>
        <cfvo type="num" val="0.9"/>
      </iconSet>
    </cfRule>
    <cfRule type="cellIs" dxfId="125" priority="100" stopIfTrue="1" operator="greaterThan">
      <formula>0.9</formula>
    </cfRule>
    <cfRule type="cellIs" dxfId="124" priority="101" stopIfTrue="1" operator="between">
      <formula>0.7</formula>
      <formula>0.89</formula>
    </cfRule>
    <cfRule type="cellIs" dxfId="123" priority="102" stopIfTrue="1" operator="between">
      <formula>0</formula>
      <formula>0.69</formula>
    </cfRule>
  </conditionalFormatting>
  <conditionalFormatting sqref="AL82">
    <cfRule type="iconSet" priority="91">
      <iconSet iconSet="3TrafficLights2">
        <cfvo type="percent" val="0"/>
        <cfvo type="num" val="0.7"/>
        <cfvo type="num" val="0.9"/>
      </iconSet>
    </cfRule>
    <cfRule type="cellIs" dxfId="122" priority="92" stopIfTrue="1" operator="greaterThan">
      <formula>0.9</formula>
    </cfRule>
    <cfRule type="cellIs" dxfId="121" priority="93" stopIfTrue="1" operator="between">
      <formula>0.7</formula>
      <formula>0.89</formula>
    </cfRule>
    <cfRule type="cellIs" dxfId="120" priority="94" stopIfTrue="1" operator="between">
      <formula>0</formula>
      <formula>0.69</formula>
    </cfRule>
  </conditionalFormatting>
  <conditionalFormatting sqref="AL53">
    <cfRule type="iconSet" priority="83">
      <iconSet iconSet="3TrafficLights2">
        <cfvo type="percent" val="0"/>
        <cfvo type="num" val="0.7"/>
        <cfvo type="num" val="0.9"/>
      </iconSet>
    </cfRule>
    <cfRule type="cellIs" dxfId="119" priority="84" stopIfTrue="1" operator="greaterThan">
      <formula>0.9</formula>
    </cfRule>
    <cfRule type="cellIs" dxfId="118" priority="85" stopIfTrue="1" operator="between">
      <formula>0.7</formula>
      <formula>0.89</formula>
    </cfRule>
    <cfRule type="cellIs" dxfId="117" priority="86" stopIfTrue="1" operator="between">
      <formula>0</formula>
      <formula>0.69</formula>
    </cfRule>
  </conditionalFormatting>
  <conditionalFormatting sqref="AL80">
    <cfRule type="iconSet" priority="79">
      <iconSet iconSet="3TrafficLights2">
        <cfvo type="percent" val="0"/>
        <cfvo type="num" val="0.7"/>
        <cfvo type="num" val="0.9"/>
      </iconSet>
    </cfRule>
    <cfRule type="cellIs" dxfId="116" priority="80" stopIfTrue="1" operator="greaterThan">
      <formula>0.9</formula>
    </cfRule>
    <cfRule type="cellIs" dxfId="115" priority="81" stopIfTrue="1" operator="between">
      <formula>0.7</formula>
      <formula>0.89</formula>
    </cfRule>
    <cfRule type="cellIs" dxfId="114" priority="82" stopIfTrue="1" operator="between">
      <formula>0</formula>
      <formula>0.69</formula>
    </cfRule>
  </conditionalFormatting>
  <conditionalFormatting sqref="AL61">
    <cfRule type="iconSet" priority="71">
      <iconSet iconSet="3TrafficLights2">
        <cfvo type="percent" val="0"/>
        <cfvo type="num" val="0.7"/>
        <cfvo type="num" val="0.9"/>
      </iconSet>
    </cfRule>
    <cfRule type="cellIs" dxfId="113" priority="72" stopIfTrue="1" operator="greaterThan">
      <formula>0.9</formula>
    </cfRule>
    <cfRule type="cellIs" dxfId="112" priority="73" stopIfTrue="1" operator="between">
      <formula>0.7</formula>
      <formula>0.89</formula>
    </cfRule>
    <cfRule type="cellIs" dxfId="111" priority="74" stopIfTrue="1" operator="between">
      <formula>0</formula>
      <formula>0.69</formula>
    </cfRule>
  </conditionalFormatting>
  <conditionalFormatting sqref="AL60">
    <cfRule type="iconSet" priority="67">
      <iconSet iconSet="3TrafficLights2">
        <cfvo type="percent" val="0"/>
        <cfvo type="num" val="0.7"/>
        <cfvo type="num" val="0.9"/>
      </iconSet>
    </cfRule>
    <cfRule type="cellIs" dxfId="110" priority="68" stopIfTrue="1" operator="greaterThan">
      <formula>0.9</formula>
    </cfRule>
    <cfRule type="cellIs" dxfId="109" priority="69" stopIfTrue="1" operator="between">
      <formula>0.7</formula>
      <formula>0.89</formula>
    </cfRule>
    <cfRule type="cellIs" dxfId="108" priority="70" stopIfTrue="1" operator="between">
      <formula>0</formula>
      <formula>0.69</formula>
    </cfRule>
  </conditionalFormatting>
  <conditionalFormatting sqref="AL59">
    <cfRule type="iconSet" priority="63">
      <iconSet iconSet="3TrafficLights2">
        <cfvo type="percent" val="0"/>
        <cfvo type="num" val="0.7"/>
        <cfvo type="num" val="0.9"/>
      </iconSet>
    </cfRule>
    <cfRule type="cellIs" dxfId="107" priority="64" stopIfTrue="1" operator="greaterThan">
      <formula>0.9</formula>
    </cfRule>
    <cfRule type="cellIs" dxfId="106" priority="65" stopIfTrue="1" operator="between">
      <formula>0.7</formula>
      <formula>0.89</formula>
    </cfRule>
    <cfRule type="cellIs" dxfId="105" priority="66" stopIfTrue="1" operator="between">
      <formula>0</formula>
      <formula>0.69</formula>
    </cfRule>
  </conditionalFormatting>
  <conditionalFormatting sqref="AL57">
    <cfRule type="iconSet" priority="59">
      <iconSet iconSet="3TrafficLights2">
        <cfvo type="percent" val="0"/>
        <cfvo type="num" val="0.7"/>
        <cfvo type="num" val="0.9"/>
      </iconSet>
    </cfRule>
    <cfRule type="cellIs" dxfId="104" priority="60" stopIfTrue="1" operator="greaterThan">
      <formula>0.9</formula>
    </cfRule>
    <cfRule type="cellIs" dxfId="103" priority="61" stopIfTrue="1" operator="between">
      <formula>0.7</formula>
      <formula>0.89</formula>
    </cfRule>
    <cfRule type="cellIs" dxfId="102" priority="62" stopIfTrue="1" operator="between">
      <formula>0</formula>
      <formula>0.69</formula>
    </cfRule>
  </conditionalFormatting>
  <conditionalFormatting sqref="AL87">
    <cfRule type="iconSet" priority="43">
      <iconSet iconSet="3TrafficLights2">
        <cfvo type="percent" val="0"/>
        <cfvo type="num" val="0.7"/>
        <cfvo type="num" val="0.9"/>
      </iconSet>
    </cfRule>
    <cfRule type="cellIs" dxfId="101" priority="44" stopIfTrue="1" operator="greaterThan">
      <formula>0.9</formula>
    </cfRule>
    <cfRule type="cellIs" dxfId="100" priority="45" stopIfTrue="1" operator="between">
      <formula>0.7</formula>
      <formula>0.89</formula>
    </cfRule>
    <cfRule type="cellIs" dxfId="99" priority="46" stopIfTrue="1" operator="between">
      <formula>0</formula>
      <formula>0.69</formula>
    </cfRule>
  </conditionalFormatting>
  <conditionalFormatting sqref="AL62">
    <cfRule type="iconSet" priority="35">
      <iconSet iconSet="3TrafficLights2">
        <cfvo type="percent" val="0"/>
        <cfvo type="num" val="0.7"/>
        <cfvo type="num" val="0.9"/>
      </iconSet>
    </cfRule>
    <cfRule type="cellIs" dxfId="98" priority="36" stopIfTrue="1" operator="greaterThan">
      <formula>0.9</formula>
    </cfRule>
    <cfRule type="cellIs" dxfId="97" priority="37" stopIfTrue="1" operator="between">
      <formula>0.7</formula>
      <formula>0.89</formula>
    </cfRule>
    <cfRule type="cellIs" dxfId="96" priority="38" stopIfTrue="1" operator="between">
      <formula>0</formula>
      <formula>0.69</formula>
    </cfRule>
  </conditionalFormatting>
  <conditionalFormatting sqref="AL63 AL52">
    <cfRule type="iconSet" priority="343">
      <iconSet iconSet="3TrafficLights2">
        <cfvo type="percent" val="0"/>
        <cfvo type="num" val="0.7"/>
        <cfvo type="num" val="0.9"/>
      </iconSet>
    </cfRule>
    <cfRule type="cellIs" dxfId="95" priority="344" stopIfTrue="1" operator="greaterThan">
      <formula>0.9</formula>
    </cfRule>
    <cfRule type="cellIs" dxfId="94" priority="345" stopIfTrue="1" operator="between">
      <formula>0.7</formula>
      <formula>0.89</formula>
    </cfRule>
    <cfRule type="cellIs" dxfId="93" priority="346" stopIfTrue="1" operator="between">
      <formula>0</formula>
      <formula>0.69</formula>
    </cfRule>
  </conditionalFormatting>
  <conditionalFormatting sqref="AL81">
    <cfRule type="iconSet" priority="31">
      <iconSet iconSet="3TrafficLights2">
        <cfvo type="percent" val="0"/>
        <cfvo type="num" val="0.7"/>
        <cfvo type="num" val="0.9"/>
      </iconSet>
    </cfRule>
    <cfRule type="cellIs" dxfId="92" priority="32" stopIfTrue="1" operator="greaterThan">
      <formula>0.9</formula>
    </cfRule>
    <cfRule type="cellIs" dxfId="91" priority="33" stopIfTrue="1" operator="between">
      <formula>0.7</formula>
      <formula>0.89</formula>
    </cfRule>
    <cfRule type="cellIs" dxfId="90" priority="34" stopIfTrue="1" operator="between">
      <formula>0</formula>
      <formula>0.69</formula>
    </cfRule>
  </conditionalFormatting>
  <conditionalFormatting sqref="AL93:AL95">
    <cfRule type="iconSet" priority="347">
      <iconSet iconSet="3TrafficLights2">
        <cfvo type="percent" val="0"/>
        <cfvo type="num" val="0.7"/>
        <cfvo type="num" val="0.9"/>
      </iconSet>
    </cfRule>
    <cfRule type="cellIs" dxfId="89" priority="348" stopIfTrue="1" operator="greaterThan">
      <formula>0.9</formula>
    </cfRule>
    <cfRule type="cellIs" dxfId="88" priority="349" stopIfTrue="1" operator="between">
      <formula>0.7</formula>
      <formula>0.89</formula>
    </cfRule>
    <cfRule type="cellIs" dxfId="87" priority="350" stopIfTrue="1" operator="between">
      <formula>0</formula>
      <formula>0.69</formula>
    </cfRule>
  </conditionalFormatting>
  <conditionalFormatting sqref="AL56">
    <cfRule type="iconSet" priority="27">
      <iconSet iconSet="3TrafficLights2">
        <cfvo type="percent" val="0"/>
        <cfvo type="num" val="0.7"/>
        <cfvo type="num" val="0.9"/>
      </iconSet>
    </cfRule>
    <cfRule type="cellIs" dxfId="86" priority="28" stopIfTrue="1" operator="greaterThan">
      <formula>0.9</formula>
    </cfRule>
    <cfRule type="cellIs" dxfId="85" priority="29" stopIfTrue="1" operator="between">
      <formula>0.7</formula>
      <formula>0.89</formula>
    </cfRule>
    <cfRule type="cellIs" dxfId="84" priority="30" stopIfTrue="1" operator="between">
      <formula>0</formula>
      <formula>0.69</formula>
    </cfRule>
  </conditionalFormatting>
  <conditionalFormatting sqref="AL55">
    <cfRule type="iconSet" priority="23">
      <iconSet iconSet="3TrafficLights2">
        <cfvo type="percent" val="0"/>
        <cfvo type="num" val="0.7"/>
        <cfvo type="num" val="0.9"/>
      </iconSet>
    </cfRule>
    <cfRule type="cellIs" dxfId="83" priority="24" stopIfTrue="1" operator="greaterThan">
      <formula>0.9</formula>
    </cfRule>
    <cfRule type="cellIs" dxfId="82" priority="25" stopIfTrue="1" operator="between">
      <formula>0.7</formula>
      <formula>0.89</formula>
    </cfRule>
    <cfRule type="cellIs" dxfId="81" priority="26" stopIfTrue="1" operator="between">
      <formula>0</formula>
      <formula>0.69</formula>
    </cfRule>
  </conditionalFormatting>
  <dataValidations count="1">
    <dataValidation type="list" allowBlank="1" showInputMessage="1" showErrorMessage="1" sqref="G72:G73 G102 G30:G33 G93:G95 G36:G46 G82 G52:G63 G86:G87" xr:uid="{00000000-0002-0000-0500-000000000000}">
      <formula1>procesos</formula1>
    </dataValidation>
  </dataValidations>
  <pageMargins left="0.39370078740157483" right="0.39370078740157483" top="0.39370078740157483" bottom="0.39370078740157483" header="0.31496062992125984" footer="0.19685039370078741"/>
  <pageSetup scale="40" orientation="landscape" r:id="rId1"/>
  <headerFooter>
    <oddFooter>&amp;L&amp;D&amp;C&amp;F&amp;R&amp;N</oddFooter>
  </headerFooter>
  <colBreaks count="2" manualBreakCount="2">
    <brk id="63" max="132" man="1"/>
    <brk id="2972" max="132" man="1"/>
  </colBreaks>
  <ignoredErrors>
    <ignoredError sqref="AJ8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Listas!$B$44:$B$49</xm:f>
          </x14:formula1>
          <xm:sqref>G69:G71 G109:G111 G101 G29 G34:G35 G38:G46 G79:G85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K227"/>
  <sheetViews>
    <sheetView showGridLines="0" topLeftCell="AD45" zoomScale="60" zoomScaleNormal="60" zoomScaleSheetLayoutView="87" workbookViewId="0">
      <selection activeCell="AI50" sqref="AI50"/>
    </sheetView>
  </sheetViews>
  <sheetFormatPr baseColWidth="10" defaultColWidth="11.42578125" defaultRowHeight="12.75" outlineLevelCol="1" x14ac:dyDescent="0.2"/>
  <cols>
    <col min="1" max="1" width="6.85546875" style="598" customWidth="1"/>
    <col min="2" max="2" width="19.7109375" style="598" customWidth="1"/>
    <col min="3" max="3" width="37.85546875" style="598" customWidth="1"/>
    <col min="4" max="4" width="46" style="599" customWidth="1"/>
    <col min="5" max="5" width="20" style="599" customWidth="1"/>
    <col min="6" max="6" width="22.28515625" style="599" customWidth="1"/>
    <col min="7" max="7" width="21.5703125" style="598" customWidth="1"/>
    <col min="8" max="8" width="26.85546875" style="598" customWidth="1"/>
    <col min="9" max="9" width="25.42578125" style="598" customWidth="1"/>
    <col min="10" max="10" width="17.5703125" style="598" customWidth="1"/>
    <col min="11" max="11" width="20.5703125" style="600" customWidth="1"/>
    <col min="12" max="12" width="10.85546875" style="527" customWidth="1"/>
    <col min="13" max="15" width="10.85546875" style="527" customWidth="1" outlineLevel="1"/>
    <col min="16" max="16" width="10.85546875" style="527" customWidth="1"/>
    <col min="17" max="17" width="92.42578125" style="601" customWidth="1"/>
    <col min="18" max="18" width="10.5703125" style="527" customWidth="1"/>
    <col min="19" max="21" width="10.5703125" style="527" customWidth="1" outlineLevel="1"/>
    <col min="22" max="22" width="10.5703125" style="602" customWidth="1"/>
    <col min="23" max="23" width="95.28515625" style="603" customWidth="1"/>
    <col min="24" max="24" width="10.140625" style="602" customWidth="1"/>
    <col min="25" max="27" width="10.140625" style="602" customWidth="1" outlineLevel="1"/>
    <col min="28" max="28" width="9.5703125" style="602" customWidth="1"/>
    <col min="29" max="29" width="93.85546875" style="603" customWidth="1"/>
    <col min="30" max="30" width="10" style="602" customWidth="1"/>
    <col min="31" max="33" width="10" style="602" customWidth="1" outlineLevel="1"/>
    <col min="34" max="34" width="10.7109375" style="602" customWidth="1"/>
    <col min="35" max="35" width="82.140625" style="603" customWidth="1"/>
    <col min="36" max="37" width="15.7109375" style="602" customWidth="1"/>
    <col min="38" max="38" width="19.5703125" style="602" customWidth="1"/>
    <col min="39" max="39" width="70.5703125" style="613" customWidth="1"/>
    <col min="40" max="16384" width="11.42578125" style="527"/>
  </cols>
  <sheetData>
    <row r="1" spans="1:39" ht="32.25" customHeight="1" x14ac:dyDescent="0.2">
      <c r="A1" s="356"/>
      <c r="B1" s="356"/>
      <c r="C1" s="526" t="str">
        <f>+'Marco General'!C1:G1</f>
        <v>PLAN OPERATIVO ANUAL POR DEPENDENCIAS / PROCESOS</v>
      </c>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t="s">
        <v>12</v>
      </c>
      <c r="AE1" s="526"/>
      <c r="AF1" s="526"/>
      <c r="AG1" s="526"/>
      <c r="AH1" s="526"/>
      <c r="AI1" s="496" t="s">
        <v>187</v>
      </c>
      <c r="AJ1" s="496"/>
      <c r="AK1" s="496"/>
      <c r="AL1" s="526" t="s">
        <v>102</v>
      </c>
      <c r="AM1" s="604" t="s">
        <v>103</v>
      </c>
    </row>
    <row r="2" spans="1:39" ht="29.25" customHeight="1" x14ac:dyDescent="0.2">
      <c r="A2" s="356"/>
      <c r="B2" s="356"/>
      <c r="C2" s="526">
        <f>+'Marco General'!C2:G2</f>
        <v>0</v>
      </c>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t="s">
        <v>13</v>
      </c>
      <c r="AE2" s="526"/>
      <c r="AF2" s="526"/>
      <c r="AG2" s="526"/>
      <c r="AH2" s="526"/>
      <c r="AI2" s="497" t="s">
        <v>188</v>
      </c>
      <c r="AJ2" s="497"/>
      <c r="AK2" s="497"/>
      <c r="AL2" s="526"/>
      <c r="AM2" s="604"/>
    </row>
    <row r="3" spans="1:39" x14ac:dyDescent="0.2">
      <c r="A3" s="12"/>
      <c r="B3" s="5"/>
      <c r="C3" s="5"/>
      <c r="D3" s="73"/>
      <c r="E3" s="73"/>
      <c r="F3" s="72"/>
      <c r="G3" s="5"/>
      <c r="H3" s="5"/>
      <c r="I3" s="5"/>
      <c r="J3" s="5"/>
      <c r="K3" s="6"/>
      <c r="L3" s="528"/>
      <c r="M3" s="528"/>
      <c r="N3" s="528"/>
      <c r="O3" s="528"/>
      <c r="P3" s="528"/>
      <c r="Q3" s="5"/>
      <c r="R3" s="528"/>
      <c r="S3" s="528"/>
      <c r="T3" s="528"/>
      <c r="U3" s="528"/>
      <c r="V3" s="528"/>
      <c r="W3" s="5"/>
      <c r="X3" s="528"/>
      <c r="Y3" s="528"/>
      <c r="Z3" s="528"/>
      <c r="AA3" s="528"/>
      <c r="AB3" s="528"/>
      <c r="AC3" s="5"/>
      <c r="AD3" s="528"/>
      <c r="AE3" s="528"/>
      <c r="AF3" s="528"/>
      <c r="AG3" s="528"/>
      <c r="AH3" s="528"/>
      <c r="AI3" s="5"/>
      <c r="AJ3" s="528"/>
      <c r="AK3" s="528"/>
      <c r="AL3" s="528"/>
      <c r="AM3" s="605"/>
    </row>
    <row r="4" spans="1:39" x14ac:dyDescent="0.2">
      <c r="A4" s="529" t="s">
        <v>1</v>
      </c>
      <c r="B4" s="529"/>
      <c r="C4" s="511" t="str">
        <f>+'Marco General'!C8</f>
        <v>Subdirección de Intervención</v>
      </c>
      <c r="D4" s="511"/>
      <c r="E4" s="511"/>
      <c r="F4" s="511"/>
      <c r="G4" s="511"/>
      <c r="H4" s="511"/>
      <c r="I4" s="511"/>
      <c r="J4" s="511"/>
      <c r="K4" s="511"/>
      <c r="L4" s="529" t="s">
        <v>14</v>
      </c>
      <c r="M4" s="529"/>
      <c r="N4" s="529"/>
      <c r="O4" s="529"/>
      <c r="P4" s="529"/>
      <c r="Q4" s="530" t="str">
        <f>IF('Marco General'!C10="","",'Marco General'!C10)</f>
        <v>Protección del Patrimonio Cultural</v>
      </c>
      <c r="R4" s="530"/>
      <c r="S4" s="530"/>
      <c r="T4" s="530"/>
      <c r="U4" s="530"/>
      <c r="V4" s="530"/>
      <c r="W4" s="530"/>
      <c r="X4" s="529" t="s">
        <v>14</v>
      </c>
      <c r="Y4" s="529"/>
      <c r="Z4" s="529"/>
      <c r="AA4" s="529"/>
      <c r="AB4" s="529"/>
      <c r="AC4" s="531" t="str">
        <f>IF('Marco General'!D10="","",'Marco General'!D10)</f>
        <v/>
      </c>
      <c r="AD4" s="532"/>
      <c r="AE4" s="532"/>
      <c r="AF4" s="532"/>
      <c r="AG4" s="532"/>
      <c r="AH4" s="532"/>
      <c r="AI4" s="532"/>
      <c r="AJ4" s="532"/>
      <c r="AK4" s="533"/>
      <c r="AL4" s="529" t="s">
        <v>0</v>
      </c>
      <c r="AM4" s="606">
        <v>2017</v>
      </c>
    </row>
    <row r="5" spans="1:39" x14ac:dyDescent="0.2">
      <c r="A5" s="529"/>
      <c r="B5" s="529"/>
      <c r="C5" s="511"/>
      <c r="D5" s="511"/>
      <c r="E5" s="511"/>
      <c r="F5" s="511"/>
      <c r="G5" s="511"/>
      <c r="H5" s="511"/>
      <c r="I5" s="511"/>
      <c r="J5" s="511"/>
      <c r="K5" s="511"/>
      <c r="L5" s="529"/>
      <c r="M5" s="529"/>
      <c r="N5" s="529"/>
      <c r="O5" s="529"/>
      <c r="P5" s="529"/>
      <c r="Q5" s="530" t="str">
        <f>IF('Marco General'!C11="","",'Marco General'!C11)</f>
        <v>Intervención del Patrimonio cultural</v>
      </c>
      <c r="R5" s="530"/>
      <c r="S5" s="530"/>
      <c r="T5" s="530"/>
      <c r="U5" s="530"/>
      <c r="V5" s="530"/>
      <c r="W5" s="530"/>
      <c r="X5" s="529"/>
      <c r="Y5" s="529"/>
      <c r="Z5" s="529"/>
      <c r="AA5" s="529"/>
      <c r="AB5" s="529"/>
      <c r="AC5" s="531" t="str">
        <f>IF('Marco General'!D11="","",'Marco General'!D11)</f>
        <v/>
      </c>
      <c r="AD5" s="532"/>
      <c r="AE5" s="532"/>
      <c r="AF5" s="532"/>
      <c r="AG5" s="532"/>
      <c r="AH5" s="532"/>
      <c r="AI5" s="532"/>
      <c r="AJ5" s="532"/>
      <c r="AK5" s="533"/>
      <c r="AL5" s="529"/>
      <c r="AM5" s="606"/>
    </row>
    <row r="6" spans="1:39" x14ac:dyDescent="0.2">
      <c r="A6" s="151"/>
      <c r="B6" s="152"/>
      <c r="C6" s="152"/>
      <c r="D6" s="534"/>
      <c r="E6" s="534"/>
      <c r="F6" s="154"/>
      <c r="G6" s="152"/>
      <c r="H6" s="152"/>
      <c r="I6" s="155"/>
      <c r="J6" s="157"/>
      <c r="K6" s="157"/>
      <c r="L6" s="157"/>
      <c r="M6" s="157"/>
      <c r="N6" s="157"/>
      <c r="O6" s="157"/>
      <c r="P6" s="157"/>
      <c r="Q6" s="152"/>
      <c r="R6" s="157"/>
      <c r="S6" s="157"/>
      <c r="T6" s="157"/>
      <c r="U6" s="157"/>
      <c r="V6" s="157"/>
      <c r="W6" s="152"/>
      <c r="X6" s="157"/>
      <c r="Y6" s="157"/>
      <c r="Z6" s="157"/>
      <c r="AA6" s="157"/>
      <c r="AB6" s="157"/>
      <c r="AC6" s="152"/>
      <c r="AD6" s="157"/>
      <c r="AE6" s="157"/>
      <c r="AF6" s="157"/>
      <c r="AG6" s="157"/>
      <c r="AH6" s="157"/>
      <c r="AI6" s="152"/>
      <c r="AJ6" s="157"/>
      <c r="AK6" s="157"/>
      <c r="AL6" s="157"/>
      <c r="AM6" s="607"/>
    </row>
    <row r="7" spans="1:39" s="535" customFormat="1" x14ac:dyDescent="0.2">
      <c r="A7" s="158"/>
      <c r="B7" s="159"/>
      <c r="C7" s="159"/>
      <c r="D7" s="159"/>
      <c r="E7" s="159"/>
      <c r="F7" s="159"/>
      <c r="G7" s="159"/>
      <c r="H7" s="159"/>
      <c r="I7" s="159"/>
      <c r="J7" s="159"/>
      <c r="L7" s="159"/>
      <c r="M7" s="159"/>
      <c r="N7" s="159"/>
      <c r="O7" s="159"/>
      <c r="P7" s="159"/>
      <c r="Q7" s="536"/>
      <c r="R7" s="159"/>
      <c r="S7" s="159"/>
      <c r="T7" s="159"/>
      <c r="U7" s="159"/>
      <c r="V7" s="159"/>
      <c r="W7" s="536"/>
      <c r="X7" s="162"/>
      <c r="Y7" s="162"/>
      <c r="Z7" s="162"/>
      <c r="AA7" s="162"/>
      <c r="AB7" s="162"/>
      <c r="AC7" s="536"/>
      <c r="AD7" s="162"/>
      <c r="AE7" s="162"/>
      <c r="AF7" s="162"/>
      <c r="AG7" s="162"/>
      <c r="AH7" s="162"/>
      <c r="AI7" s="536"/>
      <c r="AJ7" s="162"/>
      <c r="AK7" s="162"/>
      <c r="AL7" s="162"/>
      <c r="AM7" s="608"/>
    </row>
    <row r="8" spans="1:39" x14ac:dyDescent="0.2">
      <c r="A8" s="537" t="s">
        <v>3</v>
      </c>
      <c r="B8" s="529"/>
      <c r="C8" s="538" t="s">
        <v>149</v>
      </c>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40"/>
    </row>
    <row r="9" spans="1:39" x14ac:dyDescent="0.2">
      <c r="A9" s="541" t="s">
        <v>16</v>
      </c>
      <c r="B9" s="541"/>
      <c r="C9" s="541"/>
      <c r="D9" s="542" t="s">
        <v>206</v>
      </c>
      <c r="E9" s="542" t="s">
        <v>24</v>
      </c>
      <c r="F9" s="542" t="s">
        <v>194</v>
      </c>
      <c r="G9" s="542" t="s">
        <v>207</v>
      </c>
      <c r="H9" s="541" t="s">
        <v>17</v>
      </c>
      <c r="I9" s="541" t="s">
        <v>23</v>
      </c>
      <c r="J9" s="543" t="s">
        <v>18</v>
      </c>
      <c r="K9" s="543"/>
      <c r="L9" s="543" t="s">
        <v>200</v>
      </c>
      <c r="M9" s="543"/>
      <c r="N9" s="543"/>
      <c r="O9" s="543"/>
      <c r="P9" s="543"/>
      <c r="Q9" s="543"/>
      <c r="R9" s="543"/>
      <c r="S9" s="543"/>
      <c r="T9" s="543"/>
      <c r="U9" s="543"/>
      <c r="V9" s="543"/>
      <c r="W9" s="543"/>
      <c r="X9" s="543"/>
      <c r="Y9" s="543"/>
      <c r="Z9" s="543"/>
      <c r="AA9" s="543"/>
      <c r="AB9" s="543"/>
      <c r="AC9" s="543"/>
      <c r="AD9" s="543"/>
      <c r="AE9" s="543"/>
      <c r="AF9" s="543"/>
      <c r="AG9" s="543"/>
      <c r="AH9" s="543"/>
      <c r="AI9" s="543"/>
      <c r="AJ9" s="541" t="s">
        <v>8</v>
      </c>
      <c r="AK9" s="541"/>
      <c r="AL9" s="541"/>
      <c r="AM9" s="609" t="s">
        <v>22</v>
      </c>
    </row>
    <row r="10" spans="1:39" x14ac:dyDescent="0.2">
      <c r="A10" s="541"/>
      <c r="B10" s="541"/>
      <c r="C10" s="541"/>
      <c r="D10" s="544"/>
      <c r="E10" s="544"/>
      <c r="F10" s="544"/>
      <c r="G10" s="544"/>
      <c r="H10" s="541"/>
      <c r="I10" s="541"/>
      <c r="J10" s="543" t="s">
        <v>19</v>
      </c>
      <c r="K10" s="541" t="s">
        <v>20</v>
      </c>
      <c r="L10" s="541" t="s">
        <v>4</v>
      </c>
      <c r="M10" s="541"/>
      <c r="N10" s="541"/>
      <c r="O10" s="541"/>
      <c r="P10" s="541"/>
      <c r="Q10" s="541"/>
      <c r="R10" s="541" t="s">
        <v>5</v>
      </c>
      <c r="S10" s="541"/>
      <c r="T10" s="541"/>
      <c r="U10" s="541"/>
      <c r="V10" s="541"/>
      <c r="W10" s="541"/>
      <c r="X10" s="541" t="s">
        <v>6</v>
      </c>
      <c r="Y10" s="541"/>
      <c r="Z10" s="541"/>
      <c r="AA10" s="541"/>
      <c r="AB10" s="541"/>
      <c r="AC10" s="541"/>
      <c r="AD10" s="541" t="s">
        <v>7</v>
      </c>
      <c r="AE10" s="541"/>
      <c r="AF10" s="541"/>
      <c r="AG10" s="541"/>
      <c r="AH10" s="541"/>
      <c r="AI10" s="541"/>
      <c r="AJ10" s="541"/>
      <c r="AK10" s="541"/>
      <c r="AL10" s="541"/>
      <c r="AM10" s="609"/>
    </row>
    <row r="11" spans="1:39" ht="25.5" x14ac:dyDescent="0.2">
      <c r="A11" s="541"/>
      <c r="B11" s="541"/>
      <c r="C11" s="541"/>
      <c r="D11" s="545"/>
      <c r="E11" s="545"/>
      <c r="F11" s="545"/>
      <c r="G11" s="545"/>
      <c r="H11" s="541"/>
      <c r="I11" s="541"/>
      <c r="J11" s="543"/>
      <c r="K11" s="541"/>
      <c r="L11" s="546" t="s">
        <v>10</v>
      </c>
      <c r="M11" s="546" t="s">
        <v>492</v>
      </c>
      <c r="N11" s="546" t="s">
        <v>493</v>
      </c>
      <c r="O11" s="546" t="s">
        <v>494</v>
      </c>
      <c r="P11" s="546" t="s">
        <v>9</v>
      </c>
      <c r="Q11" s="546" t="s">
        <v>21</v>
      </c>
      <c r="R11" s="546" t="s">
        <v>10</v>
      </c>
      <c r="S11" s="546" t="s">
        <v>495</v>
      </c>
      <c r="T11" s="546" t="s">
        <v>496</v>
      </c>
      <c r="U11" s="546" t="s">
        <v>497</v>
      </c>
      <c r="V11" s="546" t="s">
        <v>9</v>
      </c>
      <c r="W11" s="546" t="s">
        <v>21</v>
      </c>
      <c r="X11" s="546" t="s">
        <v>10</v>
      </c>
      <c r="Y11" s="546" t="s">
        <v>498</v>
      </c>
      <c r="Z11" s="546" t="s">
        <v>499</v>
      </c>
      <c r="AA11" s="546" t="s">
        <v>500</v>
      </c>
      <c r="AB11" s="546" t="s">
        <v>9</v>
      </c>
      <c r="AC11" s="546" t="s">
        <v>21</v>
      </c>
      <c r="AD11" s="546" t="s">
        <v>10</v>
      </c>
      <c r="AE11" s="546" t="s">
        <v>501</v>
      </c>
      <c r="AF11" s="546" t="s">
        <v>502</v>
      </c>
      <c r="AG11" s="546" t="s">
        <v>503</v>
      </c>
      <c r="AH11" s="546" t="s">
        <v>9</v>
      </c>
      <c r="AI11" s="547" t="s">
        <v>21</v>
      </c>
      <c r="AJ11" s="546" t="s">
        <v>196</v>
      </c>
      <c r="AK11" s="548" t="s">
        <v>197</v>
      </c>
      <c r="AL11" s="548" t="s">
        <v>195</v>
      </c>
      <c r="AM11" s="610" t="s">
        <v>11</v>
      </c>
    </row>
    <row r="12" spans="1:39" s="553" customFormat="1" ht="106.5" customHeight="1" x14ac:dyDescent="0.2">
      <c r="A12" s="549" t="s">
        <v>417</v>
      </c>
      <c r="B12" s="549"/>
      <c r="C12" s="549"/>
      <c r="D12" s="327" t="s">
        <v>363</v>
      </c>
      <c r="E12" s="168">
        <v>0.04</v>
      </c>
      <c r="F12" s="169" t="s">
        <v>359</v>
      </c>
      <c r="G12" s="169" t="s">
        <v>275</v>
      </c>
      <c r="H12" s="169" t="s">
        <v>361</v>
      </c>
      <c r="I12" s="169" t="s">
        <v>2</v>
      </c>
      <c r="J12" s="170">
        <v>43101</v>
      </c>
      <c r="K12" s="170">
        <v>43465</v>
      </c>
      <c r="L12" s="186">
        <v>0.25</v>
      </c>
      <c r="M12" s="330">
        <f>+$L12/3</f>
        <v>8.3333333333333329E-2</v>
      </c>
      <c r="N12" s="330">
        <f t="shared" ref="N12:O13" si="0">+$L12/3</f>
        <v>8.3333333333333329E-2</v>
      </c>
      <c r="O12" s="330">
        <f t="shared" si="0"/>
        <v>8.3333333333333329E-2</v>
      </c>
      <c r="P12" s="186">
        <f t="shared" ref="P12:P34" si="1">SUM(M12:O12)</f>
        <v>0.25</v>
      </c>
      <c r="Q12" s="550" t="s">
        <v>663</v>
      </c>
      <c r="R12" s="186">
        <v>0.25</v>
      </c>
      <c r="S12" s="330">
        <f>+$L12/3</f>
        <v>8.3333333333333329E-2</v>
      </c>
      <c r="T12" s="330">
        <f t="shared" ref="T12:U13" si="2">+$L12/3</f>
        <v>8.3333333333333329E-2</v>
      </c>
      <c r="U12" s="330">
        <f t="shared" si="2"/>
        <v>8.3333333333333329E-2</v>
      </c>
      <c r="V12" s="186">
        <f>SUM(S12:U12)</f>
        <v>0.25</v>
      </c>
      <c r="W12" s="550" t="s">
        <v>663</v>
      </c>
      <c r="X12" s="186">
        <v>0.25</v>
      </c>
      <c r="Y12" s="330">
        <f>+$L12/3</f>
        <v>8.3333333333333329E-2</v>
      </c>
      <c r="Z12" s="330">
        <f t="shared" ref="Z12:AA13" si="3">+$L12/3</f>
        <v>8.3333333333333329E-2</v>
      </c>
      <c r="AA12" s="330">
        <f t="shared" si="3"/>
        <v>8.3333333333333329E-2</v>
      </c>
      <c r="AB12" s="186">
        <f t="shared" ref="AB12:AB20" si="4">SUM(Y12:AA12)</f>
        <v>0.25</v>
      </c>
      <c r="AC12" s="550" t="s">
        <v>663</v>
      </c>
      <c r="AD12" s="186">
        <v>0.25</v>
      </c>
      <c r="AE12" s="330">
        <f>+$L12/3</f>
        <v>8.3333333333333329E-2</v>
      </c>
      <c r="AF12" s="330">
        <f t="shared" ref="AF12:AG13" si="5">+$L12/3</f>
        <v>8.3333333333333329E-2</v>
      </c>
      <c r="AG12" s="330">
        <f t="shared" si="5"/>
        <v>8.3333333333333329E-2</v>
      </c>
      <c r="AH12" s="186">
        <f>SUM(AE12:AG12)</f>
        <v>0.25</v>
      </c>
      <c r="AI12" s="550" t="s">
        <v>663</v>
      </c>
      <c r="AJ12" s="551">
        <f t="shared" ref="AJ12:AJ36" si="6">+SUM(L12,R12,X12,AD12)</f>
        <v>1</v>
      </c>
      <c r="AK12" s="552">
        <f t="shared" ref="AK12:AK27" si="7">+SUM(P12,V12,AB12,AH12)</f>
        <v>1</v>
      </c>
      <c r="AL12" s="173">
        <f t="shared" ref="AL12:AL27" si="8">IFERROR(AK12/AJ12,"")</f>
        <v>1</v>
      </c>
      <c r="AM12" s="319" t="s">
        <v>1032</v>
      </c>
    </row>
    <row r="13" spans="1:39" s="553" customFormat="1" ht="111.75" customHeight="1" x14ac:dyDescent="0.2">
      <c r="A13" s="549" t="s">
        <v>426</v>
      </c>
      <c r="B13" s="549"/>
      <c r="C13" s="549"/>
      <c r="D13" s="327" t="s">
        <v>516</v>
      </c>
      <c r="E13" s="168">
        <v>0.04</v>
      </c>
      <c r="F13" s="169" t="s">
        <v>425</v>
      </c>
      <c r="G13" s="169" t="s">
        <v>275</v>
      </c>
      <c r="H13" s="169" t="s">
        <v>361</v>
      </c>
      <c r="I13" s="169" t="s">
        <v>2</v>
      </c>
      <c r="J13" s="170">
        <v>43101</v>
      </c>
      <c r="K13" s="170">
        <v>43465</v>
      </c>
      <c r="L13" s="186">
        <v>0.25</v>
      </c>
      <c r="M13" s="330">
        <f>+$L13/3</f>
        <v>8.3333333333333329E-2</v>
      </c>
      <c r="N13" s="330">
        <f t="shared" si="0"/>
        <v>8.3333333333333329E-2</v>
      </c>
      <c r="O13" s="330">
        <f t="shared" si="0"/>
        <v>8.3333333333333329E-2</v>
      </c>
      <c r="P13" s="186">
        <f t="shared" si="1"/>
        <v>0.25</v>
      </c>
      <c r="Q13" s="550" t="s">
        <v>664</v>
      </c>
      <c r="R13" s="186">
        <v>0.25</v>
      </c>
      <c r="S13" s="330">
        <f>+$L13/3</f>
        <v>8.3333333333333329E-2</v>
      </c>
      <c r="T13" s="330">
        <f t="shared" si="2"/>
        <v>8.3333333333333329E-2</v>
      </c>
      <c r="U13" s="330">
        <f t="shared" si="2"/>
        <v>8.3333333333333329E-2</v>
      </c>
      <c r="V13" s="186">
        <f>SUM(S13:U13)</f>
        <v>0.25</v>
      </c>
      <c r="W13" s="550" t="s">
        <v>664</v>
      </c>
      <c r="X13" s="186">
        <v>0.25</v>
      </c>
      <c r="Y13" s="330">
        <f>+$L13/3</f>
        <v>8.3333333333333329E-2</v>
      </c>
      <c r="Z13" s="330">
        <f t="shared" si="3"/>
        <v>8.3333333333333329E-2</v>
      </c>
      <c r="AA13" s="330">
        <f t="shared" si="3"/>
        <v>8.3333333333333329E-2</v>
      </c>
      <c r="AB13" s="186">
        <f t="shared" si="4"/>
        <v>0.25</v>
      </c>
      <c r="AC13" s="550" t="s">
        <v>664</v>
      </c>
      <c r="AD13" s="186">
        <v>0.25</v>
      </c>
      <c r="AE13" s="330">
        <f>+$L13/3</f>
        <v>8.3333333333333329E-2</v>
      </c>
      <c r="AF13" s="330">
        <f t="shared" si="5"/>
        <v>8.3333333333333329E-2</v>
      </c>
      <c r="AG13" s="330">
        <f t="shared" si="5"/>
        <v>8.3333333333333329E-2</v>
      </c>
      <c r="AH13" s="186">
        <f>SUM(AE13:AG13)</f>
        <v>0.25</v>
      </c>
      <c r="AI13" s="550" t="s">
        <v>664</v>
      </c>
      <c r="AJ13" s="551">
        <f t="shared" si="6"/>
        <v>1</v>
      </c>
      <c r="AK13" s="552">
        <f t="shared" si="7"/>
        <v>1</v>
      </c>
      <c r="AL13" s="173">
        <f t="shared" si="8"/>
        <v>1</v>
      </c>
      <c r="AM13" s="319" t="s">
        <v>1033</v>
      </c>
    </row>
    <row r="14" spans="1:39" s="553" customFormat="1" ht="117.75" customHeight="1" x14ac:dyDescent="0.2">
      <c r="A14" s="549" t="s">
        <v>392</v>
      </c>
      <c r="B14" s="549"/>
      <c r="C14" s="549"/>
      <c r="D14" s="327" t="s">
        <v>391</v>
      </c>
      <c r="E14" s="168">
        <v>0.04</v>
      </c>
      <c r="F14" s="169" t="s">
        <v>665</v>
      </c>
      <c r="G14" s="169" t="s">
        <v>35</v>
      </c>
      <c r="H14" s="169" t="s">
        <v>393</v>
      </c>
      <c r="I14" s="169" t="s">
        <v>394</v>
      </c>
      <c r="J14" s="170">
        <v>43101</v>
      </c>
      <c r="K14" s="170">
        <v>43465</v>
      </c>
      <c r="L14" s="554">
        <v>0</v>
      </c>
      <c r="M14" s="554">
        <v>0</v>
      </c>
      <c r="N14" s="554">
        <v>0</v>
      </c>
      <c r="O14" s="554">
        <v>0</v>
      </c>
      <c r="P14" s="554">
        <f t="shared" si="1"/>
        <v>0</v>
      </c>
      <c r="Q14" s="147" t="s">
        <v>666</v>
      </c>
      <c r="R14" s="554">
        <v>0.5</v>
      </c>
      <c r="S14" s="554">
        <v>0.4</v>
      </c>
      <c r="T14" s="554">
        <v>0</v>
      </c>
      <c r="U14" s="554">
        <v>0</v>
      </c>
      <c r="V14" s="554">
        <f>SUM(S14:U14)</f>
        <v>0.4</v>
      </c>
      <c r="W14" s="147" t="s">
        <v>667</v>
      </c>
      <c r="X14" s="554">
        <v>0.5</v>
      </c>
      <c r="Y14" s="554">
        <v>0</v>
      </c>
      <c r="Z14" s="554">
        <v>0</v>
      </c>
      <c r="AA14" s="554">
        <v>0.1</v>
      </c>
      <c r="AB14" s="554">
        <f t="shared" si="4"/>
        <v>0.1</v>
      </c>
      <c r="AC14" s="147" t="s">
        <v>1022</v>
      </c>
      <c r="AD14" s="554">
        <v>0</v>
      </c>
      <c r="AE14" s="554">
        <v>0</v>
      </c>
      <c r="AF14" s="554">
        <v>0</v>
      </c>
      <c r="AG14" s="554">
        <v>0</v>
      </c>
      <c r="AH14" s="554">
        <f>SUM(AE14:AG14)</f>
        <v>0</v>
      </c>
      <c r="AI14" s="147" t="s">
        <v>1023</v>
      </c>
      <c r="AJ14" s="555">
        <f t="shared" si="6"/>
        <v>1</v>
      </c>
      <c r="AK14" s="555">
        <f t="shared" si="7"/>
        <v>0.5</v>
      </c>
      <c r="AL14" s="173">
        <f t="shared" si="8"/>
        <v>0.5</v>
      </c>
      <c r="AM14" s="319" t="s">
        <v>1034</v>
      </c>
    </row>
    <row r="15" spans="1:39" s="553" customFormat="1" ht="132.75" customHeight="1" x14ac:dyDescent="0.2">
      <c r="A15" s="549" t="s">
        <v>396</v>
      </c>
      <c r="B15" s="549"/>
      <c r="C15" s="549"/>
      <c r="D15" s="327" t="s">
        <v>395</v>
      </c>
      <c r="E15" s="168">
        <v>0.04</v>
      </c>
      <c r="F15" s="169" t="s">
        <v>665</v>
      </c>
      <c r="G15" s="169" t="s">
        <v>35</v>
      </c>
      <c r="H15" s="169" t="s">
        <v>393</v>
      </c>
      <c r="I15" s="169" t="s">
        <v>394</v>
      </c>
      <c r="J15" s="170">
        <v>43101</v>
      </c>
      <c r="K15" s="170">
        <v>43465</v>
      </c>
      <c r="L15" s="554">
        <v>0</v>
      </c>
      <c r="M15" s="554">
        <v>0</v>
      </c>
      <c r="N15" s="554">
        <v>0</v>
      </c>
      <c r="O15" s="554">
        <v>0</v>
      </c>
      <c r="P15" s="554">
        <f t="shared" si="1"/>
        <v>0</v>
      </c>
      <c r="Q15" s="147"/>
      <c r="R15" s="554">
        <v>0.5</v>
      </c>
      <c r="S15" s="554">
        <v>0</v>
      </c>
      <c r="T15" s="554">
        <v>0</v>
      </c>
      <c r="U15" s="554">
        <v>0</v>
      </c>
      <c r="V15" s="554">
        <f t="shared" ref="V15:V28" si="9">SUM(S15:U15)</f>
        <v>0</v>
      </c>
      <c r="W15" s="147" t="s">
        <v>668</v>
      </c>
      <c r="X15" s="554">
        <v>0.5</v>
      </c>
      <c r="Y15" s="554">
        <v>0</v>
      </c>
      <c r="Z15" s="554">
        <v>0</v>
      </c>
      <c r="AA15" s="554">
        <v>0.5</v>
      </c>
      <c r="AB15" s="554">
        <f t="shared" si="4"/>
        <v>0.5</v>
      </c>
      <c r="AC15" s="147" t="s">
        <v>673</v>
      </c>
      <c r="AD15" s="554">
        <v>0</v>
      </c>
      <c r="AE15" s="554">
        <v>0</v>
      </c>
      <c r="AF15" s="554">
        <v>0</v>
      </c>
      <c r="AG15" s="554">
        <v>0</v>
      </c>
      <c r="AH15" s="554">
        <f t="shared" ref="AH15:AH20" si="10">SUM(AE15:AG15)</f>
        <v>0</v>
      </c>
      <c r="AI15" s="147"/>
      <c r="AJ15" s="555">
        <f t="shared" si="6"/>
        <v>1</v>
      </c>
      <c r="AK15" s="556">
        <f t="shared" si="7"/>
        <v>0.5</v>
      </c>
      <c r="AL15" s="173">
        <f t="shared" si="8"/>
        <v>0.5</v>
      </c>
      <c r="AM15" s="319" t="s">
        <v>1035</v>
      </c>
    </row>
    <row r="16" spans="1:39" s="553" customFormat="1" ht="144.75" customHeight="1" x14ac:dyDescent="0.2">
      <c r="A16" s="549" t="s">
        <v>398</v>
      </c>
      <c r="B16" s="549"/>
      <c r="C16" s="549"/>
      <c r="D16" s="327" t="s">
        <v>397</v>
      </c>
      <c r="E16" s="168">
        <v>0.04</v>
      </c>
      <c r="F16" s="169" t="s">
        <v>665</v>
      </c>
      <c r="G16" s="169" t="s">
        <v>35</v>
      </c>
      <c r="H16" s="169" t="s">
        <v>393</v>
      </c>
      <c r="I16" s="169" t="s">
        <v>394</v>
      </c>
      <c r="J16" s="170">
        <v>43101</v>
      </c>
      <c r="K16" s="170">
        <v>43465</v>
      </c>
      <c r="L16" s="554">
        <v>0</v>
      </c>
      <c r="M16" s="554">
        <v>0</v>
      </c>
      <c r="N16" s="554">
        <v>0</v>
      </c>
      <c r="O16" s="554">
        <v>0</v>
      </c>
      <c r="P16" s="554">
        <f t="shared" si="1"/>
        <v>0</v>
      </c>
      <c r="Q16" s="147" t="s">
        <v>669</v>
      </c>
      <c r="R16" s="554">
        <v>1</v>
      </c>
      <c r="S16" s="554">
        <v>0</v>
      </c>
      <c r="T16" s="554">
        <v>0</v>
      </c>
      <c r="U16" s="554">
        <v>0</v>
      </c>
      <c r="V16" s="554">
        <f t="shared" si="9"/>
        <v>0</v>
      </c>
      <c r="W16" s="147" t="s">
        <v>670</v>
      </c>
      <c r="X16" s="554">
        <v>0</v>
      </c>
      <c r="Y16" s="554">
        <v>0</v>
      </c>
      <c r="Z16" s="554">
        <v>0</v>
      </c>
      <c r="AA16" s="554">
        <v>0</v>
      </c>
      <c r="AB16" s="554">
        <f t="shared" si="4"/>
        <v>0</v>
      </c>
      <c r="AC16" s="147" t="s">
        <v>671</v>
      </c>
      <c r="AD16" s="554">
        <v>0</v>
      </c>
      <c r="AE16" s="554">
        <v>0</v>
      </c>
      <c r="AF16" s="554">
        <v>0</v>
      </c>
      <c r="AG16" s="554">
        <v>1</v>
      </c>
      <c r="AH16" s="554">
        <f>SUM(AE16:AG16)</f>
        <v>1</v>
      </c>
      <c r="AI16" s="147" t="s">
        <v>942</v>
      </c>
      <c r="AJ16" s="555">
        <f t="shared" si="6"/>
        <v>1</v>
      </c>
      <c r="AK16" s="556">
        <f t="shared" si="7"/>
        <v>1</v>
      </c>
      <c r="AL16" s="173">
        <f t="shared" si="8"/>
        <v>1</v>
      </c>
      <c r="AM16" s="319" t="s">
        <v>1036</v>
      </c>
    </row>
    <row r="17" spans="1:39" s="553" customFormat="1" ht="103.5" customHeight="1" x14ac:dyDescent="0.2">
      <c r="A17" s="549" t="s">
        <v>399</v>
      </c>
      <c r="B17" s="549"/>
      <c r="C17" s="549"/>
      <c r="D17" s="327" t="s">
        <v>400</v>
      </c>
      <c r="E17" s="168">
        <v>0.04</v>
      </c>
      <c r="F17" s="169" t="s">
        <v>681</v>
      </c>
      <c r="G17" s="169" t="s">
        <v>35</v>
      </c>
      <c r="H17" s="169" t="s">
        <v>381</v>
      </c>
      <c r="I17" s="169" t="s">
        <v>380</v>
      </c>
      <c r="J17" s="170">
        <v>43101</v>
      </c>
      <c r="K17" s="170">
        <v>43465</v>
      </c>
      <c r="L17" s="554">
        <v>0</v>
      </c>
      <c r="M17" s="554">
        <v>0</v>
      </c>
      <c r="N17" s="554">
        <v>0</v>
      </c>
      <c r="O17" s="554">
        <v>0</v>
      </c>
      <c r="P17" s="554">
        <f t="shared" si="1"/>
        <v>0</v>
      </c>
      <c r="Q17" s="147"/>
      <c r="R17" s="554">
        <v>0</v>
      </c>
      <c r="S17" s="554">
        <v>0</v>
      </c>
      <c r="T17" s="554">
        <v>0</v>
      </c>
      <c r="U17" s="554">
        <v>0</v>
      </c>
      <c r="V17" s="554">
        <f t="shared" si="9"/>
        <v>0</v>
      </c>
      <c r="W17" s="147"/>
      <c r="X17" s="554">
        <v>1</v>
      </c>
      <c r="Y17" s="554">
        <v>0</v>
      </c>
      <c r="Z17" s="554">
        <v>1</v>
      </c>
      <c r="AA17" s="554">
        <v>0</v>
      </c>
      <c r="AB17" s="554">
        <f t="shared" si="4"/>
        <v>1</v>
      </c>
      <c r="AC17" s="147" t="s">
        <v>676</v>
      </c>
      <c r="AD17" s="554">
        <v>0</v>
      </c>
      <c r="AE17" s="554">
        <v>0</v>
      </c>
      <c r="AF17" s="554">
        <v>0</v>
      </c>
      <c r="AG17" s="554">
        <v>0</v>
      </c>
      <c r="AH17" s="554">
        <f t="shared" si="10"/>
        <v>0</v>
      </c>
      <c r="AI17" s="147"/>
      <c r="AJ17" s="555">
        <f t="shared" si="6"/>
        <v>1</v>
      </c>
      <c r="AK17" s="556">
        <f t="shared" si="7"/>
        <v>1</v>
      </c>
      <c r="AL17" s="173">
        <f t="shared" si="8"/>
        <v>1</v>
      </c>
      <c r="AM17" s="319" t="s">
        <v>1037</v>
      </c>
    </row>
    <row r="18" spans="1:39" s="553" customFormat="1" ht="135.75" customHeight="1" x14ac:dyDescent="0.2">
      <c r="A18" s="549" t="s">
        <v>401</v>
      </c>
      <c r="B18" s="549"/>
      <c r="C18" s="549"/>
      <c r="D18" s="327" t="s">
        <v>402</v>
      </c>
      <c r="E18" s="168">
        <v>0.04</v>
      </c>
      <c r="F18" s="169" t="s">
        <v>665</v>
      </c>
      <c r="G18" s="169" t="s">
        <v>35</v>
      </c>
      <c r="H18" s="169" t="s">
        <v>393</v>
      </c>
      <c r="I18" s="169" t="s">
        <v>394</v>
      </c>
      <c r="J18" s="170">
        <v>43101</v>
      </c>
      <c r="K18" s="170">
        <v>43465</v>
      </c>
      <c r="L18" s="554">
        <v>0</v>
      </c>
      <c r="M18" s="554">
        <v>0</v>
      </c>
      <c r="N18" s="554">
        <v>0</v>
      </c>
      <c r="O18" s="554">
        <v>0</v>
      </c>
      <c r="P18" s="554">
        <f t="shared" si="1"/>
        <v>0</v>
      </c>
      <c r="Q18" s="147" t="s">
        <v>672</v>
      </c>
      <c r="R18" s="554">
        <v>0</v>
      </c>
      <c r="S18" s="554">
        <v>0</v>
      </c>
      <c r="T18" s="554">
        <v>0</v>
      </c>
      <c r="U18" s="554">
        <v>0</v>
      </c>
      <c r="V18" s="554">
        <f t="shared" si="9"/>
        <v>0</v>
      </c>
      <c r="W18" s="147" t="s">
        <v>674</v>
      </c>
      <c r="X18" s="554">
        <v>1</v>
      </c>
      <c r="Y18" s="554">
        <v>0</v>
      </c>
      <c r="Z18" s="554">
        <v>0</v>
      </c>
      <c r="AA18" s="554">
        <v>1</v>
      </c>
      <c r="AB18" s="554">
        <f t="shared" si="4"/>
        <v>1</v>
      </c>
      <c r="AC18" s="147" t="s">
        <v>675</v>
      </c>
      <c r="AD18" s="554">
        <v>0</v>
      </c>
      <c r="AE18" s="554">
        <v>0</v>
      </c>
      <c r="AF18" s="554">
        <v>0</v>
      </c>
      <c r="AG18" s="554">
        <v>0</v>
      </c>
      <c r="AH18" s="554">
        <f t="shared" si="10"/>
        <v>0</v>
      </c>
      <c r="AI18" s="147" t="s">
        <v>684</v>
      </c>
      <c r="AJ18" s="555">
        <f t="shared" si="6"/>
        <v>1</v>
      </c>
      <c r="AK18" s="556">
        <f t="shared" si="7"/>
        <v>1</v>
      </c>
      <c r="AL18" s="173">
        <f t="shared" si="8"/>
        <v>1</v>
      </c>
      <c r="AM18" s="319" t="s">
        <v>1038</v>
      </c>
    </row>
    <row r="19" spans="1:39" s="553" customFormat="1" ht="145.5" customHeight="1" x14ac:dyDescent="0.2">
      <c r="A19" s="549" t="s">
        <v>677</v>
      </c>
      <c r="B19" s="549"/>
      <c r="C19" s="549"/>
      <c r="D19" s="327" t="s">
        <v>680</v>
      </c>
      <c r="E19" s="168">
        <v>0.04</v>
      </c>
      <c r="F19" s="169" t="s">
        <v>665</v>
      </c>
      <c r="G19" s="169" t="s">
        <v>35</v>
      </c>
      <c r="H19" s="169" t="s">
        <v>393</v>
      </c>
      <c r="I19" s="169" t="s">
        <v>394</v>
      </c>
      <c r="J19" s="170">
        <v>43101</v>
      </c>
      <c r="K19" s="170">
        <v>43465</v>
      </c>
      <c r="L19" s="554">
        <v>0</v>
      </c>
      <c r="M19" s="554">
        <v>0</v>
      </c>
      <c r="N19" s="554">
        <v>0</v>
      </c>
      <c r="O19" s="554">
        <v>0</v>
      </c>
      <c r="P19" s="554">
        <f t="shared" si="1"/>
        <v>0</v>
      </c>
      <c r="Q19" s="147" t="s">
        <v>690</v>
      </c>
      <c r="R19" s="554">
        <v>0</v>
      </c>
      <c r="S19" s="554">
        <v>0</v>
      </c>
      <c r="T19" s="554">
        <v>1</v>
      </c>
      <c r="U19" s="554">
        <v>0</v>
      </c>
      <c r="V19" s="554">
        <f>SUM(S19:U19)</f>
        <v>1</v>
      </c>
      <c r="W19" s="147" t="s">
        <v>692</v>
      </c>
      <c r="X19" s="554">
        <v>1</v>
      </c>
      <c r="Y19" s="554">
        <v>0</v>
      </c>
      <c r="Z19" s="554">
        <v>0</v>
      </c>
      <c r="AA19" s="554">
        <v>0</v>
      </c>
      <c r="AB19" s="554">
        <f t="shared" si="4"/>
        <v>0</v>
      </c>
      <c r="AC19" s="147" t="s">
        <v>691</v>
      </c>
      <c r="AD19" s="554">
        <v>0</v>
      </c>
      <c r="AE19" s="554"/>
      <c r="AF19" s="554"/>
      <c r="AG19" s="554"/>
      <c r="AH19" s="554">
        <f t="shared" si="10"/>
        <v>0</v>
      </c>
      <c r="AI19" s="147"/>
      <c r="AJ19" s="555">
        <f t="shared" si="6"/>
        <v>1</v>
      </c>
      <c r="AK19" s="556">
        <f t="shared" si="7"/>
        <v>1</v>
      </c>
      <c r="AL19" s="173">
        <f t="shared" si="8"/>
        <v>1</v>
      </c>
      <c r="AM19" s="319" t="s">
        <v>1039</v>
      </c>
    </row>
    <row r="20" spans="1:39" s="553" customFormat="1" ht="119.25" customHeight="1" x14ac:dyDescent="0.2">
      <c r="A20" s="549" t="s">
        <v>678</v>
      </c>
      <c r="B20" s="549"/>
      <c r="C20" s="549"/>
      <c r="D20" s="327" t="s">
        <v>679</v>
      </c>
      <c r="E20" s="168">
        <v>0.04</v>
      </c>
      <c r="F20" s="169" t="s">
        <v>665</v>
      </c>
      <c r="G20" s="169" t="s">
        <v>35</v>
      </c>
      <c r="H20" s="169" t="s">
        <v>393</v>
      </c>
      <c r="I20" s="169" t="s">
        <v>394</v>
      </c>
      <c r="J20" s="170">
        <v>43101</v>
      </c>
      <c r="K20" s="170">
        <v>43465</v>
      </c>
      <c r="L20" s="554">
        <v>0</v>
      </c>
      <c r="M20" s="554">
        <v>0</v>
      </c>
      <c r="N20" s="554">
        <v>0</v>
      </c>
      <c r="O20" s="554">
        <v>0</v>
      </c>
      <c r="P20" s="554">
        <f t="shared" si="1"/>
        <v>0</v>
      </c>
      <c r="Q20" s="147" t="s">
        <v>686</v>
      </c>
      <c r="R20" s="554">
        <v>0</v>
      </c>
      <c r="S20" s="554">
        <v>0</v>
      </c>
      <c r="T20" s="554">
        <v>0</v>
      </c>
      <c r="U20" s="554">
        <v>0</v>
      </c>
      <c r="V20" s="554">
        <f t="shared" si="9"/>
        <v>0</v>
      </c>
      <c r="W20" s="147" t="s">
        <v>687</v>
      </c>
      <c r="X20" s="554">
        <v>1</v>
      </c>
      <c r="Y20" s="554">
        <v>0</v>
      </c>
      <c r="Z20" s="554">
        <v>0</v>
      </c>
      <c r="AA20" s="554">
        <v>0</v>
      </c>
      <c r="AB20" s="554">
        <f t="shared" si="4"/>
        <v>0</v>
      </c>
      <c r="AC20" s="147" t="s">
        <v>688</v>
      </c>
      <c r="AD20" s="554">
        <v>0</v>
      </c>
      <c r="AE20" s="554">
        <v>1</v>
      </c>
      <c r="AF20" s="554">
        <v>0</v>
      </c>
      <c r="AG20" s="554">
        <v>0</v>
      </c>
      <c r="AH20" s="554">
        <f t="shared" si="10"/>
        <v>1</v>
      </c>
      <c r="AI20" s="147" t="s">
        <v>689</v>
      </c>
      <c r="AJ20" s="555">
        <f t="shared" si="6"/>
        <v>1</v>
      </c>
      <c r="AK20" s="556">
        <f t="shared" si="7"/>
        <v>1</v>
      </c>
      <c r="AL20" s="173">
        <f t="shared" si="8"/>
        <v>1</v>
      </c>
      <c r="AM20" s="319" t="s">
        <v>1040</v>
      </c>
    </row>
    <row r="21" spans="1:39" s="553" customFormat="1" ht="231.75" customHeight="1" x14ac:dyDescent="0.2">
      <c r="A21" s="549" t="s">
        <v>410</v>
      </c>
      <c r="B21" s="549"/>
      <c r="C21" s="549"/>
      <c r="D21" s="327" t="s">
        <v>403</v>
      </c>
      <c r="E21" s="168">
        <v>0.04</v>
      </c>
      <c r="F21" s="169" t="s">
        <v>665</v>
      </c>
      <c r="G21" s="169" t="s">
        <v>35</v>
      </c>
      <c r="H21" s="169" t="s">
        <v>515</v>
      </c>
      <c r="I21" s="169" t="s">
        <v>241</v>
      </c>
      <c r="J21" s="170">
        <v>43101</v>
      </c>
      <c r="K21" s="170">
        <v>43465</v>
      </c>
      <c r="L21" s="554">
        <v>0</v>
      </c>
      <c r="M21" s="554">
        <v>0</v>
      </c>
      <c r="N21" s="554">
        <v>0</v>
      </c>
      <c r="O21" s="554">
        <v>0</v>
      </c>
      <c r="P21" s="554">
        <f t="shared" si="1"/>
        <v>0</v>
      </c>
      <c r="Q21" s="147"/>
      <c r="R21" s="554">
        <v>0</v>
      </c>
      <c r="S21" s="554">
        <v>0</v>
      </c>
      <c r="T21" s="554">
        <v>0</v>
      </c>
      <c r="U21" s="554">
        <v>0</v>
      </c>
      <c r="V21" s="554">
        <f t="shared" si="9"/>
        <v>0</v>
      </c>
      <c r="W21" s="147" t="s">
        <v>537</v>
      </c>
      <c r="X21" s="554">
        <v>1</v>
      </c>
      <c r="Y21" s="554">
        <v>0</v>
      </c>
      <c r="Z21" s="554">
        <v>0</v>
      </c>
      <c r="AA21" s="554">
        <v>0</v>
      </c>
      <c r="AB21" s="554">
        <v>0</v>
      </c>
      <c r="AC21" s="147" t="s">
        <v>518</v>
      </c>
      <c r="AD21" s="554">
        <v>0</v>
      </c>
      <c r="AE21" s="554">
        <v>0</v>
      </c>
      <c r="AF21" s="554">
        <v>0</v>
      </c>
      <c r="AG21" s="554">
        <v>0</v>
      </c>
      <c r="AH21" s="554">
        <v>1</v>
      </c>
      <c r="AI21" s="147" t="s">
        <v>1024</v>
      </c>
      <c r="AJ21" s="555">
        <f t="shared" si="6"/>
        <v>1</v>
      </c>
      <c r="AK21" s="556">
        <f t="shared" si="7"/>
        <v>1</v>
      </c>
      <c r="AL21" s="173">
        <f t="shared" si="8"/>
        <v>1</v>
      </c>
      <c r="AM21" s="319" t="s">
        <v>1041</v>
      </c>
    </row>
    <row r="22" spans="1:39" s="553" customFormat="1" ht="103.5" customHeight="1" x14ac:dyDescent="0.2">
      <c r="A22" s="549" t="s">
        <v>404</v>
      </c>
      <c r="B22" s="549"/>
      <c r="C22" s="549"/>
      <c r="D22" s="327" t="s">
        <v>405</v>
      </c>
      <c r="E22" s="168">
        <v>0.04</v>
      </c>
      <c r="F22" s="169" t="s">
        <v>665</v>
      </c>
      <c r="G22" s="169" t="s">
        <v>35</v>
      </c>
      <c r="H22" s="169" t="s">
        <v>393</v>
      </c>
      <c r="I22" s="169" t="s">
        <v>394</v>
      </c>
      <c r="J22" s="170">
        <v>43101</v>
      </c>
      <c r="K22" s="170">
        <v>43465</v>
      </c>
      <c r="L22" s="554">
        <v>0</v>
      </c>
      <c r="M22" s="554">
        <v>0</v>
      </c>
      <c r="N22" s="554">
        <v>0</v>
      </c>
      <c r="O22" s="554">
        <v>0</v>
      </c>
      <c r="P22" s="554">
        <f t="shared" si="1"/>
        <v>0</v>
      </c>
      <c r="Q22" s="147" t="s">
        <v>693</v>
      </c>
      <c r="R22" s="554">
        <v>0</v>
      </c>
      <c r="S22" s="554">
        <v>0</v>
      </c>
      <c r="T22" s="554">
        <v>0</v>
      </c>
      <c r="U22" s="554">
        <v>0</v>
      </c>
      <c r="V22" s="554">
        <f t="shared" si="9"/>
        <v>0</v>
      </c>
      <c r="W22" s="147" t="s">
        <v>694</v>
      </c>
      <c r="X22" s="554">
        <v>1</v>
      </c>
      <c r="Y22" s="554">
        <v>0</v>
      </c>
      <c r="Z22" s="554">
        <v>0</v>
      </c>
      <c r="AA22" s="554">
        <v>0</v>
      </c>
      <c r="AB22" s="554">
        <f>SUM(Y22:AA22)</f>
        <v>0</v>
      </c>
      <c r="AC22" s="147" t="s">
        <v>695</v>
      </c>
      <c r="AD22" s="554">
        <v>0</v>
      </c>
      <c r="AE22" s="554">
        <v>1</v>
      </c>
      <c r="AF22" s="554">
        <v>0</v>
      </c>
      <c r="AG22" s="554">
        <v>0</v>
      </c>
      <c r="AH22" s="554">
        <f>SUM(AE22:AG22)</f>
        <v>1</v>
      </c>
      <c r="AI22" s="147" t="s">
        <v>696</v>
      </c>
      <c r="AJ22" s="555">
        <f t="shared" si="6"/>
        <v>1</v>
      </c>
      <c r="AK22" s="556">
        <f t="shared" si="7"/>
        <v>1</v>
      </c>
      <c r="AL22" s="173">
        <f t="shared" si="8"/>
        <v>1</v>
      </c>
      <c r="AM22" s="319" t="s">
        <v>1042</v>
      </c>
    </row>
    <row r="23" spans="1:39" s="553" customFormat="1" ht="99" customHeight="1" x14ac:dyDescent="0.2">
      <c r="A23" s="549" t="s">
        <v>406</v>
      </c>
      <c r="B23" s="549"/>
      <c r="C23" s="549"/>
      <c r="D23" s="327" t="s">
        <v>407</v>
      </c>
      <c r="E23" s="168">
        <v>0.04</v>
      </c>
      <c r="F23" s="169" t="s">
        <v>681</v>
      </c>
      <c r="G23" s="169" t="s">
        <v>35</v>
      </c>
      <c r="H23" s="169" t="s">
        <v>382</v>
      </c>
      <c r="I23" s="169" t="s">
        <v>380</v>
      </c>
      <c r="J23" s="170">
        <v>43101</v>
      </c>
      <c r="K23" s="170">
        <v>43465</v>
      </c>
      <c r="L23" s="554">
        <v>0</v>
      </c>
      <c r="M23" s="554"/>
      <c r="N23" s="554"/>
      <c r="O23" s="554"/>
      <c r="P23" s="554">
        <f t="shared" si="1"/>
        <v>0</v>
      </c>
      <c r="Q23" s="147"/>
      <c r="R23" s="554">
        <v>0</v>
      </c>
      <c r="S23" s="554"/>
      <c r="T23" s="554"/>
      <c r="U23" s="554"/>
      <c r="V23" s="554">
        <f t="shared" si="9"/>
        <v>0</v>
      </c>
      <c r="W23" s="147"/>
      <c r="X23" s="554">
        <v>1</v>
      </c>
      <c r="Y23" s="554"/>
      <c r="Z23" s="554"/>
      <c r="AA23" s="554">
        <v>1</v>
      </c>
      <c r="AB23" s="554">
        <f t="shared" ref="AB23" si="11">SUM(Y23:AA23)</f>
        <v>1</v>
      </c>
      <c r="AC23" s="147" t="s">
        <v>683</v>
      </c>
      <c r="AD23" s="554">
        <v>0</v>
      </c>
      <c r="AE23" s="554"/>
      <c r="AF23" s="554"/>
      <c r="AG23" s="554"/>
      <c r="AH23" s="554">
        <f t="shared" ref="AH23:AH27" si="12">SUM(AE23:AG23)</f>
        <v>0</v>
      </c>
      <c r="AI23" s="147"/>
      <c r="AJ23" s="555">
        <f t="shared" si="6"/>
        <v>1</v>
      </c>
      <c r="AK23" s="556">
        <f t="shared" si="7"/>
        <v>1</v>
      </c>
      <c r="AL23" s="173">
        <f t="shared" si="8"/>
        <v>1</v>
      </c>
      <c r="AM23" s="319" t="s">
        <v>1043</v>
      </c>
    </row>
    <row r="24" spans="1:39" s="553" customFormat="1" ht="123.75" customHeight="1" x14ac:dyDescent="0.2">
      <c r="A24" s="549" t="s">
        <v>411</v>
      </c>
      <c r="B24" s="549"/>
      <c r="C24" s="549"/>
      <c r="D24" s="327" t="s">
        <v>408</v>
      </c>
      <c r="E24" s="168">
        <v>0.04</v>
      </c>
      <c r="F24" s="169" t="s">
        <v>665</v>
      </c>
      <c r="G24" s="169" t="s">
        <v>35</v>
      </c>
      <c r="H24" s="169" t="s">
        <v>393</v>
      </c>
      <c r="I24" s="169" t="s">
        <v>394</v>
      </c>
      <c r="J24" s="170">
        <v>43101</v>
      </c>
      <c r="K24" s="170">
        <v>43465</v>
      </c>
      <c r="L24" s="554">
        <v>0</v>
      </c>
      <c r="M24" s="554">
        <v>0</v>
      </c>
      <c r="N24" s="554">
        <v>0</v>
      </c>
      <c r="O24" s="554">
        <v>0</v>
      </c>
      <c r="P24" s="554">
        <f t="shared" si="1"/>
        <v>0</v>
      </c>
      <c r="Q24" s="147"/>
      <c r="R24" s="554">
        <v>0</v>
      </c>
      <c r="S24" s="554">
        <v>0</v>
      </c>
      <c r="T24" s="554">
        <v>0</v>
      </c>
      <c r="U24" s="554">
        <v>0</v>
      </c>
      <c r="V24" s="554">
        <f t="shared" si="9"/>
        <v>0</v>
      </c>
      <c r="W24" s="147" t="s">
        <v>704</v>
      </c>
      <c r="X24" s="554">
        <v>1</v>
      </c>
      <c r="Y24" s="554">
        <v>0</v>
      </c>
      <c r="Z24" s="554">
        <v>0</v>
      </c>
      <c r="AA24" s="554">
        <v>0</v>
      </c>
      <c r="AB24" s="554">
        <f>SUM(Y24:AA24)</f>
        <v>0</v>
      </c>
      <c r="AC24" s="147" t="s">
        <v>705</v>
      </c>
      <c r="AD24" s="554">
        <v>0</v>
      </c>
      <c r="AE24" s="554">
        <v>1</v>
      </c>
      <c r="AF24" s="554">
        <v>0</v>
      </c>
      <c r="AG24" s="554">
        <v>0</v>
      </c>
      <c r="AH24" s="554">
        <f t="shared" si="12"/>
        <v>1</v>
      </c>
      <c r="AI24" s="147" t="s">
        <v>703</v>
      </c>
      <c r="AJ24" s="555">
        <f t="shared" si="6"/>
        <v>1</v>
      </c>
      <c r="AK24" s="556">
        <f t="shared" si="7"/>
        <v>1</v>
      </c>
      <c r="AL24" s="173">
        <f t="shared" si="8"/>
        <v>1</v>
      </c>
      <c r="AM24" s="319" t="s">
        <v>1044</v>
      </c>
    </row>
    <row r="25" spans="1:39" s="553" customFormat="1" ht="132" customHeight="1" x14ac:dyDescent="0.2">
      <c r="A25" s="549" t="s">
        <v>412</v>
      </c>
      <c r="B25" s="549"/>
      <c r="C25" s="549"/>
      <c r="D25" s="327" t="s">
        <v>409</v>
      </c>
      <c r="E25" s="168">
        <v>0.04</v>
      </c>
      <c r="F25" s="169" t="s">
        <v>665</v>
      </c>
      <c r="G25" s="169" t="s">
        <v>35</v>
      </c>
      <c r="H25" s="169" t="s">
        <v>393</v>
      </c>
      <c r="I25" s="169" t="s">
        <v>394</v>
      </c>
      <c r="J25" s="170">
        <v>43101</v>
      </c>
      <c r="K25" s="170">
        <v>43465</v>
      </c>
      <c r="L25" s="554">
        <v>0</v>
      </c>
      <c r="M25" s="554">
        <v>0</v>
      </c>
      <c r="N25" s="554">
        <v>0</v>
      </c>
      <c r="O25" s="554">
        <v>0</v>
      </c>
      <c r="P25" s="554">
        <f t="shared" si="1"/>
        <v>0</v>
      </c>
      <c r="Q25" s="147"/>
      <c r="R25" s="554">
        <v>0</v>
      </c>
      <c r="S25" s="554">
        <v>0</v>
      </c>
      <c r="T25" s="554">
        <v>0</v>
      </c>
      <c r="U25" s="554">
        <v>0.5</v>
      </c>
      <c r="V25" s="554">
        <f t="shared" si="9"/>
        <v>0.5</v>
      </c>
      <c r="W25" s="147" t="s">
        <v>706</v>
      </c>
      <c r="X25" s="554">
        <v>1</v>
      </c>
      <c r="Y25" s="554">
        <v>0</v>
      </c>
      <c r="Z25" s="554">
        <v>0</v>
      </c>
      <c r="AA25" s="554">
        <v>0</v>
      </c>
      <c r="AB25" s="554">
        <f t="shared" ref="AB25:AB26" si="13">SUM(Y25:AA25)</f>
        <v>0</v>
      </c>
      <c r="AC25" s="147" t="s">
        <v>1025</v>
      </c>
      <c r="AD25" s="554">
        <v>0</v>
      </c>
      <c r="AE25" s="554">
        <v>0</v>
      </c>
      <c r="AF25" s="554">
        <v>0</v>
      </c>
      <c r="AG25" s="554">
        <v>0</v>
      </c>
      <c r="AH25" s="554">
        <f t="shared" si="12"/>
        <v>0</v>
      </c>
      <c r="AI25" s="147"/>
      <c r="AJ25" s="555">
        <f t="shared" si="6"/>
        <v>1</v>
      </c>
      <c r="AK25" s="556">
        <f t="shared" si="7"/>
        <v>0.5</v>
      </c>
      <c r="AL25" s="173">
        <f t="shared" si="8"/>
        <v>0.5</v>
      </c>
      <c r="AM25" s="319" t="s">
        <v>1045</v>
      </c>
    </row>
    <row r="26" spans="1:39" s="553" customFormat="1" ht="96.75" customHeight="1" x14ac:dyDescent="0.2">
      <c r="A26" s="549" t="s">
        <v>413</v>
      </c>
      <c r="B26" s="549"/>
      <c r="C26" s="549"/>
      <c r="D26" s="327" t="s">
        <v>414</v>
      </c>
      <c r="E26" s="168">
        <v>0.04</v>
      </c>
      <c r="F26" s="169" t="s">
        <v>665</v>
      </c>
      <c r="G26" s="169" t="s">
        <v>35</v>
      </c>
      <c r="H26" s="169" t="s">
        <v>393</v>
      </c>
      <c r="I26" s="169" t="s">
        <v>394</v>
      </c>
      <c r="J26" s="170">
        <v>43101</v>
      </c>
      <c r="K26" s="170">
        <v>43465</v>
      </c>
      <c r="L26" s="554">
        <v>0</v>
      </c>
      <c r="M26" s="554">
        <v>0</v>
      </c>
      <c r="N26" s="554">
        <v>0</v>
      </c>
      <c r="O26" s="554">
        <v>0</v>
      </c>
      <c r="P26" s="554">
        <f t="shared" si="1"/>
        <v>0</v>
      </c>
      <c r="Q26" s="147"/>
      <c r="R26" s="554">
        <v>0</v>
      </c>
      <c r="S26" s="554">
        <v>0</v>
      </c>
      <c r="T26" s="554">
        <v>0</v>
      </c>
      <c r="U26" s="554">
        <v>0</v>
      </c>
      <c r="V26" s="554">
        <f t="shared" si="9"/>
        <v>0</v>
      </c>
      <c r="W26" s="147"/>
      <c r="X26" s="554">
        <v>0</v>
      </c>
      <c r="Y26" s="554">
        <v>0</v>
      </c>
      <c r="Z26" s="554">
        <v>0</v>
      </c>
      <c r="AA26" s="554">
        <v>0</v>
      </c>
      <c r="AB26" s="554">
        <f t="shared" si="13"/>
        <v>0</v>
      </c>
      <c r="AC26" s="147" t="s">
        <v>707</v>
      </c>
      <c r="AD26" s="554">
        <v>1</v>
      </c>
      <c r="AE26" s="554">
        <v>0</v>
      </c>
      <c r="AF26" s="554">
        <v>1</v>
      </c>
      <c r="AG26" s="554">
        <v>0</v>
      </c>
      <c r="AH26" s="554">
        <f t="shared" si="12"/>
        <v>1</v>
      </c>
      <c r="AI26" s="147" t="s">
        <v>983</v>
      </c>
      <c r="AJ26" s="555">
        <f t="shared" si="6"/>
        <v>1</v>
      </c>
      <c r="AK26" s="556">
        <f t="shared" si="7"/>
        <v>1</v>
      </c>
      <c r="AL26" s="173">
        <f t="shared" si="8"/>
        <v>1</v>
      </c>
      <c r="AM26" s="319" t="s">
        <v>1046</v>
      </c>
    </row>
    <row r="27" spans="1:39" s="553" customFormat="1" ht="103.5" customHeight="1" x14ac:dyDescent="0.2">
      <c r="A27" s="549" t="s">
        <v>416</v>
      </c>
      <c r="B27" s="549"/>
      <c r="C27" s="549"/>
      <c r="D27" s="327" t="s">
        <v>415</v>
      </c>
      <c r="E27" s="168">
        <v>0.04</v>
      </c>
      <c r="F27" s="169" t="s">
        <v>665</v>
      </c>
      <c r="G27" s="169" t="s">
        <v>35</v>
      </c>
      <c r="H27" s="169" t="s">
        <v>393</v>
      </c>
      <c r="I27" s="169" t="s">
        <v>394</v>
      </c>
      <c r="J27" s="170">
        <v>43101</v>
      </c>
      <c r="K27" s="170">
        <v>43465</v>
      </c>
      <c r="L27" s="554">
        <v>0</v>
      </c>
      <c r="M27" s="554">
        <v>0</v>
      </c>
      <c r="N27" s="554">
        <v>0</v>
      </c>
      <c r="O27" s="554">
        <v>0</v>
      </c>
      <c r="P27" s="554">
        <f t="shared" si="1"/>
        <v>0</v>
      </c>
      <c r="Q27" s="147"/>
      <c r="R27" s="554">
        <v>0</v>
      </c>
      <c r="S27" s="554">
        <v>0</v>
      </c>
      <c r="T27" s="554">
        <v>0</v>
      </c>
      <c r="U27" s="554">
        <v>0</v>
      </c>
      <c r="V27" s="554">
        <f t="shared" si="9"/>
        <v>0</v>
      </c>
      <c r="W27" s="147"/>
      <c r="X27" s="554">
        <v>0</v>
      </c>
      <c r="Y27" s="554">
        <v>0</v>
      </c>
      <c r="Z27" s="554">
        <v>0</v>
      </c>
      <c r="AA27" s="554">
        <v>0</v>
      </c>
      <c r="AB27" s="554">
        <f t="shared" ref="AB27" si="14">SUM(Y27:AA27)</f>
        <v>0</v>
      </c>
      <c r="AC27" s="147" t="s">
        <v>707</v>
      </c>
      <c r="AD27" s="554">
        <v>1</v>
      </c>
      <c r="AE27" s="554">
        <v>0</v>
      </c>
      <c r="AF27" s="554">
        <v>1</v>
      </c>
      <c r="AG27" s="554">
        <v>0</v>
      </c>
      <c r="AH27" s="554">
        <f t="shared" si="12"/>
        <v>1</v>
      </c>
      <c r="AI27" s="147" t="s">
        <v>708</v>
      </c>
      <c r="AJ27" s="555">
        <f t="shared" si="6"/>
        <v>1</v>
      </c>
      <c r="AK27" s="556">
        <f t="shared" si="7"/>
        <v>1</v>
      </c>
      <c r="AL27" s="173">
        <f t="shared" si="8"/>
        <v>1</v>
      </c>
      <c r="AM27" s="319" t="s">
        <v>1047</v>
      </c>
    </row>
    <row r="28" spans="1:39" s="553" customFormat="1" ht="153.75" customHeight="1" x14ac:dyDescent="0.2">
      <c r="A28" s="549" t="s">
        <v>418</v>
      </c>
      <c r="B28" s="549"/>
      <c r="C28" s="549"/>
      <c r="D28" s="327" t="s">
        <v>419</v>
      </c>
      <c r="E28" s="168">
        <v>0.04</v>
      </c>
      <c r="F28" s="169" t="s">
        <v>224</v>
      </c>
      <c r="G28" s="169" t="s">
        <v>34</v>
      </c>
      <c r="H28" s="169" t="s">
        <v>325</v>
      </c>
      <c r="I28" s="169" t="s">
        <v>386</v>
      </c>
      <c r="J28" s="170">
        <v>43101</v>
      </c>
      <c r="K28" s="170">
        <v>43465</v>
      </c>
      <c r="L28" s="554">
        <v>5</v>
      </c>
      <c r="M28" s="554">
        <v>2.3333333333333335</v>
      </c>
      <c r="N28" s="554">
        <v>2.3333333333333335</v>
      </c>
      <c r="O28" s="554">
        <v>2.3333333333333335</v>
      </c>
      <c r="P28" s="172">
        <f t="shared" si="1"/>
        <v>7</v>
      </c>
      <c r="Q28" s="147" t="s">
        <v>1026</v>
      </c>
      <c r="R28" s="554">
        <v>5</v>
      </c>
      <c r="S28" s="554">
        <v>2</v>
      </c>
      <c r="T28" s="554">
        <v>2</v>
      </c>
      <c r="U28" s="554">
        <v>2</v>
      </c>
      <c r="V28" s="554">
        <f t="shared" si="9"/>
        <v>6</v>
      </c>
      <c r="W28" s="147" t="s">
        <v>531</v>
      </c>
      <c r="X28" s="554">
        <v>5</v>
      </c>
      <c r="Y28" s="554">
        <v>2</v>
      </c>
      <c r="Z28" s="554">
        <v>2</v>
      </c>
      <c r="AA28" s="554">
        <v>2</v>
      </c>
      <c r="AB28" s="172">
        <f t="shared" ref="AB28:AB34" si="15">SUM(Y28:AA28)</f>
        <v>6</v>
      </c>
      <c r="AC28" s="147" t="s">
        <v>532</v>
      </c>
      <c r="AD28" s="554">
        <v>5</v>
      </c>
      <c r="AE28" s="554">
        <v>0</v>
      </c>
      <c r="AF28" s="554">
        <v>1</v>
      </c>
      <c r="AG28" s="554">
        <v>0</v>
      </c>
      <c r="AH28" s="554">
        <v>1</v>
      </c>
      <c r="AI28" s="147" t="s">
        <v>1050</v>
      </c>
      <c r="AJ28" s="172">
        <f t="shared" si="6"/>
        <v>20</v>
      </c>
      <c r="AK28" s="172">
        <f t="shared" ref="AK28:AK31" si="16">+SUM(P28,V28,AB28,AH28)</f>
        <v>20</v>
      </c>
      <c r="AL28" s="173">
        <f t="shared" ref="AL28:AL34" si="17">IFERROR(AK28/AJ28,"")</f>
        <v>1</v>
      </c>
      <c r="AM28" s="319" t="s">
        <v>1048</v>
      </c>
    </row>
    <row r="29" spans="1:39" s="553" customFormat="1" ht="165.75" x14ac:dyDescent="0.2">
      <c r="A29" s="549" t="s">
        <v>420</v>
      </c>
      <c r="B29" s="549"/>
      <c r="C29" s="549"/>
      <c r="D29" s="327" t="s">
        <v>223</v>
      </c>
      <c r="E29" s="168">
        <v>0.04</v>
      </c>
      <c r="F29" s="169" t="s">
        <v>1027</v>
      </c>
      <c r="G29" s="169" t="s">
        <v>34</v>
      </c>
      <c r="H29" s="169" t="s">
        <v>325</v>
      </c>
      <c r="I29" s="169" t="s">
        <v>386</v>
      </c>
      <c r="J29" s="170">
        <v>43101</v>
      </c>
      <c r="K29" s="170">
        <v>43465</v>
      </c>
      <c r="L29" s="200">
        <v>0.25</v>
      </c>
      <c r="M29" s="554">
        <v>0</v>
      </c>
      <c r="N29" s="554">
        <v>0</v>
      </c>
      <c r="O29" s="554">
        <v>0.25</v>
      </c>
      <c r="P29" s="557">
        <f t="shared" si="1"/>
        <v>0.25</v>
      </c>
      <c r="Q29" s="147" t="s">
        <v>509</v>
      </c>
      <c r="R29" s="200">
        <v>0.25</v>
      </c>
      <c r="S29" s="554">
        <v>0</v>
      </c>
      <c r="T29" s="554">
        <v>0</v>
      </c>
      <c r="U29" s="554">
        <v>0.25</v>
      </c>
      <c r="V29" s="557">
        <f t="shared" ref="V29:V34" si="18">SUM(S29:U29)</f>
        <v>0.25</v>
      </c>
      <c r="W29" s="147" t="s">
        <v>536</v>
      </c>
      <c r="X29" s="200">
        <v>0.25</v>
      </c>
      <c r="Y29" s="554">
        <v>0</v>
      </c>
      <c r="Z29" s="554">
        <v>0</v>
      </c>
      <c r="AA29" s="554">
        <v>0.25</v>
      </c>
      <c r="AB29" s="168">
        <f t="shared" si="15"/>
        <v>0.25</v>
      </c>
      <c r="AC29" s="147" t="s">
        <v>510</v>
      </c>
      <c r="AD29" s="200">
        <v>0.25</v>
      </c>
      <c r="AE29" s="554"/>
      <c r="AF29" s="554"/>
      <c r="AG29" s="554">
        <v>0.25</v>
      </c>
      <c r="AH29" s="168">
        <f t="shared" ref="AH29:AH34" si="19">SUM(AE29:AG29)</f>
        <v>0.25</v>
      </c>
      <c r="AI29" s="147" t="s">
        <v>1051</v>
      </c>
      <c r="AJ29" s="558">
        <f t="shared" si="6"/>
        <v>1</v>
      </c>
      <c r="AK29" s="557">
        <f t="shared" si="16"/>
        <v>1</v>
      </c>
      <c r="AL29" s="173">
        <f t="shared" si="17"/>
        <v>1</v>
      </c>
      <c r="AM29" s="319" t="s">
        <v>1049</v>
      </c>
    </row>
    <row r="30" spans="1:39" s="553" customFormat="1" ht="204" x14ac:dyDescent="0.2">
      <c r="A30" s="549" t="s">
        <v>423</v>
      </c>
      <c r="B30" s="549"/>
      <c r="C30" s="549"/>
      <c r="D30" s="327" t="s">
        <v>424</v>
      </c>
      <c r="E30" s="168">
        <v>0.04</v>
      </c>
      <c r="F30" s="169" t="s">
        <v>225</v>
      </c>
      <c r="G30" s="169" t="s">
        <v>34</v>
      </c>
      <c r="H30" s="169" t="s">
        <v>268</v>
      </c>
      <c r="I30" s="169" t="s">
        <v>506</v>
      </c>
      <c r="J30" s="170">
        <v>43101</v>
      </c>
      <c r="K30" s="170">
        <v>43465</v>
      </c>
      <c r="L30" s="554">
        <v>8</v>
      </c>
      <c r="M30" s="554">
        <v>0</v>
      </c>
      <c r="N30" s="554">
        <v>6</v>
      </c>
      <c r="O30" s="554">
        <v>2</v>
      </c>
      <c r="P30" s="172">
        <f t="shared" si="1"/>
        <v>8</v>
      </c>
      <c r="Q30" s="147" t="s">
        <v>533</v>
      </c>
      <c r="R30" s="554">
        <v>8</v>
      </c>
      <c r="S30" s="554">
        <v>7</v>
      </c>
      <c r="T30" s="554">
        <v>5</v>
      </c>
      <c r="U30" s="554">
        <v>6</v>
      </c>
      <c r="V30" s="172">
        <f t="shared" si="18"/>
        <v>18</v>
      </c>
      <c r="W30" s="147" t="s">
        <v>534</v>
      </c>
      <c r="X30" s="554">
        <v>8</v>
      </c>
      <c r="Y30" s="554">
        <v>5</v>
      </c>
      <c r="Z30" s="554">
        <v>2</v>
      </c>
      <c r="AA30" s="554">
        <v>5</v>
      </c>
      <c r="AB30" s="172">
        <f t="shared" si="15"/>
        <v>12</v>
      </c>
      <c r="AC30" s="147" t="s">
        <v>535</v>
      </c>
      <c r="AD30" s="554">
        <v>8</v>
      </c>
      <c r="AE30" s="554">
        <v>4</v>
      </c>
      <c r="AF30" s="554">
        <v>3</v>
      </c>
      <c r="AG30" s="554">
        <v>2</v>
      </c>
      <c r="AH30" s="554">
        <f t="shared" si="19"/>
        <v>9</v>
      </c>
      <c r="AI30" s="147" t="s">
        <v>1053</v>
      </c>
      <c r="AJ30" s="172">
        <f t="shared" si="6"/>
        <v>32</v>
      </c>
      <c r="AK30" s="172">
        <f t="shared" si="16"/>
        <v>47</v>
      </c>
      <c r="AL30" s="173">
        <f t="shared" si="17"/>
        <v>1.46875</v>
      </c>
      <c r="AM30" s="319" t="s">
        <v>1052</v>
      </c>
    </row>
    <row r="31" spans="1:39" s="559" customFormat="1" ht="318.75" x14ac:dyDescent="0.2">
      <c r="A31" s="451" t="s">
        <v>528</v>
      </c>
      <c r="B31" s="452"/>
      <c r="C31" s="452"/>
      <c r="D31" s="167" t="s">
        <v>508</v>
      </c>
      <c r="E31" s="168">
        <v>0.04</v>
      </c>
      <c r="F31" s="169" t="s">
        <v>507</v>
      </c>
      <c r="G31" s="169" t="s">
        <v>34</v>
      </c>
      <c r="H31" s="169" t="s">
        <v>253</v>
      </c>
      <c r="I31" s="169" t="s">
        <v>303</v>
      </c>
      <c r="J31" s="170">
        <v>43101</v>
      </c>
      <c r="K31" s="170">
        <v>43465</v>
      </c>
      <c r="L31" s="171">
        <v>5</v>
      </c>
      <c r="M31" s="171">
        <v>3</v>
      </c>
      <c r="N31" s="171">
        <v>2</v>
      </c>
      <c r="O31" s="171">
        <v>3</v>
      </c>
      <c r="P31" s="169">
        <f t="shared" si="1"/>
        <v>8</v>
      </c>
      <c r="Q31" s="147" t="s">
        <v>1028</v>
      </c>
      <c r="R31" s="171">
        <v>5</v>
      </c>
      <c r="S31" s="171">
        <v>2</v>
      </c>
      <c r="T31" s="171">
        <v>5</v>
      </c>
      <c r="U31" s="171">
        <v>1</v>
      </c>
      <c r="V31" s="169">
        <f t="shared" si="18"/>
        <v>8</v>
      </c>
      <c r="W31" s="147" t="s">
        <v>1029</v>
      </c>
      <c r="X31" s="171">
        <v>5</v>
      </c>
      <c r="Y31" s="171">
        <v>0</v>
      </c>
      <c r="Z31" s="171">
        <f>4+3</f>
        <v>7</v>
      </c>
      <c r="AA31" s="171">
        <v>6</v>
      </c>
      <c r="AB31" s="169">
        <f t="shared" si="15"/>
        <v>13</v>
      </c>
      <c r="AC31" s="147" t="s">
        <v>1030</v>
      </c>
      <c r="AD31" s="171">
        <v>5</v>
      </c>
      <c r="AE31" s="171">
        <v>5</v>
      </c>
      <c r="AF31" s="171">
        <v>1</v>
      </c>
      <c r="AG31" s="171">
        <v>0</v>
      </c>
      <c r="AH31" s="169">
        <f t="shared" si="19"/>
        <v>6</v>
      </c>
      <c r="AI31" s="147" t="s">
        <v>1055</v>
      </c>
      <c r="AJ31" s="172">
        <f t="shared" si="6"/>
        <v>20</v>
      </c>
      <c r="AK31" s="172">
        <f t="shared" si="16"/>
        <v>35</v>
      </c>
      <c r="AL31" s="173">
        <f t="shared" si="17"/>
        <v>1.75</v>
      </c>
      <c r="AM31" s="319" t="s">
        <v>1054</v>
      </c>
    </row>
    <row r="32" spans="1:39" s="553" customFormat="1" ht="154.5" customHeight="1" x14ac:dyDescent="0.2">
      <c r="A32" s="549" t="s">
        <v>511</v>
      </c>
      <c r="B32" s="549"/>
      <c r="C32" s="549"/>
      <c r="D32" s="327" t="s">
        <v>504</v>
      </c>
      <c r="E32" s="168">
        <v>0.04</v>
      </c>
      <c r="F32" s="169" t="s">
        <v>505</v>
      </c>
      <c r="G32" s="169" t="s">
        <v>34</v>
      </c>
      <c r="H32" s="169" t="s">
        <v>296</v>
      </c>
      <c r="I32" s="169" t="s">
        <v>327</v>
      </c>
      <c r="J32" s="170">
        <v>43101</v>
      </c>
      <c r="K32" s="170">
        <v>43465</v>
      </c>
      <c r="L32" s="554">
        <v>12</v>
      </c>
      <c r="M32" s="554">
        <v>1</v>
      </c>
      <c r="N32" s="554">
        <v>8</v>
      </c>
      <c r="O32" s="554">
        <v>13</v>
      </c>
      <c r="P32" s="172">
        <f t="shared" si="1"/>
        <v>22</v>
      </c>
      <c r="Q32" s="147" t="s">
        <v>514</v>
      </c>
      <c r="R32" s="554">
        <v>15</v>
      </c>
      <c r="S32" s="554">
        <v>15</v>
      </c>
      <c r="T32" s="554">
        <v>5</v>
      </c>
      <c r="U32" s="554">
        <v>4</v>
      </c>
      <c r="V32" s="172">
        <f t="shared" si="18"/>
        <v>24</v>
      </c>
      <c r="W32" s="147" t="s">
        <v>1057</v>
      </c>
      <c r="X32" s="554">
        <v>12</v>
      </c>
      <c r="Y32" s="554">
        <v>12</v>
      </c>
      <c r="Z32" s="554">
        <v>13</v>
      </c>
      <c r="AA32" s="554">
        <v>12</v>
      </c>
      <c r="AB32" s="172">
        <f t="shared" si="15"/>
        <v>37</v>
      </c>
      <c r="AC32" s="147" t="s">
        <v>1058</v>
      </c>
      <c r="AD32" s="554">
        <v>12</v>
      </c>
      <c r="AE32" s="554">
        <v>9</v>
      </c>
      <c r="AF32" s="554">
        <v>13</v>
      </c>
      <c r="AG32" s="554">
        <v>6</v>
      </c>
      <c r="AH32" s="554">
        <f t="shared" si="19"/>
        <v>28</v>
      </c>
      <c r="AI32" s="147" t="s">
        <v>1059</v>
      </c>
      <c r="AJ32" s="172">
        <f t="shared" si="6"/>
        <v>51</v>
      </c>
      <c r="AK32" s="172">
        <f>+SUM(P32,V32,AB32,AH32)</f>
        <v>111</v>
      </c>
      <c r="AL32" s="173">
        <f>IFERROR(AK32/AJ32,"")</f>
        <v>2.1764705882352939</v>
      </c>
      <c r="AM32" s="319" t="s">
        <v>1056</v>
      </c>
    </row>
    <row r="33" spans="1:63" s="553" customFormat="1" ht="114.75" x14ac:dyDescent="0.2">
      <c r="A33" s="549" t="s">
        <v>697</v>
      </c>
      <c r="B33" s="549"/>
      <c r="C33" s="549"/>
      <c r="D33" s="327" t="s">
        <v>698</v>
      </c>
      <c r="E33" s="168">
        <v>0.04</v>
      </c>
      <c r="F33" s="169" t="s">
        <v>1060</v>
      </c>
      <c r="G33" s="169" t="s">
        <v>275</v>
      </c>
      <c r="H33" s="169" t="s">
        <v>343</v>
      </c>
      <c r="I33" s="169" t="s">
        <v>298</v>
      </c>
      <c r="J33" s="170">
        <v>43101</v>
      </c>
      <c r="K33" s="170">
        <v>43465</v>
      </c>
      <c r="L33" s="330">
        <v>0.25</v>
      </c>
      <c r="M33" s="330">
        <f t="shared" ref="M33:O34" si="20">+$L33/3</f>
        <v>8.3333333333333329E-2</v>
      </c>
      <c r="N33" s="330">
        <f t="shared" si="20"/>
        <v>8.3333333333333329E-2</v>
      </c>
      <c r="O33" s="330">
        <f t="shared" si="20"/>
        <v>8.3333333333333329E-2</v>
      </c>
      <c r="P33" s="330">
        <f t="shared" si="1"/>
        <v>0.25</v>
      </c>
      <c r="Q33" s="147" t="s">
        <v>721</v>
      </c>
      <c r="R33" s="330">
        <v>0.25</v>
      </c>
      <c r="S33" s="330">
        <f t="shared" ref="S33:U34" si="21">+$L33/3</f>
        <v>8.3333333333333329E-2</v>
      </c>
      <c r="T33" s="330">
        <f t="shared" si="21"/>
        <v>8.3333333333333329E-2</v>
      </c>
      <c r="U33" s="330">
        <f t="shared" si="21"/>
        <v>8.3333333333333329E-2</v>
      </c>
      <c r="V33" s="330">
        <f t="shared" si="18"/>
        <v>0.25</v>
      </c>
      <c r="W33" s="147" t="s">
        <v>721</v>
      </c>
      <c r="X33" s="330">
        <v>0.25</v>
      </c>
      <c r="Y33" s="330">
        <f t="shared" ref="Y33:AA34" si="22">+$L33/3</f>
        <v>8.3333333333333329E-2</v>
      </c>
      <c r="Z33" s="330">
        <f t="shared" si="22"/>
        <v>8.3333333333333329E-2</v>
      </c>
      <c r="AA33" s="330">
        <f t="shared" si="22"/>
        <v>8.3333333333333329E-2</v>
      </c>
      <c r="AB33" s="330">
        <f t="shared" si="15"/>
        <v>0.25</v>
      </c>
      <c r="AC33" s="147" t="s">
        <v>721</v>
      </c>
      <c r="AD33" s="330">
        <v>0.25</v>
      </c>
      <c r="AE33" s="330">
        <f>+$L33/3</f>
        <v>8.3333333333333329E-2</v>
      </c>
      <c r="AF33" s="330">
        <f>+$L33/3</f>
        <v>8.3333333333333329E-2</v>
      </c>
      <c r="AG33" s="330">
        <f>+$L33/3</f>
        <v>8.3333333333333329E-2</v>
      </c>
      <c r="AH33" s="330">
        <f t="shared" si="19"/>
        <v>0.25</v>
      </c>
      <c r="AI33" s="147" t="s">
        <v>721</v>
      </c>
      <c r="AJ33" s="551">
        <f t="shared" ref="AJ33" si="23">+SUM(L33,R33,X33,AD33)</f>
        <v>1</v>
      </c>
      <c r="AK33" s="551">
        <f>+SUM(P33,V33,AB33,AH33)</f>
        <v>1</v>
      </c>
      <c r="AL33" s="173">
        <f t="shared" si="17"/>
        <v>1</v>
      </c>
      <c r="AM33" s="319" t="s">
        <v>1061</v>
      </c>
    </row>
    <row r="34" spans="1:63" s="553" customFormat="1" ht="127.5" x14ac:dyDescent="0.2">
      <c r="A34" s="549" t="s">
        <v>700</v>
      </c>
      <c r="B34" s="549"/>
      <c r="C34" s="549"/>
      <c r="D34" s="327" t="s">
        <v>699</v>
      </c>
      <c r="E34" s="168">
        <v>0.04</v>
      </c>
      <c r="F34" s="169" t="s">
        <v>360</v>
      </c>
      <c r="G34" s="169" t="s">
        <v>275</v>
      </c>
      <c r="H34" s="169" t="s">
        <v>342</v>
      </c>
      <c r="I34" s="169" t="s">
        <v>298</v>
      </c>
      <c r="J34" s="170">
        <v>43101</v>
      </c>
      <c r="K34" s="170">
        <v>43465</v>
      </c>
      <c r="L34" s="330">
        <v>0.25</v>
      </c>
      <c r="M34" s="330">
        <f t="shared" si="20"/>
        <v>8.3333333333333329E-2</v>
      </c>
      <c r="N34" s="330">
        <f t="shared" si="20"/>
        <v>8.3333333333333329E-2</v>
      </c>
      <c r="O34" s="330">
        <f t="shared" si="20"/>
        <v>8.3333333333333329E-2</v>
      </c>
      <c r="P34" s="330">
        <f t="shared" si="1"/>
        <v>0.25</v>
      </c>
      <c r="Q34" s="147" t="s">
        <v>1031</v>
      </c>
      <c r="R34" s="330">
        <v>0.25</v>
      </c>
      <c r="S34" s="330">
        <f t="shared" si="21"/>
        <v>8.3333333333333329E-2</v>
      </c>
      <c r="T34" s="330">
        <f t="shared" si="21"/>
        <v>8.3333333333333329E-2</v>
      </c>
      <c r="U34" s="330">
        <f t="shared" si="21"/>
        <v>8.3333333333333329E-2</v>
      </c>
      <c r="V34" s="330">
        <f t="shared" si="18"/>
        <v>0.25</v>
      </c>
      <c r="W34" s="147" t="s">
        <v>1031</v>
      </c>
      <c r="X34" s="330">
        <v>0.25</v>
      </c>
      <c r="Y34" s="330">
        <f t="shared" si="22"/>
        <v>8.3333333333333329E-2</v>
      </c>
      <c r="Z34" s="330">
        <f t="shared" si="22"/>
        <v>8.3333333333333329E-2</v>
      </c>
      <c r="AA34" s="330">
        <f t="shared" si="22"/>
        <v>8.3333333333333329E-2</v>
      </c>
      <c r="AB34" s="330">
        <f t="shared" si="15"/>
        <v>0.25</v>
      </c>
      <c r="AC34" s="147" t="s">
        <v>1031</v>
      </c>
      <c r="AD34" s="330">
        <v>0.25</v>
      </c>
      <c r="AE34" s="330">
        <f>+$L34/3</f>
        <v>8.3333333333333329E-2</v>
      </c>
      <c r="AF34" s="330">
        <f>+$L34/3</f>
        <v>8.3333333333333329E-2</v>
      </c>
      <c r="AG34" s="330">
        <f>+$L34/3</f>
        <v>8.3333333333333329E-2</v>
      </c>
      <c r="AH34" s="330">
        <f t="shared" si="19"/>
        <v>0.25</v>
      </c>
      <c r="AI34" s="147" t="s">
        <v>1031</v>
      </c>
      <c r="AJ34" s="551">
        <f t="shared" si="6"/>
        <v>1</v>
      </c>
      <c r="AK34" s="551">
        <f>+SUM(P34,V34,AB34,AH34)</f>
        <v>1</v>
      </c>
      <c r="AL34" s="173">
        <f t="shared" si="17"/>
        <v>1</v>
      </c>
      <c r="AM34" s="319" t="s">
        <v>1062</v>
      </c>
    </row>
    <row r="35" spans="1:63" s="553" customFormat="1" ht="102" x14ac:dyDescent="0.2">
      <c r="A35" s="560" t="s">
        <v>358</v>
      </c>
      <c r="B35" s="561"/>
      <c r="C35" s="562"/>
      <c r="D35" s="327" t="s">
        <v>685</v>
      </c>
      <c r="E35" s="168">
        <v>0.04</v>
      </c>
      <c r="F35" s="169" t="s">
        <v>630</v>
      </c>
      <c r="G35" s="169" t="s">
        <v>275</v>
      </c>
      <c r="H35" s="563" t="s">
        <v>337</v>
      </c>
      <c r="I35" s="169" t="s">
        <v>298</v>
      </c>
      <c r="J35" s="170">
        <v>43101</v>
      </c>
      <c r="K35" s="170">
        <v>43465</v>
      </c>
      <c r="L35" s="564">
        <v>0.25</v>
      </c>
      <c r="M35" s="564">
        <f>+$L35/3</f>
        <v>8.3333333333333329E-2</v>
      </c>
      <c r="N35" s="564">
        <f t="shared" ref="N35:O35" si="24">+$L35/3</f>
        <v>8.3333333333333329E-2</v>
      </c>
      <c r="O35" s="564">
        <f t="shared" si="24"/>
        <v>8.3333333333333329E-2</v>
      </c>
      <c r="P35" s="200">
        <f t="shared" ref="P35" si="25">SUM(M35:O35)</f>
        <v>0.25</v>
      </c>
      <c r="Q35" s="328" t="s">
        <v>701</v>
      </c>
      <c r="R35" s="564">
        <v>0.25</v>
      </c>
      <c r="S35" s="564">
        <f>+$L35/3</f>
        <v>8.3333333333333329E-2</v>
      </c>
      <c r="T35" s="564">
        <f t="shared" ref="T35:U35" si="26">+$L35/3</f>
        <v>8.3333333333333329E-2</v>
      </c>
      <c r="U35" s="564">
        <f t="shared" si="26"/>
        <v>8.3333333333333329E-2</v>
      </c>
      <c r="V35" s="200">
        <f t="shared" ref="V35" si="27">SUM(S35:U35)</f>
        <v>0.25</v>
      </c>
      <c r="W35" s="328" t="s">
        <v>702</v>
      </c>
      <c r="X35" s="564">
        <v>0.25</v>
      </c>
      <c r="Y35" s="564">
        <f>+$L35/3</f>
        <v>8.3333333333333329E-2</v>
      </c>
      <c r="Z35" s="564">
        <f t="shared" ref="Z35:AA35" si="28">+$L35/3</f>
        <v>8.3333333333333329E-2</v>
      </c>
      <c r="AA35" s="564">
        <f t="shared" si="28"/>
        <v>8.3333333333333329E-2</v>
      </c>
      <c r="AB35" s="200">
        <f t="shared" ref="AB35" si="29">SUM(Y35:AA35)</f>
        <v>0.25</v>
      </c>
      <c r="AC35" s="328" t="s">
        <v>702</v>
      </c>
      <c r="AD35" s="564">
        <v>0.25</v>
      </c>
      <c r="AE35" s="564">
        <f>+$L35/3</f>
        <v>8.3333333333333329E-2</v>
      </c>
      <c r="AF35" s="564">
        <f t="shared" ref="AF35:AG35" si="30">+$L35/3</f>
        <v>8.3333333333333329E-2</v>
      </c>
      <c r="AG35" s="564">
        <f t="shared" si="30"/>
        <v>8.3333333333333329E-2</v>
      </c>
      <c r="AH35" s="200">
        <f t="shared" ref="AH35" si="31">SUM(AE35:AG35)</f>
        <v>0.25</v>
      </c>
      <c r="AI35" s="328" t="s">
        <v>702</v>
      </c>
      <c r="AJ35" s="198">
        <f t="shared" si="6"/>
        <v>1</v>
      </c>
      <c r="AK35" s="198">
        <f>+SUM(P35,V35,AB35,AH35)</f>
        <v>1</v>
      </c>
      <c r="AL35" s="173">
        <f>IFERROR(AK35/AJ35,"")</f>
        <v>1</v>
      </c>
      <c r="AM35" s="319" t="s">
        <v>1063</v>
      </c>
    </row>
    <row r="36" spans="1:63" s="565" customFormat="1" ht="105" customHeight="1" x14ac:dyDescent="0.2">
      <c r="A36" s="455" t="s">
        <v>427</v>
      </c>
      <c r="B36" s="514"/>
      <c r="C36" s="515"/>
      <c r="D36" s="147" t="s">
        <v>347</v>
      </c>
      <c r="E36" s="168">
        <v>0.04</v>
      </c>
      <c r="F36" s="169" t="s">
        <v>348</v>
      </c>
      <c r="G36" s="169" t="s">
        <v>275</v>
      </c>
      <c r="H36" s="563" t="s">
        <v>349</v>
      </c>
      <c r="I36" s="563" t="s">
        <v>362</v>
      </c>
      <c r="J36" s="170">
        <v>43374</v>
      </c>
      <c r="K36" s="170">
        <v>43465</v>
      </c>
      <c r="L36" s="554">
        <v>0</v>
      </c>
      <c r="M36" s="554">
        <v>0</v>
      </c>
      <c r="N36" s="554">
        <v>0</v>
      </c>
      <c r="O36" s="554">
        <v>0</v>
      </c>
      <c r="P36" s="554">
        <f>SUM(M36:O36)</f>
        <v>0</v>
      </c>
      <c r="Q36" s="147" t="s">
        <v>629</v>
      </c>
      <c r="R36" s="554">
        <v>0</v>
      </c>
      <c r="S36" s="554">
        <v>0</v>
      </c>
      <c r="T36" s="554">
        <v>0</v>
      </c>
      <c r="U36" s="554">
        <v>0</v>
      </c>
      <c r="V36" s="554">
        <f>SUM(S36:U36)</f>
        <v>0</v>
      </c>
      <c r="W36" s="147"/>
      <c r="X36" s="554">
        <v>0</v>
      </c>
      <c r="Y36" s="554">
        <v>0</v>
      </c>
      <c r="Z36" s="554">
        <v>0</v>
      </c>
      <c r="AA36" s="554">
        <v>0</v>
      </c>
      <c r="AB36" s="554">
        <f>SUM(Y36:AA36)</f>
        <v>0</v>
      </c>
      <c r="AC36" s="147"/>
      <c r="AD36" s="554">
        <v>1</v>
      </c>
      <c r="AE36" s="554">
        <v>0</v>
      </c>
      <c r="AF36" s="554">
        <v>0</v>
      </c>
      <c r="AG36" s="554">
        <v>1</v>
      </c>
      <c r="AH36" s="554">
        <f t="shared" ref="AH36" si="32">SUM(AE36:AG36)</f>
        <v>1</v>
      </c>
      <c r="AI36" s="147" t="s">
        <v>1064</v>
      </c>
      <c r="AJ36" s="172">
        <f t="shared" si="6"/>
        <v>1</v>
      </c>
      <c r="AK36" s="172">
        <f>+SUM(P36,V36,AB36,AH36)</f>
        <v>1</v>
      </c>
      <c r="AL36" s="173">
        <f>IFERROR(AK36/AJ36,"")</f>
        <v>1</v>
      </c>
      <c r="AM36" s="319" t="s">
        <v>1065</v>
      </c>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row>
    <row r="37" spans="1:63" s="573" customFormat="1" x14ac:dyDescent="0.2">
      <c r="A37" s="566"/>
      <c r="B37" s="567"/>
      <c r="C37" s="568"/>
      <c r="D37" s="568"/>
      <c r="E37" s="569">
        <f>+SUM(E12:E36)</f>
        <v>1.0000000000000002</v>
      </c>
      <c r="F37" s="568"/>
      <c r="G37" s="568"/>
      <c r="H37" s="568"/>
      <c r="I37" s="568"/>
      <c r="J37" s="570"/>
      <c r="K37" s="570"/>
      <c r="L37" s="568"/>
      <c r="M37" s="568"/>
      <c r="N37" s="568"/>
      <c r="O37" s="568"/>
      <c r="P37" s="568"/>
      <c r="Q37" s="571"/>
      <c r="R37" s="568"/>
      <c r="S37" s="568"/>
      <c r="T37" s="568"/>
      <c r="U37" s="568"/>
      <c r="V37" s="568"/>
      <c r="W37" s="571"/>
      <c r="X37" s="568"/>
      <c r="Y37" s="568"/>
      <c r="Z37" s="568"/>
      <c r="AA37" s="568"/>
      <c r="AB37" s="568"/>
      <c r="AC37" s="571"/>
      <c r="AD37" s="568"/>
      <c r="AE37" s="568"/>
      <c r="AF37" s="568"/>
      <c r="AG37" s="568"/>
      <c r="AH37" s="568"/>
      <c r="AI37" s="571"/>
      <c r="AJ37" s="568"/>
      <c r="AK37" s="568"/>
      <c r="AL37" s="572"/>
      <c r="AM37" s="611"/>
    </row>
    <row r="38" spans="1:63" x14ac:dyDescent="0.2">
      <c r="A38" s="537" t="s">
        <v>3</v>
      </c>
      <c r="B38" s="529"/>
      <c r="C38" s="538" t="s">
        <v>150</v>
      </c>
      <c r="D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74"/>
    </row>
    <row r="39" spans="1:63" x14ac:dyDescent="0.2">
      <c r="A39" s="575" t="s">
        <v>16</v>
      </c>
      <c r="B39" s="576"/>
      <c r="C39" s="577"/>
      <c r="D39" s="542" t="s">
        <v>206</v>
      </c>
      <c r="E39" s="542" t="s">
        <v>24</v>
      </c>
      <c r="F39" s="542" t="s">
        <v>194</v>
      </c>
      <c r="G39" s="542" t="s">
        <v>207</v>
      </c>
      <c r="H39" s="541" t="s">
        <v>17</v>
      </c>
      <c r="I39" s="541" t="s">
        <v>23</v>
      </c>
      <c r="J39" s="543" t="s">
        <v>18</v>
      </c>
      <c r="K39" s="543"/>
      <c r="L39" s="543" t="s">
        <v>200</v>
      </c>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1" t="s">
        <v>8</v>
      </c>
      <c r="AK39" s="541"/>
      <c r="AL39" s="541"/>
      <c r="AM39" s="609" t="s">
        <v>523</v>
      </c>
    </row>
    <row r="40" spans="1:63" ht="25.5" customHeight="1" x14ac:dyDescent="0.2">
      <c r="A40" s="578"/>
      <c r="B40" s="579"/>
      <c r="C40" s="580"/>
      <c r="D40" s="544"/>
      <c r="E40" s="544"/>
      <c r="F40" s="544"/>
      <c r="G40" s="544"/>
      <c r="H40" s="541"/>
      <c r="I40" s="541"/>
      <c r="J40" s="543" t="s">
        <v>19</v>
      </c>
      <c r="K40" s="541" t="s">
        <v>20</v>
      </c>
      <c r="L40" s="541" t="s">
        <v>4</v>
      </c>
      <c r="M40" s="541"/>
      <c r="N40" s="541"/>
      <c r="O40" s="541"/>
      <c r="P40" s="541"/>
      <c r="Q40" s="541"/>
      <c r="R40" s="541" t="s">
        <v>5</v>
      </c>
      <c r="S40" s="541"/>
      <c r="T40" s="541"/>
      <c r="U40" s="541"/>
      <c r="V40" s="541"/>
      <c r="W40" s="541"/>
      <c r="X40" s="541" t="s">
        <v>6</v>
      </c>
      <c r="Y40" s="541"/>
      <c r="Z40" s="541"/>
      <c r="AA40" s="541"/>
      <c r="AB40" s="541"/>
      <c r="AC40" s="541"/>
      <c r="AD40" s="541" t="s">
        <v>7</v>
      </c>
      <c r="AE40" s="541"/>
      <c r="AF40" s="541"/>
      <c r="AG40" s="541"/>
      <c r="AH40" s="541"/>
      <c r="AI40" s="541"/>
      <c r="AJ40" s="541"/>
      <c r="AK40" s="541"/>
      <c r="AL40" s="541"/>
      <c r="AM40" s="609"/>
    </row>
    <row r="41" spans="1:63" ht="25.5" x14ac:dyDescent="0.2">
      <c r="A41" s="581"/>
      <c r="B41" s="582"/>
      <c r="C41" s="583"/>
      <c r="D41" s="545"/>
      <c r="E41" s="545"/>
      <c r="F41" s="545"/>
      <c r="G41" s="545"/>
      <c r="H41" s="541"/>
      <c r="I41" s="541"/>
      <c r="J41" s="543"/>
      <c r="K41" s="541"/>
      <c r="L41" s="546" t="s">
        <v>10</v>
      </c>
      <c r="M41" s="546" t="s">
        <v>492</v>
      </c>
      <c r="N41" s="546" t="s">
        <v>493</v>
      </c>
      <c r="O41" s="546" t="s">
        <v>494</v>
      </c>
      <c r="P41" s="546" t="s">
        <v>9</v>
      </c>
      <c r="Q41" s="547" t="s">
        <v>21</v>
      </c>
      <c r="R41" s="546" t="s">
        <v>10</v>
      </c>
      <c r="S41" s="546" t="s">
        <v>495</v>
      </c>
      <c r="T41" s="546" t="s">
        <v>496</v>
      </c>
      <c r="U41" s="546" t="s">
        <v>497</v>
      </c>
      <c r="V41" s="546" t="s">
        <v>9</v>
      </c>
      <c r="W41" s="547" t="s">
        <v>21</v>
      </c>
      <c r="X41" s="546" t="s">
        <v>10</v>
      </c>
      <c r="Y41" s="546" t="s">
        <v>498</v>
      </c>
      <c r="Z41" s="546" t="s">
        <v>499</v>
      </c>
      <c r="AA41" s="546" t="s">
        <v>500</v>
      </c>
      <c r="AB41" s="546" t="s">
        <v>9</v>
      </c>
      <c r="AC41" s="547" t="s">
        <v>21</v>
      </c>
      <c r="AD41" s="546" t="s">
        <v>10</v>
      </c>
      <c r="AE41" s="546" t="s">
        <v>501</v>
      </c>
      <c r="AF41" s="546" t="s">
        <v>502</v>
      </c>
      <c r="AG41" s="546" t="s">
        <v>503</v>
      </c>
      <c r="AH41" s="546" t="s">
        <v>9</v>
      </c>
      <c r="AI41" s="547" t="s">
        <v>21</v>
      </c>
      <c r="AJ41" s="546" t="s">
        <v>196</v>
      </c>
      <c r="AK41" s="548" t="s">
        <v>197</v>
      </c>
      <c r="AL41" s="548" t="s">
        <v>195</v>
      </c>
      <c r="AM41" s="610" t="s">
        <v>11</v>
      </c>
    </row>
    <row r="42" spans="1:63" s="565" customFormat="1" ht="129.75" customHeight="1" x14ac:dyDescent="0.2">
      <c r="A42" s="450" t="s">
        <v>244</v>
      </c>
      <c r="B42" s="450"/>
      <c r="C42" s="450"/>
      <c r="D42" s="329" t="s">
        <v>334</v>
      </c>
      <c r="E42" s="168">
        <v>0.1111</v>
      </c>
      <c r="F42" s="584" t="s">
        <v>333</v>
      </c>
      <c r="G42" s="169" t="s">
        <v>242</v>
      </c>
      <c r="H42" s="563" t="s">
        <v>243</v>
      </c>
      <c r="I42" s="563" t="s">
        <v>241</v>
      </c>
      <c r="J42" s="170">
        <v>43132</v>
      </c>
      <c r="K42" s="170">
        <v>43343</v>
      </c>
      <c r="L42" s="585">
        <v>1</v>
      </c>
      <c r="M42" s="585">
        <v>0</v>
      </c>
      <c r="N42" s="585">
        <v>0</v>
      </c>
      <c r="O42" s="585">
        <v>1</v>
      </c>
      <c r="P42" s="585">
        <f>SUM(M42:O42)</f>
        <v>1</v>
      </c>
      <c r="Q42" s="328" t="s">
        <v>519</v>
      </c>
      <c r="R42" s="585">
        <v>3</v>
      </c>
      <c r="S42" s="585">
        <v>1</v>
      </c>
      <c r="T42" s="585">
        <v>1</v>
      </c>
      <c r="U42" s="585">
        <v>1</v>
      </c>
      <c r="V42" s="585">
        <f t="shared" ref="V42:V50" si="33">SUM(S42:U42)</f>
        <v>3</v>
      </c>
      <c r="W42" s="328" t="s">
        <v>520</v>
      </c>
      <c r="X42" s="585">
        <v>3</v>
      </c>
      <c r="Y42" s="585">
        <v>1</v>
      </c>
      <c r="Z42" s="585">
        <v>1</v>
      </c>
      <c r="AA42" s="585">
        <v>1</v>
      </c>
      <c r="AB42" s="585">
        <f t="shared" ref="AB42:AB50" si="34">SUM(Y42:AA42)</f>
        <v>3</v>
      </c>
      <c r="AC42" s="328" t="s">
        <v>521</v>
      </c>
      <c r="AD42" s="585">
        <v>1</v>
      </c>
      <c r="AE42" s="585">
        <v>1</v>
      </c>
      <c r="AF42" s="585">
        <v>0</v>
      </c>
      <c r="AG42" s="585">
        <v>0</v>
      </c>
      <c r="AH42" s="585">
        <f t="shared" ref="AH42:AH50" si="35">SUM(AE42:AG42)</f>
        <v>1</v>
      </c>
      <c r="AI42" s="328" t="s">
        <v>522</v>
      </c>
      <c r="AJ42" s="172">
        <f t="shared" ref="AJ42:AJ50" si="36">+SUM(L42,R42,X42,AD42)</f>
        <v>8</v>
      </c>
      <c r="AK42" s="172">
        <f t="shared" ref="AK42:AK50" si="37">+SUM(P42,V42,AB42,AH42)</f>
        <v>8</v>
      </c>
      <c r="AL42" s="173">
        <f t="shared" ref="AL42:AL50" si="38">IFERROR(AK42/AJ42,"")</f>
        <v>1</v>
      </c>
      <c r="AM42" s="319" t="s">
        <v>1066</v>
      </c>
      <c r="AO42" s="586"/>
    </row>
    <row r="43" spans="1:63" s="553" customFormat="1" ht="89.25" x14ac:dyDescent="0.2">
      <c r="A43" s="450" t="s">
        <v>730</v>
      </c>
      <c r="B43" s="450"/>
      <c r="C43" s="450"/>
      <c r="D43" s="329" t="s">
        <v>336</v>
      </c>
      <c r="E43" s="168">
        <v>0.1111</v>
      </c>
      <c r="F43" s="584" t="s">
        <v>335</v>
      </c>
      <c r="G43" s="169" t="s">
        <v>275</v>
      </c>
      <c r="H43" s="563" t="s">
        <v>337</v>
      </c>
      <c r="I43" s="169" t="s">
        <v>298</v>
      </c>
      <c r="J43" s="170">
        <v>43101</v>
      </c>
      <c r="K43" s="170">
        <v>43465</v>
      </c>
      <c r="L43" s="564">
        <v>0.25</v>
      </c>
      <c r="M43" s="564">
        <f>+$L$43/3</f>
        <v>8.3333333333333329E-2</v>
      </c>
      <c r="N43" s="564">
        <f>+$L$43/3</f>
        <v>8.3333333333333329E-2</v>
      </c>
      <c r="O43" s="564">
        <f>+$L$43/3</f>
        <v>8.3333333333333329E-2</v>
      </c>
      <c r="P43" s="564">
        <f>SUM(M43:O43)</f>
        <v>0.25</v>
      </c>
      <c r="Q43" s="328" t="s">
        <v>720</v>
      </c>
      <c r="R43" s="564">
        <v>0.25</v>
      </c>
      <c r="S43" s="564">
        <f>+$L$43/3</f>
        <v>8.3333333333333329E-2</v>
      </c>
      <c r="T43" s="564">
        <f>+$L$43/3</f>
        <v>8.3333333333333329E-2</v>
      </c>
      <c r="U43" s="564">
        <f>+$L$43/3</f>
        <v>8.3333333333333329E-2</v>
      </c>
      <c r="V43" s="564">
        <f t="shared" si="33"/>
        <v>0.25</v>
      </c>
      <c r="W43" s="328" t="s">
        <v>726</v>
      </c>
      <c r="X43" s="564">
        <v>0.25</v>
      </c>
      <c r="Y43" s="564">
        <f>+$L$43/3</f>
        <v>8.3333333333333329E-2</v>
      </c>
      <c r="Z43" s="564">
        <f>+$L$43/3</f>
        <v>8.3333333333333329E-2</v>
      </c>
      <c r="AA43" s="564">
        <f>+$L$43/3</f>
        <v>8.3333333333333329E-2</v>
      </c>
      <c r="AB43" s="564">
        <f t="shared" si="34"/>
        <v>0.25</v>
      </c>
      <c r="AC43" s="328" t="s">
        <v>726</v>
      </c>
      <c r="AD43" s="564">
        <v>0.25</v>
      </c>
      <c r="AE43" s="564">
        <f>+$L$43/3</f>
        <v>8.3333333333333329E-2</v>
      </c>
      <c r="AF43" s="564">
        <f>+$L$43/3</f>
        <v>8.3333333333333329E-2</v>
      </c>
      <c r="AG43" s="564">
        <f>+$L$43/3</f>
        <v>8.3333333333333329E-2</v>
      </c>
      <c r="AH43" s="564">
        <f t="shared" si="35"/>
        <v>0.25</v>
      </c>
      <c r="AI43" s="328" t="s">
        <v>726</v>
      </c>
      <c r="AJ43" s="198">
        <f t="shared" si="36"/>
        <v>1</v>
      </c>
      <c r="AK43" s="198">
        <f t="shared" si="37"/>
        <v>1</v>
      </c>
      <c r="AL43" s="173">
        <f t="shared" si="38"/>
        <v>1</v>
      </c>
      <c r="AM43" s="319" t="s">
        <v>1067</v>
      </c>
      <c r="AN43" s="565"/>
      <c r="AO43" s="565"/>
      <c r="AP43" s="565"/>
      <c r="AQ43" s="565"/>
      <c r="AR43" s="565"/>
      <c r="AS43" s="565"/>
      <c r="AT43" s="565"/>
      <c r="AU43" s="565"/>
      <c r="AV43" s="565"/>
      <c r="AW43" s="565"/>
      <c r="AX43" s="565"/>
      <c r="AY43" s="565"/>
      <c r="AZ43" s="565"/>
      <c r="BA43" s="565"/>
      <c r="BB43" s="565"/>
      <c r="BC43" s="565"/>
      <c r="BD43" s="565"/>
      <c r="BE43" s="565"/>
      <c r="BF43" s="565"/>
      <c r="BG43" s="565"/>
      <c r="BH43" s="565"/>
      <c r="BI43" s="565"/>
      <c r="BJ43" s="565"/>
      <c r="BK43" s="565"/>
    </row>
    <row r="44" spans="1:63" s="553" customFormat="1" ht="93" customHeight="1" x14ac:dyDescent="0.2">
      <c r="A44" s="450" t="s">
        <v>354</v>
      </c>
      <c r="B44" s="450"/>
      <c r="C44" s="450"/>
      <c r="D44" s="329" t="s">
        <v>345</v>
      </c>
      <c r="E44" s="168">
        <v>0.1111</v>
      </c>
      <c r="F44" s="584" t="s">
        <v>346</v>
      </c>
      <c r="G44" s="169" t="s">
        <v>275</v>
      </c>
      <c r="H44" s="563" t="s">
        <v>343</v>
      </c>
      <c r="I44" s="169" t="s">
        <v>298</v>
      </c>
      <c r="J44" s="170">
        <v>43101</v>
      </c>
      <c r="K44" s="170">
        <v>43465</v>
      </c>
      <c r="L44" s="587">
        <v>3</v>
      </c>
      <c r="M44" s="587">
        <v>1</v>
      </c>
      <c r="N44" s="587">
        <v>1</v>
      </c>
      <c r="O44" s="587">
        <v>1</v>
      </c>
      <c r="P44" s="585">
        <f>SUM(M44:O44)</f>
        <v>3</v>
      </c>
      <c r="Q44" s="588" t="s">
        <v>727</v>
      </c>
      <c r="R44" s="587">
        <v>3</v>
      </c>
      <c r="S44" s="587">
        <v>1</v>
      </c>
      <c r="T44" s="587">
        <v>1</v>
      </c>
      <c r="U44" s="587">
        <v>1</v>
      </c>
      <c r="V44" s="585">
        <f t="shared" si="33"/>
        <v>3</v>
      </c>
      <c r="W44" s="588"/>
      <c r="X44" s="587">
        <v>3</v>
      </c>
      <c r="Y44" s="587">
        <v>1</v>
      </c>
      <c r="Z44" s="587">
        <v>1</v>
      </c>
      <c r="AA44" s="587">
        <v>1</v>
      </c>
      <c r="AB44" s="585">
        <f t="shared" si="34"/>
        <v>3</v>
      </c>
      <c r="AC44" s="588"/>
      <c r="AD44" s="587">
        <v>3</v>
      </c>
      <c r="AE44" s="587">
        <v>1</v>
      </c>
      <c r="AF44" s="587">
        <v>1</v>
      </c>
      <c r="AG44" s="587">
        <v>1</v>
      </c>
      <c r="AH44" s="585">
        <f t="shared" si="35"/>
        <v>3</v>
      </c>
      <c r="AI44" s="588"/>
      <c r="AJ44" s="172">
        <f t="shared" si="36"/>
        <v>12</v>
      </c>
      <c r="AK44" s="172">
        <f t="shared" si="37"/>
        <v>12</v>
      </c>
      <c r="AL44" s="173">
        <f t="shared" si="38"/>
        <v>1</v>
      </c>
      <c r="AM44" s="319" t="s">
        <v>712</v>
      </c>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row>
    <row r="45" spans="1:63" s="553" customFormat="1" ht="92.25" customHeight="1" x14ac:dyDescent="0.2">
      <c r="A45" s="450" t="s">
        <v>682</v>
      </c>
      <c r="B45" s="450"/>
      <c r="C45" s="450"/>
      <c r="D45" s="329" t="s">
        <v>352</v>
      </c>
      <c r="E45" s="168">
        <v>0.1111</v>
      </c>
      <c r="F45" s="584" t="s">
        <v>341</v>
      </c>
      <c r="G45" s="169" t="s">
        <v>275</v>
      </c>
      <c r="H45" s="563" t="s">
        <v>340</v>
      </c>
      <c r="I45" s="169" t="s">
        <v>298</v>
      </c>
      <c r="J45" s="170">
        <v>43374</v>
      </c>
      <c r="K45" s="170">
        <v>43465</v>
      </c>
      <c r="L45" s="587">
        <v>0</v>
      </c>
      <c r="M45" s="587">
        <v>0</v>
      </c>
      <c r="N45" s="587">
        <v>0</v>
      </c>
      <c r="O45" s="587">
        <v>0</v>
      </c>
      <c r="P45" s="585">
        <f>SUM(M45:O45)</f>
        <v>0</v>
      </c>
      <c r="Q45" s="588"/>
      <c r="R45" s="587">
        <v>0</v>
      </c>
      <c r="S45" s="587">
        <v>0</v>
      </c>
      <c r="T45" s="587">
        <v>0</v>
      </c>
      <c r="U45" s="587">
        <v>0</v>
      </c>
      <c r="V45" s="585">
        <f t="shared" si="33"/>
        <v>0</v>
      </c>
      <c r="W45" s="588"/>
      <c r="X45" s="587">
        <v>0</v>
      </c>
      <c r="Y45" s="587">
        <v>0</v>
      </c>
      <c r="Z45" s="587">
        <v>0</v>
      </c>
      <c r="AA45" s="587">
        <v>0</v>
      </c>
      <c r="AB45" s="585">
        <f t="shared" si="34"/>
        <v>0</v>
      </c>
      <c r="AC45" s="588" t="s">
        <v>728</v>
      </c>
      <c r="AD45" s="587">
        <v>1</v>
      </c>
      <c r="AE45" s="587">
        <v>0</v>
      </c>
      <c r="AF45" s="587">
        <v>0</v>
      </c>
      <c r="AG45" s="587"/>
      <c r="AH45" s="585">
        <f t="shared" si="35"/>
        <v>0</v>
      </c>
      <c r="AI45" s="588" t="s">
        <v>722</v>
      </c>
      <c r="AJ45" s="172">
        <f t="shared" si="36"/>
        <v>1</v>
      </c>
      <c r="AK45" s="172">
        <f t="shared" si="37"/>
        <v>0</v>
      </c>
      <c r="AL45" s="173">
        <f t="shared" si="38"/>
        <v>0</v>
      </c>
      <c r="AM45" s="319" t="s">
        <v>662</v>
      </c>
      <c r="AN45" s="565"/>
      <c r="AO45" s="565"/>
      <c r="AP45" s="565"/>
      <c r="AQ45" s="565"/>
      <c r="AR45" s="565"/>
      <c r="AS45" s="565"/>
      <c r="AT45" s="565"/>
      <c r="AU45" s="565"/>
      <c r="AV45" s="565"/>
      <c r="AW45" s="565"/>
      <c r="AX45" s="565"/>
      <c r="AY45" s="565"/>
      <c r="AZ45" s="565"/>
      <c r="BA45" s="565"/>
      <c r="BB45" s="565"/>
      <c r="BC45" s="565"/>
      <c r="BD45" s="565"/>
      <c r="BE45" s="565"/>
      <c r="BF45" s="565"/>
      <c r="BG45" s="565"/>
      <c r="BH45" s="565"/>
      <c r="BI45" s="565"/>
      <c r="BJ45" s="565"/>
      <c r="BK45" s="565"/>
    </row>
    <row r="46" spans="1:63" s="553" customFormat="1" ht="63" customHeight="1" x14ac:dyDescent="0.2">
      <c r="A46" s="450" t="s">
        <v>709</v>
      </c>
      <c r="B46" s="450"/>
      <c r="C46" s="450"/>
      <c r="D46" s="329" t="s">
        <v>289</v>
      </c>
      <c r="E46" s="168">
        <v>0.1111</v>
      </c>
      <c r="F46" s="584" t="s">
        <v>332</v>
      </c>
      <c r="G46" s="169" t="s">
        <v>275</v>
      </c>
      <c r="H46" s="563" t="s">
        <v>276</v>
      </c>
      <c r="I46" s="169" t="s">
        <v>298</v>
      </c>
      <c r="J46" s="170">
        <v>43101</v>
      </c>
      <c r="K46" s="170">
        <v>43465</v>
      </c>
      <c r="L46" s="564">
        <v>0</v>
      </c>
      <c r="M46" s="564">
        <v>0</v>
      </c>
      <c r="N46" s="564">
        <v>0</v>
      </c>
      <c r="O46" s="564">
        <v>0</v>
      </c>
      <c r="P46" s="564">
        <v>0</v>
      </c>
      <c r="Q46" s="328"/>
      <c r="R46" s="564">
        <v>0.5</v>
      </c>
      <c r="S46" s="564">
        <f>+$R$46/3</f>
        <v>0.16666666666666666</v>
      </c>
      <c r="T46" s="564">
        <f>+$R$46/3</f>
        <v>0.16666666666666666</v>
      </c>
      <c r="U46" s="564">
        <f>+$R$46/3</f>
        <v>0.16666666666666666</v>
      </c>
      <c r="V46" s="564">
        <f t="shared" si="33"/>
        <v>0.5</v>
      </c>
      <c r="W46" s="328" t="s">
        <v>724</v>
      </c>
      <c r="X46" s="564">
        <v>0.25</v>
      </c>
      <c r="Y46" s="564">
        <f>+$X$46/3</f>
        <v>8.3333333333333329E-2</v>
      </c>
      <c r="Z46" s="564">
        <f>+$X$46/3</f>
        <v>8.3333333333333329E-2</v>
      </c>
      <c r="AA46" s="564">
        <f>+$X$46/3</f>
        <v>8.3333333333333329E-2</v>
      </c>
      <c r="AB46" s="564">
        <f t="shared" si="34"/>
        <v>0.25</v>
      </c>
      <c r="AC46" s="328" t="s">
        <v>724</v>
      </c>
      <c r="AD46" s="564">
        <v>0.25</v>
      </c>
      <c r="AE46" s="564">
        <f>+$AD$46/3</f>
        <v>8.3333333333333329E-2</v>
      </c>
      <c r="AF46" s="564">
        <f>+$AD$46/3</f>
        <v>8.3333333333333329E-2</v>
      </c>
      <c r="AG46" s="564">
        <v>0.08</v>
      </c>
      <c r="AH46" s="564">
        <f t="shared" si="35"/>
        <v>0.24666666666666665</v>
      </c>
      <c r="AI46" s="328" t="s">
        <v>724</v>
      </c>
      <c r="AJ46" s="198">
        <f t="shared" si="36"/>
        <v>1</v>
      </c>
      <c r="AK46" s="198">
        <f t="shared" si="37"/>
        <v>0.99666666666666659</v>
      </c>
      <c r="AL46" s="173">
        <f t="shared" si="38"/>
        <v>0.99666666666666659</v>
      </c>
      <c r="AM46" s="319" t="s">
        <v>713</v>
      </c>
      <c r="AN46" s="565"/>
      <c r="AO46" s="565"/>
      <c r="AP46" s="565"/>
      <c r="AQ46" s="565"/>
      <c r="AR46" s="565"/>
      <c r="AS46" s="565"/>
      <c r="AT46" s="565"/>
      <c r="AU46" s="565"/>
      <c r="AV46" s="565"/>
      <c r="AW46" s="565"/>
      <c r="AX46" s="565"/>
      <c r="AY46" s="565"/>
      <c r="AZ46" s="565"/>
      <c r="BA46" s="565"/>
      <c r="BB46" s="565"/>
      <c r="BC46" s="565"/>
      <c r="BD46" s="565"/>
      <c r="BE46" s="565"/>
      <c r="BF46" s="565"/>
      <c r="BG46" s="565"/>
      <c r="BH46" s="565"/>
      <c r="BI46" s="565"/>
      <c r="BJ46" s="565"/>
      <c r="BK46" s="565"/>
    </row>
    <row r="47" spans="1:63" s="565" customFormat="1" ht="78.75" customHeight="1" x14ac:dyDescent="0.2">
      <c r="A47" s="450" t="s">
        <v>710</v>
      </c>
      <c r="B47" s="450"/>
      <c r="C47" s="450"/>
      <c r="D47" s="329" t="s">
        <v>350</v>
      </c>
      <c r="E47" s="168">
        <v>0.1111</v>
      </c>
      <c r="F47" s="169" t="s">
        <v>351</v>
      </c>
      <c r="G47" s="169" t="s">
        <v>275</v>
      </c>
      <c r="H47" s="563" t="s">
        <v>276</v>
      </c>
      <c r="I47" s="169" t="s">
        <v>298</v>
      </c>
      <c r="J47" s="170">
        <v>43101</v>
      </c>
      <c r="K47" s="170">
        <v>43465</v>
      </c>
      <c r="L47" s="585">
        <v>0</v>
      </c>
      <c r="M47" s="585">
        <v>0</v>
      </c>
      <c r="N47" s="585">
        <v>0</v>
      </c>
      <c r="O47" s="585">
        <v>0</v>
      </c>
      <c r="P47" s="585">
        <v>0</v>
      </c>
      <c r="Q47" s="328"/>
      <c r="R47" s="585">
        <v>1</v>
      </c>
      <c r="S47" s="585"/>
      <c r="T47" s="585"/>
      <c r="U47" s="585">
        <v>1</v>
      </c>
      <c r="V47" s="585">
        <f t="shared" si="33"/>
        <v>1</v>
      </c>
      <c r="W47" s="328" t="s">
        <v>729</v>
      </c>
      <c r="X47" s="585">
        <v>1</v>
      </c>
      <c r="Y47" s="585"/>
      <c r="Z47" s="585"/>
      <c r="AA47" s="585">
        <v>1</v>
      </c>
      <c r="AB47" s="585">
        <f t="shared" si="34"/>
        <v>1</v>
      </c>
      <c r="AC47" s="328" t="s">
        <v>729</v>
      </c>
      <c r="AD47" s="585">
        <v>1</v>
      </c>
      <c r="AE47" s="585"/>
      <c r="AF47" s="585"/>
      <c r="AG47" s="585">
        <v>1</v>
      </c>
      <c r="AH47" s="585">
        <f t="shared" si="35"/>
        <v>1</v>
      </c>
      <c r="AI47" s="328" t="s">
        <v>729</v>
      </c>
      <c r="AJ47" s="172">
        <f t="shared" ref="AJ47" si="39">+SUM(L47,R47,X47,AD47)</f>
        <v>3</v>
      </c>
      <c r="AK47" s="172">
        <f t="shared" ref="AK47" si="40">+SUM(P47,V47,AB47,AH47)</f>
        <v>3</v>
      </c>
      <c r="AL47" s="173">
        <f t="shared" si="38"/>
        <v>1</v>
      </c>
      <c r="AM47" s="319" t="s">
        <v>714</v>
      </c>
      <c r="AN47" s="553"/>
      <c r="AO47" s="553"/>
      <c r="AP47" s="553"/>
      <c r="AQ47" s="553"/>
      <c r="AR47" s="553"/>
      <c r="AS47" s="553"/>
      <c r="AT47" s="553"/>
      <c r="AU47" s="553"/>
      <c r="AV47" s="553"/>
      <c r="AW47" s="553"/>
      <c r="AX47" s="553"/>
      <c r="AY47" s="553"/>
      <c r="AZ47" s="553"/>
      <c r="BA47" s="553"/>
      <c r="BB47" s="553"/>
      <c r="BC47" s="553"/>
      <c r="BD47" s="553"/>
      <c r="BE47" s="553"/>
      <c r="BF47" s="553"/>
      <c r="BG47" s="553"/>
      <c r="BH47" s="553"/>
      <c r="BI47" s="553"/>
      <c r="BJ47" s="553"/>
      <c r="BK47" s="553"/>
    </row>
    <row r="48" spans="1:63" s="565" customFormat="1" ht="60.75" customHeight="1" x14ac:dyDescent="0.2">
      <c r="A48" s="450" t="s">
        <v>339</v>
      </c>
      <c r="B48" s="450"/>
      <c r="C48" s="450"/>
      <c r="D48" s="329" t="s">
        <v>344</v>
      </c>
      <c r="E48" s="168">
        <v>0.1111</v>
      </c>
      <c r="F48" s="584" t="s">
        <v>338</v>
      </c>
      <c r="G48" s="169" t="s">
        <v>275</v>
      </c>
      <c r="H48" s="563" t="s">
        <v>342</v>
      </c>
      <c r="I48" s="563" t="s">
        <v>362</v>
      </c>
      <c r="J48" s="170">
        <v>43101</v>
      </c>
      <c r="K48" s="585">
        <v>43465</v>
      </c>
      <c r="L48" s="585">
        <v>3</v>
      </c>
      <c r="M48" s="585">
        <v>1</v>
      </c>
      <c r="N48" s="585">
        <v>1</v>
      </c>
      <c r="O48" s="585">
        <v>1</v>
      </c>
      <c r="P48" s="585">
        <f>SUM(M48:O48)</f>
        <v>3</v>
      </c>
      <c r="Q48" s="589" t="s">
        <v>723</v>
      </c>
      <c r="R48" s="585">
        <v>3</v>
      </c>
      <c r="S48" s="585">
        <v>1</v>
      </c>
      <c r="T48" s="585">
        <v>1</v>
      </c>
      <c r="U48" s="585">
        <v>0</v>
      </c>
      <c r="V48" s="585">
        <f t="shared" si="33"/>
        <v>2</v>
      </c>
      <c r="W48" s="589" t="s">
        <v>723</v>
      </c>
      <c r="X48" s="585">
        <v>3</v>
      </c>
      <c r="Y48" s="585">
        <v>0</v>
      </c>
      <c r="Z48" s="585">
        <v>0</v>
      </c>
      <c r="AA48" s="585">
        <v>4</v>
      </c>
      <c r="AB48" s="585">
        <f t="shared" si="34"/>
        <v>4</v>
      </c>
      <c r="AC48" s="589" t="s">
        <v>723</v>
      </c>
      <c r="AD48" s="585">
        <v>3</v>
      </c>
      <c r="AE48" s="585">
        <v>1</v>
      </c>
      <c r="AF48" s="585"/>
      <c r="AG48" s="585">
        <v>2</v>
      </c>
      <c r="AH48" s="585">
        <f t="shared" si="35"/>
        <v>3</v>
      </c>
      <c r="AI48" s="589" t="s">
        <v>723</v>
      </c>
      <c r="AJ48" s="172">
        <f t="shared" si="36"/>
        <v>12</v>
      </c>
      <c r="AK48" s="172">
        <f t="shared" si="37"/>
        <v>12</v>
      </c>
      <c r="AL48" s="173">
        <f t="shared" si="38"/>
        <v>1</v>
      </c>
      <c r="AM48" s="319" t="s">
        <v>715</v>
      </c>
    </row>
    <row r="49" spans="1:63" s="565" customFormat="1" ht="60.75" customHeight="1" x14ac:dyDescent="0.2">
      <c r="A49" s="450" t="s">
        <v>353</v>
      </c>
      <c r="B49" s="450"/>
      <c r="C49" s="450"/>
      <c r="D49" s="147" t="s">
        <v>356</v>
      </c>
      <c r="E49" s="168">
        <v>0.1111</v>
      </c>
      <c r="F49" s="169" t="s">
        <v>357</v>
      </c>
      <c r="G49" s="169" t="s">
        <v>275</v>
      </c>
      <c r="H49" s="563" t="s">
        <v>276</v>
      </c>
      <c r="I49" s="169" t="s">
        <v>298</v>
      </c>
      <c r="J49" s="170">
        <v>43101</v>
      </c>
      <c r="K49" s="170">
        <v>43465</v>
      </c>
      <c r="L49" s="564">
        <v>0.25</v>
      </c>
      <c r="M49" s="564">
        <f>+$L$49/3</f>
        <v>8.3333333333333329E-2</v>
      </c>
      <c r="N49" s="564">
        <f>+$L$49/3</f>
        <v>8.3333333333333329E-2</v>
      </c>
      <c r="O49" s="564">
        <f>+$L$49/3</f>
        <v>8.3333333333333329E-2</v>
      </c>
      <c r="P49" s="564">
        <f>SUM(M49:O49)</f>
        <v>0.25</v>
      </c>
      <c r="Q49" s="328" t="s">
        <v>725</v>
      </c>
      <c r="R49" s="564">
        <v>0.25</v>
      </c>
      <c r="S49" s="564">
        <f>+$L$49/3</f>
        <v>8.3333333333333329E-2</v>
      </c>
      <c r="T49" s="564">
        <f>+$L$49/3</f>
        <v>8.3333333333333329E-2</v>
      </c>
      <c r="U49" s="564">
        <f>+$L$49/3</f>
        <v>8.3333333333333329E-2</v>
      </c>
      <c r="V49" s="564">
        <f t="shared" si="33"/>
        <v>0.25</v>
      </c>
      <c r="W49" s="328"/>
      <c r="X49" s="564">
        <v>0.25</v>
      </c>
      <c r="Y49" s="564">
        <f>+$L$49/3</f>
        <v>8.3333333333333329E-2</v>
      </c>
      <c r="Z49" s="564">
        <f>+$L$49/3</f>
        <v>8.3333333333333329E-2</v>
      </c>
      <c r="AA49" s="564">
        <f>+$L$49/3</f>
        <v>8.3333333333333329E-2</v>
      </c>
      <c r="AB49" s="564">
        <f t="shared" si="34"/>
        <v>0.25</v>
      </c>
      <c r="AC49" s="328"/>
      <c r="AD49" s="564">
        <v>0.25</v>
      </c>
      <c r="AE49" s="564">
        <f>+$L$49/3</f>
        <v>8.3333333333333329E-2</v>
      </c>
      <c r="AF49" s="564">
        <f>+$L$49/3</f>
        <v>8.3333333333333329E-2</v>
      </c>
      <c r="AG49" s="564">
        <v>0.08</v>
      </c>
      <c r="AH49" s="564">
        <f t="shared" si="35"/>
        <v>0.24666666666666665</v>
      </c>
      <c r="AI49" s="328"/>
      <c r="AJ49" s="198">
        <f t="shared" si="36"/>
        <v>1</v>
      </c>
      <c r="AK49" s="198">
        <f t="shared" si="37"/>
        <v>0.99666666666666659</v>
      </c>
      <c r="AL49" s="173">
        <f t="shared" si="38"/>
        <v>0.99666666666666659</v>
      </c>
      <c r="AM49" s="319" t="s">
        <v>716</v>
      </c>
      <c r="AN49" s="553"/>
      <c r="AO49" s="553"/>
      <c r="AP49" s="553"/>
      <c r="AQ49" s="553"/>
      <c r="AR49" s="553"/>
      <c r="AS49" s="553"/>
      <c r="AT49" s="553"/>
      <c r="AU49" s="553"/>
      <c r="AV49" s="553"/>
      <c r="AW49" s="553"/>
      <c r="AX49" s="553"/>
      <c r="AY49" s="553"/>
      <c r="AZ49" s="553"/>
      <c r="BA49" s="553"/>
      <c r="BB49" s="553"/>
      <c r="BC49" s="553"/>
      <c r="BD49" s="553"/>
      <c r="BE49" s="553"/>
      <c r="BF49" s="553"/>
      <c r="BG49" s="553"/>
      <c r="BH49" s="553"/>
      <c r="BI49" s="553"/>
      <c r="BJ49" s="553"/>
      <c r="BK49" s="553"/>
    </row>
    <row r="50" spans="1:63" s="565" customFormat="1" ht="103.5" customHeight="1" x14ac:dyDescent="0.2">
      <c r="A50" s="450" t="s">
        <v>717</v>
      </c>
      <c r="B50" s="450"/>
      <c r="C50" s="450"/>
      <c r="D50" s="329" t="s">
        <v>355</v>
      </c>
      <c r="E50" s="168">
        <v>0.1111</v>
      </c>
      <c r="F50" s="584" t="s">
        <v>364</v>
      </c>
      <c r="G50" s="169" t="s">
        <v>275</v>
      </c>
      <c r="H50" s="563" t="s">
        <v>342</v>
      </c>
      <c r="I50" s="169" t="s">
        <v>298</v>
      </c>
      <c r="J50" s="170">
        <v>43101</v>
      </c>
      <c r="K50" s="170">
        <v>43465</v>
      </c>
      <c r="L50" s="585">
        <v>0</v>
      </c>
      <c r="M50" s="585">
        <v>0</v>
      </c>
      <c r="N50" s="585">
        <v>0</v>
      </c>
      <c r="O50" s="585">
        <v>0</v>
      </c>
      <c r="P50" s="585">
        <f>SUM(M50:O50)</f>
        <v>0</v>
      </c>
      <c r="Q50" s="328"/>
      <c r="R50" s="585">
        <v>1</v>
      </c>
      <c r="S50" s="585">
        <v>1</v>
      </c>
      <c r="T50" s="585">
        <v>0</v>
      </c>
      <c r="U50" s="585">
        <v>0</v>
      </c>
      <c r="V50" s="585">
        <f t="shared" si="33"/>
        <v>1</v>
      </c>
      <c r="W50" s="328" t="s">
        <v>718</v>
      </c>
      <c r="X50" s="585">
        <v>1</v>
      </c>
      <c r="Y50" s="585">
        <v>0</v>
      </c>
      <c r="Z50" s="585">
        <v>1</v>
      </c>
      <c r="AA50" s="585">
        <v>0</v>
      </c>
      <c r="AB50" s="585">
        <f t="shared" si="34"/>
        <v>1</v>
      </c>
      <c r="AC50" s="328" t="s">
        <v>719</v>
      </c>
      <c r="AD50" s="585">
        <v>1</v>
      </c>
      <c r="AE50" s="585">
        <v>0</v>
      </c>
      <c r="AF50" s="585">
        <v>0</v>
      </c>
      <c r="AG50" s="585">
        <v>1</v>
      </c>
      <c r="AH50" s="585">
        <f t="shared" si="35"/>
        <v>1</v>
      </c>
      <c r="AI50" s="328" t="s">
        <v>719</v>
      </c>
      <c r="AJ50" s="172">
        <f t="shared" si="36"/>
        <v>3</v>
      </c>
      <c r="AK50" s="172">
        <f t="shared" si="37"/>
        <v>3</v>
      </c>
      <c r="AL50" s="173">
        <f t="shared" si="38"/>
        <v>1</v>
      </c>
      <c r="AM50" s="319" t="s">
        <v>711</v>
      </c>
    </row>
    <row r="51" spans="1:63" s="565" customFormat="1" x14ac:dyDescent="0.2">
      <c r="A51" s="590"/>
      <c r="B51" s="590"/>
      <c r="C51" s="590"/>
      <c r="D51" s="591"/>
      <c r="E51" s="592">
        <f>SUM(E42:E50)</f>
        <v>0.9998999999999999</v>
      </c>
      <c r="F51" s="591"/>
      <c r="G51" s="590"/>
      <c r="H51" s="590"/>
      <c r="I51" s="590"/>
      <c r="J51" s="590"/>
      <c r="K51" s="593"/>
      <c r="Q51" s="594"/>
      <c r="V51" s="595"/>
      <c r="W51" s="596"/>
      <c r="X51" s="595"/>
      <c r="Y51" s="595"/>
      <c r="Z51" s="595"/>
      <c r="AA51" s="595"/>
      <c r="AB51" s="595"/>
      <c r="AC51" s="596"/>
      <c r="AD51" s="595"/>
      <c r="AE51" s="595"/>
      <c r="AF51" s="595"/>
      <c r="AG51" s="595"/>
      <c r="AH51" s="595"/>
      <c r="AI51" s="596"/>
      <c r="AJ51" s="595"/>
      <c r="AK51" s="595"/>
      <c r="AL51" s="595"/>
      <c r="AM51" s="612"/>
    </row>
    <row r="52" spans="1:63" s="565" customFormat="1" x14ac:dyDescent="0.2">
      <c r="A52" s="590"/>
      <c r="B52" s="590"/>
      <c r="C52" s="590"/>
      <c r="D52" s="591"/>
      <c r="E52" s="591"/>
      <c r="F52" s="591"/>
      <c r="G52" s="590"/>
      <c r="H52" s="590"/>
      <c r="I52" s="590"/>
      <c r="J52" s="590"/>
      <c r="K52" s="593"/>
      <c r="Q52" s="594"/>
      <c r="V52" s="595"/>
      <c r="W52" s="596"/>
      <c r="X52" s="595"/>
      <c r="Y52" s="595"/>
      <c r="Z52" s="595"/>
      <c r="AA52" s="595"/>
      <c r="AB52" s="595"/>
      <c r="AC52" s="596"/>
      <c r="AD52" s="595"/>
      <c r="AE52" s="595"/>
      <c r="AF52" s="595"/>
      <c r="AG52" s="595"/>
      <c r="AH52" s="595"/>
      <c r="AI52" s="596"/>
      <c r="AJ52" s="595"/>
      <c r="AK52" s="595"/>
      <c r="AL52" s="595"/>
      <c r="AM52" s="612"/>
    </row>
    <row r="53" spans="1:63" s="565" customFormat="1" x14ac:dyDescent="0.2">
      <c r="A53" s="590"/>
      <c r="B53" s="590"/>
      <c r="C53" s="590"/>
      <c r="D53" s="591"/>
      <c r="E53" s="591"/>
      <c r="F53" s="591"/>
      <c r="G53" s="590"/>
      <c r="H53" s="590"/>
      <c r="I53" s="590"/>
      <c r="J53" s="590"/>
      <c r="K53" s="593"/>
      <c r="Q53" s="594"/>
      <c r="V53" s="595"/>
      <c r="W53" s="596"/>
      <c r="X53" s="595"/>
      <c r="Y53" s="595"/>
      <c r="Z53" s="595"/>
      <c r="AA53" s="595"/>
      <c r="AB53" s="595"/>
      <c r="AC53" s="596"/>
      <c r="AD53" s="595"/>
      <c r="AE53" s="595"/>
      <c r="AF53" s="595"/>
      <c r="AG53" s="595"/>
      <c r="AH53" s="595"/>
      <c r="AI53" s="596"/>
      <c r="AJ53" s="595"/>
      <c r="AK53" s="595"/>
      <c r="AL53" s="595"/>
      <c r="AM53" s="612"/>
    </row>
    <row r="54" spans="1:63" s="565" customFormat="1" x14ac:dyDescent="0.2">
      <c r="A54" s="590"/>
      <c r="B54" s="590"/>
      <c r="C54" s="590"/>
      <c r="D54" s="591"/>
      <c r="E54" s="591"/>
      <c r="F54" s="591"/>
      <c r="G54" s="590"/>
      <c r="H54" s="590"/>
      <c r="I54" s="590"/>
      <c r="J54" s="590"/>
      <c r="K54" s="593"/>
      <c r="Q54" s="594"/>
      <c r="V54" s="595"/>
      <c r="W54" s="596"/>
      <c r="X54" s="595"/>
      <c r="Y54" s="595"/>
      <c r="Z54" s="595"/>
      <c r="AA54" s="595"/>
      <c r="AB54" s="595"/>
      <c r="AC54" s="596"/>
      <c r="AD54" s="595"/>
      <c r="AE54" s="595"/>
      <c r="AF54" s="595"/>
      <c r="AG54" s="595"/>
      <c r="AH54" s="595"/>
      <c r="AI54" s="596"/>
      <c r="AJ54" s="595"/>
      <c r="AK54" s="595"/>
      <c r="AL54" s="595"/>
      <c r="AM54" s="612"/>
    </row>
    <row r="55" spans="1:63" s="565" customFormat="1" x14ac:dyDescent="0.2">
      <c r="A55" s="590"/>
      <c r="B55" s="590"/>
      <c r="C55" s="597"/>
      <c r="D55" s="591"/>
      <c r="E55" s="591"/>
      <c r="F55" s="591"/>
      <c r="G55" s="590"/>
      <c r="H55" s="590"/>
      <c r="I55" s="590"/>
      <c r="J55" s="590"/>
      <c r="K55" s="593"/>
      <c r="Q55" s="594"/>
      <c r="V55" s="595"/>
      <c r="W55" s="596"/>
      <c r="X55" s="595"/>
      <c r="Y55" s="595"/>
      <c r="Z55" s="595"/>
      <c r="AA55" s="595"/>
      <c r="AB55" s="595"/>
      <c r="AC55" s="596"/>
      <c r="AD55" s="595"/>
      <c r="AE55" s="595"/>
      <c r="AF55" s="595"/>
      <c r="AG55" s="595"/>
      <c r="AH55" s="595"/>
      <c r="AI55" s="596"/>
      <c r="AJ55" s="595"/>
      <c r="AK55" s="595"/>
      <c r="AL55" s="595"/>
      <c r="AM55" s="612"/>
    </row>
    <row r="56" spans="1:63" s="565" customFormat="1" x14ac:dyDescent="0.2">
      <c r="A56" s="590"/>
      <c r="B56" s="590"/>
      <c r="C56" s="590"/>
      <c r="D56" s="591"/>
      <c r="E56" s="591"/>
      <c r="F56" s="591"/>
      <c r="G56" s="590"/>
      <c r="H56" s="590"/>
      <c r="I56" s="590"/>
      <c r="J56" s="590"/>
      <c r="K56" s="593"/>
      <c r="Q56" s="594"/>
      <c r="V56" s="595"/>
      <c r="W56" s="596"/>
      <c r="X56" s="595"/>
      <c r="Y56" s="595"/>
      <c r="Z56" s="595"/>
      <c r="AA56" s="595"/>
      <c r="AB56" s="595"/>
      <c r="AC56" s="596"/>
      <c r="AD56" s="595"/>
      <c r="AE56" s="595"/>
      <c r="AF56" s="595"/>
      <c r="AG56" s="595"/>
      <c r="AH56" s="595"/>
      <c r="AI56" s="596"/>
      <c r="AJ56" s="595"/>
      <c r="AK56" s="595"/>
      <c r="AL56" s="595"/>
      <c r="AM56" s="612"/>
    </row>
    <row r="57" spans="1:63" s="565" customFormat="1" x14ac:dyDescent="0.2">
      <c r="A57" s="590"/>
      <c r="B57" s="590"/>
      <c r="C57" s="590"/>
      <c r="D57" s="591"/>
      <c r="E57" s="591"/>
      <c r="F57" s="591"/>
      <c r="G57" s="590"/>
      <c r="H57" s="590"/>
      <c r="I57" s="590"/>
      <c r="J57" s="590"/>
      <c r="K57" s="593"/>
      <c r="Q57" s="594"/>
      <c r="V57" s="595"/>
      <c r="W57" s="596"/>
      <c r="X57" s="595"/>
      <c r="Y57" s="595"/>
      <c r="Z57" s="595"/>
      <c r="AA57" s="595"/>
      <c r="AB57" s="595"/>
      <c r="AC57" s="596"/>
      <c r="AD57" s="595"/>
      <c r="AE57" s="595"/>
      <c r="AF57" s="595"/>
      <c r="AG57" s="595"/>
      <c r="AH57" s="595"/>
      <c r="AI57" s="596"/>
      <c r="AJ57" s="595"/>
      <c r="AK57" s="595"/>
      <c r="AL57" s="595"/>
      <c r="AM57" s="612"/>
    </row>
    <row r="58" spans="1:63" s="565" customFormat="1" x14ac:dyDescent="0.2">
      <c r="A58" s="590"/>
      <c r="B58" s="590"/>
      <c r="C58" s="590"/>
      <c r="D58" s="591"/>
      <c r="E58" s="591"/>
      <c r="F58" s="591"/>
      <c r="G58" s="590"/>
      <c r="H58" s="590"/>
      <c r="I58" s="590"/>
      <c r="J58" s="590"/>
      <c r="K58" s="593"/>
      <c r="Q58" s="594"/>
      <c r="V58" s="595"/>
      <c r="W58" s="596"/>
      <c r="X58" s="595"/>
      <c r="Y58" s="595"/>
      <c r="Z58" s="595"/>
      <c r="AA58" s="595"/>
      <c r="AB58" s="595"/>
      <c r="AC58" s="596"/>
      <c r="AD58" s="595"/>
      <c r="AE58" s="595"/>
      <c r="AF58" s="595"/>
      <c r="AG58" s="595"/>
      <c r="AH58" s="595"/>
      <c r="AI58" s="596"/>
      <c r="AJ58" s="595"/>
      <c r="AK58" s="595"/>
      <c r="AL58" s="595"/>
      <c r="AM58" s="612"/>
    </row>
    <row r="59" spans="1:63" s="565" customFormat="1" x14ac:dyDescent="0.2">
      <c r="A59" s="590"/>
      <c r="B59" s="590"/>
      <c r="C59" s="590"/>
      <c r="D59" s="591"/>
      <c r="E59" s="591"/>
      <c r="F59" s="591"/>
      <c r="G59" s="590"/>
      <c r="H59" s="590"/>
      <c r="I59" s="590"/>
      <c r="J59" s="590"/>
      <c r="K59" s="593"/>
      <c r="Q59" s="594"/>
      <c r="V59" s="595"/>
      <c r="W59" s="596"/>
      <c r="X59" s="595"/>
      <c r="Y59" s="595"/>
      <c r="Z59" s="595"/>
      <c r="AA59" s="595"/>
      <c r="AB59" s="595"/>
      <c r="AC59" s="596"/>
      <c r="AD59" s="595"/>
      <c r="AE59" s="595"/>
      <c r="AF59" s="595"/>
      <c r="AG59" s="595"/>
      <c r="AH59" s="595"/>
      <c r="AI59" s="596"/>
      <c r="AJ59" s="595"/>
      <c r="AK59" s="595"/>
      <c r="AL59" s="595"/>
      <c r="AM59" s="612"/>
    </row>
    <row r="60" spans="1:63" s="565" customFormat="1" x14ac:dyDescent="0.2">
      <c r="A60" s="590"/>
      <c r="B60" s="590"/>
      <c r="C60" s="590"/>
      <c r="D60" s="591"/>
      <c r="E60" s="591"/>
      <c r="F60" s="591"/>
      <c r="G60" s="590"/>
      <c r="H60" s="590"/>
      <c r="I60" s="590"/>
      <c r="J60" s="590"/>
      <c r="K60" s="593"/>
      <c r="Q60" s="594"/>
      <c r="V60" s="595"/>
      <c r="W60" s="596"/>
      <c r="X60" s="595"/>
      <c r="Y60" s="595"/>
      <c r="Z60" s="595"/>
      <c r="AA60" s="595"/>
      <c r="AB60" s="595"/>
      <c r="AC60" s="596"/>
      <c r="AD60" s="595"/>
      <c r="AE60" s="595"/>
      <c r="AF60" s="595"/>
      <c r="AG60" s="595"/>
      <c r="AH60" s="595"/>
      <c r="AI60" s="596"/>
      <c r="AJ60" s="595"/>
      <c r="AK60" s="595"/>
      <c r="AL60" s="595"/>
      <c r="AM60" s="612"/>
    </row>
    <row r="61" spans="1:63" s="565" customFormat="1" x14ac:dyDescent="0.2">
      <c r="A61" s="590"/>
      <c r="B61" s="590"/>
      <c r="C61" s="590"/>
      <c r="D61" s="591"/>
      <c r="E61" s="591"/>
      <c r="F61" s="591"/>
      <c r="G61" s="590"/>
      <c r="H61" s="590"/>
      <c r="I61" s="590"/>
      <c r="J61" s="590"/>
      <c r="K61" s="593"/>
      <c r="Q61" s="594"/>
      <c r="V61" s="595"/>
      <c r="W61" s="596"/>
      <c r="X61" s="595"/>
      <c r="Y61" s="595"/>
      <c r="Z61" s="595"/>
      <c r="AA61" s="595"/>
      <c r="AB61" s="595"/>
      <c r="AC61" s="596"/>
      <c r="AD61" s="595"/>
      <c r="AE61" s="595"/>
      <c r="AF61" s="595"/>
      <c r="AG61" s="595"/>
      <c r="AH61" s="595"/>
      <c r="AI61" s="596"/>
      <c r="AJ61" s="595"/>
      <c r="AK61" s="595"/>
      <c r="AL61" s="595"/>
      <c r="AM61" s="612"/>
    </row>
    <row r="62" spans="1:63" s="565" customFormat="1" x14ac:dyDescent="0.2">
      <c r="A62" s="590"/>
      <c r="B62" s="590"/>
      <c r="C62" s="590"/>
      <c r="D62" s="591"/>
      <c r="E62" s="591"/>
      <c r="F62" s="591"/>
      <c r="G62" s="590"/>
      <c r="H62" s="590"/>
      <c r="I62" s="590"/>
      <c r="J62" s="590"/>
      <c r="K62" s="593"/>
      <c r="Q62" s="594"/>
      <c r="V62" s="595"/>
      <c r="W62" s="596"/>
      <c r="X62" s="595"/>
      <c r="Y62" s="595"/>
      <c r="Z62" s="595"/>
      <c r="AA62" s="595"/>
      <c r="AB62" s="595"/>
      <c r="AC62" s="596"/>
      <c r="AD62" s="595"/>
      <c r="AE62" s="595"/>
      <c r="AF62" s="595"/>
      <c r="AG62" s="595"/>
      <c r="AH62" s="595"/>
      <c r="AI62" s="596"/>
      <c r="AJ62" s="595"/>
      <c r="AK62" s="595"/>
      <c r="AL62" s="595"/>
      <c r="AM62" s="612"/>
    </row>
    <row r="63" spans="1:63" s="565" customFormat="1" x14ac:dyDescent="0.2">
      <c r="A63" s="590"/>
      <c r="B63" s="590"/>
      <c r="C63" s="590"/>
      <c r="D63" s="591"/>
      <c r="E63" s="591"/>
      <c r="F63" s="591"/>
      <c r="G63" s="590"/>
      <c r="H63" s="590"/>
      <c r="I63" s="590"/>
      <c r="J63" s="590"/>
      <c r="K63" s="593"/>
      <c r="Q63" s="594"/>
      <c r="V63" s="595"/>
      <c r="W63" s="596"/>
      <c r="X63" s="595"/>
      <c r="Y63" s="595"/>
      <c r="Z63" s="595"/>
      <c r="AA63" s="595"/>
      <c r="AB63" s="595"/>
      <c r="AC63" s="596"/>
      <c r="AD63" s="595"/>
      <c r="AE63" s="595"/>
      <c r="AF63" s="595"/>
      <c r="AG63" s="595"/>
      <c r="AH63" s="595"/>
      <c r="AI63" s="596"/>
      <c r="AJ63" s="595"/>
      <c r="AK63" s="595"/>
      <c r="AL63" s="595"/>
      <c r="AM63" s="612"/>
    </row>
    <row r="64" spans="1:63" s="565" customFormat="1" x14ac:dyDescent="0.2">
      <c r="A64" s="590"/>
      <c r="B64" s="590"/>
      <c r="C64" s="590"/>
      <c r="D64" s="591"/>
      <c r="E64" s="591"/>
      <c r="F64" s="591"/>
      <c r="G64" s="590"/>
      <c r="H64" s="590"/>
      <c r="I64" s="590"/>
      <c r="J64" s="590"/>
      <c r="K64" s="593"/>
      <c r="Q64" s="594"/>
      <c r="V64" s="595"/>
      <c r="W64" s="596"/>
      <c r="X64" s="595"/>
      <c r="Y64" s="595"/>
      <c r="Z64" s="595"/>
      <c r="AA64" s="595"/>
      <c r="AB64" s="595"/>
      <c r="AC64" s="596"/>
      <c r="AD64" s="595"/>
      <c r="AE64" s="595"/>
      <c r="AF64" s="595"/>
      <c r="AG64" s="595"/>
      <c r="AH64" s="595"/>
      <c r="AI64" s="596"/>
      <c r="AJ64" s="595"/>
      <c r="AK64" s="595"/>
      <c r="AL64" s="595"/>
      <c r="AM64" s="612"/>
    </row>
    <row r="65" spans="1:39" s="565" customFormat="1" x14ac:dyDescent="0.2">
      <c r="A65" s="590"/>
      <c r="B65" s="590"/>
      <c r="C65" s="590"/>
      <c r="D65" s="591"/>
      <c r="E65" s="591"/>
      <c r="F65" s="591"/>
      <c r="G65" s="590"/>
      <c r="H65" s="590"/>
      <c r="I65" s="590"/>
      <c r="J65" s="590"/>
      <c r="K65" s="593"/>
      <c r="Q65" s="594"/>
      <c r="V65" s="595"/>
      <c r="W65" s="596"/>
      <c r="X65" s="595"/>
      <c r="Y65" s="595"/>
      <c r="Z65" s="595"/>
      <c r="AA65" s="595"/>
      <c r="AB65" s="595"/>
      <c r="AC65" s="596"/>
      <c r="AD65" s="595"/>
      <c r="AE65" s="595"/>
      <c r="AF65" s="595"/>
      <c r="AG65" s="595"/>
      <c r="AH65" s="595"/>
      <c r="AI65" s="596"/>
      <c r="AJ65" s="595"/>
      <c r="AK65" s="595"/>
      <c r="AL65" s="595"/>
      <c r="AM65" s="612"/>
    </row>
    <row r="66" spans="1:39" s="565" customFormat="1" x14ac:dyDescent="0.2">
      <c r="A66" s="590"/>
      <c r="B66" s="590"/>
      <c r="C66" s="590"/>
      <c r="D66" s="591"/>
      <c r="E66" s="591"/>
      <c r="F66" s="591"/>
      <c r="G66" s="590"/>
      <c r="H66" s="590"/>
      <c r="I66" s="590"/>
      <c r="J66" s="590"/>
      <c r="K66" s="593"/>
      <c r="Q66" s="594"/>
      <c r="V66" s="595"/>
      <c r="W66" s="596"/>
      <c r="X66" s="595"/>
      <c r="Y66" s="595"/>
      <c r="Z66" s="595"/>
      <c r="AA66" s="595"/>
      <c r="AB66" s="595"/>
      <c r="AC66" s="596"/>
      <c r="AD66" s="595"/>
      <c r="AE66" s="595"/>
      <c r="AF66" s="595"/>
      <c r="AG66" s="595"/>
      <c r="AH66" s="595"/>
      <c r="AI66" s="596"/>
      <c r="AJ66" s="595"/>
      <c r="AK66" s="595"/>
      <c r="AL66" s="595"/>
      <c r="AM66" s="612"/>
    </row>
    <row r="67" spans="1:39" s="565" customFormat="1" x14ac:dyDescent="0.2">
      <c r="A67" s="590"/>
      <c r="B67" s="590"/>
      <c r="C67" s="590"/>
      <c r="D67" s="591"/>
      <c r="E67" s="591"/>
      <c r="F67" s="591"/>
      <c r="G67" s="590"/>
      <c r="H67" s="590"/>
      <c r="I67" s="590"/>
      <c r="J67" s="590"/>
      <c r="K67" s="593"/>
      <c r="Q67" s="594"/>
      <c r="V67" s="595"/>
      <c r="W67" s="596"/>
      <c r="X67" s="595"/>
      <c r="Y67" s="595"/>
      <c r="Z67" s="595"/>
      <c r="AA67" s="595"/>
      <c r="AB67" s="595"/>
      <c r="AC67" s="596"/>
      <c r="AD67" s="595"/>
      <c r="AE67" s="595"/>
      <c r="AF67" s="595"/>
      <c r="AG67" s="595"/>
      <c r="AH67" s="595"/>
      <c r="AI67" s="596"/>
      <c r="AJ67" s="595"/>
      <c r="AK67" s="595"/>
      <c r="AL67" s="595"/>
      <c r="AM67" s="612"/>
    </row>
    <row r="68" spans="1:39" s="565" customFormat="1" x14ac:dyDescent="0.2">
      <c r="A68" s="590"/>
      <c r="B68" s="590"/>
      <c r="C68" s="590"/>
      <c r="D68" s="591"/>
      <c r="E68" s="591"/>
      <c r="F68" s="591"/>
      <c r="G68" s="590"/>
      <c r="H68" s="590"/>
      <c r="I68" s="590"/>
      <c r="J68" s="590"/>
      <c r="K68" s="593"/>
      <c r="Q68" s="594"/>
      <c r="V68" s="595"/>
      <c r="W68" s="596"/>
      <c r="X68" s="595"/>
      <c r="Y68" s="595"/>
      <c r="Z68" s="595"/>
      <c r="AA68" s="595"/>
      <c r="AB68" s="595"/>
      <c r="AC68" s="596"/>
      <c r="AD68" s="595"/>
      <c r="AE68" s="595"/>
      <c r="AF68" s="595"/>
      <c r="AG68" s="595"/>
      <c r="AH68" s="595"/>
      <c r="AI68" s="596"/>
      <c r="AJ68" s="595"/>
      <c r="AK68" s="595"/>
      <c r="AL68" s="595"/>
      <c r="AM68" s="612"/>
    </row>
    <row r="69" spans="1:39" s="565" customFormat="1" x14ac:dyDescent="0.2">
      <c r="A69" s="590"/>
      <c r="B69" s="590"/>
      <c r="C69" s="590"/>
      <c r="D69" s="591"/>
      <c r="E69" s="591"/>
      <c r="F69" s="591"/>
      <c r="G69" s="590"/>
      <c r="H69" s="590"/>
      <c r="I69" s="590"/>
      <c r="J69" s="590"/>
      <c r="K69" s="593"/>
      <c r="Q69" s="594"/>
      <c r="V69" s="595"/>
      <c r="W69" s="596"/>
      <c r="X69" s="595"/>
      <c r="Y69" s="595"/>
      <c r="Z69" s="595"/>
      <c r="AA69" s="595"/>
      <c r="AB69" s="595"/>
      <c r="AC69" s="596"/>
      <c r="AD69" s="595"/>
      <c r="AE69" s="595"/>
      <c r="AF69" s="595"/>
      <c r="AG69" s="595"/>
      <c r="AH69" s="595"/>
      <c r="AI69" s="596"/>
      <c r="AJ69" s="595"/>
      <c r="AK69" s="595"/>
      <c r="AL69" s="595"/>
      <c r="AM69" s="612"/>
    </row>
    <row r="70" spans="1:39" s="565" customFormat="1" x14ac:dyDescent="0.2">
      <c r="A70" s="590"/>
      <c r="B70" s="590"/>
      <c r="C70" s="590"/>
      <c r="D70" s="591"/>
      <c r="E70" s="591"/>
      <c r="F70" s="591"/>
      <c r="G70" s="590"/>
      <c r="H70" s="590"/>
      <c r="I70" s="590"/>
      <c r="J70" s="590"/>
      <c r="K70" s="593"/>
      <c r="Q70" s="594"/>
      <c r="V70" s="595"/>
      <c r="W70" s="596"/>
      <c r="X70" s="595"/>
      <c r="Y70" s="595"/>
      <c r="Z70" s="595"/>
      <c r="AA70" s="595"/>
      <c r="AB70" s="595"/>
      <c r="AC70" s="596"/>
      <c r="AD70" s="595"/>
      <c r="AE70" s="595"/>
      <c r="AF70" s="595"/>
      <c r="AG70" s="595"/>
      <c r="AH70" s="595"/>
      <c r="AI70" s="596"/>
      <c r="AJ70" s="595"/>
      <c r="AK70" s="595"/>
      <c r="AL70" s="595"/>
      <c r="AM70" s="612"/>
    </row>
    <row r="71" spans="1:39" s="565" customFormat="1" x14ac:dyDescent="0.2">
      <c r="A71" s="590"/>
      <c r="B71" s="590"/>
      <c r="C71" s="590"/>
      <c r="D71" s="591"/>
      <c r="E71" s="591"/>
      <c r="F71" s="591"/>
      <c r="G71" s="590"/>
      <c r="H71" s="590"/>
      <c r="I71" s="590"/>
      <c r="J71" s="590"/>
      <c r="K71" s="593"/>
      <c r="Q71" s="594"/>
      <c r="V71" s="595"/>
      <c r="W71" s="596"/>
      <c r="X71" s="595"/>
      <c r="Y71" s="595"/>
      <c r="Z71" s="595"/>
      <c r="AA71" s="595"/>
      <c r="AB71" s="595"/>
      <c r="AC71" s="596"/>
      <c r="AD71" s="595"/>
      <c r="AE71" s="595"/>
      <c r="AF71" s="595"/>
      <c r="AG71" s="595"/>
      <c r="AH71" s="595"/>
      <c r="AI71" s="596"/>
      <c r="AJ71" s="595"/>
      <c r="AK71" s="595"/>
      <c r="AL71" s="595"/>
      <c r="AM71" s="612"/>
    </row>
    <row r="72" spans="1:39" s="565" customFormat="1" x14ac:dyDescent="0.2">
      <c r="A72" s="590"/>
      <c r="B72" s="590"/>
      <c r="C72" s="590"/>
      <c r="D72" s="591"/>
      <c r="E72" s="591"/>
      <c r="F72" s="591"/>
      <c r="G72" s="590"/>
      <c r="H72" s="590"/>
      <c r="I72" s="590"/>
      <c r="J72" s="590"/>
      <c r="K72" s="593"/>
      <c r="Q72" s="594"/>
      <c r="V72" s="595"/>
      <c r="W72" s="596"/>
      <c r="X72" s="595"/>
      <c r="Y72" s="595"/>
      <c r="Z72" s="595"/>
      <c r="AA72" s="595"/>
      <c r="AB72" s="595"/>
      <c r="AC72" s="596"/>
      <c r="AD72" s="595"/>
      <c r="AE72" s="595"/>
      <c r="AF72" s="595"/>
      <c r="AG72" s="595"/>
      <c r="AH72" s="595"/>
      <c r="AI72" s="596"/>
      <c r="AJ72" s="595"/>
      <c r="AK72" s="595"/>
      <c r="AL72" s="595"/>
      <c r="AM72" s="612"/>
    </row>
    <row r="73" spans="1:39" s="565" customFormat="1" x14ac:dyDescent="0.2">
      <c r="A73" s="590"/>
      <c r="B73" s="590"/>
      <c r="C73" s="590"/>
      <c r="D73" s="591"/>
      <c r="E73" s="591"/>
      <c r="F73" s="591"/>
      <c r="G73" s="590"/>
      <c r="H73" s="590"/>
      <c r="I73" s="590"/>
      <c r="J73" s="590"/>
      <c r="K73" s="593"/>
      <c r="Q73" s="594"/>
      <c r="V73" s="595"/>
      <c r="W73" s="596"/>
      <c r="X73" s="595"/>
      <c r="Y73" s="595"/>
      <c r="Z73" s="595"/>
      <c r="AA73" s="595"/>
      <c r="AB73" s="595"/>
      <c r="AC73" s="596"/>
      <c r="AD73" s="595"/>
      <c r="AE73" s="595"/>
      <c r="AF73" s="595"/>
      <c r="AG73" s="595"/>
      <c r="AH73" s="595"/>
      <c r="AI73" s="596"/>
      <c r="AJ73" s="595"/>
      <c r="AK73" s="595"/>
      <c r="AL73" s="595"/>
      <c r="AM73" s="612"/>
    </row>
    <row r="74" spans="1:39" s="565" customFormat="1" x14ac:dyDescent="0.2">
      <c r="A74" s="590"/>
      <c r="B74" s="590"/>
      <c r="C74" s="590"/>
      <c r="D74" s="591"/>
      <c r="E74" s="591"/>
      <c r="F74" s="591"/>
      <c r="G74" s="590"/>
      <c r="H74" s="590"/>
      <c r="I74" s="590"/>
      <c r="J74" s="590"/>
      <c r="K74" s="593"/>
      <c r="Q74" s="594"/>
      <c r="V74" s="595"/>
      <c r="W74" s="596"/>
      <c r="X74" s="595"/>
      <c r="Y74" s="595"/>
      <c r="Z74" s="595"/>
      <c r="AA74" s="595"/>
      <c r="AB74" s="595"/>
      <c r="AC74" s="596"/>
      <c r="AD74" s="595"/>
      <c r="AE74" s="595"/>
      <c r="AF74" s="595"/>
      <c r="AG74" s="595"/>
      <c r="AH74" s="595"/>
      <c r="AI74" s="596"/>
      <c r="AJ74" s="595"/>
      <c r="AK74" s="595"/>
      <c r="AL74" s="595"/>
      <c r="AM74" s="612"/>
    </row>
    <row r="75" spans="1:39" s="565" customFormat="1" x14ac:dyDescent="0.2">
      <c r="A75" s="590"/>
      <c r="B75" s="590"/>
      <c r="C75" s="590"/>
      <c r="D75" s="591"/>
      <c r="E75" s="591"/>
      <c r="F75" s="591"/>
      <c r="G75" s="590"/>
      <c r="H75" s="590"/>
      <c r="I75" s="590"/>
      <c r="J75" s="590"/>
      <c r="K75" s="593"/>
      <c r="Q75" s="594"/>
      <c r="V75" s="595"/>
      <c r="W75" s="596"/>
      <c r="X75" s="595"/>
      <c r="Y75" s="595"/>
      <c r="Z75" s="595"/>
      <c r="AA75" s="595"/>
      <c r="AB75" s="595"/>
      <c r="AC75" s="596"/>
      <c r="AD75" s="595"/>
      <c r="AE75" s="595"/>
      <c r="AF75" s="595"/>
      <c r="AG75" s="595"/>
      <c r="AH75" s="595"/>
      <c r="AI75" s="596"/>
      <c r="AJ75" s="595"/>
      <c r="AK75" s="595"/>
      <c r="AL75" s="595"/>
      <c r="AM75" s="612"/>
    </row>
    <row r="76" spans="1:39" s="565" customFormat="1" x14ac:dyDescent="0.2">
      <c r="A76" s="590"/>
      <c r="B76" s="590"/>
      <c r="C76" s="590"/>
      <c r="D76" s="591"/>
      <c r="E76" s="591"/>
      <c r="F76" s="591"/>
      <c r="G76" s="590"/>
      <c r="H76" s="590"/>
      <c r="I76" s="590"/>
      <c r="J76" s="590"/>
      <c r="K76" s="593"/>
      <c r="Q76" s="594"/>
      <c r="V76" s="595"/>
      <c r="W76" s="596"/>
      <c r="X76" s="595"/>
      <c r="Y76" s="595"/>
      <c r="Z76" s="595"/>
      <c r="AA76" s="595"/>
      <c r="AB76" s="595"/>
      <c r="AC76" s="596"/>
      <c r="AD76" s="595"/>
      <c r="AE76" s="595"/>
      <c r="AF76" s="595"/>
      <c r="AG76" s="595"/>
      <c r="AH76" s="595"/>
      <c r="AI76" s="596"/>
      <c r="AJ76" s="595"/>
      <c r="AK76" s="595"/>
      <c r="AL76" s="595"/>
      <c r="AM76" s="612"/>
    </row>
    <row r="77" spans="1:39" s="565" customFormat="1" x14ac:dyDescent="0.2">
      <c r="A77" s="590"/>
      <c r="B77" s="590"/>
      <c r="C77" s="590"/>
      <c r="D77" s="591"/>
      <c r="E77" s="591"/>
      <c r="F77" s="591"/>
      <c r="G77" s="590"/>
      <c r="H77" s="590"/>
      <c r="I77" s="590"/>
      <c r="J77" s="590"/>
      <c r="K77" s="593"/>
      <c r="Q77" s="594"/>
      <c r="V77" s="595"/>
      <c r="W77" s="596"/>
      <c r="X77" s="595"/>
      <c r="Y77" s="595"/>
      <c r="Z77" s="595"/>
      <c r="AA77" s="595"/>
      <c r="AB77" s="595"/>
      <c r="AC77" s="596"/>
      <c r="AD77" s="595"/>
      <c r="AE77" s="595"/>
      <c r="AF77" s="595"/>
      <c r="AG77" s="595"/>
      <c r="AH77" s="595"/>
      <c r="AI77" s="596"/>
      <c r="AJ77" s="595"/>
      <c r="AK77" s="595"/>
      <c r="AL77" s="595"/>
      <c r="AM77" s="612"/>
    </row>
    <row r="78" spans="1:39" s="565" customFormat="1" x14ac:dyDescent="0.2">
      <c r="A78" s="590"/>
      <c r="B78" s="590"/>
      <c r="C78" s="590"/>
      <c r="D78" s="591"/>
      <c r="E78" s="591"/>
      <c r="F78" s="591"/>
      <c r="G78" s="590"/>
      <c r="H78" s="590"/>
      <c r="I78" s="590"/>
      <c r="J78" s="590"/>
      <c r="K78" s="593"/>
      <c r="Q78" s="594"/>
      <c r="V78" s="595"/>
      <c r="W78" s="596"/>
      <c r="X78" s="595"/>
      <c r="Y78" s="595"/>
      <c r="Z78" s="595"/>
      <c r="AA78" s="595"/>
      <c r="AB78" s="595"/>
      <c r="AC78" s="596"/>
      <c r="AD78" s="595"/>
      <c r="AE78" s="595"/>
      <c r="AF78" s="595"/>
      <c r="AG78" s="595"/>
      <c r="AH78" s="595"/>
      <c r="AI78" s="596"/>
      <c r="AJ78" s="595"/>
      <c r="AK78" s="595"/>
      <c r="AL78" s="595"/>
      <c r="AM78" s="612"/>
    </row>
    <row r="79" spans="1:39" s="565" customFormat="1" x14ac:dyDescent="0.2">
      <c r="A79" s="590"/>
      <c r="B79" s="590"/>
      <c r="C79" s="590"/>
      <c r="D79" s="591"/>
      <c r="E79" s="591"/>
      <c r="F79" s="591"/>
      <c r="G79" s="590"/>
      <c r="H79" s="590"/>
      <c r="I79" s="590"/>
      <c r="J79" s="590"/>
      <c r="K79" s="593"/>
      <c r="Q79" s="594"/>
      <c r="V79" s="595"/>
      <c r="W79" s="596"/>
      <c r="X79" s="595"/>
      <c r="Y79" s="595"/>
      <c r="Z79" s="595"/>
      <c r="AA79" s="595"/>
      <c r="AB79" s="595"/>
      <c r="AC79" s="596"/>
      <c r="AD79" s="595"/>
      <c r="AE79" s="595"/>
      <c r="AF79" s="595"/>
      <c r="AG79" s="595"/>
      <c r="AH79" s="595"/>
      <c r="AI79" s="596"/>
      <c r="AJ79" s="595"/>
      <c r="AK79" s="595"/>
      <c r="AL79" s="595"/>
      <c r="AM79" s="612"/>
    </row>
    <row r="80" spans="1:39" s="565" customFormat="1" x14ac:dyDescent="0.2">
      <c r="A80" s="590"/>
      <c r="B80" s="590"/>
      <c r="C80" s="590"/>
      <c r="D80" s="591"/>
      <c r="E80" s="591"/>
      <c r="F80" s="591"/>
      <c r="G80" s="590"/>
      <c r="H80" s="590"/>
      <c r="I80" s="590"/>
      <c r="J80" s="590"/>
      <c r="K80" s="593"/>
      <c r="Q80" s="594"/>
      <c r="V80" s="595"/>
      <c r="W80" s="596"/>
      <c r="X80" s="595"/>
      <c r="Y80" s="595"/>
      <c r="Z80" s="595"/>
      <c r="AA80" s="595"/>
      <c r="AB80" s="595"/>
      <c r="AC80" s="596"/>
      <c r="AD80" s="595"/>
      <c r="AE80" s="595"/>
      <c r="AF80" s="595"/>
      <c r="AG80" s="595"/>
      <c r="AH80" s="595"/>
      <c r="AI80" s="596"/>
      <c r="AJ80" s="595"/>
      <c r="AK80" s="595"/>
      <c r="AL80" s="595"/>
      <c r="AM80" s="612"/>
    </row>
    <row r="81" spans="1:39" s="565" customFormat="1" x14ac:dyDescent="0.2">
      <c r="A81" s="590"/>
      <c r="B81" s="590"/>
      <c r="C81" s="590"/>
      <c r="D81" s="591"/>
      <c r="E81" s="591"/>
      <c r="F81" s="591"/>
      <c r="G81" s="590"/>
      <c r="H81" s="590"/>
      <c r="I81" s="590"/>
      <c r="J81" s="590"/>
      <c r="K81" s="593"/>
      <c r="Q81" s="594"/>
      <c r="V81" s="595"/>
      <c r="W81" s="596"/>
      <c r="X81" s="595"/>
      <c r="Y81" s="595"/>
      <c r="Z81" s="595"/>
      <c r="AA81" s="595"/>
      <c r="AB81" s="595"/>
      <c r="AC81" s="596"/>
      <c r="AD81" s="595"/>
      <c r="AE81" s="595"/>
      <c r="AF81" s="595"/>
      <c r="AG81" s="595"/>
      <c r="AH81" s="595"/>
      <c r="AI81" s="596"/>
      <c r="AJ81" s="595"/>
      <c r="AK81" s="595"/>
      <c r="AL81" s="595"/>
      <c r="AM81" s="612"/>
    </row>
    <row r="82" spans="1:39" s="565" customFormat="1" x14ac:dyDescent="0.2">
      <c r="A82" s="590"/>
      <c r="B82" s="590"/>
      <c r="C82" s="590"/>
      <c r="D82" s="591"/>
      <c r="E82" s="591"/>
      <c r="F82" s="591"/>
      <c r="G82" s="590"/>
      <c r="H82" s="590"/>
      <c r="I82" s="590"/>
      <c r="J82" s="590"/>
      <c r="K82" s="593"/>
      <c r="Q82" s="594"/>
      <c r="V82" s="595"/>
      <c r="W82" s="596"/>
      <c r="X82" s="595"/>
      <c r="Y82" s="595"/>
      <c r="Z82" s="595"/>
      <c r="AA82" s="595"/>
      <c r="AB82" s="595"/>
      <c r="AC82" s="596"/>
      <c r="AD82" s="595"/>
      <c r="AE82" s="595"/>
      <c r="AF82" s="595"/>
      <c r="AG82" s="595"/>
      <c r="AH82" s="595"/>
      <c r="AI82" s="596"/>
      <c r="AJ82" s="595"/>
      <c r="AK82" s="595"/>
      <c r="AL82" s="595"/>
      <c r="AM82" s="612"/>
    </row>
    <row r="83" spans="1:39" s="565" customFormat="1" x14ac:dyDescent="0.2">
      <c r="A83" s="590"/>
      <c r="B83" s="590"/>
      <c r="C83" s="590"/>
      <c r="D83" s="591"/>
      <c r="E83" s="591"/>
      <c r="F83" s="591"/>
      <c r="G83" s="590"/>
      <c r="H83" s="590"/>
      <c r="I83" s="590"/>
      <c r="J83" s="590"/>
      <c r="K83" s="593"/>
      <c r="Q83" s="594"/>
      <c r="V83" s="595"/>
      <c r="W83" s="596"/>
      <c r="X83" s="595"/>
      <c r="Y83" s="595"/>
      <c r="Z83" s="595"/>
      <c r="AA83" s="595"/>
      <c r="AB83" s="595"/>
      <c r="AC83" s="596"/>
      <c r="AD83" s="595"/>
      <c r="AE83" s="595"/>
      <c r="AF83" s="595"/>
      <c r="AG83" s="595"/>
      <c r="AH83" s="595"/>
      <c r="AI83" s="596"/>
      <c r="AJ83" s="595"/>
      <c r="AK83" s="595"/>
      <c r="AL83" s="595"/>
      <c r="AM83" s="612"/>
    </row>
    <row r="84" spans="1:39" s="565" customFormat="1" x14ac:dyDescent="0.2">
      <c r="A84" s="590"/>
      <c r="B84" s="590"/>
      <c r="C84" s="590"/>
      <c r="D84" s="591"/>
      <c r="E84" s="591"/>
      <c r="F84" s="591"/>
      <c r="G84" s="590"/>
      <c r="H84" s="590"/>
      <c r="I84" s="590"/>
      <c r="J84" s="590"/>
      <c r="K84" s="593"/>
      <c r="Q84" s="594"/>
      <c r="V84" s="595"/>
      <c r="W84" s="596"/>
      <c r="X84" s="595"/>
      <c r="Y84" s="595"/>
      <c r="Z84" s="595"/>
      <c r="AA84" s="595"/>
      <c r="AB84" s="595"/>
      <c r="AC84" s="596"/>
      <c r="AD84" s="595"/>
      <c r="AE84" s="595"/>
      <c r="AF84" s="595"/>
      <c r="AG84" s="595"/>
      <c r="AH84" s="595"/>
      <c r="AI84" s="596"/>
      <c r="AJ84" s="595"/>
      <c r="AK84" s="595"/>
      <c r="AL84" s="595"/>
      <c r="AM84" s="612"/>
    </row>
    <row r="85" spans="1:39" s="565" customFormat="1" x14ac:dyDescent="0.2">
      <c r="A85" s="590"/>
      <c r="B85" s="590"/>
      <c r="C85" s="590"/>
      <c r="D85" s="591"/>
      <c r="E85" s="591"/>
      <c r="F85" s="591"/>
      <c r="G85" s="590"/>
      <c r="H85" s="590"/>
      <c r="I85" s="590"/>
      <c r="J85" s="590"/>
      <c r="K85" s="593"/>
      <c r="Q85" s="594"/>
      <c r="V85" s="595"/>
      <c r="W85" s="596"/>
      <c r="X85" s="595"/>
      <c r="Y85" s="595"/>
      <c r="Z85" s="595"/>
      <c r="AA85" s="595"/>
      <c r="AB85" s="595"/>
      <c r="AC85" s="596"/>
      <c r="AD85" s="595"/>
      <c r="AE85" s="595"/>
      <c r="AF85" s="595"/>
      <c r="AG85" s="595"/>
      <c r="AH85" s="595"/>
      <c r="AI85" s="596"/>
      <c r="AJ85" s="595"/>
      <c r="AK85" s="595"/>
      <c r="AL85" s="595"/>
      <c r="AM85" s="612"/>
    </row>
    <row r="86" spans="1:39" s="565" customFormat="1" x14ac:dyDescent="0.2">
      <c r="A86" s="590"/>
      <c r="B86" s="590"/>
      <c r="C86" s="590"/>
      <c r="D86" s="591"/>
      <c r="E86" s="591"/>
      <c r="F86" s="591"/>
      <c r="G86" s="590"/>
      <c r="H86" s="590"/>
      <c r="I86" s="590"/>
      <c r="J86" s="590"/>
      <c r="K86" s="593"/>
      <c r="Q86" s="594"/>
      <c r="V86" s="595"/>
      <c r="W86" s="596"/>
      <c r="X86" s="595"/>
      <c r="Y86" s="595"/>
      <c r="Z86" s="595"/>
      <c r="AA86" s="595"/>
      <c r="AB86" s="595"/>
      <c r="AC86" s="596"/>
      <c r="AD86" s="595"/>
      <c r="AE86" s="595"/>
      <c r="AF86" s="595"/>
      <c r="AG86" s="595"/>
      <c r="AH86" s="595"/>
      <c r="AI86" s="596"/>
      <c r="AJ86" s="595"/>
      <c r="AK86" s="595"/>
      <c r="AL86" s="595"/>
      <c r="AM86" s="612"/>
    </row>
    <row r="87" spans="1:39" s="565" customFormat="1" x14ac:dyDescent="0.2">
      <c r="A87" s="590"/>
      <c r="B87" s="590"/>
      <c r="C87" s="590"/>
      <c r="D87" s="591"/>
      <c r="E87" s="591"/>
      <c r="F87" s="591"/>
      <c r="G87" s="590"/>
      <c r="H87" s="590"/>
      <c r="I87" s="590"/>
      <c r="J87" s="590"/>
      <c r="K87" s="593"/>
      <c r="Q87" s="594"/>
      <c r="V87" s="595"/>
      <c r="W87" s="596"/>
      <c r="X87" s="595"/>
      <c r="Y87" s="595"/>
      <c r="Z87" s="595"/>
      <c r="AA87" s="595"/>
      <c r="AB87" s="595"/>
      <c r="AC87" s="596"/>
      <c r="AD87" s="595"/>
      <c r="AE87" s="595"/>
      <c r="AF87" s="595"/>
      <c r="AG87" s="595"/>
      <c r="AH87" s="595"/>
      <c r="AI87" s="596"/>
      <c r="AJ87" s="595"/>
      <c r="AK87" s="595"/>
      <c r="AL87" s="595"/>
      <c r="AM87" s="612"/>
    </row>
    <row r="88" spans="1:39" s="565" customFormat="1" x14ac:dyDescent="0.2">
      <c r="A88" s="590"/>
      <c r="B88" s="590"/>
      <c r="C88" s="590"/>
      <c r="D88" s="591"/>
      <c r="E88" s="591"/>
      <c r="F88" s="591"/>
      <c r="G88" s="590"/>
      <c r="H88" s="590"/>
      <c r="I88" s="590"/>
      <c r="J88" s="590"/>
      <c r="K88" s="593"/>
      <c r="Q88" s="594"/>
      <c r="V88" s="595"/>
      <c r="W88" s="596"/>
      <c r="X88" s="595"/>
      <c r="Y88" s="595"/>
      <c r="Z88" s="595"/>
      <c r="AA88" s="595"/>
      <c r="AB88" s="595"/>
      <c r="AC88" s="596"/>
      <c r="AD88" s="595"/>
      <c r="AE88" s="595"/>
      <c r="AF88" s="595"/>
      <c r="AG88" s="595"/>
      <c r="AH88" s="595"/>
      <c r="AI88" s="596"/>
      <c r="AJ88" s="595"/>
      <c r="AK88" s="595"/>
      <c r="AL88" s="595"/>
      <c r="AM88" s="612"/>
    </row>
    <row r="89" spans="1:39" s="565" customFormat="1" x14ac:dyDescent="0.2">
      <c r="A89" s="590"/>
      <c r="B89" s="590"/>
      <c r="C89" s="590"/>
      <c r="D89" s="591"/>
      <c r="E89" s="591"/>
      <c r="F89" s="591"/>
      <c r="G89" s="590"/>
      <c r="H89" s="590"/>
      <c r="I89" s="590"/>
      <c r="J89" s="590"/>
      <c r="K89" s="593"/>
      <c r="Q89" s="594"/>
      <c r="V89" s="595"/>
      <c r="W89" s="596"/>
      <c r="X89" s="595"/>
      <c r="Y89" s="595"/>
      <c r="Z89" s="595"/>
      <c r="AA89" s="595"/>
      <c r="AB89" s="595"/>
      <c r="AC89" s="596"/>
      <c r="AD89" s="595"/>
      <c r="AE89" s="595"/>
      <c r="AF89" s="595"/>
      <c r="AG89" s="595"/>
      <c r="AH89" s="595"/>
      <c r="AI89" s="596"/>
      <c r="AJ89" s="595"/>
      <c r="AK89" s="595"/>
      <c r="AL89" s="595"/>
      <c r="AM89" s="612"/>
    </row>
    <row r="90" spans="1:39" s="565" customFormat="1" x14ac:dyDescent="0.2">
      <c r="A90" s="590"/>
      <c r="B90" s="590"/>
      <c r="C90" s="590"/>
      <c r="D90" s="591"/>
      <c r="E90" s="591"/>
      <c r="F90" s="591"/>
      <c r="G90" s="590"/>
      <c r="H90" s="590"/>
      <c r="I90" s="590"/>
      <c r="J90" s="590"/>
      <c r="K90" s="593"/>
      <c r="Q90" s="594"/>
      <c r="V90" s="595"/>
      <c r="W90" s="596"/>
      <c r="X90" s="595"/>
      <c r="Y90" s="595"/>
      <c r="Z90" s="595"/>
      <c r="AA90" s="595"/>
      <c r="AB90" s="595"/>
      <c r="AC90" s="596"/>
      <c r="AD90" s="595"/>
      <c r="AE90" s="595"/>
      <c r="AF90" s="595"/>
      <c r="AG90" s="595"/>
      <c r="AH90" s="595"/>
      <c r="AI90" s="596"/>
      <c r="AJ90" s="595"/>
      <c r="AK90" s="595"/>
      <c r="AL90" s="595"/>
      <c r="AM90" s="612"/>
    </row>
    <row r="91" spans="1:39" s="565" customFormat="1" x14ac:dyDescent="0.2">
      <c r="A91" s="590"/>
      <c r="B91" s="590"/>
      <c r="C91" s="590"/>
      <c r="D91" s="591"/>
      <c r="E91" s="591"/>
      <c r="F91" s="591"/>
      <c r="G91" s="590"/>
      <c r="H91" s="590"/>
      <c r="I91" s="590"/>
      <c r="J91" s="590"/>
      <c r="K91" s="593"/>
      <c r="Q91" s="594"/>
      <c r="V91" s="595"/>
      <c r="W91" s="596"/>
      <c r="X91" s="595"/>
      <c r="Y91" s="595"/>
      <c r="Z91" s="595"/>
      <c r="AA91" s="595"/>
      <c r="AB91" s="595"/>
      <c r="AC91" s="596"/>
      <c r="AD91" s="595"/>
      <c r="AE91" s="595"/>
      <c r="AF91" s="595"/>
      <c r="AG91" s="595"/>
      <c r="AH91" s="595"/>
      <c r="AI91" s="596"/>
      <c r="AJ91" s="595"/>
      <c r="AK91" s="595"/>
      <c r="AL91" s="595"/>
      <c r="AM91" s="612"/>
    </row>
    <row r="92" spans="1:39" s="565" customFormat="1" x14ac:dyDescent="0.2">
      <c r="A92" s="590"/>
      <c r="B92" s="590"/>
      <c r="C92" s="590"/>
      <c r="D92" s="591"/>
      <c r="E92" s="591"/>
      <c r="F92" s="591"/>
      <c r="G92" s="590"/>
      <c r="H92" s="590"/>
      <c r="I92" s="590"/>
      <c r="J92" s="590"/>
      <c r="K92" s="593"/>
      <c r="Q92" s="594"/>
      <c r="V92" s="595"/>
      <c r="W92" s="596"/>
      <c r="X92" s="595"/>
      <c r="Y92" s="595"/>
      <c r="Z92" s="595"/>
      <c r="AA92" s="595"/>
      <c r="AB92" s="595"/>
      <c r="AC92" s="596"/>
      <c r="AD92" s="595"/>
      <c r="AE92" s="595"/>
      <c r="AF92" s="595"/>
      <c r="AG92" s="595"/>
      <c r="AH92" s="595"/>
      <c r="AI92" s="596"/>
      <c r="AJ92" s="595"/>
      <c r="AK92" s="595"/>
      <c r="AL92" s="595"/>
      <c r="AM92" s="612"/>
    </row>
    <row r="93" spans="1:39" s="565" customFormat="1" x14ac:dyDescent="0.2">
      <c r="A93" s="590"/>
      <c r="B93" s="590"/>
      <c r="C93" s="590"/>
      <c r="D93" s="591"/>
      <c r="E93" s="591"/>
      <c r="F93" s="591"/>
      <c r="G93" s="590"/>
      <c r="H93" s="590"/>
      <c r="I93" s="590"/>
      <c r="J93" s="590"/>
      <c r="K93" s="593"/>
      <c r="Q93" s="594"/>
      <c r="V93" s="595"/>
      <c r="W93" s="596"/>
      <c r="X93" s="595"/>
      <c r="Y93" s="595"/>
      <c r="Z93" s="595"/>
      <c r="AA93" s="595"/>
      <c r="AB93" s="595"/>
      <c r="AC93" s="596"/>
      <c r="AD93" s="595"/>
      <c r="AE93" s="595"/>
      <c r="AF93" s="595"/>
      <c r="AG93" s="595"/>
      <c r="AH93" s="595"/>
      <c r="AI93" s="596"/>
      <c r="AJ93" s="595"/>
      <c r="AK93" s="595"/>
      <c r="AL93" s="595"/>
      <c r="AM93" s="612"/>
    </row>
    <row r="94" spans="1:39" s="565" customFormat="1" x14ac:dyDescent="0.2">
      <c r="A94" s="590"/>
      <c r="B94" s="590"/>
      <c r="C94" s="590"/>
      <c r="D94" s="591"/>
      <c r="E94" s="591"/>
      <c r="F94" s="591"/>
      <c r="G94" s="590"/>
      <c r="H94" s="590"/>
      <c r="I94" s="590"/>
      <c r="J94" s="590"/>
      <c r="K94" s="593"/>
      <c r="Q94" s="594"/>
      <c r="V94" s="595"/>
      <c r="W94" s="596"/>
      <c r="X94" s="595"/>
      <c r="Y94" s="595"/>
      <c r="Z94" s="595"/>
      <c r="AA94" s="595"/>
      <c r="AB94" s="595"/>
      <c r="AC94" s="596"/>
      <c r="AD94" s="595"/>
      <c r="AE94" s="595"/>
      <c r="AF94" s="595"/>
      <c r="AG94" s="595"/>
      <c r="AH94" s="595"/>
      <c r="AI94" s="596"/>
      <c r="AJ94" s="595"/>
      <c r="AK94" s="595"/>
      <c r="AL94" s="595"/>
      <c r="AM94" s="612"/>
    </row>
    <row r="95" spans="1:39" s="565" customFormat="1" x14ac:dyDescent="0.2">
      <c r="A95" s="590"/>
      <c r="B95" s="590"/>
      <c r="C95" s="590"/>
      <c r="D95" s="591"/>
      <c r="E95" s="591"/>
      <c r="F95" s="591"/>
      <c r="G95" s="590"/>
      <c r="H95" s="590"/>
      <c r="I95" s="590"/>
      <c r="J95" s="590"/>
      <c r="K95" s="593"/>
      <c r="Q95" s="594"/>
      <c r="V95" s="595"/>
      <c r="W95" s="596"/>
      <c r="X95" s="595"/>
      <c r="Y95" s="595"/>
      <c r="Z95" s="595"/>
      <c r="AA95" s="595"/>
      <c r="AB95" s="595"/>
      <c r="AC95" s="596"/>
      <c r="AD95" s="595"/>
      <c r="AE95" s="595"/>
      <c r="AF95" s="595"/>
      <c r="AG95" s="595"/>
      <c r="AH95" s="595"/>
      <c r="AI95" s="596"/>
      <c r="AJ95" s="595"/>
      <c r="AK95" s="595"/>
      <c r="AL95" s="595"/>
      <c r="AM95" s="612"/>
    </row>
    <row r="96" spans="1:39" s="565" customFormat="1" x14ac:dyDescent="0.2">
      <c r="A96" s="590"/>
      <c r="B96" s="590"/>
      <c r="C96" s="590"/>
      <c r="D96" s="591"/>
      <c r="E96" s="591"/>
      <c r="F96" s="591"/>
      <c r="G96" s="590"/>
      <c r="H96" s="590"/>
      <c r="I96" s="590"/>
      <c r="J96" s="590"/>
      <c r="K96" s="593"/>
      <c r="Q96" s="594"/>
      <c r="V96" s="595"/>
      <c r="W96" s="596"/>
      <c r="X96" s="595"/>
      <c r="Y96" s="595"/>
      <c r="Z96" s="595"/>
      <c r="AA96" s="595"/>
      <c r="AB96" s="595"/>
      <c r="AC96" s="596"/>
      <c r="AD96" s="595"/>
      <c r="AE96" s="595"/>
      <c r="AF96" s="595"/>
      <c r="AG96" s="595"/>
      <c r="AH96" s="595"/>
      <c r="AI96" s="596"/>
      <c r="AJ96" s="595"/>
      <c r="AK96" s="595"/>
      <c r="AL96" s="595"/>
      <c r="AM96" s="612"/>
    </row>
    <row r="97" spans="1:39" s="565" customFormat="1" x14ac:dyDescent="0.2">
      <c r="A97" s="590"/>
      <c r="B97" s="590"/>
      <c r="C97" s="590"/>
      <c r="D97" s="591"/>
      <c r="E97" s="591"/>
      <c r="F97" s="591"/>
      <c r="G97" s="590"/>
      <c r="H97" s="590"/>
      <c r="I97" s="590"/>
      <c r="J97" s="590"/>
      <c r="K97" s="593"/>
      <c r="Q97" s="594"/>
      <c r="V97" s="595"/>
      <c r="W97" s="596"/>
      <c r="X97" s="595"/>
      <c r="Y97" s="595"/>
      <c r="Z97" s="595"/>
      <c r="AA97" s="595"/>
      <c r="AB97" s="595"/>
      <c r="AC97" s="596"/>
      <c r="AD97" s="595"/>
      <c r="AE97" s="595"/>
      <c r="AF97" s="595"/>
      <c r="AG97" s="595"/>
      <c r="AH97" s="595"/>
      <c r="AI97" s="596"/>
      <c r="AJ97" s="595"/>
      <c r="AK97" s="595"/>
      <c r="AL97" s="595"/>
      <c r="AM97" s="612"/>
    </row>
    <row r="98" spans="1:39" s="565" customFormat="1" x14ac:dyDescent="0.2">
      <c r="A98" s="590"/>
      <c r="B98" s="590"/>
      <c r="C98" s="590"/>
      <c r="D98" s="591"/>
      <c r="E98" s="591"/>
      <c r="F98" s="591"/>
      <c r="G98" s="590"/>
      <c r="H98" s="590"/>
      <c r="I98" s="590"/>
      <c r="J98" s="590"/>
      <c r="K98" s="593"/>
      <c r="Q98" s="594"/>
      <c r="V98" s="595"/>
      <c r="W98" s="596"/>
      <c r="X98" s="595"/>
      <c r="Y98" s="595"/>
      <c r="Z98" s="595"/>
      <c r="AA98" s="595"/>
      <c r="AB98" s="595"/>
      <c r="AC98" s="596"/>
      <c r="AD98" s="595"/>
      <c r="AE98" s="595"/>
      <c r="AF98" s="595"/>
      <c r="AG98" s="595"/>
      <c r="AH98" s="595"/>
      <c r="AI98" s="596"/>
      <c r="AJ98" s="595"/>
      <c r="AK98" s="595"/>
      <c r="AL98" s="595"/>
      <c r="AM98" s="612"/>
    </row>
    <row r="99" spans="1:39" s="565" customFormat="1" x14ac:dyDescent="0.2">
      <c r="A99" s="590"/>
      <c r="B99" s="590"/>
      <c r="C99" s="590"/>
      <c r="D99" s="591"/>
      <c r="E99" s="591"/>
      <c r="F99" s="591"/>
      <c r="G99" s="590"/>
      <c r="H99" s="590"/>
      <c r="I99" s="590"/>
      <c r="J99" s="590"/>
      <c r="K99" s="593"/>
      <c r="Q99" s="594"/>
      <c r="V99" s="595"/>
      <c r="W99" s="596"/>
      <c r="X99" s="595"/>
      <c r="Y99" s="595"/>
      <c r="Z99" s="595"/>
      <c r="AA99" s="595"/>
      <c r="AB99" s="595"/>
      <c r="AC99" s="596"/>
      <c r="AD99" s="595"/>
      <c r="AE99" s="595"/>
      <c r="AF99" s="595"/>
      <c r="AG99" s="595"/>
      <c r="AH99" s="595"/>
      <c r="AI99" s="596"/>
      <c r="AJ99" s="595"/>
      <c r="AK99" s="595"/>
      <c r="AL99" s="595"/>
      <c r="AM99" s="612"/>
    </row>
    <row r="100" spans="1:39" s="565" customFormat="1" x14ac:dyDescent="0.2">
      <c r="A100" s="590"/>
      <c r="B100" s="590"/>
      <c r="C100" s="590"/>
      <c r="D100" s="591"/>
      <c r="E100" s="591"/>
      <c r="F100" s="591"/>
      <c r="G100" s="590"/>
      <c r="H100" s="590"/>
      <c r="I100" s="590"/>
      <c r="J100" s="590"/>
      <c r="K100" s="593"/>
      <c r="Q100" s="594"/>
      <c r="V100" s="595"/>
      <c r="W100" s="596"/>
      <c r="X100" s="595"/>
      <c r="Y100" s="595"/>
      <c r="Z100" s="595"/>
      <c r="AA100" s="595"/>
      <c r="AB100" s="595"/>
      <c r="AC100" s="596"/>
      <c r="AD100" s="595"/>
      <c r="AE100" s="595"/>
      <c r="AF100" s="595"/>
      <c r="AG100" s="595"/>
      <c r="AH100" s="595"/>
      <c r="AI100" s="596"/>
      <c r="AJ100" s="595"/>
      <c r="AK100" s="595"/>
      <c r="AL100" s="595"/>
      <c r="AM100" s="612"/>
    </row>
    <row r="101" spans="1:39" s="565" customFormat="1" x14ac:dyDescent="0.2">
      <c r="A101" s="590"/>
      <c r="B101" s="590"/>
      <c r="C101" s="590"/>
      <c r="D101" s="591"/>
      <c r="E101" s="591"/>
      <c r="F101" s="591"/>
      <c r="G101" s="590"/>
      <c r="H101" s="590"/>
      <c r="I101" s="590"/>
      <c r="J101" s="590"/>
      <c r="K101" s="593"/>
      <c r="Q101" s="594"/>
      <c r="V101" s="595"/>
      <c r="W101" s="596"/>
      <c r="X101" s="595"/>
      <c r="Y101" s="595"/>
      <c r="Z101" s="595"/>
      <c r="AA101" s="595"/>
      <c r="AB101" s="595"/>
      <c r="AC101" s="596"/>
      <c r="AD101" s="595"/>
      <c r="AE101" s="595"/>
      <c r="AF101" s="595"/>
      <c r="AG101" s="595"/>
      <c r="AH101" s="595"/>
      <c r="AI101" s="596"/>
      <c r="AJ101" s="595"/>
      <c r="AK101" s="595"/>
      <c r="AL101" s="595"/>
      <c r="AM101" s="612"/>
    </row>
    <row r="102" spans="1:39" s="565" customFormat="1" x14ac:dyDescent="0.2">
      <c r="A102" s="590"/>
      <c r="B102" s="590"/>
      <c r="C102" s="590"/>
      <c r="D102" s="591"/>
      <c r="E102" s="591"/>
      <c r="F102" s="591"/>
      <c r="G102" s="590"/>
      <c r="H102" s="590"/>
      <c r="I102" s="590"/>
      <c r="J102" s="590"/>
      <c r="K102" s="593"/>
      <c r="Q102" s="594"/>
      <c r="V102" s="595"/>
      <c r="W102" s="596"/>
      <c r="X102" s="595"/>
      <c r="Y102" s="595"/>
      <c r="Z102" s="595"/>
      <c r="AA102" s="595"/>
      <c r="AB102" s="595"/>
      <c r="AC102" s="596"/>
      <c r="AD102" s="595"/>
      <c r="AE102" s="595"/>
      <c r="AF102" s="595"/>
      <c r="AG102" s="595"/>
      <c r="AH102" s="595"/>
      <c r="AI102" s="596"/>
      <c r="AJ102" s="595"/>
      <c r="AK102" s="595"/>
      <c r="AL102" s="595"/>
      <c r="AM102" s="612"/>
    </row>
    <row r="103" spans="1:39" s="565" customFormat="1" x14ac:dyDescent="0.2">
      <c r="A103" s="590"/>
      <c r="B103" s="590"/>
      <c r="C103" s="590"/>
      <c r="D103" s="591"/>
      <c r="E103" s="591"/>
      <c r="F103" s="591"/>
      <c r="G103" s="590"/>
      <c r="H103" s="590"/>
      <c r="I103" s="590"/>
      <c r="J103" s="590"/>
      <c r="K103" s="593"/>
      <c r="Q103" s="594"/>
      <c r="V103" s="595"/>
      <c r="W103" s="596"/>
      <c r="X103" s="595"/>
      <c r="Y103" s="595"/>
      <c r="Z103" s="595"/>
      <c r="AA103" s="595"/>
      <c r="AB103" s="595"/>
      <c r="AC103" s="596"/>
      <c r="AD103" s="595"/>
      <c r="AE103" s="595"/>
      <c r="AF103" s="595"/>
      <c r="AG103" s="595"/>
      <c r="AH103" s="595"/>
      <c r="AI103" s="596"/>
      <c r="AJ103" s="595"/>
      <c r="AK103" s="595"/>
      <c r="AL103" s="595"/>
      <c r="AM103" s="612"/>
    </row>
    <row r="104" spans="1:39" s="565" customFormat="1" x14ac:dyDescent="0.2">
      <c r="A104" s="590"/>
      <c r="B104" s="590"/>
      <c r="C104" s="590"/>
      <c r="D104" s="591"/>
      <c r="E104" s="591"/>
      <c r="F104" s="591"/>
      <c r="G104" s="590"/>
      <c r="H104" s="590"/>
      <c r="I104" s="590"/>
      <c r="J104" s="590"/>
      <c r="K104" s="593"/>
      <c r="Q104" s="594"/>
      <c r="V104" s="595"/>
      <c r="W104" s="596"/>
      <c r="X104" s="595"/>
      <c r="Y104" s="595"/>
      <c r="Z104" s="595"/>
      <c r="AA104" s="595"/>
      <c r="AB104" s="595"/>
      <c r="AC104" s="596"/>
      <c r="AD104" s="595"/>
      <c r="AE104" s="595"/>
      <c r="AF104" s="595"/>
      <c r="AG104" s="595"/>
      <c r="AH104" s="595"/>
      <c r="AI104" s="596"/>
      <c r="AJ104" s="595"/>
      <c r="AK104" s="595"/>
      <c r="AL104" s="595"/>
      <c r="AM104" s="612"/>
    </row>
    <row r="105" spans="1:39" s="565" customFormat="1" x14ac:dyDescent="0.2">
      <c r="A105" s="590"/>
      <c r="B105" s="590"/>
      <c r="C105" s="590"/>
      <c r="D105" s="591"/>
      <c r="E105" s="591"/>
      <c r="F105" s="591"/>
      <c r="G105" s="590"/>
      <c r="H105" s="590"/>
      <c r="I105" s="590"/>
      <c r="J105" s="590"/>
      <c r="K105" s="593"/>
      <c r="Q105" s="594"/>
      <c r="V105" s="595"/>
      <c r="W105" s="596"/>
      <c r="X105" s="595"/>
      <c r="Y105" s="595"/>
      <c r="Z105" s="595"/>
      <c r="AA105" s="595"/>
      <c r="AB105" s="595"/>
      <c r="AC105" s="596"/>
      <c r="AD105" s="595"/>
      <c r="AE105" s="595"/>
      <c r="AF105" s="595"/>
      <c r="AG105" s="595"/>
      <c r="AH105" s="595"/>
      <c r="AI105" s="596"/>
      <c r="AJ105" s="595"/>
      <c r="AK105" s="595"/>
      <c r="AL105" s="595"/>
      <c r="AM105" s="612"/>
    </row>
    <row r="106" spans="1:39" s="565" customFormat="1" x14ac:dyDescent="0.2">
      <c r="A106" s="590"/>
      <c r="B106" s="590"/>
      <c r="C106" s="590"/>
      <c r="D106" s="591"/>
      <c r="E106" s="591"/>
      <c r="F106" s="591"/>
      <c r="G106" s="590"/>
      <c r="H106" s="590"/>
      <c r="I106" s="590"/>
      <c r="J106" s="590"/>
      <c r="K106" s="593"/>
      <c r="Q106" s="594"/>
      <c r="V106" s="595"/>
      <c r="W106" s="596"/>
      <c r="X106" s="595"/>
      <c r="Y106" s="595"/>
      <c r="Z106" s="595"/>
      <c r="AA106" s="595"/>
      <c r="AB106" s="595"/>
      <c r="AC106" s="596"/>
      <c r="AD106" s="595"/>
      <c r="AE106" s="595"/>
      <c r="AF106" s="595"/>
      <c r="AG106" s="595"/>
      <c r="AH106" s="595"/>
      <c r="AI106" s="596"/>
      <c r="AJ106" s="595"/>
      <c r="AK106" s="595"/>
      <c r="AL106" s="595"/>
      <c r="AM106" s="612"/>
    </row>
    <row r="107" spans="1:39" s="565" customFormat="1" x14ac:dyDescent="0.2">
      <c r="A107" s="590"/>
      <c r="B107" s="590"/>
      <c r="C107" s="590"/>
      <c r="D107" s="591"/>
      <c r="E107" s="591"/>
      <c r="F107" s="591"/>
      <c r="G107" s="590"/>
      <c r="H107" s="590"/>
      <c r="I107" s="590"/>
      <c r="J107" s="590"/>
      <c r="K107" s="593"/>
      <c r="Q107" s="594"/>
      <c r="V107" s="595"/>
      <c r="W107" s="596"/>
      <c r="X107" s="595"/>
      <c r="Y107" s="595"/>
      <c r="Z107" s="595"/>
      <c r="AA107" s="595"/>
      <c r="AB107" s="595"/>
      <c r="AC107" s="596"/>
      <c r="AD107" s="595"/>
      <c r="AE107" s="595"/>
      <c r="AF107" s="595"/>
      <c r="AG107" s="595"/>
      <c r="AH107" s="595"/>
      <c r="AI107" s="596"/>
      <c r="AJ107" s="595"/>
      <c r="AK107" s="595"/>
      <c r="AL107" s="595"/>
      <c r="AM107" s="612"/>
    </row>
    <row r="108" spans="1:39" s="565" customFormat="1" x14ac:dyDescent="0.2">
      <c r="A108" s="590"/>
      <c r="B108" s="590"/>
      <c r="C108" s="590"/>
      <c r="D108" s="591"/>
      <c r="E108" s="591"/>
      <c r="F108" s="591"/>
      <c r="G108" s="590"/>
      <c r="H108" s="590"/>
      <c r="I108" s="590"/>
      <c r="J108" s="590"/>
      <c r="K108" s="593"/>
      <c r="Q108" s="594"/>
      <c r="V108" s="595"/>
      <c r="W108" s="596"/>
      <c r="X108" s="595"/>
      <c r="Y108" s="595"/>
      <c r="Z108" s="595"/>
      <c r="AA108" s="595"/>
      <c r="AB108" s="595"/>
      <c r="AC108" s="596"/>
      <c r="AD108" s="595"/>
      <c r="AE108" s="595"/>
      <c r="AF108" s="595"/>
      <c r="AG108" s="595"/>
      <c r="AH108" s="595"/>
      <c r="AI108" s="596"/>
      <c r="AJ108" s="595"/>
      <c r="AK108" s="595"/>
      <c r="AL108" s="595"/>
      <c r="AM108" s="612"/>
    </row>
    <row r="109" spans="1:39" s="565" customFormat="1" x14ac:dyDescent="0.2">
      <c r="A109" s="590"/>
      <c r="B109" s="590"/>
      <c r="C109" s="590"/>
      <c r="D109" s="591"/>
      <c r="E109" s="591"/>
      <c r="F109" s="591"/>
      <c r="G109" s="590"/>
      <c r="H109" s="590"/>
      <c r="I109" s="590"/>
      <c r="J109" s="590"/>
      <c r="K109" s="593"/>
      <c r="Q109" s="594"/>
      <c r="V109" s="595"/>
      <c r="W109" s="596"/>
      <c r="X109" s="595"/>
      <c r="Y109" s="595"/>
      <c r="Z109" s="595"/>
      <c r="AA109" s="595"/>
      <c r="AB109" s="595"/>
      <c r="AC109" s="596"/>
      <c r="AD109" s="595"/>
      <c r="AE109" s="595"/>
      <c r="AF109" s="595"/>
      <c r="AG109" s="595"/>
      <c r="AH109" s="595"/>
      <c r="AI109" s="596"/>
      <c r="AJ109" s="595"/>
      <c r="AK109" s="595"/>
      <c r="AL109" s="595"/>
      <c r="AM109" s="612"/>
    </row>
    <row r="110" spans="1:39" s="565" customFormat="1" x14ac:dyDescent="0.2">
      <c r="A110" s="590"/>
      <c r="B110" s="590"/>
      <c r="C110" s="590"/>
      <c r="D110" s="591"/>
      <c r="E110" s="591"/>
      <c r="F110" s="591"/>
      <c r="G110" s="590"/>
      <c r="H110" s="590"/>
      <c r="I110" s="590"/>
      <c r="J110" s="590"/>
      <c r="K110" s="593"/>
      <c r="Q110" s="594"/>
      <c r="V110" s="595"/>
      <c r="W110" s="596"/>
      <c r="X110" s="595"/>
      <c r="Y110" s="595"/>
      <c r="Z110" s="595"/>
      <c r="AA110" s="595"/>
      <c r="AB110" s="595"/>
      <c r="AC110" s="596"/>
      <c r="AD110" s="595"/>
      <c r="AE110" s="595"/>
      <c r="AF110" s="595"/>
      <c r="AG110" s="595"/>
      <c r="AH110" s="595"/>
      <c r="AI110" s="596"/>
      <c r="AJ110" s="595"/>
      <c r="AK110" s="595"/>
      <c r="AL110" s="595"/>
      <c r="AM110" s="612"/>
    </row>
    <row r="111" spans="1:39" s="565" customFormat="1" x14ac:dyDescent="0.2">
      <c r="A111" s="590"/>
      <c r="B111" s="590"/>
      <c r="C111" s="590"/>
      <c r="D111" s="591"/>
      <c r="E111" s="591"/>
      <c r="F111" s="591"/>
      <c r="G111" s="590"/>
      <c r="H111" s="590"/>
      <c r="I111" s="590"/>
      <c r="J111" s="590"/>
      <c r="K111" s="593"/>
      <c r="Q111" s="594"/>
      <c r="V111" s="595"/>
      <c r="W111" s="596"/>
      <c r="X111" s="595"/>
      <c r="Y111" s="595"/>
      <c r="Z111" s="595"/>
      <c r="AA111" s="595"/>
      <c r="AB111" s="595"/>
      <c r="AC111" s="596"/>
      <c r="AD111" s="595"/>
      <c r="AE111" s="595"/>
      <c r="AF111" s="595"/>
      <c r="AG111" s="595"/>
      <c r="AH111" s="595"/>
      <c r="AI111" s="596"/>
      <c r="AJ111" s="595"/>
      <c r="AK111" s="595"/>
      <c r="AL111" s="595"/>
      <c r="AM111" s="612"/>
    </row>
    <row r="112" spans="1:39" s="565" customFormat="1" x14ac:dyDescent="0.2">
      <c r="A112" s="590"/>
      <c r="B112" s="590"/>
      <c r="C112" s="590"/>
      <c r="D112" s="591"/>
      <c r="E112" s="591"/>
      <c r="F112" s="591"/>
      <c r="G112" s="590"/>
      <c r="H112" s="590"/>
      <c r="I112" s="590"/>
      <c r="J112" s="590"/>
      <c r="K112" s="593"/>
      <c r="Q112" s="594"/>
      <c r="V112" s="595"/>
      <c r="W112" s="596"/>
      <c r="X112" s="595"/>
      <c r="Y112" s="595"/>
      <c r="Z112" s="595"/>
      <c r="AA112" s="595"/>
      <c r="AB112" s="595"/>
      <c r="AC112" s="596"/>
      <c r="AD112" s="595"/>
      <c r="AE112" s="595"/>
      <c r="AF112" s="595"/>
      <c r="AG112" s="595"/>
      <c r="AH112" s="595"/>
      <c r="AI112" s="596"/>
      <c r="AJ112" s="595"/>
      <c r="AK112" s="595"/>
      <c r="AL112" s="595"/>
      <c r="AM112" s="612"/>
    </row>
    <row r="113" spans="1:39" s="565" customFormat="1" x14ac:dyDescent="0.2">
      <c r="A113" s="590"/>
      <c r="B113" s="590"/>
      <c r="C113" s="590"/>
      <c r="D113" s="591"/>
      <c r="E113" s="591"/>
      <c r="F113" s="591"/>
      <c r="G113" s="590"/>
      <c r="H113" s="590"/>
      <c r="I113" s="590"/>
      <c r="J113" s="590"/>
      <c r="K113" s="593"/>
      <c r="Q113" s="594"/>
      <c r="V113" s="595"/>
      <c r="W113" s="596"/>
      <c r="X113" s="595"/>
      <c r="Y113" s="595"/>
      <c r="Z113" s="595"/>
      <c r="AA113" s="595"/>
      <c r="AB113" s="595"/>
      <c r="AC113" s="596"/>
      <c r="AD113" s="595"/>
      <c r="AE113" s="595"/>
      <c r="AF113" s="595"/>
      <c r="AG113" s="595"/>
      <c r="AH113" s="595"/>
      <c r="AI113" s="596"/>
      <c r="AJ113" s="595"/>
      <c r="AK113" s="595"/>
      <c r="AL113" s="595"/>
      <c r="AM113" s="612"/>
    </row>
    <row r="114" spans="1:39" s="565" customFormat="1" x14ac:dyDescent="0.2">
      <c r="A114" s="590"/>
      <c r="B114" s="590"/>
      <c r="C114" s="590"/>
      <c r="D114" s="591"/>
      <c r="E114" s="591"/>
      <c r="F114" s="591"/>
      <c r="G114" s="590"/>
      <c r="H114" s="590"/>
      <c r="I114" s="590"/>
      <c r="J114" s="590"/>
      <c r="K114" s="593"/>
      <c r="Q114" s="594"/>
      <c r="V114" s="595"/>
      <c r="W114" s="596"/>
      <c r="X114" s="595"/>
      <c r="Y114" s="595"/>
      <c r="Z114" s="595"/>
      <c r="AA114" s="595"/>
      <c r="AB114" s="595"/>
      <c r="AC114" s="596"/>
      <c r="AD114" s="595"/>
      <c r="AE114" s="595"/>
      <c r="AF114" s="595"/>
      <c r="AG114" s="595"/>
      <c r="AH114" s="595"/>
      <c r="AI114" s="596"/>
      <c r="AJ114" s="595"/>
      <c r="AK114" s="595"/>
      <c r="AL114" s="595"/>
      <c r="AM114" s="612"/>
    </row>
    <row r="115" spans="1:39" s="565" customFormat="1" x14ac:dyDescent="0.2">
      <c r="A115" s="590"/>
      <c r="B115" s="590"/>
      <c r="C115" s="590"/>
      <c r="D115" s="591"/>
      <c r="E115" s="591"/>
      <c r="F115" s="591"/>
      <c r="G115" s="590"/>
      <c r="H115" s="590"/>
      <c r="I115" s="590"/>
      <c r="J115" s="590"/>
      <c r="K115" s="593"/>
      <c r="Q115" s="594"/>
      <c r="V115" s="595"/>
      <c r="W115" s="596"/>
      <c r="X115" s="595"/>
      <c r="Y115" s="595"/>
      <c r="Z115" s="595"/>
      <c r="AA115" s="595"/>
      <c r="AB115" s="595"/>
      <c r="AC115" s="596"/>
      <c r="AD115" s="595"/>
      <c r="AE115" s="595"/>
      <c r="AF115" s="595"/>
      <c r="AG115" s="595"/>
      <c r="AH115" s="595"/>
      <c r="AI115" s="596"/>
      <c r="AJ115" s="595"/>
      <c r="AK115" s="595"/>
      <c r="AL115" s="595"/>
      <c r="AM115" s="612"/>
    </row>
    <row r="116" spans="1:39" s="565" customFormat="1" x14ac:dyDescent="0.2">
      <c r="A116" s="590"/>
      <c r="B116" s="590"/>
      <c r="C116" s="590"/>
      <c r="D116" s="591"/>
      <c r="E116" s="591"/>
      <c r="F116" s="591"/>
      <c r="G116" s="590"/>
      <c r="H116" s="590"/>
      <c r="I116" s="590"/>
      <c r="J116" s="590"/>
      <c r="K116" s="593"/>
      <c r="Q116" s="594"/>
      <c r="V116" s="595"/>
      <c r="W116" s="596"/>
      <c r="X116" s="595"/>
      <c r="Y116" s="595"/>
      <c r="Z116" s="595"/>
      <c r="AA116" s="595"/>
      <c r="AB116" s="595"/>
      <c r="AC116" s="596"/>
      <c r="AD116" s="595"/>
      <c r="AE116" s="595"/>
      <c r="AF116" s="595"/>
      <c r="AG116" s="595"/>
      <c r="AH116" s="595"/>
      <c r="AI116" s="596"/>
      <c r="AJ116" s="595"/>
      <c r="AK116" s="595"/>
      <c r="AL116" s="595"/>
      <c r="AM116" s="612"/>
    </row>
    <row r="117" spans="1:39" s="565" customFormat="1" x14ac:dyDescent="0.2">
      <c r="A117" s="590"/>
      <c r="B117" s="590"/>
      <c r="C117" s="590"/>
      <c r="D117" s="591"/>
      <c r="E117" s="591"/>
      <c r="F117" s="591"/>
      <c r="G117" s="590"/>
      <c r="H117" s="590"/>
      <c r="I117" s="590"/>
      <c r="J117" s="590"/>
      <c r="K117" s="593"/>
      <c r="Q117" s="594"/>
      <c r="V117" s="595"/>
      <c r="W117" s="596"/>
      <c r="X117" s="595"/>
      <c r="Y117" s="595"/>
      <c r="Z117" s="595"/>
      <c r="AA117" s="595"/>
      <c r="AB117" s="595"/>
      <c r="AC117" s="596"/>
      <c r="AD117" s="595"/>
      <c r="AE117" s="595"/>
      <c r="AF117" s="595"/>
      <c r="AG117" s="595"/>
      <c r="AH117" s="595"/>
      <c r="AI117" s="596"/>
      <c r="AJ117" s="595"/>
      <c r="AK117" s="595"/>
      <c r="AL117" s="595"/>
      <c r="AM117" s="612"/>
    </row>
    <row r="118" spans="1:39" s="565" customFormat="1" x14ac:dyDescent="0.2">
      <c r="A118" s="590"/>
      <c r="B118" s="590"/>
      <c r="C118" s="590"/>
      <c r="D118" s="591"/>
      <c r="E118" s="591"/>
      <c r="F118" s="591"/>
      <c r="G118" s="590"/>
      <c r="H118" s="590"/>
      <c r="I118" s="590"/>
      <c r="J118" s="590"/>
      <c r="K118" s="593"/>
      <c r="Q118" s="594"/>
      <c r="V118" s="595"/>
      <c r="W118" s="596"/>
      <c r="X118" s="595"/>
      <c r="Y118" s="595"/>
      <c r="Z118" s="595"/>
      <c r="AA118" s="595"/>
      <c r="AB118" s="595"/>
      <c r="AC118" s="596"/>
      <c r="AD118" s="595"/>
      <c r="AE118" s="595"/>
      <c r="AF118" s="595"/>
      <c r="AG118" s="595"/>
      <c r="AH118" s="595"/>
      <c r="AI118" s="596"/>
      <c r="AJ118" s="595"/>
      <c r="AK118" s="595"/>
      <c r="AL118" s="595"/>
      <c r="AM118" s="612"/>
    </row>
    <row r="119" spans="1:39" s="565" customFormat="1" x14ac:dyDescent="0.2">
      <c r="A119" s="590"/>
      <c r="B119" s="590"/>
      <c r="C119" s="590"/>
      <c r="D119" s="591"/>
      <c r="E119" s="591"/>
      <c r="F119" s="591"/>
      <c r="G119" s="590"/>
      <c r="H119" s="590"/>
      <c r="I119" s="590"/>
      <c r="J119" s="590"/>
      <c r="K119" s="593"/>
      <c r="Q119" s="594"/>
      <c r="V119" s="595"/>
      <c r="W119" s="596"/>
      <c r="X119" s="595"/>
      <c r="Y119" s="595"/>
      <c r="Z119" s="595"/>
      <c r="AA119" s="595"/>
      <c r="AB119" s="595"/>
      <c r="AC119" s="596"/>
      <c r="AD119" s="595"/>
      <c r="AE119" s="595"/>
      <c r="AF119" s="595"/>
      <c r="AG119" s="595"/>
      <c r="AH119" s="595"/>
      <c r="AI119" s="596"/>
      <c r="AJ119" s="595"/>
      <c r="AK119" s="595"/>
      <c r="AL119" s="595"/>
      <c r="AM119" s="612"/>
    </row>
    <row r="120" spans="1:39" s="565" customFormat="1" x14ac:dyDescent="0.2">
      <c r="A120" s="590"/>
      <c r="B120" s="590"/>
      <c r="C120" s="590"/>
      <c r="D120" s="591"/>
      <c r="E120" s="591"/>
      <c r="F120" s="591"/>
      <c r="G120" s="590"/>
      <c r="H120" s="590"/>
      <c r="I120" s="590"/>
      <c r="J120" s="590"/>
      <c r="K120" s="593"/>
      <c r="Q120" s="594"/>
      <c r="V120" s="595"/>
      <c r="W120" s="596"/>
      <c r="X120" s="595"/>
      <c r="Y120" s="595"/>
      <c r="Z120" s="595"/>
      <c r="AA120" s="595"/>
      <c r="AB120" s="595"/>
      <c r="AC120" s="596"/>
      <c r="AD120" s="595"/>
      <c r="AE120" s="595"/>
      <c r="AF120" s="595"/>
      <c r="AG120" s="595"/>
      <c r="AH120" s="595"/>
      <c r="AI120" s="596"/>
      <c r="AJ120" s="595"/>
      <c r="AK120" s="595"/>
      <c r="AL120" s="595"/>
      <c r="AM120" s="612"/>
    </row>
    <row r="121" spans="1:39" s="565" customFormat="1" x14ac:dyDescent="0.2">
      <c r="A121" s="590"/>
      <c r="B121" s="590"/>
      <c r="C121" s="590"/>
      <c r="D121" s="591"/>
      <c r="E121" s="591"/>
      <c r="F121" s="591"/>
      <c r="G121" s="590"/>
      <c r="H121" s="590"/>
      <c r="I121" s="590"/>
      <c r="J121" s="590"/>
      <c r="K121" s="593"/>
      <c r="Q121" s="594"/>
      <c r="V121" s="595"/>
      <c r="W121" s="596"/>
      <c r="X121" s="595"/>
      <c r="Y121" s="595"/>
      <c r="Z121" s="595"/>
      <c r="AA121" s="595"/>
      <c r="AB121" s="595"/>
      <c r="AC121" s="596"/>
      <c r="AD121" s="595"/>
      <c r="AE121" s="595"/>
      <c r="AF121" s="595"/>
      <c r="AG121" s="595"/>
      <c r="AH121" s="595"/>
      <c r="AI121" s="596"/>
      <c r="AJ121" s="595"/>
      <c r="AK121" s="595"/>
      <c r="AL121" s="595"/>
      <c r="AM121" s="612"/>
    </row>
    <row r="122" spans="1:39" s="565" customFormat="1" x14ac:dyDescent="0.2">
      <c r="A122" s="590"/>
      <c r="B122" s="590"/>
      <c r="C122" s="590"/>
      <c r="D122" s="591"/>
      <c r="E122" s="591"/>
      <c r="F122" s="591"/>
      <c r="G122" s="590"/>
      <c r="H122" s="590"/>
      <c r="I122" s="590"/>
      <c r="J122" s="590"/>
      <c r="K122" s="593"/>
      <c r="Q122" s="594"/>
      <c r="V122" s="595"/>
      <c r="W122" s="596"/>
      <c r="X122" s="595"/>
      <c r="Y122" s="595"/>
      <c r="Z122" s="595"/>
      <c r="AA122" s="595"/>
      <c r="AB122" s="595"/>
      <c r="AC122" s="596"/>
      <c r="AD122" s="595"/>
      <c r="AE122" s="595"/>
      <c r="AF122" s="595"/>
      <c r="AG122" s="595"/>
      <c r="AH122" s="595"/>
      <c r="AI122" s="596"/>
      <c r="AJ122" s="595"/>
      <c r="AK122" s="595"/>
      <c r="AL122" s="595"/>
      <c r="AM122" s="612"/>
    </row>
    <row r="123" spans="1:39" s="565" customFormat="1" x14ac:dyDescent="0.2">
      <c r="A123" s="590"/>
      <c r="B123" s="590"/>
      <c r="C123" s="590"/>
      <c r="D123" s="591"/>
      <c r="E123" s="591"/>
      <c r="F123" s="591"/>
      <c r="G123" s="590"/>
      <c r="H123" s="590"/>
      <c r="I123" s="590"/>
      <c r="J123" s="590"/>
      <c r="K123" s="593"/>
      <c r="Q123" s="594"/>
      <c r="V123" s="595"/>
      <c r="W123" s="596"/>
      <c r="X123" s="595"/>
      <c r="Y123" s="595"/>
      <c r="Z123" s="595"/>
      <c r="AA123" s="595"/>
      <c r="AB123" s="595"/>
      <c r="AC123" s="596"/>
      <c r="AD123" s="595"/>
      <c r="AE123" s="595"/>
      <c r="AF123" s="595"/>
      <c r="AG123" s="595"/>
      <c r="AH123" s="595"/>
      <c r="AI123" s="596"/>
      <c r="AJ123" s="595"/>
      <c r="AK123" s="595"/>
      <c r="AL123" s="595"/>
      <c r="AM123" s="612"/>
    </row>
    <row r="124" spans="1:39" s="565" customFormat="1" x14ac:dyDescent="0.2">
      <c r="A124" s="590"/>
      <c r="B124" s="590"/>
      <c r="C124" s="590"/>
      <c r="D124" s="591"/>
      <c r="E124" s="591"/>
      <c r="F124" s="591"/>
      <c r="G124" s="590"/>
      <c r="H124" s="590"/>
      <c r="I124" s="590"/>
      <c r="J124" s="590"/>
      <c r="K124" s="593"/>
      <c r="Q124" s="594"/>
      <c r="V124" s="595"/>
      <c r="W124" s="596"/>
      <c r="X124" s="595"/>
      <c r="Y124" s="595"/>
      <c r="Z124" s="595"/>
      <c r="AA124" s="595"/>
      <c r="AB124" s="595"/>
      <c r="AC124" s="596"/>
      <c r="AD124" s="595"/>
      <c r="AE124" s="595"/>
      <c r="AF124" s="595"/>
      <c r="AG124" s="595"/>
      <c r="AH124" s="595"/>
      <c r="AI124" s="596"/>
      <c r="AJ124" s="595"/>
      <c r="AK124" s="595"/>
      <c r="AL124" s="595"/>
      <c r="AM124" s="612"/>
    </row>
    <row r="125" spans="1:39" s="565" customFormat="1" x14ac:dyDescent="0.2">
      <c r="A125" s="590"/>
      <c r="B125" s="590"/>
      <c r="C125" s="590"/>
      <c r="D125" s="591"/>
      <c r="E125" s="591"/>
      <c r="F125" s="591"/>
      <c r="G125" s="590"/>
      <c r="H125" s="590"/>
      <c r="I125" s="590"/>
      <c r="J125" s="590"/>
      <c r="K125" s="593"/>
      <c r="Q125" s="594"/>
      <c r="V125" s="595"/>
      <c r="W125" s="596"/>
      <c r="X125" s="595"/>
      <c r="Y125" s="595"/>
      <c r="Z125" s="595"/>
      <c r="AA125" s="595"/>
      <c r="AB125" s="595"/>
      <c r="AC125" s="596"/>
      <c r="AD125" s="595"/>
      <c r="AE125" s="595"/>
      <c r="AF125" s="595"/>
      <c r="AG125" s="595"/>
      <c r="AH125" s="595"/>
      <c r="AI125" s="596"/>
      <c r="AJ125" s="595"/>
      <c r="AK125" s="595"/>
      <c r="AL125" s="595"/>
      <c r="AM125" s="612"/>
    </row>
    <row r="126" spans="1:39" s="565" customFormat="1" x14ac:dyDescent="0.2">
      <c r="A126" s="590"/>
      <c r="B126" s="590"/>
      <c r="C126" s="590"/>
      <c r="D126" s="591"/>
      <c r="E126" s="591"/>
      <c r="F126" s="591"/>
      <c r="G126" s="590"/>
      <c r="H126" s="590"/>
      <c r="I126" s="590"/>
      <c r="J126" s="590"/>
      <c r="K126" s="593"/>
      <c r="Q126" s="594"/>
      <c r="V126" s="595"/>
      <c r="W126" s="596"/>
      <c r="X126" s="595"/>
      <c r="Y126" s="595"/>
      <c r="Z126" s="595"/>
      <c r="AA126" s="595"/>
      <c r="AB126" s="595"/>
      <c r="AC126" s="596"/>
      <c r="AD126" s="595"/>
      <c r="AE126" s="595"/>
      <c r="AF126" s="595"/>
      <c r="AG126" s="595"/>
      <c r="AH126" s="595"/>
      <c r="AI126" s="596"/>
      <c r="AJ126" s="595"/>
      <c r="AK126" s="595"/>
      <c r="AL126" s="595"/>
      <c r="AM126" s="612"/>
    </row>
    <row r="127" spans="1:39" s="565" customFormat="1" x14ac:dyDescent="0.2">
      <c r="A127" s="590"/>
      <c r="B127" s="590"/>
      <c r="C127" s="590"/>
      <c r="D127" s="591"/>
      <c r="E127" s="591"/>
      <c r="F127" s="591"/>
      <c r="G127" s="590"/>
      <c r="H127" s="590"/>
      <c r="I127" s="590"/>
      <c r="J127" s="590"/>
      <c r="K127" s="593"/>
      <c r="Q127" s="594"/>
      <c r="V127" s="595"/>
      <c r="W127" s="596"/>
      <c r="X127" s="595"/>
      <c r="Y127" s="595"/>
      <c r="Z127" s="595"/>
      <c r="AA127" s="595"/>
      <c r="AB127" s="595"/>
      <c r="AC127" s="596"/>
      <c r="AD127" s="595"/>
      <c r="AE127" s="595"/>
      <c r="AF127" s="595"/>
      <c r="AG127" s="595"/>
      <c r="AH127" s="595"/>
      <c r="AI127" s="596"/>
      <c r="AJ127" s="595"/>
      <c r="AK127" s="595"/>
      <c r="AL127" s="595"/>
      <c r="AM127" s="612"/>
    </row>
    <row r="128" spans="1:39" s="565" customFormat="1" x14ac:dyDescent="0.2">
      <c r="A128" s="590"/>
      <c r="B128" s="590"/>
      <c r="C128" s="590"/>
      <c r="D128" s="591"/>
      <c r="E128" s="591"/>
      <c r="F128" s="591"/>
      <c r="G128" s="590"/>
      <c r="H128" s="590"/>
      <c r="I128" s="590"/>
      <c r="J128" s="590"/>
      <c r="K128" s="593"/>
      <c r="Q128" s="594"/>
      <c r="V128" s="595"/>
      <c r="W128" s="596"/>
      <c r="X128" s="595"/>
      <c r="Y128" s="595"/>
      <c r="Z128" s="595"/>
      <c r="AA128" s="595"/>
      <c r="AB128" s="595"/>
      <c r="AC128" s="596"/>
      <c r="AD128" s="595"/>
      <c r="AE128" s="595"/>
      <c r="AF128" s="595"/>
      <c r="AG128" s="595"/>
      <c r="AH128" s="595"/>
      <c r="AI128" s="596"/>
      <c r="AJ128" s="595"/>
      <c r="AK128" s="595"/>
      <c r="AL128" s="595"/>
      <c r="AM128" s="612"/>
    </row>
    <row r="129" spans="1:39" s="565" customFormat="1" x14ac:dyDescent="0.2">
      <c r="A129" s="590"/>
      <c r="B129" s="590"/>
      <c r="C129" s="590"/>
      <c r="D129" s="591"/>
      <c r="E129" s="591"/>
      <c r="F129" s="591"/>
      <c r="G129" s="590"/>
      <c r="H129" s="590"/>
      <c r="I129" s="590"/>
      <c r="J129" s="590"/>
      <c r="K129" s="593"/>
      <c r="Q129" s="594"/>
      <c r="V129" s="595"/>
      <c r="W129" s="596"/>
      <c r="X129" s="595"/>
      <c r="Y129" s="595"/>
      <c r="Z129" s="595"/>
      <c r="AA129" s="595"/>
      <c r="AB129" s="595"/>
      <c r="AC129" s="596"/>
      <c r="AD129" s="595"/>
      <c r="AE129" s="595"/>
      <c r="AF129" s="595"/>
      <c r="AG129" s="595"/>
      <c r="AH129" s="595"/>
      <c r="AI129" s="596"/>
      <c r="AJ129" s="595"/>
      <c r="AK129" s="595"/>
      <c r="AL129" s="595"/>
      <c r="AM129" s="612"/>
    </row>
    <row r="130" spans="1:39" s="565" customFormat="1" x14ac:dyDescent="0.2">
      <c r="A130" s="590"/>
      <c r="B130" s="590"/>
      <c r="C130" s="590"/>
      <c r="D130" s="591"/>
      <c r="E130" s="591"/>
      <c r="F130" s="591"/>
      <c r="G130" s="590"/>
      <c r="H130" s="590"/>
      <c r="I130" s="590"/>
      <c r="J130" s="590"/>
      <c r="K130" s="593"/>
      <c r="Q130" s="594"/>
      <c r="V130" s="595"/>
      <c r="W130" s="596"/>
      <c r="X130" s="595"/>
      <c r="Y130" s="595"/>
      <c r="Z130" s="595"/>
      <c r="AA130" s="595"/>
      <c r="AB130" s="595"/>
      <c r="AC130" s="596"/>
      <c r="AD130" s="595"/>
      <c r="AE130" s="595"/>
      <c r="AF130" s="595"/>
      <c r="AG130" s="595"/>
      <c r="AH130" s="595"/>
      <c r="AI130" s="596"/>
      <c r="AJ130" s="595"/>
      <c r="AK130" s="595"/>
      <c r="AL130" s="595"/>
      <c r="AM130" s="612"/>
    </row>
    <row r="131" spans="1:39" s="565" customFormat="1" x14ac:dyDescent="0.2">
      <c r="A131" s="590"/>
      <c r="B131" s="590"/>
      <c r="C131" s="590"/>
      <c r="D131" s="591"/>
      <c r="E131" s="591"/>
      <c r="F131" s="591"/>
      <c r="G131" s="590"/>
      <c r="H131" s="590"/>
      <c r="I131" s="590"/>
      <c r="J131" s="590"/>
      <c r="K131" s="593"/>
      <c r="Q131" s="594"/>
      <c r="V131" s="595"/>
      <c r="W131" s="596"/>
      <c r="X131" s="595"/>
      <c r="Y131" s="595"/>
      <c r="Z131" s="595"/>
      <c r="AA131" s="595"/>
      <c r="AB131" s="595"/>
      <c r="AC131" s="596"/>
      <c r="AD131" s="595"/>
      <c r="AE131" s="595"/>
      <c r="AF131" s="595"/>
      <c r="AG131" s="595"/>
      <c r="AH131" s="595"/>
      <c r="AI131" s="596"/>
      <c r="AJ131" s="595"/>
      <c r="AK131" s="595"/>
      <c r="AL131" s="595"/>
      <c r="AM131" s="612"/>
    </row>
    <row r="132" spans="1:39" s="565" customFormat="1" x14ac:dyDescent="0.2">
      <c r="A132" s="590"/>
      <c r="B132" s="590"/>
      <c r="C132" s="590"/>
      <c r="D132" s="591"/>
      <c r="E132" s="591"/>
      <c r="F132" s="591"/>
      <c r="G132" s="590"/>
      <c r="H132" s="590"/>
      <c r="I132" s="590"/>
      <c r="J132" s="590"/>
      <c r="K132" s="593"/>
      <c r="Q132" s="594"/>
      <c r="V132" s="595"/>
      <c r="W132" s="596"/>
      <c r="X132" s="595"/>
      <c r="Y132" s="595"/>
      <c r="Z132" s="595"/>
      <c r="AA132" s="595"/>
      <c r="AB132" s="595"/>
      <c r="AC132" s="596"/>
      <c r="AD132" s="595"/>
      <c r="AE132" s="595"/>
      <c r="AF132" s="595"/>
      <c r="AG132" s="595"/>
      <c r="AH132" s="595"/>
      <c r="AI132" s="596"/>
      <c r="AJ132" s="595"/>
      <c r="AK132" s="595"/>
      <c r="AL132" s="595"/>
      <c r="AM132" s="612"/>
    </row>
    <row r="133" spans="1:39" s="565" customFormat="1" x14ac:dyDescent="0.2">
      <c r="A133" s="590"/>
      <c r="B133" s="590"/>
      <c r="C133" s="590"/>
      <c r="D133" s="591"/>
      <c r="E133" s="591"/>
      <c r="F133" s="591"/>
      <c r="G133" s="590"/>
      <c r="H133" s="590"/>
      <c r="I133" s="590"/>
      <c r="J133" s="590"/>
      <c r="K133" s="593"/>
      <c r="Q133" s="594"/>
      <c r="V133" s="595"/>
      <c r="W133" s="596"/>
      <c r="X133" s="595"/>
      <c r="Y133" s="595"/>
      <c r="Z133" s="595"/>
      <c r="AA133" s="595"/>
      <c r="AB133" s="595"/>
      <c r="AC133" s="596"/>
      <c r="AD133" s="595"/>
      <c r="AE133" s="595"/>
      <c r="AF133" s="595"/>
      <c r="AG133" s="595"/>
      <c r="AH133" s="595"/>
      <c r="AI133" s="596"/>
      <c r="AJ133" s="595"/>
      <c r="AK133" s="595"/>
      <c r="AL133" s="595"/>
      <c r="AM133" s="612"/>
    </row>
    <row r="134" spans="1:39" s="565" customFormat="1" x14ac:dyDescent="0.2">
      <c r="A134" s="590"/>
      <c r="B134" s="590"/>
      <c r="C134" s="590"/>
      <c r="D134" s="591"/>
      <c r="E134" s="591"/>
      <c r="F134" s="591"/>
      <c r="G134" s="590"/>
      <c r="H134" s="590"/>
      <c r="I134" s="590"/>
      <c r="J134" s="590"/>
      <c r="K134" s="593"/>
      <c r="Q134" s="594"/>
      <c r="V134" s="595"/>
      <c r="W134" s="596"/>
      <c r="X134" s="595"/>
      <c r="Y134" s="595"/>
      <c r="Z134" s="595"/>
      <c r="AA134" s="595"/>
      <c r="AB134" s="595"/>
      <c r="AC134" s="596"/>
      <c r="AD134" s="595"/>
      <c r="AE134" s="595"/>
      <c r="AF134" s="595"/>
      <c r="AG134" s="595"/>
      <c r="AH134" s="595"/>
      <c r="AI134" s="596"/>
      <c r="AJ134" s="595"/>
      <c r="AK134" s="595"/>
      <c r="AL134" s="595"/>
      <c r="AM134" s="612"/>
    </row>
    <row r="135" spans="1:39" s="565" customFormat="1" x14ac:dyDescent="0.2">
      <c r="A135" s="590"/>
      <c r="B135" s="590"/>
      <c r="C135" s="590"/>
      <c r="D135" s="591"/>
      <c r="E135" s="591"/>
      <c r="F135" s="591"/>
      <c r="G135" s="590"/>
      <c r="H135" s="590"/>
      <c r="I135" s="590"/>
      <c r="J135" s="590"/>
      <c r="K135" s="593"/>
      <c r="Q135" s="594"/>
      <c r="V135" s="595"/>
      <c r="W135" s="596"/>
      <c r="X135" s="595"/>
      <c r="Y135" s="595"/>
      <c r="Z135" s="595"/>
      <c r="AA135" s="595"/>
      <c r="AB135" s="595"/>
      <c r="AC135" s="596"/>
      <c r="AD135" s="595"/>
      <c r="AE135" s="595"/>
      <c r="AF135" s="595"/>
      <c r="AG135" s="595"/>
      <c r="AH135" s="595"/>
      <c r="AI135" s="596"/>
      <c r="AJ135" s="595"/>
      <c r="AK135" s="595"/>
      <c r="AL135" s="595"/>
      <c r="AM135" s="612"/>
    </row>
    <row r="136" spans="1:39" s="565" customFormat="1" x14ac:dyDescent="0.2">
      <c r="A136" s="590"/>
      <c r="B136" s="590"/>
      <c r="C136" s="590"/>
      <c r="D136" s="591"/>
      <c r="E136" s="591"/>
      <c r="F136" s="591"/>
      <c r="G136" s="590"/>
      <c r="H136" s="590"/>
      <c r="I136" s="590"/>
      <c r="J136" s="590"/>
      <c r="K136" s="593"/>
      <c r="Q136" s="594"/>
      <c r="V136" s="595"/>
      <c r="W136" s="596"/>
      <c r="X136" s="595"/>
      <c r="Y136" s="595"/>
      <c r="Z136" s="595"/>
      <c r="AA136" s="595"/>
      <c r="AB136" s="595"/>
      <c r="AC136" s="596"/>
      <c r="AD136" s="595"/>
      <c r="AE136" s="595"/>
      <c r="AF136" s="595"/>
      <c r="AG136" s="595"/>
      <c r="AH136" s="595"/>
      <c r="AI136" s="596"/>
      <c r="AJ136" s="595"/>
      <c r="AK136" s="595"/>
      <c r="AL136" s="595"/>
      <c r="AM136" s="612"/>
    </row>
    <row r="137" spans="1:39" s="565" customFormat="1" x14ac:dyDescent="0.2">
      <c r="A137" s="590"/>
      <c r="B137" s="590"/>
      <c r="C137" s="590"/>
      <c r="D137" s="591"/>
      <c r="E137" s="591"/>
      <c r="F137" s="591"/>
      <c r="G137" s="590"/>
      <c r="H137" s="590"/>
      <c r="I137" s="590"/>
      <c r="J137" s="590"/>
      <c r="K137" s="593"/>
      <c r="Q137" s="594"/>
      <c r="V137" s="595"/>
      <c r="W137" s="596"/>
      <c r="X137" s="595"/>
      <c r="Y137" s="595"/>
      <c r="Z137" s="595"/>
      <c r="AA137" s="595"/>
      <c r="AB137" s="595"/>
      <c r="AC137" s="596"/>
      <c r="AD137" s="595"/>
      <c r="AE137" s="595"/>
      <c r="AF137" s="595"/>
      <c r="AG137" s="595"/>
      <c r="AH137" s="595"/>
      <c r="AI137" s="596"/>
      <c r="AJ137" s="595"/>
      <c r="AK137" s="595"/>
      <c r="AL137" s="595"/>
      <c r="AM137" s="612"/>
    </row>
    <row r="138" spans="1:39" s="565" customFormat="1" x14ac:dyDescent="0.2">
      <c r="A138" s="590"/>
      <c r="B138" s="590"/>
      <c r="C138" s="590"/>
      <c r="D138" s="591"/>
      <c r="E138" s="591"/>
      <c r="F138" s="591"/>
      <c r="G138" s="590"/>
      <c r="H138" s="590"/>
      <c r="I138" s="590"/>
      <c r="J138" s="590"/>
      <c r="K138" s="593"/>
      <c r="Q138" s="594"/>
      <c r="V138" s="595"/>
      <c r="W138" s="596"/>
      <c r="X138" s="595"/>
      <c r="Y138" s="595"/>
      <c r="Z138" s="595"/>
      <c r="AA138" s="595"/>
      <c r="AB138" s="595"/>
      <c r="AC138" s="596"/>
      <c r="AD138" s="595"/>
      <c r="AE138" s="595"/>
      <c r="AF138" s="595"/>
      <c r="AG138" s="595"/>
      <c r="AH138" s="595"/>
      <c r="AI138" s="596"/>
      <c r="AJ138" s="595"/>
      <c r="AK138" s="595"/>
      <c r="AL138" s="595"/>
      <c r="AM138" s="612"/>
    </row>
    <row r="139" spans="1:39" s="565" customFormat="1" x14ac:dyDescent="0.2">
      <c r="A139" s="590"/>
      <c r="B139" s="590"/>
      <c r="C139" s="590"/>
      <c r="D139" s="591"/>
      <c r="E139" s="591"/>
      <c r="F139" s="591"/>
      <c r="G139" s="590"/>
      <c r="H139" s="590"/>
      <c r="I139" s="590"/>
      <c r="J139" s="590"/>
      <c r="K139" s="593"/>
      <c r="Q139" s="594"/>
      <c r="V139" s="595"/>
      <c r="W139" s="596"/>
      <c r="X139" s="595"/>
      <c r="Y139" s="595"/>
      <c r="Z139" s="595"/>
      <c r="AA139" s="595"/>
      <c r="AB139" s="595"/>
      <c r="AC139" s="596"/>
      <c r="AD139" s="595"/>
      <c r="AE139" s="595"/>
      <c r="AF139" s="595"/>
      <c r="AG139" s="595"/>
      <c r="AH139" s="595"/>
      <c r="AI139" s="596"/>
      <c r="AJ139" s="595"/>
      <c r="AK139" s="595"/>
      <c r="AL139" s="595"/>
      <c r="AM139" s="612"/>
    </row>
    <row r="140" spans="1:39" s="565" customFormat="1" x14ac:dyDescent="0.2">
      <c r="A140" s="590"/>
      <c r="B140" s="590"/>
      <c r="C140" s="590"/>
      <c r="D140" s="591"/>
      <c r="E140" s="591"/>
      <c r="F140" s="591"/>
      <c r="G140" s="590"/>
      <c r="H140" s="590"/>
      <c r="I140" s="590"/>
      <c r="J140" s="590"/>
      <c r="K140" s="593"/>
      <c r="Q140" s="594"/>
      <c r="V140" s="595"/>
      <c r="W140" s="596"/>
      <c r="X140" s="595"/>
      <c r="Y140" s="595"/>
      <c r="Z140" s="595"/>
      <c r="AA140" s="595"/>
      <c r="AB140" s="595"/>
      <c r="AC140" s="596"/>
      <c r="AD140" s="595"/>
      <c r="AE140" s="595"/>
      <c r="AF140" s="595"/>
      <c r="AG140" s="595"/>
      <c r="AH140" s="595"/>
      <c r="AI140" s="596"/>
      <c r="AJ140" s="595"/>
      <c r="AK140" s="595"/>
      <c r="AL140" s="595"/>
      <c r="AM140" s="612"/>
    </row>
    <row r="141" spans="1:39" s="565" customFormat="1" x14ac:dyDescent="0.2">
      <c r="A141" s="590"/>
      <c r="B141" s="590"/>
      <c r="C141" s="590"/>
      <c r="D141" s="591"/>
      <c r="E141" s="591"/>
      <c r="F141" s="591"/>
      <c r="G141" s="590"/>
      <c r="H141" s="590"/>
      <c r="I141" s="590"/>
      <c r="J141" s="590"/>
      <c r="K141" s="593"/>
      <c r="Q141" s="594"/>
      <c r="V141" s="595"/>
      <c r="W141" s="596"/>
      <c r="X141" s="595"/>
      <c r="Y141" s="595"/>
      <c r="Z141" s="595"/>
      <c r="AA141" s="595"/>
      <c r="AB141" s="595"/>
      <c r="AC141" s="596"/>
      <c r="AD141" s="595"/>
      <c r="AE141" s="595"/>
      <c r="AF141" s="595"/>
      <c r="AG141" s="595"/>
      <c r="AH141" s="595"/>
      <c r="AI141" s="596"/>
      <c r="AJ141" s="595"/>
      <c r="AK141" s="595"/>
      <c r="AL141" s="595"/>
      <c r="AM141" s="612"/>
    </row>
    <row r="142" spans="1:39" s="565" customFormat="1" x14ac:dyDescent="0.2">
      <c r="A142" s="590"/>
      <c r="B142" s="590"/>
      <c r="C142" s="590"/>
      <c r="D142" s="591"/>
      <c r="E142" s="591"/>
      <c r="F142" s="591"/>
      <c r="G142" s="590"/>
      <c r="H142" s="590"/>
      <c r="I142" s="590"/>
      <c r="J142" s="590"/>
      <c r="K142" s="593"/>
      <c r="Q142" s="594"/>
      <c r="V142" s="595"/>
      <c r="W142" s="596"/>
      <c r="X142" s="595"/>
      <c r="Y142" s="595"/>
      <c r="Z142" s="595"/>
      <c r="AA142" s="595"/>
      <c r="AB142" s="595"/>
      <c r="AC142" s="596"/>
      <c r="AD142" s="595"/>
      <c r="AE142" s="595"/>
      <c r="AF142" s="595"/>
      <c r="AG142" s="595"/>
      <c r="AH142" s="595"/>
      <c r="AI142" s="596"/>
      <c r="AJ142" s="595"/>
      <c r="AK142" s="595"/>
      <c r="AL142" s="595"/>
      <c r="AM142" s="612"/>
    </row>
    <row r="143" spans="1:39" s="565" customFormat="1" x14ac:dyDescent="0.2">
      <c r="A143" s="590"/>
      <c r="B143" s="590"/>
      <c r="C143" s="590"/>
      <c r="D143" s="591"/>
      <c r="E143" s="591"/>
      <c r="F143" s="591"/>
      <c r="G143" s="590"/>
      <c r="H143" s="590"/>
      <c r="I143" s="590"/>
      <c r="J143" s="590"/>
      <c r="K143" s="593"/>
      <c r="Q143" s="594"/>
      <c r="V143" s="595"/>
      <c r="W143" s="596"/>
      <c r="X143" s="595"/>
      <c r="Y143" s="595"/>
      <c r="Z143" s="595"/>
      <c r="AA143" s="595"/>
      <c r="AB143" s="595"/>
      <c r="AC143" s="596"/>
      <c r="AD143" s="595"/>
      <c r="AE143" s="595"/>
      <c r="AF143" s="595"/>
      <c r="AG143" s="595"/>
      <c r="AH143" s="595"/>
      <c r="AI143" s="596"/>
      <c r="AJ143" s="595"/>
      <c r="AK143" s="595"/>
      <c r="AL143" s="595"/>
      <c r="AM143" s="612"/>
    </row>
    <row r="144" spans="1:39" s="565" customFormat="1" x14ac:dyDescent="0.2">
      <c r="A144" s="590"/>
      <c r="B144" s="590"/>
      <c r="C144" s="590"/>
      <c r="D144" s="591"/>
      <c r="E144" s="591"/>
      <c r="F144" s="591"/>
      <c r="G144" s="590"/>
      <c r="H144" s="590"/>
      <c r="I144" s="590"/>
      <c r="J144" s="590"/>
      <c r="K144" s="593"/>
      <c r="Q144" s="594"/>
      <c r="V144" s="595"/>
      <c r="W144" s="596"/>
      <c r="X144" s="595"/>
      <c r="Y144" s="595"/>
      <c r="Z144" s="595"/>
      <c r="AA144" s="595"/>
      <c r="AB144" s="595"/>
      <c r="AC144" s="596"/>
      <c r="AD144" s="595"/>
      <c r="AE144" s="595"/>
      <c r="AF144" s="595"/>
      <c r="AG144" s="595"/>
      <c r="AH144" s="595"/>
      <c r="AI144" s="596"/>
      <c r="AJ144" s="595"/>
      <c r="AK144" s="595"/>
      <c r="AL144" s="595"/>
      <c r="AM144" s="612"/>
    </row>
    <row r="145" spans="1:39" s="565" customFormat="1" x14ac:dyDescent="0.2">
      <c r="A145" s="590"/>
      <c r="B145" s="590"/>
      <c r="C145" s="590"/>
      <c r="D145" s="591"/>
      <c r="E145" s="591"/>
      <c r="F145" s="591"/>
      <c r="G145" s="590"/>
      <c r="H145" s="590"/>
      <c r="I145" s="590"/>
      <c r="J145" s="590"/>
      <c r="K145" s="593"/>
      <c r="Q145" s="594"/>
      <c r="V145" s="595"/>
      <c r="W145" s="596"/>
      <c r="X145" s="595"/>
      <c r="Y145" s="595"/>
      <c r="Z145" s="595"/>
      <c r="AA145" s="595"/>
      <c r="AB145" s="595"/>
      <c r="AC145" s="596"/>
      <c r="AD145" s="595"/>
      <c r="AE145" s="595"/>
      <c r="AF145" s="595"/>
      <c r="AG145" s="595"/>
      <c r="AH145" s="595"/>
      <c r="AI145" s="596"/>
      <c r="AJ145" s="595"/>
      <c r="AK145" s="595"/>
      <c r="AL145" s="595"/>
      <c r="AM145" s="612"/>
    </row>
    <row r="146" spans="1:39" s="565" customFormat="1" x14ac:dyDescent="0.2">
      <c r="A146" s="590"/>
      <c r="B146" s="590"/>
      <c r="C146" s="590"/>
      <c r="D146" s="591"/>
      <c r="E146" s="591"/>
      <c r="F146" s="591"/>
      <c r="G146" s="590"/>
      <c r="H146" s="590"/>
      <c r="I146" s="590"/>
      <c r="J146" s="590"/>
      <c r="K146" s="593"/>
      <c r="Q146" s="594"/>
      <c r="V146" s="595"/>
      <c r="W146" s="596"/>
      <c r="X146" s="595"/>
      <c r="Y146" s="595"/>
      <c r="Z146" s="595"/>
      <c r="AA146" s="595"/>
      <c r="AB146" s="595"/>
      <c r="AC146" s="596"/>
      <c r="AD146" s="595"/>
      <c r="AE146" s="595"/>
      <c r="AF146" s="595"/>
      <c r="AG146" s="595"/>
      <c r="AH146" s="595"/>
      <c r="AI146" s="596"/>
      <c r="AJ146" s="595"/>
      <c r="AK146" s="595"/>
      <c r="AL146" s="595"/>
      <c r="AM146" s="612"/>
    </row>
    <row r="147" spans="1:39" s="565" customFormat="1" x14ac:dyDescent="0.2">
      <c r="A147" s="590"/>
      <c r="B147" s="590"/>
      <c r="C147" s="590"/>
      <c r="D147" s="591"/>
      <c r="E147" s="591"/>
      <c r="F147" s="591"/>
      <c r="G147" s="590"/>
      <c r="H147" s="590"/>
      <c r="I147" s="590"/>
      <c r="J147" s="590"/>
      <c r="K147" s="593"/>
      <c r="Q147" s="594"/>
      <c r="V147" s="595"/>
      <c r="W147" s="596"/>
      <c r="X147" s="595"/>
      <c r="Y147" s="595"/>
      <c r="Z147" s="595"/>
      <c r="AA147" s="595"/>
      <c r="AB147" s="595"/>
      <c r="AC147" s="596"/>
      <c r="AD147" s="595"/>
      <c r="AE147" s="595"/>
      <c r="AF147" s="595"/>
      <c r="AG147" s="595"/>
      <c r="AH147" s="595"/>
      <c r="AI147" s="596"/>
      <c r="AJ147" s="595"/>
      <c r="AK147" s="595"/>
      <c r="AL147" s="595"/>
      <c r="AM147" s="612"/>
    </row>
    <row r="148" spans="1:39" s="565" customFormat="1" x14ac:dyDescent="0.2">
      <c r="A148" s="590"/>
      <c r="B148" s="590"/>
      <c r="C148" s="590"/>
      <c r="D148" s="591"/>
      <c r="E148" s="591"/>
      <c r="F148" s="591"/>
      <c r="G148" s="590"/>
      <c r="H148" s="590"/>
      <c r="I148" s="590"/>
      <c r="J148" s="590"/>
      <c r="K148" s="593"/>
      <c r="Q148" s="594"/>
      <c r="V148" s="595"/>
      <c r="W148" s="596"/>
      <c r="X148" s="595"/>
      <c r="Y148" s="595"/>
      <c r="Z148" s="595"/>
      <c r="AA148" s="595"/>
      <c r="AB148" s="595"/>
      <c r="AC148" s="596"/>
      <c r="AD148" s="595"/>
      <c r="AE148" s="595"/>
      <c r="AF148" s="595"/>
      <c r="AG148" s="595"/>
      <c r="AH148" s="595"/>
      <c r="AI148" s="596"/>
      <c r="AJ148" s="595"/>
      <c r="AK148" s="595"/>
      <c r="AL148" s="595"/>
      <c r="AM148" s="612"/>
    </row>
    <row r="149" spans="1:39" s="565" customFormat="1" x14ac:dyDescent="0.2">
      <c r="A149" s="590"/>
      <c r="B149" s="590"/>
      <c r="C149" s="590"/>
      <c r="D149" s="591"/>
      <c r="E149" s="591"/>
      <c r="F149" s="591"/>
      <c r="G149" s="590"/>
      <c r="H149" s="590"/>
      <c r="I149" s="590"/>
      <c r="J149" s="590"/>
      <c r="K149" s="593"/>
      <c r="Q149" s="594"/>
      <c r="V149" s="595"/>
      <c r="W149" s="596"/>
      <c r="X149" s="595"/>
      <c r="Y149" s="595"/>
      <c r="Z149" s="595"/>
      <c r="AA149" s="595"/>
      <c r="AB149" s="595"/>
      <c r="AC149" s="596"/>
      <c r="AD149" s="595"/>
      <c r="AE149" s="595"/>
      <c r="AF149" s="595"/>
      <c r="AG149" s="595"/>
      <c r="AH149" s="595"/>
      <c r="AI149" s="596"/>
      <c r="AJ149" s="595"/>
      <c r="AK149" s="595"/>
      <c r="AL149" s="595"/>
      <c r="AM149" s="612"/>
    </row>
    <row r="150" spans="1:39" s="565" customFormat="1" x14ac:dyDescent="0.2">
      <c r="A150" s="590"/>
      <c r="B150" s="590"/>
      <c r="C150" s="590"/>
      <c r="D150" s="591"/>
      <c r="E150" s="591"/>
      <c r="F150" s="591"/>
      <c r="G150" s="590"/>
      <c r="H150" s="590"/>
      <c r="I150" s="590"/>
      <c r="J150" s="590"/>
      <c r="K150" s="593"/>
      <c r="Q150" s="594"/>
      <c r="V150" s="595"/>
      <c r="W150" s="596"/>
      <c r="X150" s="595"/>
      <c r="Y150" s="595"/>
      <c r="Z150" s="595"/>
      <c r="AA150" s="595"/>
      <c r="AB150" s="595"/>
      <c r="AC150" s="596"/>
      <c r="AD150" s="595"/>
      <c r="AE150" s="595"/>
      <c r="AF150" s="595"/>
      <c r="AG150" s="595"/>
      <c r="AH150" s="595"/>
      <c r="AI150" s="596"/>
      <c r="AJ150" s="595"/>
      <c r="AK150" s="595"/>
      <c r="AL150" s="595"/>
      <c r="AM150" s="612"/>
    </row>
    <row r="151" spans="1:39" s="565" customFormat="1" x14ac:dyDescent="0.2">
      <c r="A151" s="590"/>
      <c r="B151" s="590"/>
      <c r="C151" s="590"/>
      <c r="D151" s="591"/>
      <c r="E151" s="591"/>
      <c r="F151" s="591"/>
      <c r="G151" s="590"/>
      <c r="H151" s="590"/>
      <c r="I151" s="590"/>
      <c r="J151" s="590"/>
      <c r="K151" s="593"/>
      <c r="Q151" s="594"/>
      <c r="V151" s="595"/>
      <c r="W151" s="596"/>
      <c r="X151" s="595"/>
      <c r="Y151" s="595"/>
      <c r="Z151" s="595"/>
      <c r="AA151" s="595"/>
      <c r="AB151" s="595"/>
      <c r="AC151" s="596"/>
      <c r="AD151" s="595"/>
      <c r="AE151" s="595"/>
      <c r="AF151" s="595"/>
      <c r="AG151" s="595"/>
      <c r="AH151" s="595"/>
      <c r="AI151" s="596"/>
      <c r="AJ151" s="595"/>
      <c r="AK151" s="595"/>
      <c r="AL151" s="595"/>
      <c r="AM151" s="612"/>
    </row>
    <row r="152" spans="1:39" s="565" customFormat="1" x14ac:dyDescent="0.2">
      <c r="A152" s="590"/>
      <c r="B152" s="590"/>
      <c r="C152" s="590"/>
      <c r="D152" s="591"/>
      <c r="E152" s="591"/>
      <c r="F152" s="591"/>
      <c r="G152" s="590"/>
      <c r="H152" s="590"/>
      <c r="I152" s="590"/>
      <c r="J152" s="590"/>
      <c r="K152" s="593"/>
      <c r="Q152" s="594"/>
      <c r="V152" s="595"/>
      <c r="W152" s="596"/>
      <c r="X152" s="595"/>
      <c r="Y152" s="595"/>
      <c r="Z152" s="595"/>
      <c r="AA152" s="595"/>
      <c r="AB152" s="595"/>
      <c r="AC152" s="596"/>
      <c r="AD152" s="595"/>
      <c r="AE152" s="595"/>
      <c r="AF152" s="595"/>
      <c r="AG152" s="595"/>
      <c r="AH152" s="595"/>
      <c r="AI152" s="596"/>
      <c r="AJ152" s="595"/>
      <c r="AK152" s="595"/>
      <c r="AL152" s="595"/>
      <c r="AM152" s="612"/>
    </row>
    <row r="153" spans="1:39" s="565" customFormat="1" x14ac:dyDescent="0.2">
      <c r="A153" s="590"/>
      <c r="B153" s="590"/>
      <c r="C153" s="590"/>
      <c r="D153" s="591"/>
      <c r="E153" s="591"/>
      <c r="F153" s="591"/>
      <c r="G153" s="590"/>
      <c r="H153" s="590"/>
      <c r="I153" s="590"/>
      <c r="J153" s="590"/>
      <c r="K153" s="593"/>
      <c r="Q153" s="594"/>
      <c r="V153" s="595"/>
      <c r="W153" s="596"/>
      <c r="X153" s="595"/>
      <c r="Y153" s="595"/>
      <c r="Z153" s="595"/>
      <c r="AA153" s="595"/>
      <c r="AB153" s="595"/>
      <c r="AC153" s="596"/>
      <c r="AD153" s="595"/>
      <c r="AE153" s="595"/>
      <c r="AF153" s="595"/>
      <c r="AG153" s="595"/>
      <c r="AH153" s="595"/>
      <c r="AI153" s="596"/>
      <c r="AJ153" s="595"/>
      <c r="AK153" s="595"/>
      <c r="AL153" s="595"/>
      <c r="AM153" s="612"/>
    </row>
    <row r="154" spans="1:39" s="565" customFormat="1" x14ac:dyDescent="0.2">
      <c r="A154" s="590"/>
      <c r="B154" s="590"/>
      <c r="C154" s="590"/>
      <c r="D154" s="591"/>
      <c r="E154" s="591"/>
      <c r="F154" s="591"/>
      <c r="G154" s="590"/>
      <c r="H154" s="590"/>
      <c r="I154" s="590"/>
      <c r="J154" s="590"/>
      <c r="K154" s="593"/>
      <c r="Q154" s="594"/>
      <c r="V154" s="595"/>
      <c r="W154" s="596"/>
      <c r="X154" s="595"/>
      <c r="Y154" s="595"/>
      <c r="Z154" s="595"/>
      <c r="AA154" s="595"/>
      <c r="AB154" s="595"/>
      <c r="AC154" s="596"/>
      <c r="AD154" s="595"/>
      <c r="AE154" s="595"/>
      <c r="AF154" s="595"/>
      <c r="AG154" s="595"/>
      <c r="AH154" s="595"/>
      <c r="AI154" s="596"/>
      <c r="AJ154" s="595"/>
      <c r="AK154" s="595"/>
      <c r="AL154" s="595"/>
      <c r="AM154" s="612"/>
    </row>
    <row r="155" spans="1:39" s="565" customFormat="1" x14ac:dyDescent="0.2">
      <c r="A155" s="590"/>
      <c r="B155" s="590"/>
      <c r="C155" s="590"/>
      <c r="D155" s="591"/>
      <c r="E155" s="591"/>
      <c r="F155" s="591"/>
      <c r="G155" s="590"/>
      <c r="H155" s="590"/>
      <c r="I155" s="590"/>
      <c r="J155" s="590"/>
      <c r="K155" s="593"/>
      <c r="Q155" s="594"/>
      <c r="V155" s="595"/>
      <c r="W155" s="596"/>
      <c r="X155" s="595"/>
      <c r="Y155" s="595"/>
      <c r="Z155" s="595"/>
      <c r="AA155" s="595"/>
      <c r="AB155" s="595"/>
      <c r="AC155" s="596"/>
      <c r="AD155" s="595"/>
      <c r="AE155" s="595"/>
      <c r="AF155" s="595"/>
      <c r="AG155" s="595"/>
      <c r="AH155" s="595"/>
      <c r="AI155" s="596"/>
      <c r="AJ155" s="595"/>
      <c r="AK155" s="595"/>
      <c r="AL155" s="595"/>
      <c r="AM155" s="612"/>
    </row>
    <row r="156" spans="1:39" s="565" customFormat="1" x14ac:dyDescent="0.2">
      <c r="A156" s="590"/>
      <c r="B156" s="590"/>
      <c r="C156" s="590"/>
      <c r="D156" s="591"/>
      <c r="E156" s="591"/>
      <c r="F156" s="591"/>
      <c r="G156" s="590"/>
      <c r="H156" s="590"/>
      <c r="I156" s="590"/>
      <c r="J156" s="590"/>
      <c r="K156" s="593"/>
      <c r="Q156" s="594"/>
      <c r="V156" s="595"/>
      <c r="W156" s="596"/>
      <c r="X156" s="595"/>
      <c r="Y156" s="595"/>
      <c r="Z156" s="595"/>
      <c r="AA156" s="595"/>
      <c r="AB156" s="595"/>
      <c r="AC156" s="596"/>
      <c r="AD156" s="595"/>
      <c r="AE156" s="595"/>
      <c r="AF156" s="595"/>
      <c r="AG156" s="595"/>
      <c r="AH156" s="595"/>
      <c r="AI156" s="596"/>
      <c r="AJ156" s="595"/>
      <c r="AK156" s="595"/>
      <c r="AL156" s="595"/>
      <c r="AM156" s="612"/>
    </row>
    <row r="157" spans="1:39" s="565" customFormat="1" x14ac:dyDescent="0.2">
      <c r="A157" s="590"/>
      <c r="B157" s="590"/>
      <c r="C157" s="590"/>
      <c r="D157" s="591"/>
      <c r="E157" s="591"/>
      <c r="F157" s="591"/>
      <c r="G157" s="590"/>
      <c r="H157" s="590"/>
      <c r="I157" s="590"/>
      <c r="J157" s="590"/>
      <c r="K157" s="593"/>
      <c r="Q157" s="594"/>
      <c r="V157" s="595"/>
      <c r="W157" s="596"/>
      <c r="X157" s="595"/>
      <c r="Y157" s="595"/>
      <c r="Z157" s="595"/>
      <c r="AA157" s="595"/>
      <c r="AB157" s="595"/>
      <c r="AC157" s="596"/>
      <c r="AD157" s="595"/>
      <c r="AE157" s="595"/>
      <c r="AF157" s="595"/>
      <c r="AG157" s="595"/>
      <c r="AH157" s="595"/>
      <c r="AI157" s="596"/>
      <c r="AJ157" s="595"/>
      <c r="AK157" s="595"/>
      <c r="AL157" s="595"/>
      <c r="AM157" s="612"/>
    </row>
    <row r="158" spans="1:39" s="565" customFormat="1" x14ac:dyDescent="0.2">
      <c r="A158" s="590"/>
      <c r="B158" s="590"/>
      <c r="C158" s="590"/>
      <c r="D158" s="591"/>
      <c r="E158" s="591"/>
      <c r="F158" s="591"/>
      <c r="G158" s="590"/>
      <c r="H158" s="590"/>
      <c r="I158" s="590"/>
      <c r="J158" s="590"/>
      <c r="K158" s="593"/>
      <c r="Q158" s="594"/>
      <c r="V158" s="595"/>
      <c r="W158" s="596"/>
      <c r="X158" s="595"/>
      <c r="Y158" s="595"/>
      <c r="Z158" s="595"/>
      <c r="AA158" s="595"/>
      <c r="AB158" s="595"/>
      <c r="AC158" s="596"/>
      <c r="AD158" s="595"/>
      <c r="AE158" s="595"/>
      <c r="AF158" s="595"/>
      <c r="AG158" s="595"/>
      <c r="AH158" s="595"/>
      <c r="AI158" s="596"/>
      <c r="AJ158" s="595"/>
      <c r="AK158" s="595"/>
      <c r="AL158" s="595"/>
      <c r="AM158" s="612"/>
    </row>
    <row r="159" spans="1:39" s="565" customFormat="1" x14ac:dyDescent="0.2">
      <c r="A159" s="590"/>
      <c r="B159" s="590"/>
      <c r="C159" s="590"/>
      <c r="D159" s="591"/>
      <c r="E159" s="591"/>
      <c r="F159" s="591"/>
      <c r="G159" s="590"/>
      <c r="H159" s="590"/>
      <c r="I159" s="590"/>
      <c r="J159" s="590"/>
      <c r="K159" s="593"/>
      <c r="Q159" s="594"/>
      <c r="V159" s="595"/>
      <c r="W159" s="596"/>
      <c r="X159" s="595"/>
      <c r="Y159" s="595"/>
      <c r="Z159" s="595"/>
      <c r="AA159" s="595"/>
      <c r="AB159" s="595"/>
      <c r="AC159" s="596"/>
      <c r="AD159" s="595"/>
      <c r="AE159" s="595"/>
      <c r="AF159" s="595"/>
      <c r="AG159" s="595"/>
      <c r="AH159" s="595"/>
      <c r="AI159" s="596"/>
      <c r="AJ159" s="595"/>
      <c r="AK159" s="595"/>
      <c r="AL159" s="595"/>
      <c r="AM159" s="612"/>
    </row>
    <row r="160" spans="1:39" s="565" customFormat="1" x14ac:dyDescent="0.2">
      <c r="A160" s="590"/>
      <c r="B160" s="590"/>
      <c r="C160" s="590"/>
      <c r="D160" s="591"/>
      <c r="E160" s="591"/>
      <c r="F160" s="591"/>
      <c r="G160" s="590"/>
      <c r="H160" s="590"/>
      <c r="I160" s="590"/>
      <c r="J160" s="590"/>
      <c r="K160" s="593"/>
      <c r="Q160" s="594"/>
      <c r="V160" s="595"/>
      <c r="W160" s="596"/>
      <c r="X160" s="595"/>
      <c r="Y160" s="595"/>
      <c r="Z160" s="595"/>
      <c r="AA160" s="595"/>
      <c r="AB160" s="595"/>
      <c r="AC160" s="596"/>
      <c r="AD160" s="595"/>
      <c r="AE160" s="595"/>
      <c r="AF160" s="595"/>
      <c r="AG160" s="595"/>
      <c r="AH160" s="595"/>
      <c r="AI160" s="596"/>
      <c r="AJ160" s="595"/>
      <c r="AK160" s="595"/>
      <c r="AL160" s="595"/>
      <c r="AM160" s="612"/>
    </row>
    <row r="161" spans="1:39" s="565" customFormat="1" x14ac:dyDescent="0.2">
      <c r="A161" s="590"/>
      <c r="B161" s="590"/>
      <c r="C161" s="590"/>
      <c r="D161" s="591"/>
      <c r="E161" s="591"/>
      <c r="F161" s="591"/>
      <c r="G161" s="590"/>
      <c r="H161" s="590"/>
      <c r="I161" s="590"/>
      <c r="J161" s="590"/>
      <c r="K161" s="593"/>
      <c r="Q161" s="594"/>
      <c r="V161" s="595"/>
      <c r="W161" s="596"/>
      <c r="X161" s="595"/>
      <c r="Y161" s="595"/>
      <c r="Z161" s="595"/>
      <c r="AA161" s="595"/>
      <c r="AB161" s="595"/>
      <c r="AC161" s="596"/>
      <c r="AD161" s="595"/>
      <c r="AE161" s="595"/>
      <c r="AF161" s="595"/>
      <c r="AG161" s="595"/>
      <c r="AH161" s="595"/>
      <c r="AI161" s="596"/>
      <c r="AJ161" s="595"/>
      <c r="AK161" s="595"/>
      <c r="AL161" s="595"/>
      <c r="AM161" s="612"/>
    </row>
    <row r="162" spans="1:39" s="565" customFormat="1" x14ac:dyDescent="0.2">
      <c r="A162" s="590"/>
      <c r="B162" s="590"/>
      <c r="C162" s="590"/>
      <c r="D162" s="591"/>
      <c r="E162" s="591"/>
      <c r="F162" s="591"/>
      <c r="G162" s="590"/>
      <c r="H162" s="590"/>
      <c r="I162" s="590"/>
      <c r="J162" s="590"/>
      <c r="K162" s="593"/>
      <c r="Q162" s="594"/>
      <c r="V162" s="595"/>
      <c r="W162" s="596"/>
      <c r="X162" s="595"/>
      <c r="Y162" s="595"/>
      <c r="Z162" s="595"/>
      <c r="AA162" s="595"/>
      <c r="AB162" s="595"/>
      <c r="AC162" s="596"/>
      <c r="AD162" s="595"/>
      <c r="AE162" s="595"/>
      <c r="AF162" s="595"/>
      <c r="AG162" s="595"/>
      <c r="AH162" s="595"/>
      <c r="AI162" s="596"/>
      <c r="AJ162" s="595"/>
      <c r="AK162" s="595"/>
      <c r="AL162" s="595"/>
      <c r="AM162" s="612"/>
    </row>
    <row r="163" spans="1:39" s="565" customFormat="1" x14ac:dyDescent="0.2">
      <c r="A163" s="590"/>
      <c r="B163" s="590"/>
      <c r="C163" s="590"/>
      <c r="D163" s="591"/>
      <c r="E163" s="591"/>
      <c r="F163" s="591"/>
      <c r="G163" s="590"/>
      <c r="H163" s="590"/>
      <c r="I163" s="590"/>
      <c r="J163" s="590"/>
      <c r="K163" s="593"/>
      <c r="Q163" s="594"/>
      <c r="V163" s="595"/>
      <c r="W163" s="596"/>
      <c r="X163" s="595"/>
      <c r="Y163" s="595"/>
      <c r="Z163" s="595"/>
      <c r="AA163" s="595"/>
      <c r="AB163" s="595"/>
      <c r="AC163" s="596"/>
      <c r="AD163" s="595"/>
      <c r="AE163" s="595"/>
      <c r="AF163" s="595"/>
      <c r="AG163" s="595"/>
      <c r="AH163" s="595"/>
      <c r="AI163" s="596"/>
      <c r="AJ163" s="595"/>
      <c r="AK163" s="595"/>
      <c r="AL163" s="595"/>
      <c r="AM163" s="612"/>
    </row>
    <row r="164" spans="1:39" s="565" customFormat="1" x14ac:dyDescent="0.2">
      <c r="A164" s="590"/>
      <c r="B164" s="590"/>
      <c r="C164" s="590"/>
      <c r="D164" s="591"/>
      <c r="E164" s="591"/>
      <c r="F164" s="591"/>
      <c r="G164" s="590"/>
      <c r="H164" s="590"/>
      <c r="I164" s="590"/>
      <c r="J164" s="590"/>
      <c r="K164" s="593"/>
      <c r="Q164" s="594"/>
      <c r="V164" s="595"/>
      <c r="W164" s="596"/>
      <c r="X164" s="595"/>
      <c r="Y164" s="595"/>
      <c r="Z164" s="595"/>
      <c r="AA164" s="595"/>
      <c r="AB164" s="595"/>
      <c r="AC164" s="596"/>
      <c r="AD164" s="595"/>
      <c r="AE164" s="595"/>
      <c r="AF164" s="595"/>
      <c r="AG164" s="595"/>
      <c r="AH164" s="595"/>
      <c r="AI164" s="596"/>
      <c r="AJ164" s="595"/>
      <c r="AK164" s="595"/>
      <c r="AL164" s="595"/>
      <c r="AM164" s="612"/>
    </row>
    <row r="165" spans="1:39" s="565" customFormat="1" x14ac:dyDescent="0.2">
      <c r="A165" s="590"/>
      <c r="B165" s="590"/>
      <c r="C165" s="590"/>
      <c r="D165" s="591"/>
      <c r="E165" s="591"/>
      <c r="F165" s="591"/>
      <c r="G165" s="590"/>
      <c r="H165" s="590"/>
      <c r="I165" s="590"/>
      <c r="J165" s="590"/>
      <c r="K165" s="593"/>
      <c r="Q165" s="594"/>
      <c r="V165" s="595"/>
      <c r="W165" s="596"/>
      <c r="X165" s="595"/>
      <c r="Y165" s="595"/>
      <c r="Z165" s="595"/>
      <c r="AA165" s="595"/>
      <c r="AB165" s="595"/>
      <c r="AC165" s="596"/>
      <c r="AD165" s="595"/>
      <c r="AE165" s="595"/>
      <c r="AF165" s="595"/>
      <c r="AG165" s="595"/>
      <c r="AH165" s="595"/>
      <c r="AI165" s="596"/>
      <c r="AJ165" s="595"/>
      <c r="AK165" s="595"/>
      <c r="AL165" s="595"/>
      <c r="AM165" s="612"/>
    </row>
    <row r="166" spans="1:39" s="565" customFormat="1" x14ac:dyDescent="0.2">
      <c r="A166" s="590"/>
      <c r="B166" s="590"/>
      <c r="C166" s="590"/>
      <c r="D166" s="591"/>
      <c r="E166" s="591"/>
      <c r="F166" s="591"/>
      <c r="G166" s="590"/>
      <c r="H166" s="590"/>
      <c r="I166" s="590"/>
      <c r="J166" s="590"/>
      <c r="K166" s="593"/>
      <c r="Q166" s="594"/>
      <c r="V166" s="595"/>
      <c r="W166" s="596"/>
      <c r="X166" s="595"/>
      <c r="Y166" s="595"/>
      <c r="Z166" s="595"/>
      <c r="AA166" s="595"/>
      <c r="AB166" s="595"/>
      <c r="AC166" s="596"/>
      <c r="AD166" s="595"/>
      <c r="AE166" s="595"/>
      <c r="AF166" s="595"/>
      <c r="AG166" s="595"/>
      <c r="AH166" s="595"/>
      <c r="AI166" s="596"/>
      <c r="AJ166" s="595"/>
      <c r="AK166" s="595"/>
      <c r="AL166" s="595"/>
      <c r="AM166" s="612"/>
    </row>
    <row r="167" spans="1:39" s="565" customFormat="1" x14ac:dyDescent="0.2">
      <c r="A167" s="590"/>
      <c r="B167" s="590"/>
      <c r="C167" s="590"/>
      <c r="D167" s="591"/>
      <c r="E167" s="591"/>
      <c r="F167" s="591"/>
      <c r="G167" s="590"/>
      <c r="H167" s="590"/>
      <c r="I167" s="590"/>
      <c r="J167" s="590"/>
      <c r="K167" s="593"/>
      <c r="Q167" s="594"/>
      <c r="V167" s="595"/>
      <c r="W167" s="596"/>
      <c r="X167" s="595"/>
      <c r="Y167" s="595"/>
      <c r="Z167" s="595"/>
      <c r="AA167" s="595"/>
      <c r="AB167" s="595"/>
      <c r="AC167" s="596"/>
      <c r="AD167" s="595"/>
      <c r="AE167" s="595"/>
      <c r="AF167" s="595"/>
      <c r="AG167" s="595"/>
      <c r="AH167" s="595"/>
      <c r="AI167" s="596"/>
      <c r="AJ167" s="595"/>
      <c r="AK167" s="595"/>
      <c r="AL167" s="595"/>
      <c r="AM167" s="612"/>
    </row>
    <row r="168" spans="1:39" s="565" customFormat="1" x14ac:dyDescent="0.2">
      <c r="A168" s="590"/>
      <c r="B168" s="590"/>
      <c r="C168" s="590"/>
      <c r="D168" s="591"/>
      <c r="E168" s="591"/>
      <c r="F168" s="591"/>
      <c r="G168" s="590"/>
      <c r="H168" s="590"/>
      <c r="I168" s="590"/>
      <c r="J168" s="590"/>
      <c r="K168" s="593"/>
      <c r="Q168" s="594"/>
      <c r="V168" s="595"/>
      <c r="W168" s="596"/>
      <c r="X168" s="595"/>
      <c r="Y168" s="595"/>
      <c r="Z168" s="595"/>
      <c r="AA168" s="595"/>
      <c r="AB168" s="595"/>
      <c r="AC168" s="596"/>
      <c r="AD168" s="595"/>
      <c r="AE168" s="595"/>
      <c r="AF168" s="595"/>
      <c r="AG168" s="595"/>
      <c r="AH168" s="595"/>
      <c r="AI168" s="596"/>
      <c r="AJ168" s="595"/>
      <c r="AK168" s="595"/>
      <c r="AL168" s="595"/>
      <c r="AM168" s="612"/>
    </row>
    <row r="169" spans="1:39" s="565" customFormat="1" x14ac:dyDescent="0.2">
      <c r="A169" s="590"/>
      <c r="B169" s="590"/>
      <c r="C169" s="590"/>
      <c r="D169" s="591"/>
      <c r="E169" s="591"/>
      <c r="F169" s="591"/>
      <c r="G169" s="590"/>
      <c r="H169" s="590"/>
      <c r="I169" s="590"/>
      <c r="J169" s="590"/>
      <c r="K169" s="593"/>
      <c r="Q169" s="594"/>
      <c r="V169" s="595"/>
      <c r="W169" s="596"/>
      <c r="X169" s="595"/>
      <c r="Y169" s="595"/>
      <c r="Z169" s="595"/>
      <c r="AA169" s="595"/>
      <c r="AB169" s="595"/>
      <c r="AC169" s="596"/>
      <c r="AD169" s="595"/>
      <c r="AE169" s="595"/>
      <c r="AF169" s="595"/>
      <c r="AG169" s="595"/>
      <c r="AH169" s="595"/>
      <c r="AI169" s="596"/>
      <c r="AJ169" s="595"/>
      <c r="AK169" s="595"/>
      <c r="AL169" s="595"/>
      <c r="AM169" s="612"/>
    </row>
    <row r="170" spans="1:39" s="565" customFormat="1" x14ac:dyDescent="0.2">
      <c r="A170" s="590"/>
      <c r="B170" s="590"/>
      <c r="C170" s="590"/>
      <c r="D170" s="591"/>
      <c r="E170" s="591"/>
      <c r="F170" s="591"/>
      <c r="G170" s="590"/>
      <c r="H170" s="590"/>
      <c r="I170" s="590"/>
      <c r="J170" s="590"/>
      <c r="K170" s="593"/>
      <c r="Q170" s="594"/>
      <c r="V170" s="595"/>
      <c r="W170" s="596"/>
      <c r="X170" s="595"/>
      <c r="Y170" s="595"/>
      <c r="Z170" s="595"/>
      <c r="AA170" s="595"/>
      <c r="AB170" s="595"/>
      <c r="AC170" s="596"/>
      <c r="AD170" s="595"/>
      <c r="AE170" s="595"/>
      <c r="AF170" s="595"/>
      <c r="AG170" s="595"/>
      <c r="AH170" s="595"/>
      <c r="AI170" s="596"/>
      <c r="AJ170" s="595"/>
      <c r="AK170" s="595"/>
      <c r="AL170" s="595"/>
      <c r="AM170" s="612"/>
    </row>
    <row r="171" spans="1:39" s="565" customFormat="1" x14ac:dyDescent="0.2">
      <c r="A171" s="590"/>
      <c r="B171" s="590"/>
      <c r="C171" s="590"/>
      <c r="D171" s="591"/>
      <c r="E171" s="591"/>
      <c r="F171" s="591"/>
      <c r="G171" s="590"/>
      <c r="H171" s="590"/>
      <c r="I171" s="590"/>
      <c r="J171" s="590"/>
      <c r="K171" s="593"/>
      <c r="Q171" s="594"/>
      <c r="V171" s="595"/>
      <c r="W171" s="596"/>
      <c r="X171" s="595"/>
      <c r="Y171" s="595"/>
      <c r="Z171" s="595"/>
      <c r="AA171" s="595"/>
      <c r="AB171" s="595"/>
      <c r="AC171" s="596"/>
      <c r="AD171" s="595"/>
      <c r="AE171" s="595"/>
      <c r="AF171" s="595"/>
      <c r="AG171" s="595"/>
      <c r="AH171" s="595"/>
      <c r="AI171" s="596"/>
      <c r="AJ171" s="595"/>
      <c r="AK171" s="595"/>
      <c r="AL171" s="595"/>
      <c r="AM171" s="612"/>
    </row>
    <row r="172" spans="1:39" s="565" customFormat="1" x14ac:dyDescent="0.2">
      <c r="A172" s="590"/>
      <c r="B172" s="590"/>
      <c r="C172" s="590"/>
      <c r="D172" s="591"/>
      <c r="E172" s="591"/>
      <c r="F172" s="591"/>
      <c r="G172" s="590"/>
      <c r="H172" s="590"/>
      <c r="I172" s="590"/>
      <c r="J172" s="590"/>
      <c r="K172" s="593"/>
      <c r="Q172" s="594"/>
      <c r="V172" s="595"/>
      <c r="W172" s="596"/>
      <c r="X172" s="595"/>
      <c r="Y172" s="595"/>
      <c r="Z172" s="595"/>
      <c r="AA172" s="595"/>
      <c r="AB172" s="595"/>
      <c r="AC172" s="596"/>
      <c r="AD172" s="595"/>
      <c r="AE172" s="595"/>
      <c r="AF172" s="595"/>
      <c r="AG172" s="595"/>
      <c r="AH172" s="595"/>
      <c r="AI172" s="596"/>
      <c r="AJ172" s="595"/>
      <c r="AK172" s="595"/>
      <c r="AL172" s="595"/>
      <c r="AM172" s="612"/>
    </row>
    <row r="173" spans="1:39" s="565" customFormat="1" x14ac:dyDescent="0.2">
      <c r="A173" s="590"/>
      <c r="B173" s="590"/>
      <c r="C173" s="590"/>
      <c r="D173" s="591"/>
      <c r="E173" s="591"/>
      <c r="F173" s="591"/>
      <c r="G173" s="590"/>
      <c r="H173" s="590"/>
      <c r="I173" s="590"/>
      <c r="J173" s="590"/>
      <c r="K173" s="593"/>
      <c r="Q173" s="594"/>
      <c r="V173" s="595"/>
      <c r="W173" s="596"/>
      <c r="X173" s="595"/>
      <c r="Y173" s="595"/>
      <c r="Z173" s="595"/>
      <c r="AA173" s="595"/>
      <c r="AB173" s="595"/>
      <c r="AC173" s="596"/>
      <c r="AD173" s="595"/>
      <c r="AE173" s="595"/>
      <c r="AF173" s="595"/>
      <c r="AG173" s="595"/>
      <c r="AH173" s="595"/>
      <c r="AI173" s="596"/>
      <c r="AJ173" s="595"/>
      <c r="AK173" s="595"/>
      <c r="AL173" s="595"/>
      <c r="AM173" s="612"/>
    </row>
    <row r="174" spans="1:39" s="565" customFormat="1" x14ac:dyDescent="0.2">
      <c r="A174" s="590"/>
      <c r="B174" s="590"/>
      <c r="C174" s="590"/>
      <c r="D174" s="591"/>
      <c r="E174" s="591"/>
      <c r="F174" s="591"/>
      <c r="G174" s="590"/>
      <c r="H174" s="590"/>
      <c r="I174" s="590"/>
      <c r="J174" s="590"/>
      <c r="K174" s="593"/>
      <c r="Q174" s="594"/>
      <c r="V174" s="595"/>
      <c r="W174" s="596"/>
      <c r="X174" s="595"/>
      <c r="Y174" s="595"/>
      <c r="Z174" s="595"/>
      <c r="AA174" s="595"/>
      <c r="AB174" s="595"/>
      <c r="AC174" s="596"/>
      <c r="AD174" s="595"/>
      <c r="AE174" s="595"/>
      <c r="AF174" s="595"/>
      <c r="AG174" s="595"/>
      <c r="AH174" s="595"/>
      <c r="AI174" s="596"/>
      <c r="AJ174" s="595"/>
      <c r="AK174" s="595"/>
      <c r="AL174" s="595"/>
      <c r="AM174" s="612"/>
    </row>
    <row r="175" spans="1:39" s="565" customFormat="1" x14ac:dyDescent="0.2">
      <c r="A175" s="590"/>
      <c r="B175" s="590"/>
      <c r="C175" s="590"/>
      <c r="D175" s="591"/>
      <c r="E175" s="591"/>
      <c r="F175" s="591"/>
      <c r="G175" s="590"/>
      <c r="H175" s="590"/>
      <c r="I175" s="590"/>
      <c r="J175" s="590"/>
      <c r="K175" s="593"/>
      <c r="Q175" s="594"/>
      <c r="V175" s="595"/>
      <c r="W175" s="596"/>
      <c r="X175" s="595"/>
      <c r="Y175" s="595"/>
      <c r="Z175" s="595"/>
      <c r="AA175" s="595"/>
      <c r="AB175" s="595"/>
      <c r="AC175" s="596"/>
      <c r="AD175" s="595"/>
      <c r="AE175" s="595"/>
      <c r="AF175" s="595"/>
      <c r="AG175" s="595"/>
      <c r="AH175" s="595"/>
      <c r="AI175" s="596"/>
      <c r="AJ175" s="595"/>
      <c r="AK175" s="595"/>
      <c r="AL175" s="595"/>
      <c r="AM175" s="612"/>
    </row>
    <row r="176" spans="1:39" s="565" customFormat="1" x14ac:dyDescent="0.2">
      <c r="A176" s="590"/>
      <c r="B176" s="590"/>
      <c r="C176" s="590"/>
      <c r="D176" s="591"/>
      <c r="E176" s="591"/>
      <c r="F176" s="591"/>
      <c r="G176" s="590"/>
      <c r="H176" s="590"/>
      <c r="I176" s="590"/>
      <c r="J176" s="590"/>
      <c r="K176" s="593"/>
      <c r="Q176" s="594"/>
      <c r="V176" s="595"/>
      <c r="W176" s="596"/>
      <c r="X176" s="595"/>
      <c r="Y176" s="595"/>
      <c r="Z176" s="595"/>
      <c r="AA176" s="595"/>
      <c r="AB176" s="595"/>
      <c r="AC176" s="596"/>
      <c r="AD176" s="595"/>
      <c r="AE176" s="595"/>
      <c r="AF176" s="595"/>
      <c r="AG176" s="595"/>
      <c r="AH176" s="595"/>
      <c r="AI176" s="596"/>
      <c r="AJ176" s="595"/>
      <c r="AK176" s="595"/>
      <c r="AL176" s="595"/>
      <c r="AM176" s="612"/>
    </row>
    <row r="177" spans="1:39" s="565" customFormat="1" x14ac:dyDescent="0.2">
      <c r="A177" s="590"/>
      <c r="B177" s="590"/>
      <c r="C177" s="590"/>
      <c r="D177" s="591"/>
      <c r="E177" s="591"/>
      <c r="F177" s="591"/>
      <c r="G177" s="590"/>
      <c r="H177" s="590"/>
      <c r="I177" s="590"/>
      <c r="J177" s="590"/>
      <c r="K177" s="593"/>
      <c r="Q177" s="594"/>
      <c r="V177" s="595"/>
      <c r="W177" s="596"/>
      <c r="X177" s="595"/>
      <c r="Y177" s="595"/>
      <c r="Z177" s="595"/>
      <c r="AA177" s="595"/>
      <c r="AB177" s="595"/>
      <c r="AC177" s="596"/>
      <c r="AD177" s="595"/>
      <c r="AE177" s="595"/>
      <c r="AF177" s="595"/>
      <c r="AG177" s="595"/>
      <c r="AH177" s="595"/>
      <c r="AI177" s="596"/>
      <c r="AJ177" s="595"/>
      <c r="AK177" s="595"/>
      <c r="AL177" s="595"/>
      <c r="AM177" s="612"/>
    </row>
    <row r="178" spans="1:39" s="565" customFormat="1" x14ac:dyDescent="0.2">
      <c r="A178" s="590"/>
      <c r="B178" s="590"/>
      <c r="C178" s="590"/>
      <c r="D178" s="591"/>
      <c r="E178" s="591"/>
      <c r="F178" s="591"/>
      <c r="G178" s="590"/>
      <c r="H178" s="590"/>
      <c r="I178" s="590"/>
      <c r="J178" s="590"/>
      <c r="K178" s="593"/>
      <c r="Q178" s="594"/>
      <c r="V178" s="595"/>
      <c r="W178" s="596"/>
      <c r="X178" s="595"/>
      <c r="Y178" s="595"/>
      <c r="Z178" s="595"/>
      <c r="AA178" s="595"/>
      <c r="AB178" s="595"/>
      <c r="AC178" s="596"/>
      <c r="AD178" s="595"/>
      <c r="AE178" s="595"/>
      <c r="AF178" s="595"/>
      <c r="AG178" s="595"/>
      <c r="AH178" s="595"/>
      <c r="AI178" s="596"/>
      <c r="AJ178" s="595"/>
      <c r="AK178" s="595"/>
      <c r="AL178" s="595"/>
      <c r="AM178" s="612"/>
    </row>
    <row r="179" spans="1:39" s="565" customFormat="1" x14ac:dyDescent="0.2">
      <c r="A179" s="590"/>
      <c r="B179" s="590"/>
      <c r="C179" s="590"/>
      <c r="D179" s="591"/>
      <c r="E179" s="591"/>
      <c r="F179" s="591"/>
      <c r="G179" s="590"/>
      <c r="H179" s="590"/>
      <c r="I179" s="590"/>
      <c r="J179" s="590"/>
      <c r="K179" s="593"/>
      <c r="Q179" s="594"/>
      <c r="V179" s="595"/>
      <c r="W179" s="596"/>
      <c r="X179" s="595"/>
      <c r="Y179" s="595"/>
      <c r="Z179" s="595"/>
      <c r="AA179" s="595"/>
      <c r="AB179" s="595"/>
      <c r="AC179" s="596"/>
      <c r="AD179" s="595"/>
      <c r="AE179" s="595"/>
      <c r="AF179" s="595"/>
      <c r="AG179" s="595"/>
      <c r="AH179" s="595"/>
      <c r="AI179" s="596"/>
      <c r="AJ179" s="595"/>
      <c r="AK179" s="595"/>
      <c r="AL179" s="595"/>
      <c r="AM179" s="612"/>
    </row>
    <row r="180" spans="1:39" s="565" customFormat="1" x14ac:dyDescent="0.2">
      <c r="A180" s="590"/>
      <c r="B180" s="590"/>
      <c r="C180" s="590"/>
      <c r="D180" s="591"/>
      <c r="E180" s="591"/>
      <c r="F180" s="591"/>
      <c r="G180" s="590"/>
      <c r="H180" s="590"/>
      <c r="I180" s="590"/>
      <c r="J180" s="590"/>
      <c r="K180" s="593"/>
      <c r="Q180" s="594"/>
      <c r="V180" s="595"/>
      <c r="W180" s="596"/>
      <c r="X180" s="595"/>
      <c r="Y180" s="595"/>
      <c r="Z180" s="595"/>
      <c r="AA180" s="595"/>
      <c r="AB180" s="595"/>
      <c r="AC180" s="596"/>
      <c r="AD180" s="595"/>
      <c r="AE180" s="595"/>
      <c r="AF180" s="595"/>
      <c r="AG180" s="595"/>
      <c r="AH180" s="595"/>
      <c r="AI180" s="596"/>
      <c r="AJ180" s="595"/>
      <c r="AK180" s="595"/>
      <c r="AL180" s="595"/>
      <c r="AM180" s="612"/>
    </row>
    <row r="181" spans="1:39" s="565" customFormat="1" x14ac:dyDescent="0.2">
      <c r="A181" s="590"/>
      <c r="B181" s="590"/>
      <c r="C181" s="590"/>
      <c r="D181" s="591"/>
      <c r="E181" s="591"/>
      <c r="F181" s="591"/>
      <c r="G181" s="590"/>
      <c r="H181" s="590"/>
      <c r="I181" s="590"/>
      <c r="J181" s="590"/>
      <c r="K181" s="593"/>
      <c r="Q181" s="594"/>
      <c r="V181" s="595"/>
      <c r="W181" s="596"/>
      <c r="X181" s="595"/>
      <c r="Y181" s="595"/>
      <c r="Z181" s="595"/>
      <c r="AA181" s="595"/>
      <c r="AB181" s="595"/>
      <c r="AC181" s="596"/>
      <c r="AD181" s="595"/>
      <c r="AE181" s="595"/>
      <c r="AF181" s="595"/>
      <c r="AG181" s="595"/>
      <c r="AH181" s="595"/>
      <c r="AI181" s="596"/>
      <c r="AJ181" s="595"/>
      <c r="AK181" s="595"/>
      <c r="AL181" s="595"/>
      <c r="AM181" s="612"/>
    </row>
    <row r="182" spans="1:39" s="565" customFormat="1" x14ac:dyDescent="0.2">
      <c r="A182" s="590"/>
      <c r="B182" s="590"/>
      <c r="C182" s="590"/>
      <c r="D182" s="591"/>
      <c r="E182" s="591"/>
      <c r="F182" s="591"/>
      <c r="G182" s="590"/>
      <c r="H182" s="590"/>
      <c r="I182" s="590"/>
      <c r="J182" s="590"/>
      <c r="K182" s="593"/>
      <c r="Q182" s="594"/>
      <c r="V182" s="595"/>
      <c r="W182" s="596"/>
      <c r="X182" s="595"/>
      <c r="Y182" s="595"/>
      <c r="Z182" s="595"/>
      <c r="AA182" s="595"/>
      <c r="AB182" s="595"/>
      <c r="AC182" s="596"/>
      <c r="AD182" s="595"/>
      <c r="AE182" s="595"/>
      <c r="AF182" s="595"/>
      <c r="AG182" s="595"/>
      <c r="AH182" s="595"/>
      <c r="AI182" s="596"/>
      <c r="AJ182" s="595"/>
      <c r="AK182" s="595"/>
      <c r="AL182" s="595"/>
      <c r="AM182" s="612"/>
    </row>
    <row r="183" spans="1:39" s="565" customFormat="1" x14ac:dyDescent="0.2">
      <c r="A183" s="590"/>
      <c r="B183" s="590"/>
      <c r="C183" s="590"/>
      <c r="D183" s="591"/>
      <c r="E183" s="591"/>
      <c r="F183" s="591"/>
      <c r="G183" s="590"/>
      <c r="H183" s="590"/>
      <c r="I183" s="590"/>
      <c r="J183" s="590"/>
      <c r="K183" s="593"/>
      <c r="Q183" s="594"/>
      <c r="V183" s="595"/>
      <c r="W183" s="596"/>
      <c r="X183" s="595"/>
      <c r="Y183" s="595"/>
      <c r="Z183" s="595"/>
      <c r="AA183" s="595"/>
      <c r="AB183" s="595"/>
      <c r="AC183" s="596"/>
      <c r="AD183" s="595"/>
      <c r="AE183" s="595"/>
      <c r="AF183" s="595"/>
      <c r="AG183" s="595"/>
      <c r="AH183" s="595"/>
      <c r="AI183" s="596"/>
      <c r="AJ183" s="595"/>
      <c r="AK183" s="595"/>
      <c r="AL183" s="595"/>
      <c r="AM183" s="612"/>
    </row>
    <row r="184" spans="1:39" s="565" customFormat="1" x14ac:dyDescent="0.2">
      <c r="A184" s="590"/>
      <c r="B184" s="590"/>
      <c r="C184" s="590"/>
      <c r="D184" s="591"/>
      <c r="E184" s="591"/>
      <c r="F184" s="591"/>
      <c r="G184" s="590"/>
      <c r="H184" s="590"/>
      <c r="I184" s="590"/>
      <c r="J184" s="590"/>
      <c r="K184" s="593"/>
      <c r="Q184" s="594"/>
      <c r="V184" s="595"/>
      <c r="W184" s="596"/>
      <c r="X184" s="595"/>
      <c r="Y184" s="595"/>
      <c r="Z184" s="595"/>
      <c r="AA184" s="595"/>
      <c r="AB184" s="595"/>
      <c r="AC184" s="596"/>
      <c r="AD184" s="595"/>
      <c r="AE184" s="595"/>
      <c r="AF184" s="595"/>
      <c r="AG184" s="595"/>
      <c r="AH184" s="595"/>
      <c r="AI184" s="596"/>
      <c r="AJ184" s="595"/>
      <c r="AK184" s="595"/>
      <c r="AL184" s="595"/>
      <c r="AM184" s="612"/>
    </row>
    <row r="185" spans="1:39" s="565" customFormat="1" x14ac:dyDescent="0.2">
      <c r="A185" s="590"/>
      <c r="B185" s="590"/>
      <c r="C185" s="590"/>
      <c r="D185" s="591"/>
      <c r="E185" s="591"/>
      <c r="F185" s="591"/>
      <c r="G185" s="590"/>
      <c r="H185" s="590"/>
      <c r="I185" s="590"/>
      <c r="J185" s="590"/>
      <c r="K185" s="593"/>
      <c r="Q185" s="594"/>
      <c r="V185" s="595"/>
      <c r="W185" s="596"/>
      <c r="X185" s="595"/>
      <c r="Y185" s="595"/>
      <c r="Z185" s="595"/>
      <c r="AA185" s="595"/>
      <c r="AB185" s="595"/>
      <c r="AC185" s="596"/>
      <c r="AD185" s="595"/>
      <c r="AE185" s="595"/>
      <c r="AF185" s="595"/>
      <c r="AG185" s="595"/>
      <c r="AH185" s="595"/>
      <c r="AI185" s="596"/>
      <c r="AJ185" s="595"/>
      <c r="AK185" s="595"/>
      <c r="AL185" s="595"/>
      <c r="AM185" s="612"/>
    </row>
    <row r="186" spans="1:39" s="565" customFormat="1" x14ac:dyDescent="0.2">
      <c r="A186" s="590"/>
      <c r="B186" s="590"/>
      <c r="C186" s="590"/>
      <c r="D186" s="591"/>
      <c r="E186" s="591"/>
      <c r="F186" s="591"/>
      <c r="G186" s="590"/>
      <c r="H186" s="590"/>
      <c r="I186" s="590"/>
      <c r="J186" s="590"/>
      <c r="K186" s="593"/>
      <c r="Q186" s="594"/>
      <c r="V186" s="595"/>
      <c r="W186" s="596"/>
      <c r="X186" s="595"/>
      <c r="Y186" s="595"/>
      <c r="Z186" s="595"/>
      <c r="AA186" s="595"/>
      <c r="AB186" s="595"/>
      <c r="AC186" s="596"/>
      <c r="AD186" s="595"/>
      <c r="AE186" s="595"/>
      <c r="AF186" s="595"/>
      <c r="AG186" s="595"/>
      <c r="AH186" s="595"/>
      <c r="AI186" s="596"/>
      <c r="AJ186" s="595"/>
      <c r="AK186" s="595"/>
      <c r="AL186" s="595"/>
      <c r="AM186" s="612"/>
    </row>
    <row r="187" spans="1:39" s="565" customFormat="1" x14ac:dyDescent="0.2">
      <c r="A187" s="590"/>
      <c r="B187" s="590"/>
      <c r="C187" s="590"/>
      <c r="D187" s="591"/>
      <c r="E187" s="591"/>
      <c r="F187" s="591"/>
      <c r="G187" s="590"/>
      <c r="H187" s="590"/>
      <c r="I187" s="590"/>
      <c r="J187" s="590"/>
      <c r="K187" s="593"/>
      <c r="Q187" s="594"/>
      <c r="V187" s="595"/>
      <c r="W187" s="596"/>
      <c r="X187" s="595"/>
      <c r="Y187" s="595"/>
      <c r="Z187" s="595"/>
      <c r="AA187" s="595"/>
      <c r="AB187" s="595"/>
      <c r="AC187" s="596"/>
      <c r="AD187" s="595"/>
      <c r="AE187" s="595"/>
      <c r="AF187" s="595"/>
      <c r="AG187" s="595"/>
      <c r="AH187" s="595"/>
      <c r="AI187" s="596"/>
      <c r="AJ187" s="595"/>
      <c r="AK187" s="595"/>
      <c r="AL187" s="595"/>
      <c r="AM187" s="612"/>
    </row>
    <row r="188" spans="1:39" s="565" customFormat="1" x14ac:dyDescent="0.2">
      <c r="A188" s="590"/>
      <c r="B188" s="590"/>
      <c r="C188" s="590"/>
      <c r="D188" s="591"/>
      <c r="E188" s="591"/>
      <c r="F188" s="591"/>
      <c r="G188" s="590"/>
      <c r="H188" s="590"/>
      <c r="I188" s="590"/>
      <c r="J188" s="590"/>
      <c r="K188" s="593"/>
      <c r="Q188" s="594"/>
      <c r="V188" s="595"/>
      <c r="W188" s="596"/>
      <c r="X188" s="595"/>
      <c r="Y188" s="595"/>
      <c r="Z188" s="595"/>
      <c r="AA188" s="595"/>
      <c r="AB188" s="595"/>
      <c r="AC188" s="596"/>
      <c r="AD188" s="595"/>
      <c r="AE188" s="595"/>
      <c r="AF188" s="595"/>
      <c r="AG188" s="595"/>
      <c r="AH188" s="595"/>
      <c r="AI188" s="596"/>
      <c r="AJ188" s="595"/>
      <c r="AK188" s="595"/>
      <c r="AL188" s="595"/>
      <c r="AM188" s="612"/>
    </row>
    <row r="189" spans="1:39" s="565" customFormat="1" x14ac:dyDescent="0.2">
      <c r="A189" s="590"/>
      <c r="B189" s="590"/>
      <c r="C189" s="590"/>
      <c r="D189" s="591"/>
      <c r="E189" s="591"/>
      <c r="F189" s="591"/>
      <c r="G189" s="590"/>
      <c r="H189" s="590"/>
      <c r="I189" s="590"/>
      <c r="J189" s="590"/>
      <c r="K189" s="593"/>
      <c r="Q189" s="594"/>
      <c r="V189" s="595"/>
      <c r="W189" s="596"/>
      <c r="X189" s="595"/>
      <c r="Y189" s="595"/>
      <c r="Z189" s="595"/>
      <c r="AA189" s="595"/>
      <c r="AB189" s="595"/>
      <c r="AC189" s="596"/>
      <c r="AD189" s="595"/>
      <c r="AE189" s="595"/>
      <c r="AF189" s="595"/>
      <c r="AG189" s="595"/>
      <c r="AH189" s="595"/>
      <c r="AI189" s="596"/>
      <c r="AJ189" s="595"/>
      <c r="AK189" s="595"/>
      <c r="AL189" s="595"/>
      <c r="AM189" s="612"/>
    </row>
    <row r="190" spans="1:39" s="565" customFormat="1" x14ac:dyDescent="0.2">
      <c r="A190" s="590"/>
      <c r="B190" s="590"/>
      <c r="C190" s="590"/>
      <c r="D190" s="591"/>
      <c r="E190" s="591"/>
      <c r="F190" s="591"/>
      <c r="G190" s="590"/>
      <c r="H190" s="590"/>
      <c r="I190" s="590"/>
      <c r="J190" s="590"/>
      <c r="K190" s="593"/>
      <c r="Q190" s="594"/>
      <c r="V190" s="595"/>
      <c r="W190" s="596"/>
      <c r="X190" s="595"/>
      <c r="Y190" s="595"/>
      <c r="Z190" s="595"/>
      <c r="AA190" s="595"/>
      <c r="AB190" s="595"/>
      <c r="AC190" s="596"/>
      <c r="AD190" s="595"/>
      <c r="AE190" s="595"/>
      <c r="AF190" s="595"/>
      <c r="AG190" s="595"/>
      <c r="AH190" s="595"/>
      <c r="AI190" s="596"/>
      <c r="AJ190" s="595"/>
      <c r="AK190" s="595"/>
      <c r="AL190" s="595"/>
      <c r="AM190" s="612"/>
    </row>
    <row r="191" spans="1:39" s="565" customFormat="1" x14ac:dyDescent="0.2">
      <c r="A191" s="590"/>
      <c r="B191" s="590"/>
      <c r="C191" s="590"/>
      <c r="D191" s="591"/>
      <c r="E191" s="591"/>
      <c r="F191" s="591"/>
      <c r="G191" s="590"/>
      <c r="H191" s="590"/>
      <c r="I191" s="590"/>
      <c r="J191" s="590"/>
      <c r="K191" s="593"/>
      <c r="Q191" s="594"/>
      <c r="V191" s="595"/>
      <c r="W191" s="596"/>
      <c r="X191" s="595"/>
      <c r="Y191" s="595"/>
      <c r="Z191" s="595"/>
      <c r="AA191" s="595"/>
      <c r="AB191" s="595"/>
      <c r="AC191" s="596"/>
      <c r="AD191" s="595"/>
      <c r="AE191" s="595"/>
      <c r="AF191" s="595"/>
      <c r="AG191" s="595"/>
      <c r="AH191" s="595"/>
      <c r="AI191" s="596"/>
      <c r="AJ191" s="595"/>
      <c r="AK191" s="595"/>
      <c r="AL191" s="595"/>
      <c r="AM191" s="612"/>
    </row>
    <row r="192" spans="1:39" s="565" customFormat="1" x14ac:dyDescent="0.2">
      <c r="A192" s="590"/>
      <c r="B192" s="590"/>
      <c r="C192" s="590"/>
      <c r="D192" s="591"/>
      <c r="E192" s="591"/>
      <c r="F192" s="591"/>
      <c r="G192" s="590"/>
      <c r="H192" s="590"/>
      <c r="I192" s="590"/>
      <c r="J192" s="590"/>
      <c r="K192" s="593"/>
      <c r="Q192" s="594"/>
      <c r="V192" s="595"/>
      <c r="W192" s="596"/>
      <c r="X192" s="595"/>
      <c r="Y192" s="595"/>
      <c r="Z192" s="595"/>
      <c r="AA192" s="595"/>
      <c r="AB192" s="595"/>
      <c r="AC192" s="596"/>
      <c r="AD192" s="595"/>
      <c r="AE192" s="595"/>
      <c r="AF192" s="595"/>
      <c r="AG192" s="595"/>
      <c r="AH192" s="595"/>
      <c r="AI192" s="596"/>
      <c r="AJ192" s="595"/>
      <c r="AK192" s="595"/>
      <c r="AL192" s="595"/>
      <c r="AM192" s="612"/>
    </row>
    <row r="193" spans="1:39" s="565" customFormat="1" x14ac:dyDescent="0.2">
      <c r="A193" s="590"/>
      <c r="B193" s="590"/>
      <c r="C193" s="590"/>
      <c r="D193" s="591"/>
      <c r="E193" s="591"/>
      <c r="F193" s="591"/>
      <c r="G193" s="590"/>
      <c r="H193" s="590"/>
      <c r="I193" s="590"/>
      <c r="J193" s="590"/>
      <c r="K193" s="593"/>
      <c r="Q193" s="594"/>
      <c r="V193" s="595"/>
      <c r="W193" s="596"/>
      <c r="X193" s="595"/>
      <c r="Y193" s="595"/>
      <c r="Z193" s="595"/>
      <c r="AA193" s="595"/>
      <c r="AB193" s="595"/>
      <c r="AC193" s="596"/>
      <c r="AD193" s="595"/>
      <c r="AE193" s="595"/>
      <c r="AF193" s="595"/>
      <c r="AG193" s="595"/>
      <c r="AH193" s="595"/>
      <c r="AI193" s="596"/>
      <c r="AJ193" s="595"/>
      <c r="AK193" s="595"/>
      <c r="AL193" s="595"/>
      <c r="AM193" s="612"/>
    </row>
    <row r="194" spans="1:39" s="565" customFormat="1" x14ac:dyDescent="0.2">
      <c r="A194" s="590"/>
      <c r="B194" s="590"/>
      <c r="C194" s="590"/>
      <c r="D194" s="591"/>
      <c r="E194" s="591"/>
      <c r="F194" s="591"/>
      <c r="G194" s="590"/>
      <c r="H194" s="590"/>
      <c r="I194" s="590"/>
      <c r="J194" s="590"/>
      <c r="K194" s="593"/>
      <c r="Q194" s="594"/>
      <c r="V194" s="595"/>
      <c r="W194" s="596"/>
      <c r="X194" s="595"/>
      <c r="Y194" s="595"/>
      <c r="Z194" s="595"/>
      <c r="AA194" s="595"/>
      <c r="AB194" s="595"/>
      <c r="AC194" s="596"/>
      <c r="AD194" s="595"/>
      <c r="AE194" s="595"/>
      <c r="AF194" s="595"/>
      <c r="AG194" s="595"/>
      <c r="AH194" s="595"/>
      <c r="AI194" s="596"/>
      <c r="AJ194" s="595"/>
      <c r="AK194" s="595"/>
      <c r="AL194" s="595"/>
      <c r="AM194" s="612"/>
    </row>
    <row r="195" spans="1:39" s="565" customFormat="1" x14ac:dyDescent="0.2">
      <c r="A195" s="590"/>
      <c r="B195" s="590"/>
      <c r="C195" s="590"/>
      <c r="D195" s="591"/>
      <c r="E195" s="591"/>
      <c r="F195" s="591"/>
      <c r="G195" s="590"/>
      <c r="H195" s="590"/>
      <c r="I195" s="590"/>
      <c r="J195" s="590"/>
      <c r="K195" s="593"/>
      <c r="Q195" s="594"/>
      <c r="V195" s="595"/>
      <c r="W195" s="596"/>
      <c r="X195" s="595"/>
      <c r="Y195" s="595"/>
      <c r="Z195" s="595"/>
      <c r="AA195" s="595"/>
      <c r="AB195" s="595"/>
      <c r="AC195" s="596"/>
      <c r="AD195" s="595"/>
      <c r="AE195" s="595"/>
      <c r="AF195" s="595"/>
      <c r="AG195" s="595"/>
      <c r="AH195" s="595"/>
      <c r="AI195" s="596"/>
      <c r="AJ195" s="595"/>
      <c r="AK195" s="595"/>
      <c r="AL195" s="595"/>
      <c r="AM195" s="612"/>
    </row>
    <row r="196" spans="1:39" s="565" customFormat="1" x14ac:dyDescent="0.2">
      <c r="A196" s="590"/>
      <c r="B196" s="590"/>
      <c r="C196" s="590"/>
      <c r="D196" s="591"/>
      <c r="E196" s="591"/>
      <c r="F196" s="591"/>
      <c r="G196" s="590"/>
      <c r="H196" s="590"/>
      <c r="I196" s="590"/>
      <c r="J196" s="590"/>
      <c r="K196" s="593"/>
      <c r="Q196" s="594"/>
      <c r="V196" s="595"/>
      <c r="W196" s="596"/>
      <c r="X196" s="595"/>
      <c r="Y196" s="595"/>
      <c r="Z196" s="595"/>
      <c r="AA196" s="595"/>
      <c r="AB196" s="595"/>
      <c r="AC196" s="596"/>
      <c r="AD196" s="595"/>
      <c r="AE196" s="595"/>
      <c r="AF196" s="595"/>
      <c r="AG196" s="595"/>
      <c r="AH196" s="595"/>
      <c r="AI196" s="596"/>
      <c r="AJ196" s="595"/>
      <c r="AK196" s="595"/>
      <c r="AL196" s="595"/>
      <c r="AM196" s="612"/>
    </row>
    <row r="197" spans="1:39" s="565" customFormat="1" x14ac:dyDescent="0.2">
      <c r="A197" s="590"/>
      <c r="B197" s="590"/>
      <c r="C197" s="590"/>
      <c r="D197" s="591"/>
      <c r="E197" s="591"/>
      <c r="F197" s="591"/>
      <c r="G197" s="590"/>
      <c r="H197" s="590"/>
      <c r="I197" s="590"/>
      <c r="J197" s="590"/>
      <c r="K197" s="593"/>
      <c r="Q197" s="594"/>
      <c r="V197" s="595"/>
      <c r="W197" s="596"/>
      <c r="X197" s="595"/>
      <c r="Y197" s="595"/>
      <c r="Z197" s="595"/>
      <c r="AA197" s="595"/>
      <c r="AB197" s="595"/>
      <c r="AC197" s="596"/>
      <c r="AD197" s="595"/>
      <c r="AE197" s="595"/>
      <c r="AF197" s="595"/>
      <c r="AG197" s="595"/>
      <c r="AH197" s="595"/>
      <c r="AI197" s="596"/>
      <c r="AJ197" s="595"/>
      <c r="AK197" s="595"/>
      <c r="AL197" s="595"/>
      <c r="AM197" s="612"/>
    </row>
    <row r="198" spans="1:39" s="565" customFormat="1" x14ac:dyDescent="0.2">
      <c r="A198" s="590"/>
      <c r="B198" s="590"/>
      <c r="C198" s="590"/>
      <c r="D198" s="591"/>
      <c r="E198" s="591"/>
      <c r="F198" s="591"/>
      <c r="G198" s="590"/>
      <c r="H198" s="590"/>
      <c r="I198" s="590"/>
      <c r="J198" s="590"/>
      <c r="K198" s="593"/>
      <c r="Q198" s="594"/>
      <c r="V198" s="595"/>
      <c r="W198" s="596"/>
      <c r="X198" s="595"/>
      <c r="Y198" s="595"/>
      <c r="Z198" s="595"/>
      <c r="AA198" s="595"/>
      <c r="AB198" s="595"/>
      <c r="AC198" s="596"/>
      <c r="AD198" s="595"/>
      <c r="AE198" s="595"/>
      <c r="AF198" s="595"/>
      <c r="AG198" s="595"/>
      <c r="AH198" s="595"/>
      <c r="AI198" s="596"/>
      <c r="AJ198" s="595"/>
      <c r="AK198" s="595"/>
      <c r="AL198" s="595"/>
      <c r="AM198" s="612"/>
    </row>
    <row r="199" spans="1:39" s="565" customFormat="1" x14ac:dyDescent="0.2">
      <c r="A199" s="590"/>
      <c r="B199" s="590"/>
      <c r="C199" s="590"/>
      <c r="D199" s="591"/>
      <c r="E199" s="591"/>
      <c r="F199" s="591"/>
      <c r="G199" s="590"/>
      <c r="H199" s="590"/>
      <c r="I199" s="590"/>
      <c r="J199" s="590"/>
      <c r="K199" s="593"/>
      <c r="Q199" s="594"/>
      <c r="V199" s="595"/>
      <c r="W199" s="596"/>
      <c r="X199" s="595"/>
      <c r="Y199" s="595"/>
      <c r="Z199" s="595"/>
      <c r="AA199" s="595"/>
      <c r="AB199" s="595"/>
      <c r="AC199" s="596"/>
      <c r="AD199" s="595"/>
      <c r="AE199" s="595"/>
      <c r="AF199" s="595"/>
      <c r="AG199" s="595"/>
      <c r="AH199" s="595"/>
      <c r="AI199" s="596"/>
      <c r="AJ199" s="595"/>
      <c r="AK199" s="595"/>
      <c r="AL199" s="595"/>
      <c r="AM199" s="612"/>
    </row>
    <row r="200" spans="1:39" s="565" customFormat="1" x14ac:dyDescent="0.2">
      <c r="A200" s="590"/>
      <c r="B200" s="590"/>
      <c r="C200" s="590"/>
      <c r="D200" s="591"/>
      <c r="E200" s="591"/>
      <c r="F200" s="591"/>
      <c r="G200" s="590"/>
      <c r="H200" s="590"/>
      <c r="I200" s="590"/>
      <c r="J200" s="590"/>
      <c r="K200" s="593"/>
      <c r="Q200" s="594"/>
      <c r="V200" s="595"/>
      <c r="W200" s="596"/>
      <c r="X200" s="595"/>
      <c r="Y200" s="595"/>
      <c r="Z200" s="595"/>
      <c r="AA200" s="595"/>
      <c r="AB200" s="595"/>
      <c r="AC200" s="596"/>
      <c r="AD200" s="595"/>
      <c r="AE200" s="595"/>
      <c r="AF200" s="595"/>
      <c r="AG200" s="595"/>
      <c r="AH200" s="595"/>
      <c r="AI200" s="596"/>
      <c r="AJ200" s="595"/>
      <c r="AK200" s="595"/>
      <c r="AL200" s="595"/>
      <c r="AM200" s="612"/>
    </row>
    <row r="201" spans="1:39" s="565" customFormat="1" x14ac:dyDescent="0.2">
      <c r="A201" s="590"/>
      <c r="B201" s="590"/>
      <c r="C201" s="590"/>
      <c r="D201" s="591"/>
      <c r="E201" s="591"/>
      <c r="F201" s="591"/>
      <c r="G201" s="590"/>
      <c r="H201" s="590"/>
      <c r="I201" s="590"/>
      <c r="J201" s="590"/>
      <c r="K201" s="593"/>
      <c r="Q201" s="594"/>
      <c r="V201" s="595"/>
      <c r="W201" s="596"/>
      <c r="X201" s="595"/>
      <c r="Y201" s="595"/>
      <c r="Z201" s="595"/>
      <c r="AA201" s="595"/>
      <c r="AB201" s="595"/>
      <c r="AC201" s="596"/>
      <c r="AD201" s="595"/>
      <c r="AE201" s="595"/>
      <c r="AF201" s="595"/>
      <c r="AG201" s="595"/>
      <c r="AH201" s="595"/>
      <c r="AI201" s="596"/>
      <c r="AJ201" s="595"/>
      <c r="AK201" s="595"/>
      <c r="AL201" s="595"/>
      <c r="AM201" s="612"/>
    </row>
    <row r="202" spans="1:39" s="565" customFormat="1" x14ac:dyDescent="0.2">
      <c r="A202" s="590"/>
      <c r="B202" s="590"/>
      <c r="C202" s="590"/>
      <c r="D202" s="591"/>
      <c r="E202" s="591"/>
      <c r="F202" s="591"/>
      <c r="G202" s="590"/>
      <c r="H202" s="590"/>
      <c r="I202" s="590"/>
      <c r="J202" s="590"/>
      <c r="K202" s="593"/>
      <c r="Q202" s="594"/>
      <c r="V202" s="595"/>
      <c r="W202" s="596"/>
      <c r="X202" s="595"/>
      <c r="Y202" s="595"/>
      <c r="Z202" s="595"/>
      <c r="AA202" s="595"/>
      <c r="AB202" s="595"/>
      <c r="AC202" s="596"/>
      <c r="AD202" s="595"/>
      <c r="AE202" s="595"/>
      <c r="AF202" s="595"/>
      <c r="AG202" s="595"/>
      <c r="AH202" s="595"/>
      <c r="AI202" s="596"/>
      <c r="AJ202" s="595"/>
      <c r="AK202" s="595"/>
      <c r="AL202" s="595"/>
      <c r="AM202" s="612"/>
    </row>
    <row r="203" spans="1:39" s="565" customFormat="1" x14ac:dyDescent="0.2">
      <c r="A203" s="590"/>
      <c r="B203" s="590"/>
      <c r="C203" s="590"/>
      <c r="D203" s="591"/>
      <c r="E203" s="591"/>
      <c r="F203" s="591"/>
      <c r="G203" s="590"/>
      <c r="H203" s="590"/>
      <c r="I203" s="590"/>
      <c r="J203" s="590"/>
      <c r="K203" s="593"/>
      <c r="Q203" s="594"/>
      <c r="V203" s="595"/>
      <c r="W203" s="596"/>
      <c r="X203" s="595"/>
      <c r="Y203" s="595"/>
      <c r="Z203" s="595"/>
      <c r="AA203" s="595"/>
      <c r="AB203" s="595"/>
      <c r="AC203" s="596"/>
      <c r="AD203" s="595"/>
      <c r="AE203" s="595"/>
      <c r="AF203" s="595"/>
      <c r="AG203" s="595"/>
      <c r="AH203" s="595"/>
      <c r="AI203" s="596"/>
      <c r="AJ203" s="595"/>
      <c r="AK203" s="595"/>
      <c r="AL203" s="595"/>
      <c r="AM203" s="612"/>
    </row>
    <row r="204" spans="1:39" s="565" customFormat="1" x14ac:dyDescent="0.2">
      <c r="A204" s="590"/>
      <c r="B204" s="590"/>
      <c r="C204" s="590"/>
      <c r="D204" s="591"/>
      <c r="E204" s="591"/>
      <c r="F204" s="591"/>
      <c r="G204" s="590"/>
      <c r="H204" s="590"/>
      <c r="I204" s="590"/>
      <c r="J204" s="590"/>
      <c r="K204" s="593"/>
      <c r="Q204" s="594"/>
      <c r="V204" s="595"/>
      <c r="W204" s="596"/>
      <c r="X204" s="595"/>
      <c r="Y204" s="595"/>
      <c r="Z204" s="595"/>
      <c r="AA204" s="595"/>
      <c r="AB204" s="595"/>
      <c r="AC204" s="596"/>
      <c r="AD204" s="595"/>
      <c r="AE204" s="595"/>
      <c r="AF204" s="595"/>
      <c r="AG204" s="595"/>
      <c r="AH204" s="595"/>
      <c r="AI204" s="596"/>
      <c r="AJ204" s="595"/>
      <c r="AK204" s="595"/>
      <c r="AL204" s="595"/>
      <c r="AM204" s="612"/>
    </row>
    <row r="205" spans="1:39" s="565" customFormat="1" x14ac:dyDescent="0.2">
      <c r="A205" s="590"/>
      <c r="B205" s="590"/>
      <c r="C205" s="590"/>
      <c r="D205" s="591"/>
      <c r="E205" s="591"/>
      <c r="F205" s="591"/>
      <c r="G205" s="590"/>
      <c r="H205" s="590"/>
      <c r="I205" s="590"/>
      <c r="J205" s="590"/>
      <c r="K205" s="593"/>
      <c r="Q205" s="594"/>
      <c r="V205" s="595"/>
      <c r="W205" s="596"/>
      <c r="X205" s="595"/>
      <c r="Y205" s="595"/>
      <c r="Z205" s="595"/>
      <c r="AA205" s="595"/>
      <c r="AB205" s="595"/>
      <c r="AC205" s="596"/>
      <c r="AD205" s="595"/>
      <c r="AE205" s="595"/>
      <c r="AF205" s="595"/>
      <c r="AG205" s="595"/>
      <c r="AH205" s="595"/>
      <c r="AI205" s="596"/>
      <c r="AJ205" s="595"/>
      <c r="AK205" s="595"/>
      <c r="AL205" s="595"/>
      <c r="AM205" s="612"/>
    </row>
    <row r="206" spans="1:39" s="565" customFormat="1" x14ac:dyDescent="0.2">
      <c r="A206" s="590"/>
      <c r="B206" s="590"/>
      <c r="C206" s="590"/>
      <c r="D206" s="591"/>
      <c r="E206" s="591"/>
      <c r="F206" s="591"/>
      <c r="G206" s="590"/>
      <c r="H206" s="590"/>
      <c r="I206" s="590"/>
      <c r="J206" s="590"/>
      <c r="K206" s="593"/>
      <c r="Q206" s="594"/>
      <c r="V206" s="595"/>
      <c r="W206" s="596"/>
      <c r="X206" s="595"/>
      <c r="Y206" s="595"/>
      <c r="Z206" s="595"/>
      <c r="AA206" s="595"/>
      <c r="AB206" s="595"/>
      <c r="AC206" s="596"/>
      <c r="AD206" s="595"/>
      <c r="AE206" s="595"/>
      <c r="AF206" s="595"/>
      <c r="AG206" s="595"/>
      <c r="AH206" s="595"/>
      <c r="AI206" s="596"/>
      <c r="AJ206" s="595"/>
      <c r="AK206" s="595"/>
      <c r="AL206" s="595"/>
      <c r="AM206" s="612"/>
    </row>
    <row r="207" spans="1:39" s="565" customFormat="1" x14ac:dyDescent="0.2">
      <c r="A207" s="590"/>
      <c r="B207" s="590"/>
      <c r="C207" s="590"/>
      <c r="D207" s="591"/>
      <c r="E207" s="591"/>
      <c r="F207" s="591"/>
      <c r="G207" s="590"/>
      <c r="H207" s="590"/>
      <c r="I207" s="590"/>
      <c r="J207" s="590"/>
      <c r="K207" s="593"/>
      <c r="Q207" s="594"/>
      <c r="V207" s="595"/>
      <c r="W207" s="596"/>
      <c r="X207" s="595"/>
      <c r="Y207" s="595"/>
      <c r="Z207" s="595"/>
      <c r="AA207" s="595"/>
      <c r="AB207" s="595"/>
      <c r="AC207" s="596"/>
      <c r="AD207" s="595"/>
      <c r="AE207" s="595"/>
      <c r="AF207" s="595"/>
      <c r="AG207" s="595"/>
      <c r="AH207" s="595"/>
      <c r="AI207" s="596"/>
      <c r="AJ207" s="595"/>
      <c r="AK207" s="595"/>
      <c r="AL207" s="595"/>
      <c r="AM207" s="612"/>
    </row>
    <row r="208" spans="1:39" s="565" customFormat="1" x14ac:dyDescent="0.2">
      <c r="A208" s="590"/>
      <c r="B208" s="590"/>
      <c r="C208" s="590"/>
      <c r="D208" s="591"/>
      <c r="E208" s="591"/>
      <c r="F208" s="591"/>
      <c r="G208" s="590"/>
      <c r="H208" s="590"/>
      <c r="I208" s="590"/>
      <c r="J208" s="590"/>
      <c r="K208" s="593"/>
      <c r="Q208" s="594"/>
      <c r="V208" s="595"/>
      <c r="W208" s="596"/>
      <c r="X208" s="595"/>
      <c r="Y208" s="595"/>
      <c r="Z208" s="595"/>
      <c r="AA208" s="595"/>
      <c r="AB208" s="595"/>
      <c r="AC208" s="596"/>
      <c r="AD208" s="595"/>
      <c r="AE208" s="595"/>
      <c r="AF208" s="595"/>
      <c r="AG208" s="595"/>
      <c r="AH208" s="595"/>
      <c r="AI208" s="596"/>
      <c r="AJ208" s="595"/>
      <c r="AK208" s="595"/>
      <c r="AL208" s="595"/>
      <c r="AM208" s="612"/>
    </row>
    <row r="209" spans="1:39" s="565" customFormat="1" x14ac:dyDescent="0.2">
      <c r="A209" s="590"/>
      <c r="B209" s="590"/>
      <c r="C209" s="590"/>
      <c r="D209" s="591"/>
      <c r="E209" s="591"/>
      <c r="F209" s="591"/>
      <c r="G209" s="590"/>
      <c r="H209" s="590"/>
      <c r="I209" s="590"/>
      <c r="J209" s="590"/>
      <c r="K209" s="593"/>
      <c r="Q209" s="594"/>
      <c r="V209" s="595"/>
      <c r="W209" s="596"/>
      <c r="X209" s="595"/>
      <c r="Y209" s="595"/>
      <c r="Z209" s="595"/>
      <c r="AA209" s="595"/>
      <c r="AB209" s="595"/>
      <c r="AC209" s="596"/>
      <c r="AD209" s="595"/>
      <c r="AE209" s="595"/>
      <c r="AF209" s="595"/>
      <c r="AG209" s="595"/>
      <c r="AH209" s="595"/>
      <c r="AI209" s="596"/>
      <c r="AJ209" s="595"/>
      <c r="AK209" s="595"/>
      <c r="AL209" s="595"/>
      <c r="AM209" s="612"/>
    </row>
    <row r="210" spans="1:39" s="565" customFormat="1" x14ac:dyDescent="0.2">
      <c r="A210" s="590"/>
      <c r="B210" s="590"/>
      <c r="C210" s="590"/>
      <c r="D210" s="591"/>
      <c r="E210" s="591"/>
      <c r="F210" s="591"/>
      <c r="G210" s="590"/>
      <c r="H210" s="590"/>
      <c r="I210" s="590"/>
      <c r="J210" s="590"/>
      <c r="K210" s="593"/>
      <c r="Q210" s="594"/>
      <c r="V210" s="595"/>
      <c r="W210" s="596"/>
      <c r="X210" s="595"/>
      <c r="Y210" s="595"/>
      <c r="Z210" s="595"/>
      <c r="AA210" s="595"/>
      <c r="AB210" s="595"/>
      <c r="AC210" s="596"/>
      <c r="AD210" s="595"/>
      <c r="AE210" s="595"/>
      <c r="AF210" s="595"/>
      <c r="AG210" s="595"/>
      <c r="AH210" s="595"/>
      <c r="AI210" s="596"/>
      <c r="AJ210" s="595"/>
      <c r="AK210" s="595"/>
      <c r="AL210" s="595"/>
      <c r="AM210" s="612"/>
    </row>
    <row r="211" spans="1:39" s="565" customFormat="1" x14ac:dyDescent="0.2">
      <c r="A211" s="590"/>
      <c r="B211" s="590"/>
      <c r="C211" s="590"/>
      <c r="D211" s="591"/>
      <c r="E211" s="591"/>
      <c r="F211" s="591"/>
      <c r="G211" s="590"/>
      <c r="H211" s="590"/>
      <c r="I211" s="590"/>
      <c r="J211" s="590"/>
      <c r="K211" s="593"/>
      <c r="Q211" s="594"/>
      <c r="V211" s="595"/>
      <c r="W211" s="596"/>
      <c r="X211" s="595"/>
      <c r="Y211" s="595"/>
      <c r="Z211" s="595"/>
      <c r="AA211" s="595"/>
      <c r="AB211" s="595"/>
      <c r="AC211" s="596"/>
      <c r="AD211" s="595"/>
      <c r="AE211" s="595"/>
      <c r="AF211" s="595"/>
      <c r="AG211" s="595"/>
      <c r="AH211" s="595"/>
      <c r="AI211" s="596"/>
      <c r="AJ211" s="595"/>
      <c r="AK211" s="595"/>
      <c r="AL211" s="595"/>
      <c r="AM211" s="612"/>
    </row>
    <row r="212" spans="1:39" s="565" customFormat="1" x14ac:dyDescent="0.2">
      <c r="A212" s="590"/>
      <c r="B212" s="590"/>
      <c r="C212" s="590"/>
      <c r="D212" s="591"/>
      <c r="E212" s="591"/>
      <c r="F212" s="591"/>
      <c r="G212" s="590"/>
      <c r="H212" s="590"/>
      <c r="I212" s="590"/>
      <c r="J212" s="590"/>
      <c r="K212" s="593"/>
      <c r="Q212" s="594"/>
      <c r="V212" s="595"/>
      <c r="W212" s="596"/>
      <c r="X212" s="595"/>
      <c r="Y212" s="595"/>
      <c r="Z212" s="595"/>
      <c r="AA212" s="595"/>
      <c r="AB212" s="595"/>
      <c r="AC212" s="596"/>
      <c r="AD212" s="595"/>
      <c r="AE212" s="595"/>
      <c r="AF212" s="595"/>
      <c r="AG212" s="595"/>
      <c r="AH212" s="595"/>
      <c r="AI212" s="596"/>
      <c r="AJ212" s="595"/>
      <c r="AK212" s="595"/>
      <c r="AL212" s="595"/>
      <c r="AM212" s="612"/>
    </row>
    <row r="213" spans="1:39" s="565" customFormat="1" x14ac:dyDescent="0.2">
      <c r="A213" s="590"/>
      <c r="B213" s="590"/>
      <c r="C213" s="590"/>
      <c r="D213" s="591"/>
      <c r="E213" s="591"/>
      <c r="F213" s="591"/>
      <c r="G213" s="590"/>
      <c r="H213" s="590"/>
      <c r="I213" s="590"/>
      <c r="J213" s="590"/>
      <c r="K213" s="593"/>
      <c r="Q213" s="594"/>
      <c r="V213" s="595"/>
      <c r="W213" s="596"/>
      <c r="X213" s="595"/>
      <c r="Y213" s="595"/>
      <c r="Z213" s="595"/>
      <c r="AA213" s="595"/>
      <c r="AB213" s="595"/>
      <c r="AC213" s="596"/>
      <c r="AD213" s="595"/>
      <c r="AE213" s="595"/>
      <c r="AF213" s="595"/>
      <c r="AG213" s="595"/>
      <c r="AH213" s="595"/>
      <c r="AI213" s="596"/>
      <c r="AJ213" s="595"/>
      <c r="AK213" s="595"/>
      <c r="AL213" s="595"/>
      <c r="AM213" s="612"/>
    </row>
    <row r="214" spans="1:39" s="565" customFormat="1" x14ac:dyDescent="0.2">
      <c r="A214" s="590"/>
      <c r="B214" s="590"/>
      <c r="C214" s="590"/>
      <c r="D214" s="591"/>
      <c r="E214" s="591"/>
      <c r="F214" s="591"/>
      <c r="G214" s="590"/>
      <c r="H214" s="590"/>
      <c r="I214" s="590"/>
      <c r="J214" s="590"/>
      <c r="K214" s="593"/>
      <c r="Q214" s="594"/>
      <c r="V214" s="595"/>
      <c r="W214" s="596"/>
      <c r="X214" s="595"/>
      <c r="Y214" s="595"/>
      <c r="Z214" s="595"/>
      <c r="AA214" s="595"/>
      <c r="AB214" s="595"/>
      <c r="AC214" s="596"/>
      <c r="AD214" s="595"/>
      <c r="AE214" s="595"/>
      <c r="AF214" s="595"/>
      <c r="AG214" s="595"/>
      <c r="AH214" s="595"/>
      <c r="AI214" s="596"/>
      <c r="AJ214" s="595"/>
      <c r="AK214" s="595"/>
      <c r="AL214" s="595"/>
      <c r="AM214" s="612"/>
    </row>
    <row r="215" spans="1:39" s="565" customFormat="1" x14ac:dyDescent="0.2">
      <c r="A215" s="590"/>
      <c r="B215" s="590"/>
      <c r="C215" s="590"/>
      <c r="D215" s="591"/>
      <c r="E215" s="591"/>
      <c r="F215" s="591"/>
      <c r="G215" s="590"/>
      <c r="H215" s="590"/>
      <c r="I215" s="590"/>
      <c r="J215" s="590"/>
      <c r="K215" s="593"/>
      <c r="Q215" s="594"/>
      <c r="V215" s="595"/>
      <c r="W215" s="596"/>
      <c r="X215" s="595"/>
      <c r="Y215" s="595"/>
      <c r="Z215" s="595"/>
      <c r="AA215" s="595"/>
      <c r="AB215" s="595"/>
      <c r="AC215" s="596"/>
      <c r="AD215" s="595"/>
      <c r="AE215" s="595"/>
      <c r="AF215" s="595"/>
      <c r="AG215" s="595"/>
      <c r="AH215" s="595"/>
      <c r="AI215" s="596"/>
      <c r="AJ215" s="595"/>
      <c r="AK215" s="595"/>
      <c r="AL215" s="595"/>
      <c r="AM215" s="612"/>
    </row>
    <row r="216" spans="1:39" s="565" customFormat="1" x14ac:dyDescent="0.2">
      <c r="A216" s="590"/>
      <c r="B216" s="590"/>
      <c r="C216" s="590"/>
      <c r="D216" s="591"/>
      <c r="E216" s="591"/>
      <c r="F216" s="591"/>
      <c r="G216" s="590"/>
      <c r="H216" s="590"/>
      <c r="I216" s="590"/>
      <c r="J216" s="590"/>
      <c r="K216" s="593"/>
      <c r="Q216" s="594"/>
      <c r="V216" s="595"/>
      <c r="W216" s="596"/>
      <c r="X216" s="595"/>
      <c r="Y216" s="595"/>
      <c r="Z216" s="595"/>
      <c r="AA216" s="595"/>
      <c r="AB216" s="595"/>
      <c r="AC216" s="596"/>
      <c r="AD216" s="595"/>
      <c r="AE216" s="595"/>
      <c r="AF216" s="595"/>
      <c r="AG216" s="595"/>
      <c r="AH216" s="595"/>
      <c r="AI216" s="596"/>
      <c r="AJ216" s="595"/>
      <c r="AK216" s="595"/>
      <c r="AL216" s="595"/>
      <c r="AM216" s="612"/>
    </row>
    <row r="217" spans="1:39" s="565" customFormat="1" x14ac:dyDescent="0.2">
      <c r="A217" s="590"/>
      <c r="B217" s="590"/>
      <c r="C217" s="590"/>
      <c r="D217" s="591"/>
      <c r="E217" s="591"/>
      <c r="F217" s="591"/>
      <c r="G217" s="590"/>
      <c r="H217" s="590"/>
      <c r="I217" s="590"/>
      <c r="J217" s="590"/>
      <c r="K217" s="593"/>
      <c r="Q217" s="594"/>
      <c r="V217" s="595"/>
      <c r="W217" s="596"/>
      <c r="X217" s="595"/>
      <c r="Y217" s="595"/>
      <c r="Z217" s="595"/>
      <c r="AA217" s="595"/>
      <c r="AB217" s="595"/>
      <c r="AC217" s="596"/>
      <c r="AD217" s="595"/>
      <c r="AE217" s="595"/>
      <c r="AF217" s="595"/>
      <c r="AG217" s="595"/>
      <c r="AH217" s="595"/>
      <c r="AI217" s="596"/>
      <c r="AJ217" s="595"/>
      <c r="AK217" s="595"/>
      <c r="AL217" s="595"/>
      <c r="AM217" s="612"/>
    </row>
    <row r="218" spans="1:39" s="565" customFormat="1" x14ac:dyDescent="0.2">
      <c r="A218" s="590"/>
      <c r="B218" s="590"/>
      <c r="C218" s="590"/>
      <c r="D218" s="591"/>
      <c r="E218" s="591"/>
      <c r="F218" s="591"/>
      <c r="G218" s="590"/>
      <c r="H218" s="590"/>
      <c r="I218" s="590"/>
      <c r="J218" s="590"/>
      <c r="K218" s="593"/>
      <c r="Q218" s="594"/>
      <c r="V218" s="595"/>
      <c r="W218" s="596"/>
      <c r="X218" s="595"/>
      <c r="Y218" s="595"/>
      <c r="Z218" s="595"/>
      <c r="AA218" s="595"/>
      <c r="AB218" s="595"/>
      <c r="AC218" s="596"/>
      <c r="AD218" s="595"/>
      <c r="AE218" s="595"/>
      <c r="AF218" s="595"/>
      <c r="AG218" s="595"/>
      <c r="AH218" s="595"/>
      <c r="AI218" s="596"/>
      <c r="AJ218" s="595"/>
      <c r="AK218" s="595"/>
      <c r="AL218" s="595"/>
      <c r="AM218" s="612"/>
    </row>
    <row r="219" spans="1:39" s="565" customFormat="1" x14ac:dyDescent="0.2">
      <c r="A219" s="590"/>
      <c r="B219" s="590"/>
      <c r="C219" s="590"/>
      <c r="D219" s="591"/>
      <c r="E219" s="591"/>
      <c r="F219" s="591"/>
      <c r="G219" s="590"/>
      <c r="H219" s="590"/>
      <c r="I219" s="590"/>
      <c r="J219" s="590"/>
      <c r="K219" s="593"/>
      <c r="Q219" s="594"/>
      <c r="V219" s="595"/>
      <c r="W219" s="596"/>
      <c r="X219" s="595"/>
      <c r="Y219" s="595"/>
      <c r="Z219" s="595"/>
      <c r="AA219" s="595"/>
      <c r="AB219" s="595"/>
      <c r="AC219" s="596"/>
      <c r="AD219" s="595"/>
      <c r="AE219" s="595"/>
      <c r="AF219" s="595"/>
      <c r="AG219" s="595"/>
      <c r="AH219" s="595"/>
      <c r="AI219" s="596"/>
      <c r="AJ219" s="595"/>
      <c r="AK219" s="595"/>
      <c r="AL219" s="595"/>
      <c r="AM219" s="612"/>
    </row>
    <row r="220" spans="1:39" s="565" customFormat="1" x14ac:dyDescent="0.2">
      <c r="A220" s="590"/>
      <c r="B220" s="590"/>
      <c r="C220" s="590"/>
      <c r="D220" s="591"/>
      <c r="E220" s="591"/>
      <c r="F220" s="591"/>
      <c r="G220" s="590"/>
      <c r="H220" s="590"/>
      <c r="I220" s="590"/>
      <c r="J220" s="590"/>
      <c r="K220" s="593"/>
      <c r="Q220" s="594"/>
      <c r="V220" s="595"/>
      <c r="W220" s="596"/>
      <c r="X220" s="595"/>
      <c r="Y220" s="595"/>
      <c r="Z220" s="595"/>
      <c r="AA220" s="595"/>
      <c r="AB220" s="595"/>
      <c r="AC220" s="596"/>
      <c r="AD220" s="595"/>
      <c r="AE220" s="595"/>
      <c r="AF220" s="595"/>
      <c r="AG220" s="595"/>
      <c r="AH220" s="595"/>
      <c r="AI220" s="596"/>
      <c r="AJ220" s="595"/>
      <c r="AK220" s="595"/>
      <c r="AL220" s="595"/>
      <c r="AM220" s="612"/>
    </row>
    <row r="221" spans="1:39" s="565" customFormat="1" x14ac:dyDescent="0.2">
      <c r="A221" s="590"/>
      <c r="B221" s="590"/>
      <c r="C221" s="590"/>
      <c r="D221" s="591"/>
      <c r="E221" s="591"/>
      <c r="F221" s="591"/>
      <c r="G221" s="590"/>
      <c r="H221" s="590"/>
      <c r="I221" s="590"/>
      <c r="J221" s="590"/>
      <c r="K221" s="593"/>
      <c r="Q221" s="594"/>
      <c r="V221" s="595"/>
      <c r="W221" s="596"/>
      <c r="X221" s="595"/>
      <c r="Y221" s="595"/>
      <c r="Z221" s="595"/>
      <c r="AA221" s="595"/>
      <c r="AB221" s="595"/>
      <c r="AC221" s="596"/>
      <c r="AD221" s="595"/>
      <c r="AE221" s="595"/>
      <c r="AF221" s="595"/>
      <c r="AG221" s="595"/>
      <c r="AH221" s="595"/>
      <c r="AI221" s="596"/>
      <c r="AJ221" s="595"/>
      <c r="AK221" s="595"/>
      <c r="AL221" s="595"/>
      <c r="AM221" s="612"/>
    </row>
    <row r="222" spans="1:39" s="565" customFormat="1" x14ac:dyDescent="0.2">
      <c r="A222" s="590"/>
      <c r="B222" s="590"/>
      <c r="C222" s="590"/>
      <c r="D222" s="591"/>
      <c r="E222" s="591"/>
      <c r="F222" s="591"/>
      <c r="G222" s="590"/>
      <c r="H222" s="590"/>
      <c r="I222" s="590"/>
      <c r="J222" s="590"/>
      <c r="K222" s="593"/>
      <c r="Q222" s="594"/>
      <c r="V222" s="595"/>
      <c r="W222" s="596"/>
      <c r="X222" s="595"/>
      <c r="Y222" s="595"/>
      <c r="Z222" s="595"/>
      <c r="AA222" s="595"/>
      <c r="AB222" s="595"/>
      <c r="AC222" s="596"/>
      <c r="AD222" s="595"/>
      <c r="AE222" s="595"/>
      <c r="AF222" s="595"/>
      <c r="AG222" s="595"/>
      <c r="AH222" s="595"/>
      <c r="AI222" s="596"/>
      <c r="AJ222" s="595"/>
      <c r="AK222" s="595"/>
      <c r="AL222" s="595"/>
      <c r="AM222" s="612"/>
    </row>
    <row r="223" spans="1:39" s="565" customFormat="1" x14ac:dyDescent="0.2">
      <c r="A223" s="590"/>
      <c r="B223" s="590"/>
      <c r="C223" s="590"/>
      <c r="D223" s="591"/>
      <c r="E223" s="591"/>
      <c r="F223" s="591"/>
      <c r="G223" s="590"/>
      <c r="H223" s="590"/>
      <c r="I223" s="590"/>
      <c r="J223" s="590"/>
      <c r="K223" s="593"/>
      <c r="Q223" s="594"/>
      <c r="V223" s="595"/>
      <c r="W223" s="596"/>
      <c r="X223" s="595"/>
      <c r="Y223" s="595"/>
      <c r="Z223" s="595"/>
      <c r="AA223" s="595"/>
      <c r="AB223" s="595"/>
      <c r="AC223" s="596"/>
      <c r="AD223" s="595"/>
      <c r="AE223" s="595"/>
      <c r="AF223" s="595"/>
      <c r="AG223" s="595"/>
      <c r="AH223" s="595"/>
      <c r="AI223" s="596"/>
      <c r="AJ223" s="595"/>
      <c r="AK223" s="595"/>
      <c r="AL223" s="595"/>
      <c r="AM223" s="612"/>
    </row>
    <row r="224" spans="1:39" s="565" customFormat="1" x14ac:dyDescent="0.2">
      <c r="A224" s="590"/>
      <c r="B224" s="590"/>
      <c r="C224" s="590"/>
      <c r="D224" s="591"/>
      <c r="E224" s="591"/>
      <c r="F224" s="591"/>
      <c r="G224" s="590"/>
      <c r="H224" s="590"/>
      <c r="I224" s="590"/>
      <c r="J224" s="590"/>
      <c r="K224" s="593"/>
      <c r="Q224" s="594"/>
      <c r="V224" s="595"/>
      <c r="W224" s="596"/>
      <c r="X224" s="595"/>
      <c r="Y224" s="595"/>
      <c r="Z224" s="595"/>
      <c r="AA224" s="595"/>
      <c r="AB224" s="595"/>
      <c r="AC224" s="596"/>
      <c r="AD224" s="595"/>
      <c r="AE224" s="595"/>
      <c r="AF224" s="595"/>
      <c r="AG224" s="595"/>
      <c r="AH224" s="595"/>
      <c r="AI224" s="596"/>
      <c r="AJ224" s="595"/>
      <c r="AK224" s="595"/>
      <c r="AL224" s="595"/>
      <c r="AM224" s="612"/>
    </row>
    <row r="225" spans="1:39" s="565" customFormat="1" x14ac:dyDescent="0.2">
      <c r="A225" s="590"/>
      <c r="B225" s="590"/>
      <c r="C225" s="590"/>
      <c r="D225" s="591"/>
      <c r="E225" s="591"/>
      <c r="F225" s="591"/>
      <c r="G225" s="590"/>
      <c r="H225" s="590"/>
      <c r="I225" s="590"/>
      <c r="J225" s="590"/>
      <c r="K225" s="593"/>
      <c r="Q225" s="594"/>
      <c r="V225" s="595"/>
      <c r="W225" s="596"/>
      <c r="X225" s="595"/>
      <c r="Y225" s="595"/>
      <c r="Z225" s="595"/>
      <c r="AA225" s="595"/>
      <c r="AB225" s="595"/>
      <c r="AC225" s="596"/>
      <c r="AD225" s="595"/>
      <c r="AE225" s="595"/>
      <c r="AF225" s="595"/>
      <c r="AG225" s="595"/>
      <c r="AH225" s="595"/>
      <c r="AI225" s="596"/>
      <c r="AJ225" s="595"/>
      <c r="AK225" s="595"/>
      <c r="AL225" s="595"/>
      <c r="AM225" s="612"/>
    </row>
    <row r="226" spans="1:39" s="565" customFormat="1" x14ac:dyDescent="0.2">
      <c r="A226" s="590"/>
      <c r="B226" s="590"/>
      <c r="C226" s="590"/>
      <c r="D226" s="591"/>
      <c r="E226" s="591"/>
      <c r="F226" s="591"/>
      <c r="G226" s="590"/>
      <c r="H226" s="590"/>
      <c r="I226" s="590"/>
      <c r="J226" s="590"/>
      <c r="K226" s="593"/>
      <c r="Q226" s="594"/>
      <c r="V226" s="595"/>
      <c r="W226" s="596"/>
      <c r="X226" s="595"/>
      <c r="Y226" s="595"/>
      <c r="Z226" s="595"/>
      <c r="AA226" s="595"/>
      <c r="AB226" s="595"/>
      <c r="AC226" s="596"/>
      <c r="AD226" s="595"/>
      <c r="AE226" s="595"/>
      <c r="AF226" s="595"/>
      <c r="AG226" s="595"/>
      <c r="AH226" s="595"/>
      <c r="AI226" s="596"/>
      <c r="AJ226" s="595"/>
      <c r="AK226" s="595"/>
      <c r="AL226" s="595"/>
      <c r="AM226" s="612"/>
    </row>
    <row r="227" spans="1:39" s="565" customFormat="1" x14ac:dyDescent="0.2">
      <c r="A227" s="590"/>
      <c r="B227" s="590"/>
      <c r="C227" s="590"/>
      <c r="D227" s="591"/>
      <c r="E227" s="591"/>
      <c r="F227" s="591"/>
      <c r="G227" s="590"/>
      <c r="H227" s="590"/>
      <c r="I227" s="590"/>
      <c r="J227" s="590"/>
      <c r="K227" s="593"/>
      <c r="Q227" s="594"/>
      <c r="V227" s="595"/>
      <c r="W227" s="596"/>
      <c r="X227" s="595"/>
      <c r="Y227" s="595"/>
      <c r="Z227" s="595"/>
      <c r="AA227" s="595"/>
      <c r="AB227" s="595"/>
      <c r="AC227" s="596"/>
      <c r="AD227" s="595"/>
      <c r="AE227" s="595"/>
      <c r="AF227" s="595"/>
      <c r="AG227" s="595"/>
      <c r="AH227" s="595"/>
      <c r="AI227" s="596"/>
      <c r="AJ227" s="595"/>
      <c r="AK227" s="595"/>
      <c r="AL227" s="595"/>
      <c r="AM227" s="612"/>
    </row>
  </sheetData>
  <sheetProtection formatCells="0" formatColumns="0" formatRows="0" insertColumns="0" insertRows="0" insertHyperlinks="0" deleteColumns="0" deleteRows="0" sort="0" autoFilter="0" pivotTables="0"/>
  <autoFilter ref="A9:BK51" xr:uid="{00000000-0009-0000-0000-000006000000}">
    <filterColumn colId="0" showButton="0"/>
    <filterColumn colId="1" showButton="0"/>
    <filterColumn colId="9"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autoFilter>
  <mergeCells count="91">
    <mergeCell ref="A13:C13"/>
    <mergeCell ref="A18:C18"/>
    <mergeCell ref="A19:C19"/>
    <mergeCell ref="A20:C20"/>
    <mergeCell ref="A21:C21"/>
    <mergeCell ref="A14:C14"/>
    <mergeCell ref="A15:C15"/>
    <mergeCell ref="A16:C16"/>
    <mergeCell ref="A17:C17"/>
    <mergeCell ref="A22:C22"/>
    <mergeCell ref="A23:C23"/>
    <mergeCell ref="A24:C24"/>
    <mergeCell ref="A25:C25"/>
    <mergeCell ref="A26:C26"/>
    <mergeCell ref="A27:C27"/>
    <mergeCell ref="A47:C47"/>
    <mergeCell ref="A48:C48"/>
    <mergeCell ref="A49:C49"/>
    <mergeCell ref="A50:C50"/>
    <mergeCell ref="A36:C36"/>
    <mergeCell ref="A42:C42"/>
    <mergeCell ref="A46:C46"/>
    <mergeCell ref="A29:C29"/>
    <mergeCell ref="A30:C30"/>
    <mergeCell ref="A33:C33"/>
    <mergeCell ref="A44:C44"/>
    <mergeCell ref="A43:C43"/>
    <mergeCell ref="A45:C45"/>
    <mergeCell ref="A35:C35"/>
    <mergeCell ref="A32:C32"/>
    <mergeCell ref="AM9:AM10"/>
    <mergeCell ref="A1:B2"/>
    <mergeCell ref="AM1:AM2"/>
    <mergeCell ref="C4:K5"/>
    <mergeCell ref="L4:P5"/>
    <mergeCell ref="Q5:W5"/>
    <mergeCell ref="X4:AB5"/>
    <mergeCell ref="AM4:AM5"/>
    <mergeCell ref="C8:AM8"/>
    <mergeCell ref="AL4:AL5"/>
    <mergeCell ref="A9:C11"/>
    <mergeCell ref="AI2:AK2"/>
    <mergeCell ref="AC4:AK4"/>
    <mergeCell ref="AC5:AK5"/>
    <mergeCell ref="G9:G11"/>
    <mergeCell ref="AI1:AK1"/>
    <mergeCell ref="H9:H11"/>
    <mergeCell ref="I9:I11"/>
    <mergeCell ref="J40:J41"/>
    <mergeCell ref="L40:Q40"/>
    <mergeCell ref="G39:G41"/>
    <mergeCell ref="AD2:AH2"/>
    <mergeCell ref="AJ9:AL10"/>
    <mergeCell ref="X10:AC10"/>
    <mergeCell ref="J9:K9"/>
    <mergeCell ref="J10:J11"/>
    <mergeCell ref="L9:AI9"/>
    <mergeCell ref="L10:Q10"/>
    <mergeCell ref="R10:W10"/>
    <mergeCell ref="A34:C34"/>
    <mergeCell ref="AL1:AL2"/>
    <mergeCell ref="R40:W40"/>
    <mergeCell ref="X40:AC40"/>
    <mergeCell ref="AD40:AI40"/>
    <mergeCell ref="J39:K39"/>
    <mergeCell ref="AD10:AI10"/>
    <mergeCell ref="C38:AM38"/>
    <mergeCell ref="E9:E11"/>
    <mergeCell ref="K10:K11"/>
    <mergeCell ref="A39:C41"/>
    <mergeCell ref="AM39:AM40"/>
    <mergeCell ref="D39:D41"/>
    <mergeCell ref="H39:H41"/>
    <mergeCell ref="AJ39:AL40"/>
    <mergeCell ref="AD1:AH1"/>
    <mergeCell ref="A31:C31"/>
    <mergeCell ref="C1:AC1"/>
    <mergeCell ref="K40:K41"/>
    <mergeCell ref="A38:B38"/>
    <mergeCell ref="L39:AI39"/>
    <mergeCell ref="F9:F11"/>
    <mergeCell ref="Q4:W4"/>
    <mergeCell ref="A4:B5"/>
    <mergeCell ref="D9:D11"/>
    <mergeCell ref="A8:B8"/>
    <mergeCell ref="C2:AC2"/>
    <mergeCell ref="I39:I41"/>
    <mergeCell ref="A28:C28"/>
    <mergeCell ref="E39:E41"/>
    <mergeCell ref="F39:F41"/>
    <mergeCell ref="A12:C12"/>
  </mergeCells>
  <conditionalFormatting sqref="AL29">
    <cfRule type="iconSet" priority="225">
      <iconSet iconSet="3TrafficLights2">
        <cfvo type="percent" val="0"/>
        <cfvo type="num" val="0.7"/>
        <cfvo type="num" val="0.9"/>
      </iconSet>
    </cfRule>
    <cfRule type="cellIs" dxfId="80" priority="226" stopIfTrue="1" operator="greaterThan">
      <formula>0.9</formula>
    </cfRule>
    <cfRule type="cellIs" dxfId="79" priority="227" stopIfTrue="1" operator="between">
      <formula>0.7</formula>
      <formula>0.89</formula>
    </cfRule>
    <cfRule type="cellIs" dxfId="78" priority="228" stopIfTrue="1" operator="between">
      <formula>0</formula>
      <formula>0.69</formula>
    </cfRule>
  </conditionalFormatting>
  <conditionalFormatting sqref="AL30">
    <cfRule type="iconSet" priority="217">
      <iconSet iconSet="3TrafficLights2">
        <cfvo type="percent" val="0"/>
        <cfvo type="num" val="0.7"/>
        <cfvo type="num" val="0.9"/>
      </iconSet>
    </cfRule>
    <cfRule type="cellIs" dxfId="77" priority="218" stopIfTrue="1" operator="greaterThan">
      <formula>0.9</formula>
    </cfRule>
    <cfRule type="cellIs" dxfId="76" priority="219" stopIfTrue="1" operator="between">
      <formula>0.7</formula>
      <formula>0.89</formula>
    </cfRule>
    <cfRule type="cellIs" dxfId="75" priority="220" stopIfTrue="1" operator="between">
      <formula>0</formula>
      <formula>0.69</formula>
    </cfRule>
  </conditionalFormatting>
  <conditionalFormatting sqref="AL33:AL34">
    <cfRule type="iconSet" priority="197">
      <iconSet iconSet="3TrafficLights2">
        <cfvo type="percent" val="0"/>
        <cfvo type="num" val="0.7"/>
        <cfvo type="num" val="0.9"/>
      </iconSet>
    </cfRule>
    <cfRule type="cellIs" dxfId="74" priority="198" stopIfTrue="1" operator="greaterThan">
      <formula>0.9</formula>
    </cfRule>
    <cfRule type="cellIs" dxfId="73" priority="199" stopIfTrue="1" operator="between">
      <formula>0.7</formula>
      <formula>0.89</formula>
    </cfRule>
    <cfRule type="cellIs" dxfId="72" priority="200" stopIfTrue="1" operator="between">
      <formula>0</formula>
      <formula>0.69</formula>
    </cfRule>
  </conditionalFormatting>
  <conditionalFormatting sqref="AL12">
    <cfRule type="iconSet" priority="149">
      <iconSet iconSet="3TrafficLights2">
        <cfvo type="percent" val="0"/>
        <cfvo type="num" val="0.7"/>
        <cfvo type="num" val="0.9"/>
      </iconSet>
    </cfRule>
    <cfRule type="cellIs" dxfId="71" priority="150" stopIfTrue="1" operator="greaterThan">
      <formula>0.9</formula>
    </cfRule>
    <cfRule type="cellIs" dxfId="70" priority="151" stopIfTrue="1" operator="between">
      <formula>0.7</formula>
      <formula>0.89</formula>
    </cfRule>
    <cfRule type="cellIs" dxfId="69" priority="152" stopIfTrue="1" operator="between">
      <formula>0</formula>
      <formula>0.69</formula>
    </cfRule>
  </conditionalFormatting>
  <conditionalFormatting sqref="AL44">
    <cfRule type="iconSet" priority="137">
      <iconSet iconSet="3TrafficLights2">
        <cfvo type="percent" val="0"/>
        <cfvo type="num" val="0.7"/>
        <cfvo type="num" val="0.9"/>
      </iconSet>
    </cfRule>
    <cfRule type="cellIs" dxfId="68" priority="138" stopIfTrue="1" operator="greaterThan">
      <formula>0.9</formula>
    </cfRule>
    <cfRule type="cellIs" dxfId="67" priority="139" stopIfTrue="1" operator="between">
      <formula>0.7</formula>
      <formula>0.89</formula>
    </cfRule>
    <cfRule type="cellIs" dxfId="66" priority="140" stopIfTrue="1" operator="between">
      <formula>0</formula>
      <formula>0.69</formula>
    </cfRule>
  </conditionalFormatting>
  <conditionalFormatting sqref="AL43">
    <cfRule type="iconSet" priority="133">
      <iconSet iconSet="3TrafficLights2">
        <cfvo type="percent" val="0"/>
        <cfvo type="num" val="0.7"/>
        <cfvo type="num" val="0.9"/>
      </iconSet>
    </cfRule>
    <cfRule type="cellIs" dxfId="65" priority="134" stopIfTrue="1" operator="greaterThan">
      <formula>0.9</formula>
    </cfRule>
    <cfRule type="cellIs" dxfId="64" priority="135" stopIfTrue="1" operator="between">
      <formula>0.7</formula>
      <formula>0.89</formula>
    </cfRule>
    <cfRule type="cellIs" dxfId="63" priority="136" stopIfTrue="1" operator="between">
      <formula>0</formula>
      <formula>0.69</formula>
    </cfRule>
  </conditionalFormatting>
  <conditionalFormatting sqref="AL45">
    <cfRule type="iconSet" priority="129">
      <iconSet iconSet="3TrafficLights2">
        <cfvo type="percent" val="0"/>
        <cfvo type="num" val="0.7"/>
        <cfvo type="num" val="0.9"/>
      </iconSet>
    </cfRule>
    <cfRule type="cellIs" dxfId="62" priority="130" stopIfTrue="1" operator="greaterThan">
      <formula>0.9</formula>
    </cfRule>
    <cfRule type="cellIs" dxfId="61" priority="131" stopIfTrue="1" operator="between">
      <formula>0.7</formula>
      <formula>0.89</formula>
    </cfRule>
    <cfRule type="cellIs" dxfId="60" priority="132" stopIfTrue="1" operator="between">
      <formula>0</formula>
      <formula>0.69</formula>
    </cfRule>
  </conditionalFormatting>
  <conditionalFormatting sqref="AL35">
    <cfRule type="iconSet" priority="125">
      <iconSet iconSet="3TrafficLights2">
        <cfvo type="percent" val="0"/>
        <cfvo type="num" val="0.7"/>
        <cfvo type="num" val="0.9"/>
      </iconSet>
    </cfRule>
    <cfRule type="cellIs" dxfId="59" priority="126" stopIfTrue="1" operator="greaterThan">
      <formula>0.9</formula>
    </cfRule>
    <cfRule type="cellIs" dxfId="58" priority="127" stopIfTrue="1" operator="between">
      <formula>0.7</formula>
      <formula>0.89</formula>
    </cfRule>
    <cfRule type="cellIs" dxfId="57" priority="128" stopIfTrue="1" operator="between">
      <formula>0</formula>
      <formula>0.69</formula>
    </cfRule>
  </conditionalFormatting>
  <conditionalFormatting sqref="AL42 AL46:AL50 AL36">
    <cfRule type="iconSet" priority="437">
      <iconSet iconSet="3TrafficLights2">
        <cfvo type="percent" val="0"/>
        <cfvo type="num" val="0.7"/>
        <cfvo type="num" val="0.9"/>
      </iconSet>
    </cfRule>
    <cfRule type="cellIs" dxfId="56" priority="438" stopIfTrue="1" operator="greaterThan">
      <formula>0.9</formula>
    </cfRule>
    <cfRule type="cellIs" dxfId="55" priority="439" stopIfTrue="1" operator="between">
      <formula>0.7</formula>
      <formula>0.89</formula>
    </cfRule>
    <cfRule type="cellIs" dxfId="54" priority="440" stopIfTrue="1" operator="between">
      <formula>0</formula>
      <formula>0.69</formula>
    </cfRule>
  </conditionalFormatting>
  <conditionalFormatting sqref="AL14">
    <cfRule type="iconSet" priority="101">
      <iconSet iconSet="3TrafficLights2">
        <cfvo type="percent" val="0"/>
        <cfvo type="num" val="0.7"/>
        <cfvo type="num" val="0.9"/>
      </iconSet>
    </cfRule>
    <cfRule type="cellIs" dxfId="53" priority="102" stopIfTrue="1" operator="greaterThan">
      <formula>0.9</formula>
    </cfRule>
    <cfRule type="cellIs" dxfId="52" priority="103" stopIfTrue="1" operator="between">
      <formula>0.7</formula>
      <formula>0.89</formula>
    </cfRule>
    <cfRule type="cellIs" dxfId="51" priority="104" stopIfTrue="1" operator="between">
      <formula>0</formula>
      <formula>0.69</formula>
    </cfRule>
  </conditionalFormatting>
  <conditionalFormatting sqref="AL19">
    <cfRule type="iconSet" priority="97">
      <iconSet iconSet="3TrafficLights2">
        <cfvo type="percent" val="0"/>
        <cfvo type="num" val="0.7"/>
        <cfvo type="num" val="0.9"/>
      </iconSet>
    </cfRule>
    <cfRule type="cellIs" dxfId="50" priority="98" stopIfTrue="1" operator="greaterThan">
      <formula>0.9</formula>
    </cfRule>
    <cfRule type="cellIs" dxfId="49" priority="99" stopIfTrue="1" operator="between">
      <formula>0.7</formula>
      <formula>0.89</formula>
    </cfRule>
    <cfRule type="cellIs" dxfId="48" priority="100" stopIfTrue="1" operator="between">
      <formula>0</formula>
      <formula>0.69</formula>
    </cfRule>
  </conditionalFormatting>
  <conditionalFormatting sqref="AL18">
    <cfRule type="iconSet" priority="85">
      <iconSet iconSet="3TrafficLights2">
        <cfvo type="percent" val="0"/>
        <cfvo type="num" val="0.7"/>
        <cfvo type="num" val="0.9"/>
      </iconSet>
    </cfRule>
    <cfRule type="cellIs" dxfId="47" priority="86" stopIfTrue="1" operator="greaterThan">
      <formula>0.9</formula>
    </cfRule>
    <cfRule type="cellIs" dxfId="46" priority="87" stopIfTrue="1" operator="between">
      <formula>0.7</formula>
      <formula>0.89</formula>
    </cfRule>
    <cfRule type="cellIs" dxfId="45" priority="88" stopIfTrue="1" operator="between">
      <formula>0</formula>
      <formula>0.69</formula>
    </cfRule>
  </conditionalFormatting>
  <conditionalFormatting sqref="AL15">
    <cfRule type="iconSet" priority="81">
      <iconSet iconSet="3TrafficLights2">
        <cfvo type="percent" val="0"/>
        <cfvo type="num" val="0.7"/>
        <cfvo type="num" val="0.9"/>
      </iconSet>
    </cfRule>
    <cfRule type="cellIs" dxfId="44" priority="82" stopIfTrue="1" operator="greaterThan">
      <formula>0.9</formula>
    </cfRule>
    <cfRule type="cellIs" dxfId="43" priority="83" stopIfTrue="1" operator="between">
      <formula>0.7</formula>
      <formula>0.89</formula>
    </cfRule>
    <cfRule type="cellIs" dxfId="42" priority="84" stopIfTrue="1" operator="between">
      <formula>0</formula>
      <formula>0.69</formula>
    </cfRule>
  </conditionalFormatting>
  <conditionalFormatting sqref="AL17">
    <cfRule type="iconSet" priority="77">
      <iconSet iconSet="3TrafficLights2">
        <cfvo type="percent" val="0"/>
        <cfvo type="num" val="0.7"/>
        <cfvo type="num" val="0.9"/>
      </iconSet>
    </cfRule>
    <cfRule type="cellIs" dxfId="41" priority="78" stopIfTrue="1" operator="greaterThan">
      <formula>0.9</formula>
    </cfRule>
    <cfRule type="cellIs" dxfId="40" priority="79" stopIfTrue="1" operator="between">
      <formula>0.7</formula>
      <formula>0.89</formula>
    </cfRule>
    <cfRule type="cellIs" dxfId="39" priority="80" stopIfTrue="1" operator="between">
      <formula>0</formula>
      <formula>0.69</formula>
    </cfRule>
  </conditionalFormatting>
  <conditionalFormatting sqref="AL16">
    <cfRule type="iconSet" priority="73">
      <iconSet iconSet="3TrafficLights2">
        <cfvo type="percent" val="0"/>
        <cfvo type="num" val="0.7"/>
        <cfvo type="num" val="0.9"/>
      </iconSet>
    </cfRule>
    <cfRule type="cellIs" dxfId="38" priority="74" stopIfTrue="1" operator="greaterThan">
      <formula>0.9</formula>
    </cfRule>
    <cfRule type="cellIs" dxfId="37" priority="75" stopIfTrue="1" operator="between">
      <formula>0.7</formula>
      <formula>0.89</formula>
    </cfRule>
    <cfRule type="cellIs" dxfId="36" priority="76" stopIfTrue="1" operator="between">
      <formula>0</formula>
      <formula>0.69</formula>
    </cfRule>
  </conditionalFormatting>
  <conditionalFormatting sqref="AL21">
    <cfRule type="iconSet" priority="53">
      <iconSet iconSet="3TrafficLights2">
        <cfvo type="percent" val="0"/>
        <cfvo type="num" val="0.7"/>
        <cfvo type="num" val="0.9"/>
      </iconSet>
    </cfRule>
    <cfRule type="cellIs" dxfId="35" priority="54" stopIfTrue="1" operator="greaterThan">
      <formula>0.9</formula>
    </cfRule>
    <cfRule type="cellIs" dxfId="34" priority="55" stopIfTrue="1" operator="between">
      <formula>0.7</formula>
      <formula>0.89</formula>
    </cfRule>
    <cfRule type="cellIs" dxfId="33" priority="56" stopIfTrue="1" operator="between">
      <formula>0</formula>
      <formula>0.69</formula>
    </cfRule>
  </conditionalFormatting>
  <conditionalFormatting sqref="AL22">
    <cfRule type="iconSet" priority="45">
      <iconSet iconSet="3TrafficLights2">
        <cfvo type="percent" val="0"/>
        <cfvo type="num" val="0.7"/>
        <cfvo type="num" val="0.9"/>
      </iconSet>
    </cfRule>
    <cfRule type="cellIs" dxfId="32" priority="46" stopIfTrue="1" operator="greaterThan">
      <formula>0.9</formula>
    </cfRule>
    <cfRule type="cellIs" dxfId="31" priority="47" stopIfTrue="1" operator="between">
      <formula>0.7</formula>
      <formula>0.89</formula>
    </cfRule>
    <cfRule type="cellIs" dxfId="30" priority="48" stopIfTrue="1" operator="between">
      <formula>0</formula>
      <formula>0.69</formula>
    </cfRule>
  </conditionalFormatting>
  <conditionalFormatting sqref="AL20">
    <cfRule type="iconSet" priority="41">
      <iconSet iconSet="3TrafficLights2">
        <cfvo type="percent" val="0"/>
        <cfvo type="num" val="0.7"/>
        <cfvo type="num" val="0.9"/>
      </iconSet>
    </cfRule>
    <cfRule type="cellIs" dxfId="29" priority="42" stopIfTrue="1" operator="greaterThan">
      <formula>0.9</formula>
    </cfRule>
    <cfRule type="cellIs" dxfId="28" priority="43" stopIfTrue="1" operator="between">
      <formula>0.7</formula>
      <formula>0.89</formula>
    </cfRule>
    <cfRule type="cellIs" dxfId="27" priority="44" stopIfTrue="1" operator="between">
      <formula>0</formula>
      <formula>0.69</formula>
    </cfRule>
  </conditionalFormatting>
  <conditionalFormatting sqref="AL23">
    <cfRule type="iconSet" priority="37">
      <iconSet iconSet="3TrafficLights2">
        <cfvo type="percent" val="0"/>
        <cfvo type="num" val="0.7"/>
        <cfvo type="num" val="0.9"/>
      </iconSet>
    </cfRule>
    <cfRule type="cellIs" dxfId="26" priority="38" stopIfTrue="1" operator="greaterThan">
      <formula>0.9</formula>
    </cfRule>
    <cfRule type="cellIs" dxfId="25" priority="39" stopIfTrue="1" operator="between">
      <formula>0.7</formula>
      <formula>0.89</formula>
    </cfRule>
    <cfRule type="cellIs" dxfId="24" priority="40" stopIfTrue="1" operator="between">
      <formula>0</formula>
      <formula>0.69</formula>
    </cfRule>
  </conditionalFormatting>
  <conditionalFormatting sqref="AL24">
    <cfRule type="iconSet" priority="33">
      <iconSet iconSet="3TrafficLights2">
        <cfvo type="percent" val="0"/>
        <cfvo type="num" val="0.7"/>
        <cfvo type="num" val="0.9"/>
      </iconSet>
    </cfRule>
    <cfRule type="cellIs" dxfId="23" priority="34" stopIfTrue="1" operator="greaterThan">
      <formula>0.9</formula>
    </cfRule>
    <cfRule type="cellIs" dxfId="22" priority="35" stopIfTrue="1" operator="between">
      <formula>0.7</formula>
      <formula>0.89</formula>
    </cfRule>
    <cfRule type="cellIs" dxfId="21" priority="36" stopIfTrue="1" operator="between">
      <formula>0</formula>
      <formula>0.69</formula>
    </cfRule>
  </conditionalFormatting>
  <conditionalFormatting sqref="AL25">
    <cfRule type="iconSet" priority="29">
      <iconSet iconSet="3TrafficLights2">
        <cfvo type="percent" val="0"/>
        <cfvo type="num" val="0.7"/>
        <cfvo type="num" val="0.9"/>
      </iconSet>
    </cfRule>
    <cfRule type="cellIs" dxfId="20" priority="30" stopIfTrue="1" operator="greaterThan">
      <formula>0.9</formula>
    </cfRule>
    <cfRule type="cellIs" dxfId="19" priority="31" stopIfTrue="1" operator="between">
      <formula>0.7</formula>
      <formula>0.89</formula>
    </cfRule>
    <cfRule type="cellIs" dxfId="18" priority="32" stopIfTrue="1" operator="between">
      <formula>0</formula>
      <formula>0.69</formula>
    </cfRule>
  </conditionalFormatting>
  <conditionalFormatting sqref="AL26">
    <cfRule type="iconSet" priority="25">
      <iconSet iconSet="3TrafficLights2">
        <cfvo type="percent" val="0"/>
        <cfvo type="num" val="0.7"/>
        <cfvo type="num" val="0.9"/>
      </iconSet>
    </cfRule>
    <cfRule type="cellIs" dxfId="17" priority="26" stopIfTrue="1" operator="greaterThan">
      <formula>0.9</formula>
    </cfRule>
    <cfRule type="cellIs" dxfId="16" priority="27" stopIfTrue="1" operator="between">
      <formula>0.7</formula>
      <formula>0.89</formula>
    </cfRule>
    <cfRule type="cellIs" dxfId="15" priority="28" stopIfTrue="1" operator="between">
      <formula>0</formula>
      <formula>0.69</formula>
    </cfRule>
  </conditionalFormatting>
  <conditionalFormatting sqref="AL27">
    <cfRule type="iconSet" priority="21">
      <iconSet iconSet="3TrafficLights2">
        <cfvo type="percent" val="0"/>
        <cfvo type="num" val="0.7"/>
        <cfvo type="num" val="0.9"/>
      </iconSet>
    </cfRule>
    <cfRule type="cellIs" dxfId="14" priority="22" stopIfTrue="1" operator="greaterThan">
      <formula>0.9</formula>
    </cfRule>
    <cfRule type="cellIs" dxfId="13" priority="23" stopIfTrue="1" operator="between">
      <formula>0.7</formula>
      <formula>0.89</formula>
    </cfRule>
    <cfRule type="cellIs" dxfId="12" priority="24" stopIfTrue="1" operator="between">
      <formula>0</formula>
      <formula>0.69</formula>
    </cfRule>
  </conditionalFormatting>
  <conditionalFormatting sqref="AL13">
    <cfRule type="iconSet" priority="17">
      <iconSet iconSet="3TrafficLights2">
        <cfvo type="percent" val="0"/>
        <cfvo type="num" val="0.7"/>
        <cfvo type="num" val="0.9"/>
      </iconSet>
    </cfRule>
    <cfRule type="cellIs" dxfId="11" priority="18" stopIfTrue="1" operator="greaterThan">
      <formula>0.9</formula>
    </cfRule>
    <cfRule type="cellIs" dxfId="10" priority="19" stopIfTrue="1" operator="between">
      <formula>0.7</formula>
      <formula>0.89</formula>
    </cfRule>
    <cfRule type="cellIs" dxfId="9" priority="20" stopIfTrue="1" operator="between">
      <formula>0</formula>
      <formula>0.69</formula>
    </cfRule>
  </conditionalFormatting>
  <conditionalFormatting sqref="AL28">
    <cfRule type="iconSet" priority="441">
      <iconSet iconSet="3TrafficLights2">
        <cfvo type="percent" val="0"/>
        <cfvo type="num" val="0.7"/>
        <cfvo type="num" val="0.9"/>
      </iconSet>
    </cfRule>
    <cfRule type="cellIs" dxfId="8" priority="442" stopIfTrue="1" operator="greaterThan">
      <formula>0.9</formula>
    </cfRule>
    <cfRule type="cellIs" dxfId="7" priority="443" stopIfTrue="1" operator="between">
      <formula>0.7</formula>
      <formula>0.89</formula>
    </cfRule>
    <cfRule type="cellIs" dxfId="6" priority="444" stopIfTrue="1" operator="between">
      <formula>0</formula>
      <formula>0.69</formula>
    </cfRule>
  </conditionalFormatting>
  <conditionalFormatting sqref="AL31">
    <cfRule type="iconSet" priority="9">
      <iconSet iconSet="3TrafficLights2">
        <cfvo type="percent" val="0"/>
        <cfvo type="num" val="0.7"/>
        <cfvo type="num" val="0.9"/>
      </iconSet>
    </cfRule>
    <cfRule type="cellIs" dxfId="5" priority="10" stopIfTrue="1" operator="greaterThan">
      <formula>0.9</formula>
    </cfRule>
    <cfRule type="cellIs" dxfId="4" priority="11" stopIfTrue="1" operator="between">
      <formula>0.7</formula>
      <formula>0.89</formula>
    </cfRule>
    <cfRule type="cellIs" dxfId="3" priority="12" stopIfTrue="1" operator="between">
      <formula>0</formula>
      <formula>0.69</formula>
    </cfRule>
  </conditionalFormatting>
  <conditionalFormatting sqref="AL32">
    <cfRule type="iconSet" priority="5">
      <iconSet iconSet="3TrafficLights2">
        <cfvo type="percent" val="0"/>
        <cfvo type="num" val="0.7"/>
        <cfvo type="num" val="0.9"/>
      </iconSet>
    </cfRule>
    <cfRule type="cellIs" dxfId="2" priority="6" stopIfTrue="1" operator="greaterThan">
      <formula>0.9</formula>
    </cfRule>
    <cfRule type="cellIs" dxfId="1" priority="7" stopIfTrue="1" operator="between">
      <formula>0.7</formula>
      <formula>0.89</formula>
    </cfRule>
    <cfRule type="cellIs" dxfId="0" priority="8" stopIfTrue="1" operator="between">
      <formula>0</formula>
      <formula>0.69</formula>
    </cfRule>
  </conditionalFormatting>
  <dataValidations count="1">
    <dataValidation type="list" allowBlank="1" showInputMessage="1" showErrorMessage="1" sqref="G31" xr:uid="{00000000-0002-0000-0600-000000000000}">
      <formula1>procesos</formula1>
    </dataValidation>
  </dataValidations>
  <pageMargins left="0.39370078740157483" right="0.39370078740157483" top="0.39370078740157483" bottom="0.39370078740157483" header="0.31496062992125984" footer="0.19685039370078741"/>
  <pageSetup scale="40" orientation="landscape" r:id="rId1"/>
  <headerFooter>
    <oddFooter>&amp;L&amp;D&amp;C&amp;F&amp;R&amp;N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Listas!$B$44:$B$49</xm:f>
          </x14:formula1>
          <xm:sqref>G12:G30 G33:G36 G43:G50</xm:sqref>
        </x14:dataValidation>
        <x14:dataValidation type="list" allowBlank="1" showInputMessage="1" showErrorMessage="1" xr:uid="{00000000-0002-0000-0600-000002000000}">
          <x14:formula1>
            <xm:f>'C:\Users\Leidy\Desktop\00 REFORMULACIÓN POA\[REFORMULACIÓN POA INTERVENCIÓN 2018 - III V3.xlsx]Listas'!#REF!</xm:f>
          </x14:formula1>
          <xm:sqref>G32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B3:F15"/>
  <sheetViews>
    <sheetView workbookViewId="0">
      <selection activeCell="A8" sqref="A8"/>
    </sheetView>
  </sheetViews>
  <sheetFormatPr baseColWidth="10" defaultRowHeight="15" x14ac:dyDescent="0.25"/>
  <cols>
    <col min="2" max="2" width="41.7109375" customWidth="1"/>
    <col min="4" max="4" width="40.7109375" customWidth="1"/>
    <col min="5" max="5" width="7.140625" customWidth="1"/>
    <col min="6" max="6" width="42.42578125" customWidth="1"/>
  </cols>
  <sheetData>
    <row r="3" spans="2:6" x14ac:dyDescent="0.25">
      <c r="B3" s="67" t="s">
        <v>131</v>
      </c>
      <c r="D3" s="67" t="s">
        <v>132</v>
      </c>
      <c r="F3" s="67" t="s">
        <v>219</v>
      </c>
    </row>
    <row r="4" spans="2:6" x14ac:dyDescent="0.25">
      <c r="B4" t="s">
        <v>133</v>
      </c>
      <c r="D4" t="s">
        <v>135</v>
      </c>
      <c r="F4" t="s">
        <v>140</v>
      </c>
    </row>
    <row r="5" spans="2:6" x14ac:dyDescent="0.25">
      <c r="B5" t="s">
        <v>134</v>
      </c>
      <c r="D5" t="s">
        <v>136</v>
      </c>
      <c r="F5" t="s">
        <v>141</v>
      </c>
    </row>
    <row r="6" spans="2:6" x14ac:dyDescent="0.25">
      <c r="B6" t="s">
        <v>144</v>
      </c>
      <c r="D6" t="s">
        <v>137</v>
      </c>
      <c r="F6" t="s">
        <v>143</v>
      </c>
    </row>
    <row r="7" spans="2:6" x14ac:dyDescent="0.25">
      <c r="B7" t="s">
        <v>138</v>
      </c>
      <c r="D7" t="s">
        <v>146</v>
      </c>
      <c r="F7" t="s">
        <v>142</v>
      </c>
    </row>
    <row r="8" spans="2:6" x14ac:dyDescent="0.25">
      <c r="B8" t="s">
        <v>139</v>
      </c>
      <c r="D8" t="s">
        <v>147</v>
      </c>
    </row>
    <row r="9" spans="2:6" x14ac:dyDescent="0.25">
      <c r="B9" t="s">
        <v>145</v>
      </c>
    </row>
    <row r="12" spans="2:6" x14ac:dyDescent="0.25">
      <c r="C12">
        <v>24</v>
      </c>
      <c r="D12">
        <v>55</v>
      </c>
    </row>
    <row r="13" spans="2:6" x14ac:dyDescent="0.25">
      <c r="C13">
        <v>62</v>
      </c>
      <c r="D13">
        <v>71</v>
      </c>
    </row>
    <row r="14" spans="2:6" x14ac:dyDescent="0.25">
      <c r="C14">
        <v>65</v>
      </c>
      <c r="D14">
        <v>57</v>
      </c>
    </row>
    <row r="15" spans="2:6" x14ac:dyDescent="0.25">
      <c r="C15">
        <v>80</v>
      </c>
      <c r="D15">
        <v>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B1:Z58"/>
  <sheetViews>
    <sheetView zoomScale="70" zoomScaleNormal="70" workbookViewId="0">
      <selection activeCell="A24" sqref="A24"/>
    </sheetView>
  </sheetViews>
  <sheetFormatPr baseColWidth="10" defaultRowHeight="15" x14ac:dyDescent="0.25"/>
  <cols>
    <col min="8" max="8" width="15" customWidth="1"/>
    <col min="11" max="11" width="27.5703125" customWidth="1"/>
    <col min="24" max="25" width="49.42578125" customWidth="1"/>
    <col min="26" max="26" width="223.42578125" style="39" bestFit="1" customWidth="1"/>
  </cols>
  <sheetData>
    <row r="1" spans="2:26" x14ac:dyDescent="0.25">
      <c r="Z1" s="39" t="s">
        <v>193</v>
      </c>
    </row>
    <row r="2" spans="2:26" ht="15.75" x14ac:dyDescent="0.25">
      <c r="B2" t="s">
        <v>151</v>
      </c>
      <c r="H2" s="37" t="s">
        <v>49</v>
      </c>
      <c r="I2" s="416" t="s">
        <v>97</v>
      </c>
      <c r="J2" s="417"/>
      <c r="K2" s="1"/>
      <c r="L2" s="416" t="s">
        <v>99</v>
      </c>
      <c r="M2" s="518"/>
      <c r="N2" s="417"/>
      <c r="X2" s="335" t="s">
        <v>57</v>
      </c>
      <c r="Y2" s="519" t="s">
        <v>179</v>
      </c>
      <c r="Z2" s="38" t="s">
        <v>153</v>
      </c>
    </row>
    <row r="3" spans="2:26" x14ac:dyDescent="0.25">
      <c r="B3" t="s">
        <v>189</v>
      </c>
      <c r="H3" t="s">
        <v>190</v>
      </c>
      <c r="L3" t="s">
        <v>192</v>
      </c>
      <c r="X3" s="335"/>
      <c r="Y3" s="520"/>
      <c r="Z3" s="38" t="s">
        <v>154</v>
      </c>
    </row>
    <row r="4" spans="2:26" ht="15.75" x14ac:dyDescent="0.25">
      <c r="B4" t="s">
        <v>2</v>
      </c>
      <c r="H4" t="s">
        <v>50</v>
      </c>
      <c r="I4" s="1" t="s">
        <v>94</v>
      </c>
      <c r="J4" s="1"/>
      <c r="L4" t="s">
        <v>26</v>
      </c>
      <c r="M4" s="1"/>
      <c r="N4" s="1"/>
      <c r="X4" s="335"/>
      <c r="Y4" s="520"/>
      <c r="Z4" s="38" t="s">
        <v>155</v>
      </c>
    </row>
    <row r="5" spans="2:26" ht="15.75" x14ac:dyDescent="0.25">
      <c r="B5" t="s">
        <v>108</v>
      </c>
      <c r="H5" t="s">
        <v>51</v>
      </c>
      <c r="I5" s="1" t="s">
        <v>93</v>
      </c>
      <c r="J5" s="1"/>
      <c r="L5" t="s">
        <v>27</v>
      </c>
      <c r="M5" s="1"/>
      <c r="N5" s="1"/>
      <c r="X5" s="335"/>
      <c r="Y5" s="520"/>
      <c r="Z5" s="38" t="s">
        <v>156</v>
      </c>
    </row>
    <row r="6" spans="2:26" ht="15.75" x14ac:dyDescent="0.25">
      <c r="B6" t="s">
        <v>77</v>
      </c>
      <c r="H6" t="s">
        <v>52</v>
      </c>
      <c r="I6" s="1" t="s">
        <v>92</v>
      </c>
      <c r="J6" s="1"/>
      <c r="L6" t="s">
        <v>28</v>
      </c>
      <c r="M6" s="1"/>
      <c r="N6" s="1"/>
      <c r="X6" s="335"/>
      <c r="Y6" s="521"/>
      <c r="Z6" s="38" t="s">
        <v>157</v>
      </c>
    </row>
    <row r="7" spans="2:26" ht="15.75" x14ac:dyDescent="0.25">
      <c r="B7" t="s">
        <v>81</v>
      </c>
      <c r="H7" t="s">
        <v>53</v>
      </c>
      <c r="I7" s="1" t="s">
        <v>96</v>
      </c>
      <c r="J7" s="1"/>
      <c r="L7" t="s">
        <v>29</v>
      </c>
      <c r="M7" s="1"/>
      <c r="N7" s="1"/>
      <c r="Z7" s="39" t="s">
        <v>193</v>
      </c>
    </row>
    <row r="8" spans="2:26" ht="15.75" x14ac:dyDescent="0.25">
      <c r="B8" t="s">
        <v>91</v>
      </c>
      <c r="H8" t="s">
        <v>54</v>
      </c>
      <c r="I8" s="1" t="s">
        <v>95</v>
      </c>
      <c r="J8" s="1"/>
      <c r="L8" t="s">
        <v>30</v>
      </c>
      <c r="M8" s="1"/>
      <c r="N8" s="1"/>
      <c r="X8" s="522" t="s">
        <v>66</v>
      </c>
      <c r="Y8" s="523" t="s">
        <v>183</v>
      </c>
      <c r="Z8" s="40" t="s">
        <v>158</v>
      </c>
    </row>
    <row r="9" spans="2:26" ht="15.75" x14ac:dyDescent="0.25">
      <c r="H9" s="4" t="s">
        <v>98</v>
      </c>
      <c r="I9" s="1"/>
      <c r="J9" s="1"/>
      <c r="K9" s="1"/>
      <c r="L9" s="1"/>
      <c r="M9" s="1"/>
      <c r="N9" s="1"/>
      <c r="X9" s="522"/>
      <c r="Y9" s="524"/>
      <c r="Z9" s="40" t="s">
        <v>159</v>
      </c>
    </row>
    <row r="10" spans="2:26" ht="15.75" x14ac:dyDescent="0.25">
      <c r="H10" s="1" t="s">
        <v>153</v>
      </c>
      <c r="I10" s="1"/>
      <c r="J10" s="1"/>
      <c r="K10" s="1"/>
      <c r="L10" s="37" t="s">
        <v>31</v>
      </c>
      <c r="M10" s="57"/>
      <c r="N10" s="56"/>
      <c r="X10" s="522"/>
      <c r="Y10" s="525"/>
      <c r="Z10" s="40" t="s">
        <v>160</v>
      </c>
    </row>
    <row r="11" spans="2:26" ht="15.75" x14ac:dyDescent="0.25">
      <c r="H11" s="1" t="s">
        <v>154</v>
      </c>
      <c r="I11" s="1"/>
      <c r="J11" s="1"/>
      <c r="K11" s="1"/>
      <c r="L11" s="1" t="s">
        <v>32</v>
      </c>
      <c r="M11" s="1"/>
      <c r="N11" s="1"/>
      <c r="Z11" s="39" t="s">
        <v>193</v>
      </c>
    </row>
    <row r="12" spans="2:26" ht="15.75" x14ac:dyDescent="0.25">
      <c r="B12" s="416" t="s">
        <v>31</v>
      </c>
      <c r="C12" s="518"/>
      <c r="D12" s="417"/>
      <c r="H12" s="1" t="s">
        <v>155</v>
      </c>
      <c r="I12" s="1"/>
      <c r="J12" s="1"/>
      <c r="K12" s="1"/>
      <c r="L12" s="1" t="s">
        <v>33</v>
      </c>
      <c r="M12" s="1"/>
      <c r="N12" s="1"/>
      <c r="X12" s="335" t="s">
        <v>70</v>
      </c>
      <c r="Y12" s="519" t="s">
        <v>181</v>
      </c>
      <c r="Z12" s="38" t="s">
        <v>161</v>
      </c>
    </row>
    <row r="13" spans="2:26" ht="15.75" x14ac:dyDescent="0.25">
      <c r="B13" t="s">
        <v>191</v>
      </c>
      <c r="C13" s="1"/>
      <c r="D13" s="1"/>
      <c r="H13" s="1" t="s">
        <v>156</v>
      </c>
      <c r="I13" s="1"/>
      <c r="J13" s="1"/>
      <c r="K13" s="1"/>
      <c r="L13" s="1" t="s">
        <v>34</v>
      </c>
      <c r="M13" s="1"/>
      <c r="N13" s="1"/>
      <c r="X13" s="335"/>
      <c r="Y13" s="520"/>
      <c r="Z13" s="38" t="s">
        <v>162</v>
      </c>
    </row>
    <row r="14" spans="2:26" ht="15.75" x14ac:dyDescent="0.25">
      <c r="B14" s="1" t="s">
        <v>32</v>
      </c>
      <c r="C14" s="1"/>
      <c r="D14" s="1"/>
      <c r="H14" s="1" t="s">
        <v>157</v>
      </c>
      <c r="I14" s="1"/>
      <c r="J14" s="1"/>
      <c r="K14" s="1"/>
      <c r="L14" s="1" t="s">
        <v>35</v>
      </c>
      <c r="M14" s="1"/>
      <c r="N14" s="1"/>
      <c r="X14" s="335"/>
      <c r="Y14" s="520"/>
      <c r="Z14" s="38" t="s">
        <v>163</v>
      </c>
    </row>
    <row r="15" spans="2:26" ht="15.75" x14ac:dyDescent="0.25">
      <c r="B15" s="1" t="s">
        <v>33</v>
      </c>
      <c r="C15" s="1"/>
      <c r="D15" s="1"/>
      <c r="H15" s="1" t="s">
        <v>165</v>
      </c>
      <c r="I15" s="1"/>
      <c r="J15" s="1"/>
      <c r="K15" s="1"/>
      <c r="L15" s="1" t="s">
        <v>36</v>
      </c>
      <c r="M15" s="1"/>
      <c r="N15" s="1"/>
      <c r="X15" s="335"/>
      <c r="Y15" s="520"/>
      <c r="Z15" s="38" t="s">
        <v>164</v>
      </c>
    </row>
    <row r="16" spans="2:26" ht="15.75" x14ac:dyDescent="0.25">
      <c r="B16" s="1" t="s">
        <v>34</v>
      </c>
      <c r="C16" s="1"/>
      <c r="D16" s="1"/>
      <c r="H16" s="1" t="s">
        <v>167</v>
      </c>
      <c r="I16" s="1"/>
      <c r="J16" s="1"/>
      <c r="K16" s="1"/>
      <c r="L16" s="1" t="s">
        <v>37</v>
      </c>
      <c r="M16" s="1"/>
      <c r="N16" s="1"/>
      <c r="X16" s="335"/>
      <c r="Y16" s="520"/>
      <c r="Z16" s="38" t="s">
        <v>166</v>
      </c>
    </row>
    <row r="17" spans="2:26" ht="15.75" x14ac:dyDescent="0.25">
      <c r="B17" s="1" t="s">
        <v>35</v>
      </c>
      <c r="C17" s="1"/>
      <c r="D17" s="1"/>
      <c r="H17" s="1" t="s">
        <v>158</v>
      </c>
      <c r="I17" s="1"/>
      <c r="J17" s="1"/>
      <c r="K17" s="1"/>
      <c r="L17" s="1" t="s">
        <v>38</v>
      </c>
      <c r="M17" s="1"/>
      <c r="N17" s="1"/>
      <c r="X17" s="335"/>
      <c r="Y17" s="521"/>
      <c r="Z17" s="38" t="s">
        <v>168</v>
      </c>
    </row>
    <row r="18" spans="2:26" ht="15.75" x14ac:dyDescent="0.25">
      <c r="B18" s="1" t="s">
        <v>36</v>
      </c>
      <c r="C18" s="1"/>
      <c r="D18" s="1"/>
      <c r="H18" s="1"/>
      <c r="I18" s="1"/>
      <c r="J18" s="1"/>
      <c r="K18" s="1"/>
      <c r="L18" s="1"/>
      <c r="M18" s="1"/>
      <c r="N18" s="1"/>
      <c r="Z18" s="39" t="s">
        <v>193</v>
      </c>
    </row>
    <row r="19" spans="2:26" ht="15.75" x14ac:dyDescent="0.25">
      <c r="B19" s="1" t="s">
        <v>37</v>
      </c>
      <c r="C19" s="1"/>
      <c r="D19" s="1"/>
      <c r="H19" s="1" t="s">
        <v>159</v>
      </c>
      <c r="I19" s="1"/>
      <c r="J19" s="1"/>
      <c r="K19" s="1"/>
      <c r="L19" s="1" t="s">
        <v>39</v>
      </c>
      <c r="M19" s="1"/>
      <c r="N19" s="1"/>
      <c r="X19" s="335" t="s">
        <v>63</v>
      </c>
      <c r="Y19" s="519" t="s">
        <v>182</v>
      </c>
      <c r="Z19" s="38" t="s">
        <v>152</v>
      </c>
    </row>
    <row r="20" spans="2:26" ht="15.75" x14ac:dyDescent="0.25">
      <c r="B20" s="1" t="s">
        <v>38</v>
      </c>
      <c r="C20" s="1"/>
      <c r="D20" s="1"/>
      <c r="H20" s="1" t="s">
        <v>160</v>
      </c>
      <c r="I20" s="1"/>
      <c r="J20" s="1"/>
      <c r="K20" s="1"/>
      <c r="L20" s="1" t="s">
        <v>40</v>
      </c>
      <c r="M20" s="1"/>
      <c r="N20" s="1"/>
      <c r="X20" s="335"/>
      <c r="Y20" s="520"/>
      <c r="Z20" s="38" t="s">
        <v>169</v>
      </c>
    </row>
    <row r="21" spans="2:26" ht="15.75" x14ac:dyDescent="0.25">
      <c r="B21" s="1" t="s">
        <v>39</v>
      </c>
      <c r="C21" s="1"/>
      <c r="D21" s="1"/>
      <c r="H21" s="1" t="s">
        <v>161</v>
      </c>
      <c r="I21" s="1"/>
      <c r="J21" s="1"/>
      <c r="K21" s="1"/>
      <c r="L21" s="1" t="s">
        <v>41</v>
      </c>
      <c r="M21" s="1"/>
      <c r="N21" s="1"/>
      <c r="X21" s="335"/>
      <c r="Y21" s="520"/>
      <c r="Z21" s="38" t="s">
        <v>170</v>
      </c>
    </row>
    <row r="22" spans="2:26" ht="15.75" x14ac:dyDescent="0.25">
      <c r="B22" s="1" t="s">
        <v>40</v>
      </c>
      <c r="C22" s="1"/>
      <c r="D22" s="1"/>
      <c r="H22" s="1" t="s">
        <v>162</v>
      </c>
      <c r="I22" s="1"/>
      <c r="J22" s="1"/>
      <c r="K22" s="1"/>
      <c r="L22" s="1" t="s">
        <v>42</v>
      </c>
      <c r="M22" s="1"/>
      <c r="N22" s="1"/>
      <c r="X22" s="335"/>
      <c r="Y22" s="520"/>
      <c r="Z22" s="38" t="s">
        <v>165</v>
      </c>
    </row>
    <row r="23" spans="2:26" ht="15.75" x14ac:dyDescent="0.25">
      <c r="B23" s="1" t="s">
        <v>41</v>
      </c>
      <c r="C23" s="1"/>
      <c r="D23" s="1"/>
      <c r="H23" s="1" t="s">
        <v>163</v>
      </c>
      <c r="I23" s="1"/>
      <c r="J23" s="1"/>
      <c r="K23" s="1"/>
      <c r="L23" s="1" t="s">
        <v>43</v>
      </c>
      <c r="M23" s="1"/>
      <c r="N23" s="1"/>
      <c r="X23" s="335"/>
      <c r="Y23" s="520"/>
      <c r="Z23" s="38" t="s">
        <v>167</v>
      </c>
    </row>
    <row r="24" spans="2:26" ht="15.75" x14ac:dyDescent="0.25">
      <c r="B24" s="1" t="s">
        <v>42</v>
      </c>
      <c r="C24" s="1"/>
      <c r="D24" s="1"/>
      <c r="H24" s="1" t="s">
        <v>164</v>
      </c>
      <c r="I24" s="1"/>
      <c r="J24" s="1"/>
      <c r="K24" s="1"/>
      <c r="L24" s="1" t="s">
        <v>44</v>
      </c>
      <c r="M24" s="1"/>
      <c r="N24" s="1"/>
      <c r="X24" s="335"/>
      <c r="Y24" s="521"/>
      <c r="Z24" s="38" t="s">
        <v>171</v>
      </c>
    </row>
    <row r="25" spans="2:26" ht="15.75" x14ac:dyDescent="0.25">
      <c r="B25" s="1" t="s">
        <v>43</v>
      </c>
      <c r="C25" s="1"/>
      <c r="D25" s="1"/>
      <c r="H25" s="1" t="s">
        <v>166</v>
      </c>
      <c r="I25" s="1"/>
      <c r="J25" s="1"/>
      <c r="K25" s="1"/>
      <c r="L25" s="1" t="s">
        <v>45</v>
      </c>
      <c r="M25" s="1"/>
      <c r="N25" s="1"/>
      <c r="Z25" s="39" t="s">
        <v>193</v>
      </c>
    </row>
    <row r="26" spans="2:26" ht="15.75" x14ac:dyDescent="0.25">
      <c r="B26" s="1" t="s">
        <v>44</v>
      </c>
      <c r="C26" s="1"/>
      <c r="D26" s="1"/>
      <c r="H26" s="1" t="s">
        <v>168</v>
      </c>
      <c r="I26" s="1"/>
      <c r="J26" s="1"/>
      <c r="K26" s="1"/>
      <c r="L26" s="1" t="s">
        <v>46</v>
      </c>
      <c r="M26" s="1"/>
      <c r="N26" s="1"/>
      <c r="X26" s="335" t="s">
        <v>83</v>
      </c>
      <c r="Y26" s="519" t="s">
        <v>180</v>
      </c>
      <c r="Z26" s="38" t="s">
        <v>172</v>
      </c>
    </row>
    <row r="27" spans="2:26" ht="15.75" x14ac:dyDescent="0.25">
      <c r="B27" s="1" t="s">
        <v>45</v>
      </c>
      <c r="C27" s="1"/>
      <c r="D27" s="1"/>
      <c r="H27" s="1" t="s">
        <v>169</v>
      </c>
      <c r="I27" s="1"/>
      <c r="J27" s="1"/>
      <c r="K27" s="1"/>
      <c r="L27" s="1" t="s">
        <v>47</v>
      </c>
      <c r="M27" s="1"/>
      <c r="N27" s="1"/>
      <c r="X27" s="335"/>
      <c r="Y27" s="520"/>
      <c r="Z27" s="38" t="s">
        <v>173</v>
      </c>
    </row>
    <row r="28" spans="2:26" ht="15.75" x14ac:dyDescent="0.25">
      <c r="B28" s="1" t="s">
        <v>46</v>
      </c>
      <c r="C28" s="1"/>
      <c r="D28" s="1"/>
      <c r="H28" s="1" t="s">
        <v>170</v>
      </c>
      <c r="I28" s="1"/>
      <c r="J28" s="1"/>
      <c r="K28" s="1"/>
      <c r="L28" s="1" t="s">
        <v>48</v>
      </c>
      <c r="M28" s="1"/>
      <c r="N28" s="1"/>
      <c r="X28" s="335"/>
      <c r="Y28" s="520"/>
      <c r="Z28" s="38" t="s">
        <v>174</v>
      </c>
    </row>
    <row r="29" spans="2:26" ht="15.75" x14ac:dyDescent="0.25">
      <c r="B29" s="1" t="s">
        <v>47</v>
      </c>
      <c r="C29" s="1"/>
      <c r="D29" s="1"/>
      <c r="H29" s="1" t="s">
        <v>171</v>
      </c>
      <c r="I29" s="1"/>
      <c r="J29" s="1"/>
      <c r="K29" s="1"/>
      <c r="L29" s="1"/>
      <c r="M29" s="1"/>
      <c r="N29" s="1"/>
      <c r="X29" s="335"/>
      <c r="Y29" s="520"/>
      <c r="Z29" s="38" t="s">
        <v>175</v>
      </c>
    </row>
    <row r="30" spans="2:26" ht="15.75" x14ac:dyDescent="0.25">
      <c r="B30" s="1" t="s">
        <v>48</v>
      </c>
      <c r="H30" s="1" t="s">
        <v>152</v>
      </c>
      <c r="I30" s="1"/>
      <c r="J30" s="1"/>
      <c r="K30" s="1"/>
      <c r="L30" s="1"/>
      <c r="M30" s="1"/>
      <c r="N30" s="1"/>
      <c r="X30" s="335"/>
      <c r="Y30" s="520"/>
      <c r="Z30" s="38" t="s">
        <v>176</v>
      </c>
    </row>
    <row r="31" spans="2:26" ht="15.75" x14ac:dyDescent="0.25">
      <c r="H31" s="1" t="s">
        <v>172</v>
      </c>
      <c r="I31" s="1"/>
      <c r="J31" s="1"/>
      <c r="K31" s="1"/>
      <c r="L31" s="1"/>
      <c r="M31" s="1"/>
      <c r="N31" s="1"/>
      <c r="X31" s="335"/>
      <c r="Y31" s="520"/>
      <c r="Z31" s="38" t="s">
        <v>177</v>
      </c>
    </row>
    <row r="32" spans="2:26" ht="15.75" customHeight="1" x14ac:dyDescent="0.25">
      <c r="H32" s="1" t="s">
        <v>173</v>
      </c>
      <c r="I32" s="1"/>
      <c r="J32" s="1"/>
      <c r="K32" s="1"/>
      <c r="L32" s="1"/>
      <c r="M32" s="1"/>
      <c r="N32" s="1"/>
      <c r="X32" s="335"/>
      <c r="Y32" s="521"/>
      <c r="Z32" s="38" t="s">
        <v>178</v>
      </c>
    </row>
    <row r="33" spans="2:25" ht="15.75" x14ac:dyDescent="0.25">
      <c r="H33" s="1" t="s">
        <v>174</v>
      </c>
      <c r="I33" s="1"/>
      <c r="J33" s="1"/>
      <c r="K33" s="1"/>
      <c r="L33" s="1"/>
      <c r="M33" s="1"/>
      <c r="N33" s="1"/>
    </row>
    <row r="34" spans="2:25" ht="15.75" x14ac:dyDescent="0.25">
      <c r="H34" s="1" t="s">
        <v>175</v>
      </c>
      <c r="I34" s="1"/>
      <c r="J34" s="1"/>
      <c r="K34" s="1"/>
      <c r="L34" s="1"/>
      <c r="M34" s="1"/>
      <c r="N34" s="1"/>
    </row>
    <row r="35" spans="2:25" ht="15.75" x14ac:dyDescent="0.25">
      <c r="H35" s="1" t="s">
        <v>176</v>
      </c>
      <c r="I35" s="1"/>
      <c r="J35" s="1"/>
      <c r="K35" s="1"/>
      <c r="L35" s="1"/>
      <c r="M35" s="1"/>
      <c r="N35" s="1"/>
    </row>
    <row r="36" spans="2:25" ht="15.75" x14ac:dyDescent="0.25">
      <c r="H36" s="1" t="s">
        <v>177</v>
      </c>
      <c r="I36" s="1"/>
      <c r="J36" s="1"/>
      <c r="K36" s="1"/>
      <c r="L36" s="1"/>
      <c r="M36" s="1"/>
      <c r="N36" s="1"/>
    </row>
    <row r="37" spans="2:25" ht="15.75" customHeight="1" x14ac:dyDescent="0.25">
      <c r="H37" s="1" t="s">
        <v>178</v>
      </c>
      <c r="I37" s="1"/>
      <c r="J37" s="1"/>
      <c r="K37" s="1"/>
      <c r="L37" s="1"/>
      <c r="M37" s="1"/>
      <c r="N37" s="1"/>
    </row>
    <row r="38" spans="2:25" ht="15.75" x14ac:dyDescent="0.25">
      <c r="H38" s="3"/>
      <c r="I38" s="1"/>
      <c r="J38" s="1"/>
      <c r="K38" s="1"/>
      <c r="L38" s="1"/>
      <c r="M38" s="1"/>
      <c r="N38" s="1"/>
    </row>
    <row r="39" spans="2:25" ht="15.75" x14ac:dyDescent="0.25">
      <c r="H39" s="3"/>
      <c r="I39" s="1"/>
      <c r="J39" s="1"/>
      <c r="K39" s="1"/>
      <c r="L39" s="1"/>
      <c r="M39" s="1"/>
      <c r="N39" s="1"/>
      <c r="X39" t="s">
        <v>27</v>
      </c>
      <c r="Y39" s="44" t="s">
        <v>201</v>
      </c>
    </row>
    <row r="40" spans="2:25" ht="15.75" customHeight="1" x14ac:dyDescent="0.25">
      <c r="H40" s="3"/>
      <c r="I40" s="1"/>
      <c r="J40" s="1"/>
      <c r="K40" s="1"/>
      <c r="L40" s="1"/>
      <c r="M40" s="1"/>
      <c r="N40" s="1"/>
      <c r="X40" t="s">
        <v>26</v>
      </c>
      <c r="Y40" s="47" t="s">
        <v>202</v>
      </c>
    </row>
    <row r="41" spans="2:25" ht="15.75" x14ac:dyDescent="0.25">
      <c r="H41" s="3"/>
      <c r="I41" s="1"/>
      <c r="J41" s="1"/>
      <c r="K41" s="1"/>
      <c r="L41" s="1"/>
      <c r="M41" s="1"/>
      <c r="N41" s="1"/>
      <c r="X41" t="s">
        <v>29</v>
      </c>
      <c r="Y41" s="45" t="s">
        <v>203</v>
      </c>
    </row>
    <row r="42" spans="2:25" ht="15.75" x14ac:dyDescent="0.25">
      <c r="H42" s="3"/>
      <c r="I42" s="1"/>
      <c r="J42" s="1"/>
      <c r="K42" s="1"/>
      <c r="L42" s="1"/>
      <c r="M42" s="1"/>
      <c r="N42" s="1"/>
      <c r="X42" t="s">
        <v>30</v>
      </c>
      <c r="Y42" s="46" t="s">
        <v>204</v>
      </c>
    </row>
    <row r="43" spans="2:25" ht="15.75" x14ac:dyDescent="0.25">
      <c r="B43" t="s">
        <v>208</v>
      </c>
      <c r="H43" s="3"/>
      <c r="I43" s="1"/>
      <c r="J43" s="1"/>
      <c r="K43" s="1"/>
      <c r="L43" s="1"/>
      <c r="M43" s="1"/>
      <c r="N43" s="1"/>
      <c r="X43" t="s">
        <v>28</v>
      </c>
      <c r="Y43" s="44" t="s">
        <v>205</v>
      </c>
    </row>
    <row r="44" spans="2:25" ht="15.75" x14ac:dyDescent="0.25">
      <c r="B44" t="str">
        <f>+'Marco General'!C10</f>
        <v>Protección del Patrimonio Cultural</v>
      </c>
      <c r="H44" s="1"/>
      <c r="I44" s="1"/>
      <c r="J44" s="1"/>
      <c r="K44" s="1"/>
      <c r="L44" s="1"/>
      <c r="M44" s="1"/>
      <c r="N44" s="1"/>
    </row>
    <row r="45" spans="2:25" x14ac:dyDescent="0.25">
      <c r="B45" t="str">
        <f>+'Marco General'!C11</f>
        <v>Intervención del Patrimonio cultural</v>
      </c>
    </row>
    <row r="46" spans="2:25" x14ac:dyDescent="0.25">
      <c r="B46">
        <f>+'Marco General'!D10</f>
        <v>0</v>
      </c>
    </row>
    <row r="47" spans="2:25" x14ac:dyDescent="0.25">
      <c r="B47">
        <f>+'Marco General'!D11</f>
        <v>0</v>
      </c>
    </row>
    <row r="48" spans="2:25" x14ac:dyDescent="0.25">
      <c r="B48">
        <f>+'Marco General'!G10</f>
        <v>0</v>
      </c>
    </row>
    <row r="49" spans="2:26" x14ac:dyDescent="0.25">
      <c r="B49">
        <f>+'Marco General'!G11</f>
        <v>0</v>
      </c>
    </row>
    <row r="52" spans="2:26" ht="15" customHeight="1" x14ac:dyDescent="0.25"/>
    <row r="54" spans="2:26" x14ac:dyDescent="0.25">
      <c r="Z54"/>
    </row>
    <row r="55" spans="2:26" x14ac:dyDescent="0.25">
      <c r="Z55"/>
    </row>
    <row r="56" spans="2:26" x14ac:dyDescent="0.25">
      <c r="Z56"/>
    </row>
    <row r="57" spans="2:26" x14ac:dyDescent="0.25">
      <c r="Z57"/>
    </row>
    <row r="58" spans="2:26" x14ac:dyDescent="0.25">
      <c r="Z58"/>
    </row>
  </sheetData>
  <mergeCells count="13">
    <mergeCell ref="B12:D12"/>
    <mergeCell ref="Y12:Y17"/>
    <mergeCell ref="Y19:Y24"/>
    <mergeCell ref="Y26:Y32"/>
    <mergeCell ref="X26:X32"/>
    <mergeCell ref="X12:X17"/>
    <mergeCell ref="X19:X24"/>
    <mergeCell ref="I2:J2"/>
    <mergeCell ref="L2:N2"/>
    <mergeCell ref="X2:X6"/>
    <mergeCell ref="Y2:Y6"/>
    <mergeCell ref="X8:X10"/>
    <mergeCell ref="Y8:Y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Validac Área Obj. Estr. Proy.</vt:lpstr>
      <vt:lpstr>PEI</vt:lpstr>
      <vt:lpstr>PEI - Organización_Drive</vt:lpstr>
      <vt:lpstr>Marco General</vt:lpstr>
      <vt:lpstr>Ponderación %</vt:lpstr>
      <vt:lpstr>Act. Estrategias</vt:lpstr>
      <vt:lpstr>Act. Gestión y Seguimiento </vt:lpstr>
      <vt:lpstr>Ejemplo Actividades - Component</vt:lpstr>
      <vt:lpstr>Listas</vt:lpstr>
      <vt:lpstr>Hoja1</vt:lpstr>
      <vt:lpstr>_ob1</vt:lpstr>
      <vt:lpstr>_ob2</vt:lpstr>
      <vt:lpstr>_ob3</vt:lpstr>
      <vt:lpstr>_ob4</vt:lpstr>
      <vt:lpstr>_ob5</vt:lpstr>
      <vt:lpstr>'Act. Estrategias'!Área_de_impresión</vt:lpstr>
      <vt:lpstr>'Act. Gestión y Seguimiento '!Área_de_impresión</vt:lpstr>
      <vt:lpstr>'Marco General'!Área_de_impresión</vt:lpstr>
      <vt:lpstr>'PEI - Organización_Drive'!Área_de_impresión</vt:lpstr>
      <vt:lpstr>areas</vt:lpstr>
      <vt:lpstr>objetivos</vt:lpstr>
      <vt:lpstr>procesos</vt:lpstr>
      <vt:lpstr>proyectos</vt:lpstr>
      <vt:lpstr>'Act. Estrategias'!Títulos_a_imprimir</vt:lpstr>
      <vt:lpstr>'Act. Gestión y Seguimiento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Leidy M</cp:lastModifiedBy>
  <cp:lastPrinted>2019-01-08T15:11:45Z</cp:lastPrinted>
  <dcterms:created xsi:type="dcterms:W3CDTF">2013-01-04T03:04:50Z</dcterms:created>
  <dcterms:modified xsi:type="dcterms:W3CDTF">2019-01-10T12:29:53Z</dcterms:modified>
</cp:coreProperties>
</file>